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1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4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5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6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7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8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9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10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11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Ex12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charts/chartEx13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fileSharing readOnlyRecommended="1"/>
  <workbookPr filterPrivacy="1" codeName="ThisWorkbook"/>
  <xr:revisionPtr revIDLastSave="0" documentId="13_ncr:1_{34F37683-AA1A-4CD1-9412-DD1960ACAC0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overSheet" sheetId="9" r:id="rId1"/>
    <sheet name="Table of Contents" sheetId="11" r:id="rId2"/>
    <sheet name="Inputs" sheetId="2" r:id="rId3"/>
    <sheet name="RP Tables" sheetId="13" r:id="rId4"/>
    <sheet name="RP Charts" sheetId="14" r:id="rId5"/>
    <sheet name="Tx Tables" sheetId="18" r:id="rId6"/>
    <sheet name="Dx Tables" sheetId="1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ftn1" localSheetId="3">'RP Tables'!#REF!</definedName>
    <definedName name="_ftn2" localSheetId="3">'RP Tables'!#REF!</definedName>
    <definedName name="_ftn3" localSheetId="3">'RP Tables'!#REF!</definedName>
    <definedName name="_ftnref1" localSheetId="3">'RP Tables'!$E$5</definedName>
    <definedName name="_ftnref2" localSheetId="3">'RP Tables'!$F$5</definedName>
    <definedName name="_ftnref3" localSheetId="3">'RP Tables'!#REF!</definedName>
    <definedName name="_Toc474326120" localSheetId="6">'Dx Tables'!#REF!</definedName>
    <definedName name="_Toc474326120" localSheetId="5">'Tx Tables'!$A$36</definedName>
    <definedName name="_xlchart.v1.0" hidden="1">'RP Charts'!$A$307:$A$323</definedName>
    <definedName name="_xlchart.v1.1" hidden="1">'RP Charts'!$C$307:$C$323</definedName>
    <definedName name="_xlchart.v1.10" hidden="1">'RP Charts'!$A$682:$A$689</definedName>
    <definedName name="_xlchart.v1.11" hidden="1">'RP Charts'!$C$682:$C$689</definedName>
    <definedName name="_xlchart.v1.12" hidden="1">'RP Charts'!$A$478:$A$485</definedName>
    <definedName name="_xlchart.v1.13" hidden="1">'RP Charts'!$C$478:$C$485</definedName>
    <definedName name="_xlchart.v1.14" hidden="1">'RP Charts'!$A$442:$A$458</definedName>
    <definedName name="_xlchart.v1.15" hidden="1">'RP Charts'!$C$442:$C$458</definedName>
    <definedName name="_xlchart.v1.16" hidden="1">'RP Charts'!$A$375:$A$391</definedName>
    <definedName name="_xlchart.v1.17" hidden="1">'RP Charts'!$B$375:$B$391</definedName>
    <definedName name="_xlchart.v1.18" hidden="1">'RP Charts'!$A$408:$A$415</definedName>
    <definedName name="_xlchart.v1.19" hidden="1">'RP Charts'!$B$408:$B$415</definedName>
    <definedName name="_xlchart.v1.2" hidden="1">'RP Charts'!$A$614:$A$621</definedName>
    <definedName name="_xlchart.v1.20" hidden="1">'RP Charts'!$A$648:$A$663</definedName>
    <definedName name="_xlchart.v1.21" hidden="1">'RP Charts'!$C$648:$C$663</definedName>
    <definedName name="_xlchart.v1.22" hidden="1">'RP Charts'!$A$547:$A$554</definedName>
    <definedName name="_xlchart.v1.23" hidden="1">'RP Charts'!$C$547:$C$554</definedName>
    <definedName name="_xlchart.v1.24" hidden="1">'RP Charts'!$A$14:$A$19</definedName>
    <definedName name="_xlchart.v1.25" hidden="1">'RP Charts'!$B$14:$B$19</definedName>
    <definedName name="_xlchart.v1.3" hidden="1">'RP Charts'!$C$614:$C$621</definedName>
    <definedName name="_xlchart.v1.4" hidden="1">'RP Charts'!$A$513:$A$529</definedName>
    <definedName name="_xlchart.v1.5" hidden="1">'RP Charts'!$C$513:$C$529</definedName>
    <definedName name="_xlchart.v1.6" hidden="1">'RP Charts'!$A$341:$A$348</definedName>
    <definedName name="_xlchart.v1.7" hidden="1">'RP Charts'!$C$341:$C$348</definedName>
    <definedName name="_xlchart.v1.8" hidden="1">'RP Charts'!$A$581:$A$597</definedName>
    <definedName name="_xlchart.v1.9" hidden="1">'RP Charts'!$C$581:$C$597</definedName>
    <definedName name="OLE_LINK1" localSheetId="3">'RP Tables'!#REF!</definedName>
    <definedName name="_xlnm.Print_Area" localSheetId="0">CoverSheet!$A$1:$D$17</definedName>
    <definedName name="_xlnm.Print_Area" localSheetId="6">'Dx Tables'!$A$1:$G$43</definedName>
    <definedName name="_xlnm.Print_Area" localSheetId="2">Inputs!$A$1:$W$642</definedName>
    <definedName name="_xlnm.Print_Area" localSheetId="4">'RP Charts'!$A$1:$AL$980</definedName>
    <definedName name="_xlnm.Print_Area" localSheetId="3">'RP Tables'!$A$1:$O$311</definedName>
    <definedName name="_xlnm.Print_Area" localSheetId="1">'Table of Contents'!$A$1:$D$58</definedName>
    <definedName name="_xlnm.Print_Area" localSheetId="5">'Tx Tables'!$A$1:$G$39</definedName>
  </definedNames>
  <calcPr calcId="191029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5" i="18" l="1"/>
  <c r="C26" i="18"/>
  <c r="C27" i="18"/>
  <c r="C28" i="18"/>
  <c r="B12" i="19" a="1"/>
  <c r="B12" i="19" s="1"/>
  <c r="B9" i="18"/>
  <c r="B5" i="18"/>
  <c r="B5" i="19" a="1"/>
  <c r="B5" i="19" s="1"/>
  <c r="G146" i="13" l="1"/>
  <c r="F146" i="13"/>
  <c r="E146" i="13"/>
  <c r="D146" i="13"/>
  <c r="D151" i="13"/>
  <c r="D150" i="13"/>
  <c r="D149" i="13"/>
  <c r="D148" i="13"/>
  <c r="D147" i="13"/>
  <c r="F135" i="2"/>
  <c r="H146" i="13" s="1"/>
  <c r="D294" i="2"/>
  <c r="E294" i="2"/>
  <c r="F294" i="2"/>
  <c r="D295" i="2"/>
  <c r="E295" i="2"/>
  <c r="F295" i="2"/>
  <c r="D296" i="2"/>
  <c r="E296" i="2"/>
  <c r="F296" i="2"/>
  <c r="C295" i="2"/>
  <c r="C296" i="2"/>
  <c r="C294" i="2"/>
  <c r="C26" i="2"/>
  <c r="C27" i="2"/>
  <c r="C28" i="2"/>
  <c r="C25" i="2"/>
  <c r="B652" i="2" l="1"/>
  <c r="D652" i="2"/>
  <c r="B653" i="2"/>
  <c r="D653" i="2"/>
  <c r="B654" i="2"/>
  <c r="D654" i="2"/>
  <c r="B655" i="2"/>
  <c r="D655" i="2"/>
  <c r="C651" i="2"/>
  <c r="D651" i="2"/>
  <c r="A650" i="2"/>
  <c r="B645" i="2"/>
  <c r="D645" i="2"/>
  <c r="B646" i="2"/>
  <c r="D646" i="2"/>
  <c r="B647" i="2"/>
  <c r="D647" i="2"/>
  <c r="B648" i="2"/>
  <c r="D648" i="2"/>
  <c r="C644" i="2"/>
  <c r="D644" i="2"/>
  <c r="A643" i="2"/>
  <c r="A615" i="2"/>
  <c r="D611" i="2"/>
  <c r="B611" i="2"/>
  <c r="D610" i="2"/>
  <c r="C610" i="2"/>
  <c r="C605" i="2"/>
  <c r="D605" i="2"/>
  <c r="D606" i="2"/>
  <c r="B606" i="2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F283" i="13"/>
  <c r="F284" i="13"/>
  <c r="F285" i="13"/>
  <c r="F286" i="13"/>
  <c r="F287" i="13"/>
  <c r="F282" i="13"/>
  <c r="D324" i="13"/>
  <c r="D325" i="13"/>
  <c r="D326" i="13"/>
  <c r="D327" i="13"/>
  <c r="E323" i="13"/>
  <c r="F323" i="13"/>
  <c r="G323" i="13"/>
  <c r="D323" i="13"/>
  <c r="D314" i="13"/>
  <c r="D315" i="13"/>
  <c r="D316" i="13"/>
  <c r="D317" i="13"/>
  <c r="E313" i="13"/>
  <c r="F313" i="13"/>
  <c r="G313" i="13"/>
  <c r="D313" i="13"/>
  <c r="D567" i="2"/>
  <c r="F324" i="13" s="1"/>
  <c r="E567" i="2"/>
  <c r="G324" i="13" s="1"/>
  <c r="D568" i="2"/>
  <c r="F325" i="13" s="1"/>
  <c r="E568" i="2"/>
  <c r="G325" i="13" s="1"/>
  <c r="D569" i="2"/>
  <c r="F326" i="13" s="1"/>
  <c r="E569" i="2"/>
  <c r="G326" i="13" s="1"/>
  <c r="D570" i="2"/>
  <c r="F327" i="13" s="1"/>
  <c r="E570" i="2"/>
  <c r="G327" i="13" s="1"/>
  <c r="C568" i="2"/>
  <c r="E325" i="13" s="1"/>
  <c r="C569" i="2"/>
  <c r="E326" i="13" s="1"/>
  <c r="C570" i="2"/>
  <c r="E327" i="13" s="1"/>
  <c r="D560" i="2"/>
  <c r="F314" i="13" s="1"/>
  <c r="E560" i="2"/>
  <c r="G314" i="13" s="1"/>
  <c r="D561" i="2"/>
  <c r="F315" i="13" s="1"/>
  <c r="E561" i="2"/>
  <c r="G315" i="13" s="1"/>
  <c r="D562" i="2"/>
  <c r="F316" i="13" s="1"/>
  <c r="E562" i="2"/>
  <c r="G316" i="13" s="1"/>
  <c r="D563" i="2"/>
  <c r="F317" i="13" s="1"/>
  <c r="E563" i="2"/>
  <c r="G317" i="13" s="1"/>
  <c r="C563" i="2"/>
  <c r="E317" i="13" s="1"/>
  <c r="C561" i="2"/>
  <c r="E315" i="13" s="1"/>
  <c r="C562" i="2"/>
  <c r="E316" i="13" s="1"/>
  <c r="C567" i="2"/>
  <c r="E324" i="13" s="1"/>
  <c r="C560" i="2"/>
  <c r="E314" i="13" s="1"/>
  <c r="B544" i="2" l="1"/>
  <c r="D293" i="13" s="1"/>
  <c r="B545" i="2"/>
  <c r="D294" i="13" s="1"/>
  <c r="B546" i="2"/>
  <c r="D295" i="13" s="1"/>
  <c r="B547" i="2"/>
  <c r="D296" i="13" s="1"/>
  <c r="B548" i="2"/>
  <c r="D297" i="13" s="1"/>
  <c r="C548" i="2"/>
  <c r="E297" i="13" s="1"/>
  <c r="C544" i="2"/>
  <c r="E293" i="13" s="1"/>
  <c r="C545" i="2"/>
  <c r="E294" i="13" s="1"/>
  <c r="C546" i="2"/>
  <c r="E295" i="13" s="1"/>
  <c r="C547" i="2"/>
  <c r="E296" i="13" s="1"/>
  <c r="D543" i="2"/>
  <c r="F292" i="13" s="1"/>
  <c r="E543" i="2"/>
  <c r="G292" i="13" s="1"/>
  <c r="F543" i="2"/>
  <c r="H292" i="13" s="1"/>
  <c r="C543" i="2"/>
  <c r="E292" i="13" s="1"/>
  <c r="F548" i="2"/>
  <c r="H297" i="13" s="1"/>
  <c r="F547" i="2"/>
  <c r="H296" i="13" s="1"/>
  <c r="E546" i="2"/>
  <c r="G295" i="13" s="1"/>
  <c r="E545" i="2"/>
  <c r="G294" i="13" s="1"/>
  <c r="E544" i="2"/>
  <c r="G293" i="13" s="1"/>
  <c r="D548" i="2"/>
  <c r="F297" i="13" s="1"/>
  <c r="D547" i="2"/>
  <c r="F296" i="13" s="1"/>
  <c r="D546" i="2"/>
  <c r="F295" i="13" s="1"/>
  <c r="D545" i="2"/>
  <c r="F294" i="13" s="1"/>
  <c r="D544" i="2"/>
  <c r="F293" i="13" s="1"/>
  <c r="F546" i="2" l="1"/>
  <c r="H295" i="13" s="1"/>
  <c r="F544" i="2"/>
  <c r="H293" i="13" s="1"/>
  <c r="F545" i="2"/>
  <c r="H294" i="13" s="1"/>
  <c r="E547" i="2"/>
  <c r="G296" i="13" s="1"/>
  <c r="E548" i="2"/>
  <c r="G297" i="13" s="1"/>
  <c r="B551" i="2"/>
  <c r="D302" i="13" s="1"/>
  <c r="C551" i="2"/>
  <c r="E302" i="13" s="1"/>
  <c r="D551" i="2"/>
  <c r="F302" i="13" s="1"/>
  <c r="E551" i="2"/>
  <c r="G302" i="13" s="1"/>
  <c r="B552" i="2"/>
  <c r="D303" i="13" s="1"/>
  <c r="C552" i="2"/>
  <c r="E303" i="13" s="1"/>
  <c r="D552" i="2"/>
  <c r="F303" i="13" s="1"/>
  <c r="B553" i="2"/>
  <c r="D304" i="13" s="1"/>
  <c r="C553" i="2"/>
  <c r="E304" i="13" s="1"/>
  <c r="D553" i="2"/>
  <c r="F304" i="13" s="1"/>
  <c r="E553" i="2"/>
  <c r="G304" i="13" s="1"/>
  <c r="B554" i="2"/>
  <c r="D305" i="13" s="1"/>
  <c r="C554" i="2"/>
  <c r="E305" i="13" s="1"/>
  <c r="D554" i="2"/>
  <c r="F305" i="13" s="1"/>
  <c r="B555" i="2"/>
  <c r="D306" i="13" s="1"/>
  <c r="C555" i="2"/>
  <c r="E306" i="13" s="1"/>
  <c r="D555" i="2"/>
  <c r="F306" i="13" s="1"/>
  <c r="B556" i="2"/>
  <c r="D307" i="13" s="1"/>
  <c r="C556" i="2"/>
  <c r="E307" i="13" s="1"/>
  <c r="D556" i="2"/>
  <c r="F307" i="13" s="1"/>
  <c r="E552" i="2" l="1"/>
  <c r="G303" i="13" s="1"/>
  <c r="E556" i="2"/>
  <c r="G307" i="13" s="1"/>
  <c r="E555" i="2" l="1"/>
  <c r="G306" i="13" s="1"/>
  <c r="E554" i="2" l="1"/>
  <c r="G305" i="13" s="1"/>
  <c r="C537" i="2" l="1"/>
  <c r="C536" i="2"/>
  <c r="C535" i="2"/>
  <c r="C534" i="2"/>
  <c r="C533" i="2"/>
  <c r="C401" i="2"/>
  <c r="D401" i="2"/>
  <c r="C402" i="2"/>
  <c r="D402" i="2"/>
  <c r="C403" i="2"/>
  <c r="D403" i="2"/>
  <c r="C404" i="2"/>
  <c r="D404" i="2"/>
  <c r="C405" i="2"/>
  <c r="D405" i="2"/>
  <c r="C406" i="2"/>
  <c r="D406" i="2"/>
  <c r="C407" i="2"/>
  <c r="D407" i="2"/>
  <c r="C408" i="2"/>
  <c r="D408" i="2"/>
  <c r="C409" i="2"/>
  <c r="D409" i="2"/>
  <c r="C410" i="2"/>
  <c r="D410" i="2"/>
  <c r="C411" i="2"/>
  <c r="D411" i="2"/>
  <c r="C412" i="2"/>
  <c r="D412" i="2"/>
  <c r="C413" i="2"/>
  <c r="D413" i="2"/>
  <c r="C414" i="2"/>
  <c r="D415" i="2"/>
  <c r="D400" i="2"/>
  <c r="C400" i="2"/>
  <c r="C381" i="2"/>
  <c r="D381" i="2"/>
  <c r="C382" i="2"/>
  <c r="D382" i="2"/>
  <c r="C383" i="2"/>
  <c r="D383" i="2"/>
  <c r="C384" i="2"/>
  <c r="D384" i="2"/>
  <c r="C385" i="2"/>
  <c r="D385" i="2"/>
  <c r="C386" i="2"/>
  <c r="D386" i="2"/>
  <c r="C387" i="2"/>
  <c r="D387" i="2"/>
  <c r="C388" i="2"/>
  <c r="D388" i="2"/>
  <c r="C389" i="2"/>
  <c r="D389" i="2"/>
  <c r="C390" i="2"/>
  <c r="D390" i="2"/>
  <c r="C391" i="2"/>
  <c r="D391" i="2"/>
  <c r="C392" i="2"/>
  <c r="D392" i="2"/>
  <c r="C393" i="2"/>
  <c r="D393" i="2"/>
  <c r="C394" i="2"/>
  <c r="D394" i="2"/>
  <c r="C395" i="2"/>
  <c r="D396" i="2"/>
  <c r="D380" i="2"/>
  <c r="C38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7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6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C353" i="2"/>
  <c r="D353" i="2"/>
  <c r="C354" i="2"/>
  <c r="D354" i="2"/>
  <c r="C355" i="2"/>
  <c r="D355" i="2"/>
  <c r="C356" i="2"/>
  <c r="D357" i="2"/>
  <c r="D341" i="2"/>
  <c r="C341" i="2"/>
  <c r="C322" i="2"/>
  <c r="D322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7" i="2"/>
  <c r="D321" i="2"/>
  <c r="C321" i="2"/>
  <c r="C303" i="2"/>
  <c r="D303" i="2"/>
  <c r="C304" i="2"/>
  <c r="D304" i="2"/>
  <c r="C305" i="2"/>
  <c r="D305" i="2"/>
  <c r="C306" i="2"/>
  <c r="D306" i="2"/>
  <c r="C307" i="2"/>
  <c r="D307" i="2"/>
  <c r="C308" i="2"/>
  <c r="D308" i="2"/>
  <c r="C309" i="2"/>
  <c r="D309" i="2"/>
  <c r="C310" i="2"/>
  <c r="D310" i="2"/>
  <c r="C311" i="2"/>
  <c r="D311" i="2"/>
  <c r="C312" i="2"/>
  <c r="D312" i="2"/>
  <c r="C313" i="2"/>
  <c r="D313" i="2"/>
  <c r="C314" i="2"/>
  <c r="D314" i="2"/>
  <c r="C315" i="2"/>
  <c r="D315" i="2"/>
  <c r="C316" i="2"/>
  <c r="D302" i="2"/>
  <c r="C302" i="2"/>
  <c r="C301" i="2"/>
  <c r="E127" i="2" l="1"/>
  <c r="D127" i="2"/>
  <c r="C127" i="2"/>
  <c r="D453" i="2" l="1"/>
  <c r="E453" i="2"/>
  <c r="F453" i="2"/>
  <c r="D454" i="2"/>
  <c r="E454" i="2"/>
  <c r="F454" i="2"/>
  <c r="D455" i="2"/>
  <c r="E455" i="2"/>
  <c r="F455" i="2"/>
  <c r="D456" i="2"/>
  <c r="E456" i="2"/>
  <c r="F456" i="2"/>
  <c r="C454" i="2"/>
  <c r="C455" i="2"/>
  <c r="C456" i="2"/>
  <c r="C453" i="2"/>
  <c r="H533" i="2" l="1" a="1"/>
  <c r="H533" i="2" s="1"/>
  <c r="E538" i="2" l="1"/>
  <c r="F538" i="2"/>
  <c r="G538" i="2"/>
  <c r="H538" i="2"/>
  <c r="I538" i="2"/>
  <c r="J538" i="2"/>
  <c r="K538" i="2"/>
  <c r="D538" i="2"/>
  <c r="G857" i="14" s="1" a="1"/>
  <c r="G857" i="14" s="1"/>
  <c r="G858" i="14" l="1" a="1"/>
  <c r="G858" i="14" s="1"/>
  <c r="C468" i="2" l="1" a="1"/>
  <c r="C468" i="2" s="1"/>
  <c r="E255" i="13" s="1"/>
  <c r="C460" i="2" a="1"/>
  <c r="C460" i="2" s="1"/>
  <c r="E490" i="2" l="1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D491" i="2"/>
  <c r="D492" i="2"/>
  <c r="D493" i="2"/>
  <c r="D490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D498" i="2"/>
  <c r="D499" i="2"/>
  <c r="D500" i="2"/>
  <c r="D497" i="2"/>
  <c r="E272" i="13" l="1"/>
  <c r="F272" i="13"/>
  <c r="G272" i="13"/>
  <c r="H272" i="13"/>
  <c r="I272" i="13"/>
  <c r="J272" i="13"/>
  <c r="K272" i="13"/>
  <c r="L272" i="13"/>
  <c r="M272" i="13"/>
  <c r="N272" i="13"/>
  <c r="E273" i="13"/>
  <c r="F273" i="13"/>
  <c r="G273" i="13"/>
  <c r="H273" i="13"/>
  <c r="I273" i="13"/>
  <c r="J273" i="13"/>
  <c r="K273" i="13"/>
  <c r="L273" i="13"/>
  <c r="M273" i="13"/>
  <c r="N273" i="13"/>
  <c r="E274" i="13"/>
  <c r="F274" i="13"/>
  <c r="G274" i="13"/>
  <c r="H274" i="13"/>
  <c r="I274" i="13"/>
  <c r="J274" i="13"/>
  <c r="K274" i="13"/>
  <c r="L274" i="13"/>
  <c r="M274" i="13"/>
  <c r="N274" i="13"/>
  <c r="E275" i="13"/>
  <c r="F275" i="13"/>
  <c r="G275" i="13"/>
  <c r="H275" i="13"/>
  <c r="I275" i="13"/>
  <c r="J275" i="13"/>
  <c r="K275" i="13"/>
  <c r="L275" i="13"/>
  <c r="M275" i="13"/>
  <c r="N275" i="13"/>
  <c r="E276" i="13"/>
  <c r="F276" i="13"/>
  <c r="G276" i="13"/>
  <c r="H276" i="13"/>
  <c r="I276" i="13"/>
  <c r="J276" i="13"/>
  <c r="K276" i="13"/>
  <c r="L276" i="13"/>
  <c r="M276" i="13"/>
  <c r="N276" i="13"/>
  <c r="D276" i="13"/>
  <c r="D273" i="13"/>
  <c r="D274" i="13"/>
  <c r="D275" i="13"/>
  <c r="D272" i="13"/>
  <c r="E265" i="13"/>
  <c r="F265" i="13"/>
  <c r="G265" i="13"/>
  <c r="H265" i="13"/>
  <c r="I265" i="13"/>
  <c r="J265" i="13"/>
  <c r="K265" i="13"/>
  <c r="L265" i="13"/>
  <c r="M265" i="13"/>
  <c r="N265" i="13"/>
  <c r="E266" i="13"/>
  <c r="F266" i="13"/>
  <c r="G266" i="13"/>
  <c r="H266" i="13"/>
  <c r="I266" i="13"/>
  <c r="J266" i="13"/>
  <c r="K266" i="13"/>
  <c r="L266" i="13"/>
  <c r="M266" i="13"/>
  <c r="N266" i="13"/>
  <c r="E267" i="13"/>
  <c r="F267" i="13"/>
  <c r="G267" i="13"/>
  <c r="H267" i="13"/>
  <c r="I267" i="13"/>
  <c r="J267" i="13"/>
  <c r="K267" i="13"/>
  <c r="L267" i="13"/>
  <c r="M267" i="13"/>
  <c r="N267" i="13"/>
  <c r="E264" i="13"/>
  <c r="F264" i="13"/>
  <c r="G264" i="13"/>
  <c r="H264" i="13"/>
  <c r="I264" i="13"/>
  <c r="J264" i="13"/>
  <c r="K264" i="13"/>
  <c r="L264" i="13"/>
  <c r="M264" i="13"/>
  <c r="N264" i="13"/>
  <c r="F263" i="13"/>
  <c r="G263" i="13"/>
  <c r="H263" i="13"/>
  <c r="I263" i="13"/>
  <c r="J263" i="13"/>
  <c r="K263" i="13"/>
  <c r="L263" i="13"/>
  <c r="M263" i="13"/>
  <c r="N263" i="13"/>
  <c r="D264" i="13"/>
  <c r="D265" i="13"/>
  <c r="D266" i="13"/>
  <c r="D267" i="13"/>
  <c r="D263" i="13"/>
  <c r="E263" i="13"/>
  <c r="D7" i="2" l="1" a="1"/>
  <c r="D7" i="2" l="1"/>
  <c r="F6" i="13" s="1"/>
  <c r="F7" i="13"/>
  <c r="F10" i="13"/>
  <c r="F9" i="13"/>
  <c r="F8" i="13"/>
  <c r="M523" i="2"/>
  <c r="E283" i="13" s="1"/>
  <c r="M524" i="2"/>
  <c r="E284" i="13" s="1"/>
  <c r="M525" i="2"/>
  <c r="E285" i="13" s="1"/>
  <c r="M526" i="2"/>
  <c r="E286" i="13" s="1"/>
  <c r="M522" i="2"/>
  <c r="E282" i="13" s="1"/>
  <c r="D511" i="2"/>
  <c r="E511" i="2"/>
  <c r="F511" i="2"/>
  <c r="G511" i="2"/>
  <c r="H511" i="2"/>
  <c r="I511" i="2"/>
  <c r="J511" i="2"/>
  <c r="K511" i="2"/>
  <c r="L511" i="2"/>
  <c r="C511" i="2"/>
  <c r="M507" i="2"/>
  <c r="M508" i="2"/>
  <c r="M509" i="2"/>
  <c r="M510" i="2"/>
  <c r="M506" i="2"/>
  <c r="L527" i="2"/>
  <c r="K527" i="2"/>
  <c r="J527" i="2"/>
  <c r="I527" i="2"/>
  <c r="H527" i="2"/>
  <c r="G527" i="2"/>
  <c r="F527" i="2"/>
  <c r="E527" i="2"/>
  <c r="D527" i="2"/>
  <c r="C527" i="2"/>
  <c r="M527" i="2" l="1"/>
  <c r="E287" i="13" s="1"/>
  <c r="M511" i="2"/>
  <c r="C176" i="2" l="1"/>
  <c r="E196" i="13" s="1"/>
  <c r="B176" i="2"/>
  <c r="D196" i="13" s="1"/>
  <c r="C175" i="2"/>
  <c r="E195" i="13" s="1"/>
  <c r="B175" i="2"/>
  <c r="D195" i="13" s="1"/>
  <c r="C174" i="2"/>
  <c r="E194" i="13" s="1"/>
  <c r="B174" i="2"/>
  <c r="D194" i="13" s="1"/>
  <c r="C173" i="2"/>
  <c r="E193" i="13" s="1"/>
  <c r="B173" i="2"/>
  <c r="D193" i="13" s="1"/>
  <c r="C172" i="2"/>
  <c r="E192" i="13" s="1"/>
  <c r="B172" i="2"/>
  <c r="D192" i="13" s="1"/>
  <c r="D171" i="2"/>
  <c r="F191" i="13" s="1"/>
  <c r="C171" i="2"/>
  <c r="E191" i="13" s="1"/>
  <c r="B171" i="2"/>
  <c r="D191" i="13" s="1"/>
  <c r="B165" i="2"/>
  <c r="D183" i="13" s="1"/>
  <c r="B166" i="2"/>
  <c r="D184" i="13" s="1"/>
  <c r="B167" i="2"/>
  <c r="D185" i="13" s="1"/>
  <c r="B168" i="2"/>
  <c r="D186" i="13" s="1"/>
  <c r="B169" i="2"/>
  <c r="D187" i="13" s="1"/>
  <c r="C164" i="2"/>
  <c r="E182" i="13" s="1"/>
  <c r="D164" i="2"/>
  <c r="F182" i="13" s="1"/>
  <c r="B164" i="2"/>
  <c r="D182" i="13" s="1"/>
  <c r="B158" i="2"/>
  <c r="D176" i="13" s="1"/>
  <c r="B159" i="2"/>
  <c r="D177" i="13" s="1"/>
  <c r="B160" i="2"/>
  <c r="D178" i="13" s="1"/>
  <c r="B161" i="2"/>
  <c r="D179" i="13" s="1"/>
  <c r="B157" i="2"/>
  <c r="D175" i="13" s="1"/>
  <c r="C156" i="2"/>
  <c r="E174" i="13" s="1"/>
  <c r="D156" i="2"/>
  <c r="F174" i="13" s="1"/>
  <c r="B156" i="2"/>
  <c r="D174" i="13" s="1"/>
  <c r="G36" i="2"/>
  <c r="F36" i="2"/>
  <c r="E36" i="2"/>
  <c r="D36" i="2"/>
  <c r="G35" i="2"/>
  <c r="F35" i="2"/>
  <c r="E35" i="2"/>
  <c r="D35" i="2"/>
  <c r="G34" i="2"/>
  <c r="F34" i="2"/>
  <c r="E34" i="2"/>
  <c r="D34" i="2"/>
  <c r="G33" i="2"/>
  <c r="F33" i="2"/>
  <c r="E33" i="2"/>
  <c r="D33" i="2"/>
  <c r="G32" i="2"/>
  <c r="F32" i="2"/>
  <c r="E32" i="2"/>
  <c r="D32" i="2"/>
  <c r="C165" i="2"/>
  <c r="E183" i="13" s="1"/>
  <c r="C158" i="2"/>
  <c r="E176" i="13" s="1"/>
  <c r="C169" i="2" l="1"/>
  <c r="E187" i="13" s="1"/>
  <c r="C168" i="2"/>
  <c r="E186" i="13" s="1"/>
  <c r="C167" i="2"/>
  <c r="E185" i="13" s="1"/>
  <c r="C166" i="2"/>
  <c r="E184" i="13" s="1"/>
  <c r="C157" i="2"/>
  <c r="E175" i="13" s="1"/>
  <c r="C161" i="2"/>
  <c r="E179" i="13" s="1"/>
  <c r="C160" i="2"/>
  <c r="E178" i="13" s="1"/>
  <c r="C159" i="2"/>
  <c r="E177" i="13" s="1"/>
  <c r="D641" i="2" l="1"/>
  <c r="D633" i="2"/>
  <c r="D634" i="2"/>
  <c r="D635" i="2"/>
  <c r="D636" i="2"/>
  <c r="C624" i="2"/>
  <c r="D617" i="2"/>
  <c r="D618" i="2"/>
  <c r="D619" i="2"/>
  <c r="D620" i="2"/>
  <c r="D601" i="2"/>
  <c r="C601" i="2"/>
  <c r="D597" i="2"/>
  <c r="C597" i="2"/>
  <c r="D589" i="2"/>
  <c r="D590" i="2"/>
  <c r="D591" i="2"/>
  <c r="D592" i="2"/>
  <c r="C583" i="2"/>
  <c r="B584" i="2"/>
  <c r="D579" i="2"/>
  <c r="B115" i="14" l="1"/>
  <c r="B95" i="14"/>
  <c r="A268" i="14"/>
  <c r="G268" i="14"/>
  <c r="H268" i="14"/>
  <c r="I268" i="14"/>
  <c r="J268" i="14"/>
  <c r="A246" i="14"/>
  <c r="G246" i="14"/>
  <c r="H246" i="14"/>
  <c r="I246" i="14"/>
  <c r="J246" i="14"/>
  <c r="A225" i="14"/>
  <c r="G225" i="14"/>
  <c r="H225" i="14"/>
  <c r="I225" i="14"/>
  <c r="J225" i="14"/>
  <c r="A204" i="14"/>
  <c r="G204" i="14"/>
  <c r="H204" i="14"/>
  <c r="I204" i="14"/>
  <c r="J204" i="14"/>
  <c r="A183" i="14"/>
  <c r="G183" i="14"/>
  <c r="H183" i="14"/>
  <c r="I183" i="14"/>
  <c r="J183" i="14"/>
  <c r="A162" i="14"/>
  <c r="G162" i="14"/>
  <c r="H162" i="14"/>
  <c r="I162" i="14"/>
  <c r="J162" i="14"/>
  <c r="A141" i="14"/>
  <c r="G141" i="14"/>
  <c r="H141" i="14"/>
  <c r="I141" i="14"/>
  <c r="J141" i="14"/>
  <c r="A120" i="14"/>
  <c r="H120" i="14"/>
  <c r="I120" i="14"/>
  <c r="J120" i="14"/>
  <c r="K120" i="14"/>
  <c r="A100" i="14"/>
  <c r="H100" i="14"/>
  <c r="I100" i="14"/>
  <c r="J100" i="14"/>
  <c r="K100" i="14"/>
  <c r="A77" i="14"/>
  <c r="G77" i="14"/>
  <c r="H77" i="14"/>
  <c r="I77" i="14"/>
  <c r="J77" i="14"/>
  <c r="A57" i="14"/>
  <c r="G57" i="14"/>
  <c r="H57" i="14"/>
  <c r="I57" i="14"/>
  <c r="J57" i="14"/>
  <c r="A37" i="14"/>
  <c r="G37" i="14"/>
  <c r="H37" i="14"/>
  <c r="I37" i="14"/>
  <c r="J37" i="14"/>
  <c r="H290" i="2"/>
  <c r="G290" i="2"/>
  <c r="F290" i="2"/>
  <c r="E290" i="2"/>
  <c r="D290" i="2"/>
  <c r="H282" i="2"/>
  <c r="G282" i="2"/>
  <c r="F282" i="2"/>
  <c r="E282" i="2"/>
  <c r="D282" i="2"/>
  <c r="H274" i="2"/>
  <c r="G274" i="2"/>
  <c r="F274" i="2"/>
  <c r="E274" i="2"/>
  <c r="D274" i="2"/>
  <c r="H258" i="2"/>
  <c r="G258" i="2"/>
  <c r="F258" i="2"/>
  <c r="E258" i="2"/>
  <c r="D258" i="2"/>
  <c r="H250" i="2"/>
  <c r="G250" i="2"/>
  <c r="F250" i="2"/>
  <c r="E250" i="2"/>
  <c r="D250" i="2"/>
  <c r="H242" i="2"/>
  <c r="G242" i="2"/>
  <c r="F242" i="2"/>
  <c r="E242" i="2"/>
  <c r="D242" i="2"/>
  <c r="H234" i="2"/>
  <c r="G234" i="2"/>
  <c r="F234" i="2"/>
  <c r="E234" i="2"/>
  <c r="D234" i="2"/>
  <c r="B152" i="2" l="1"/>
  <c r="D166" i="13" s="1"/>
  <c r="D160" i="13" l="1"/>
  <c r="D159" i="13"/>
  <c r="D158" i="13"/>
  <c r="D157" i="13"/>
  <c r="D156" i="13"/>
  <c r="F155" i="13"/>
  <c r="E155" i="13"/>
  <c r="D155" i="13"/>
  <c r="D141" i="13" l="1"/>
  <c r="D140" i="13"/>
  <c r="D139" i="13"/>
  <c r="D138" i="13"/>
  <c r="D137" i="13"/>
  <c r="G136" i="13"/>
  <c r="F136" i="13"/>
  <c r="E136" i="13"/>
  <c r="D121" i="13"/>
  <c r="D120" i="13"/>
  <c r="D119" i="13"/>
  <c r="D118" i="13"/>
  <c r="D117" i="13"/>
  <c r="G116" i="13"/>
  <c r="F116" i="13"/>
  <c r="E116" i="13"/>
  <c r="D80" i="13" l="1"/>
  <c r="D79" i="13"/>
  <c r="D78" i="13"/>
  <c r="D77" i="13"/>
  <c r="D76" i="13"/>
  <c r="D75" i="13"/>
  <c r="D74" i="13"/>
  <c r="D73" i="13"/>
  <c r="D72" i="13"/>
  <c r="D66" i="13"/>
  <c r="D58" i="13"/>
  <c r="D59" i="13"/>
  <c r="D60" i="13"/>
  <c r="D61" i="13"/>
  <c r="D62" i="13"/>
  <c r="D63" i="13"/>
  <c r="D64" i="13"/>
  <c r="D65" i="13"/>
  <c r="C185" i="2" l="1"/>
  <c r="D185" i="2"/>
  <c r="C186" i="2"/>
  <c r="D186" i="2"/>
  <c r="C187" i="2"/>
  <c r="D187" i="2"/>
  <c r="C188" i="2"/>
  <c r="D188" i="2"/>
  <c r="C189" i="2"/>
  <c r="D189" i="2"/>
  <c r="C190" i="2"/>
  <c r="D190" i="2"/>
  <c r="C191" i="2"/>
  <c r="D191" i="2"/>
  <c r="C192" i="2"/>
  <c r="D192" i="2"/>
  <c r="C193" i="2"/>
  <c r="D193" i="2"/>
  <c r="C194" i="2"/>
  <c r="D194" i="2"/>
  <c r="D184" i="2"/>
  <c r="C184" i="2"/>
  <c r="C792" i="14" l="1"/>
  <c r="D792" i="14"/>
  <c r="E792" i="14"/>
  <c r="F792" i="14"/>
  <c r="G792" i="14"/>
  <c r="H792" i="14"/>
  <c r="I792" i="14"/>
  <c r="J792" i="14"/>
  <c r="K792" i="14"/>
  <c r="L792" i="14"/>
  <c r="M792" i="14"/>
  <c r="N792" i="14"/>
  <c r="O792" i="14"/>
  <c r="P792" i="14"/>
  <c r="Q792" i="14"/>
  <c r="R792" i="14"/>
  <c r="S792" i="14"/>
  <c r="T792" i="14"/>
  <c r="C793" i="14"/>
  <c r="D793" i="14"/>
  <c r="E793" i="14"/>
  <c r="F793" i="14"/>
  <c r="G793" i="14"/>
  <c r="H793" i="14"/>
  <c r="I793" i="14"/>
  <c r="J793" i="14"/>
  <c r="K793" i="14"/>
  <c r="L793" i="14"/>
  <c r="M793" i="14"/>
  <c r="N793" i="14"/>
  <c r="O793" i="14"/>
  <c r="P793" i="14"/>
  <c r="Q793" i="14"/>
  <c r="R793" i="14"/>
  <c r="S793" i="14"/>
  <c r="T793" i="14"/>
  <c r="C767" i="14"/>
  <c r="D767" i="14"/>
  <c r="E767" i="14"/>
  <c r="F767" i="14"/>
  <c r="G767" i="14"/>
  <c r="H767" i="14"/>
  <c r="I767" i="14"/>
  <c r="J767" i="14"/>
  <c r="K767" i="14"/>
  <c r="L767" i="14"/>
  <c r="M767" i="14"/>
  <c r="N767" i="14"/>
  <c r="O767" i="14"/>
  <c r="P767" i="14"/>
  <c r="Q767" i="14"/>
  <c r="R767" i="14"/>
  <c r="S767" i="14"/>
  <c r="T767" i="14"/>
  <c r="C768" i="14"/>
  <c r="D768" i="14"/>
  <c r="E768" i="14"/>
  <c r="F768" i="14"/>
  <c r="G768" i="14"/>
  <c r="H768" i="14"/>
  <c r="I768" i="14"/>
  <c r="J768" i="14"/>
  <c r="K768" i="14"/>
  <c r="L768" i="14"/>
  <c r="M768" i="14"/>
  <c r="N768" i="14"/>
  <c r="O768" i="14"/>
  <c r="P768" i="14"/>
  <c r="Q768" i="14"/>
  <c r="R768" i="14"/>
  <c r="S768" i="14"/>
  <c r="T768" i="14"/>
  <c r="B793" i="14"/>
  <c r="B792" i="14"/>
  <c r="B768" i="14"/>
  <c r="B767" i="14"/>
  <c r="C742" i="14"/>
  <c r="D742" i="14"/>
  <c r="E742" i="14"/>
  <c r="F742" i="14"/>
  <c r="G742" i="14"/>
  <c r="H742" i="14"/>
  <c r="I742" i="14"/>
  <c r="J742" i="14"/>
  <c r="K742" i="14"/>
  <c r="L742" i="14"/>
  <c r="M742" i="14"/>
  <c r="N742" i="14"/>
  <c r="O742" i="14"/>
  <c r="P742" i="14"/>
  <c r="Q742" i="14"/>
  <c r="R742" i="14"/>
  <c r="S742" i="14"/>
  <c r="T742" i="14"/>
  <c r="C743" i="14"/>
  <c r="D743" i="14"/>
  <c r="E743" i="14"/>
  <c r="F743" i="14"/>
  <c r="G743" i="14"/>
  <c r="H743" i="14"/>
  <c r="I743" i="14"/>
  <c r="J743" i="14"/>
  <c r="K743" i="14"/>
  <c r="L743" i="14"/>
  <c r="M743" i="14"/>
  <c r="N743" i="14"/>
  <c r="O743" i="14"/>
  <c r="P743" i="14"/>
  <c r="Q743" i="14"/>
  <c r="R743" i="14"/>
  <c r="S743" i="14"/>
  <c r="T743" i="14"/>
  <c r="B743" i="14"/>
  <c r="B742" i="14"/>
  <c r="C717" i="14"/>
  <c r="D717" i="14"/>
  <c r="E717" i="14"/>
  <c r="F717" i="14"/>
  <c r="G717" i="14"/>
  <c r="H717" i="14"/>
  <c r="I717" i="14"/>
  <c r="J717" i="14"/>
  <c r="K717" i="14"/>
  <c r="L717" i="14"/>
  <c r="M717" i="14"/>
  <c r="N717" i="14"/>
  <c r="O717" i="14"/>
  <c r="P717" i="14"/>
  <c r="Q717" i="14"/>
  <c r="R717" i="14"/>
  <c r="S717" i="14"/>
  <c r="T717" i="14"/>
  <c r="C718" i="14"/>
  <c r="D718" i="14"/>
  <c r="E718" i="14"/>
  <c r="F718" i="14"/>
  <c r="G718" i="14"/>
  <c r="H718" i="14"/>
  <c r="I718" i="14"/>
  <c r="J718" i="14"/>
  <c r="K718" i="14"/>
  <c r="L718" i="14"/>
  <c r="M718" i="14"/>
  <c r="N718" i="14"/>
  <c r="O718" i="14"/>
  <c r="P718" i="14"/>
  <c r="Q718" i="14"/>
  <c r="R718" i="14"/>
  <c r="S718" i="14"/>
  <c r="T718" i="14"/>
  <c r="B718" i="14"/>
  <c r="B717" i="14"/>
  <c r="A14" i="2" l="1"/>
  <c r="A23" i="2" s="1"/>
  <c r="D255" i="13"/>
  <c r="D256" i="13"/>
  <c r="D257" i="13"/>
  <c r="D258" i="13"/>
  <c r="E254" i="13"/>
  <c r="F254" i="13"/>
  <c r="G254" i="13"/>
  <c r="H254" i="13"/>
  <c r="D245" i="13"/>
  <c r="D246" i="13"/>
  <c r="D247" i="13"/>
  <c r="D248" i="13"/>
  <c r="D249" i="13"/>
  <c r="E244" i="13"/>
  <c r="F244" i="13"/>
  <c r="G244" i="13"/>
  <c r="H244" i="13"/>
  <c r="E257" i="13" l="1"/>
  <c r="E256" i="13"/>
  <c r="E258" i="13"/>
  <c r="G235" i="13" l="1"/>
  <c r="H235" i="13"/>
  <c r="E235" i="13"/>
  <c r="F235" i="13"/>
  <c r="D235" i="13"/>
  <c r="E237" i="13"/>
  <c r="F237" i="13"/>
  <c r="G237" i="13"/>
  <c r="H237" i="13"/>
  <c r="E238" i="13"/>
  <c r="F238" i="13"/>
  <c r="G238" i="13"/>
  <c r="H238" i="13"/>
  <c r="E239" i="13"/>
  <c r="F239" i="13"/>
  <c r="G239" i="13"/>
  <c r="H239" i="13"/>
  <c r="F236" i="13"/>
  <c r="G236" i="13"/>
  <c r="H236" i="13"/>
  <c r="E236" i="13"/>
  <c r="D237" i="13"/>
  <c r="D238" i="13"/>
  <c r="D239" i="13"/>
  <c r="D236" i="13"/>
  <c r="D230" i="13" l="1"/>
  <c r="E230" i="13"/>
  <c r="F230" i="13"/>
  <c r="G230" i="13"/>
  <c r="D215" i="13"/>
  <c r="E215" i="13"/>
  <c r="F215" i="13"/>
  <c r="G215" i="13"/>
  <c r="D216" i="13"/>
  <c r="E216" i="13"/>
  <c r="F216" i="13"/>
  <c r="G216" i="13"/>
  <c r="D217" i="13"/>
  <c r="E217" i="13"/>
  <c r="F217" i="13"/>
  <c r="G217" i="13"/>
  <c r="D218" i="13"/>
  <c r="E218" i="13"/>
  <c r="F218" i="13"/>
  <c r="G218" i="13"/>
  <c r="D219" i="13"/>
  <c r="E219" i="13"/>
  <c r="F219" i="13"/>
  <c r="G219" i="13"/>
  <c r="D220" i="13"/>
  <c r="E220" i="13"/>
  <c r="F220" i="13"/>
  <c r="G220" i="13"/>
  <c r="D221" i="13"/>
  <c r="E221" i="13"/>
  <c r="F221" i="13"/>
  <c r="G221" i="13"/>
  <c r="D222" i="13"/>
  <c r="E222" i="13"/>
  <c r="F222" i="13"/>
  <c r="G222" i="13"/>
  <c r="D223" i="13"/>
  <c r="E223" i="13"/>
  <c r="F223" i="13"/>
  <c r="G223" i="13"/>
  <c r="D224" i="13"/>
  <c r="E224" i="13"/>
  <c r="F224" i="13"/>
  <c r="G224" i="13"/>
  <c r="D225" i="13"/>
  <c r="E225" i="13"/>
  <c r="F225" i="13"/>
  <c r="G225" i="13"/>
  <c r="D226" i="13"/>
  <c r="E226" i="13"/>
  <c r="F226" i="13"/>
  <c r="G226" i="13"/>
  <c r="D227" i="13"/>
  <c r="E227" i="13"/>
  <c r="F227" i="13"/>
  <c r="G227" i="13"/>
  <c r="D228" i="13"/>
  <c r="E228" i="13"/>
  <c r="F228" i="13"/>
  <c r="G228" i="13"/>
  <c r="D229" i="13"/>
  <c r="E229" i="13"/>
  <c r="F229" i="13"/>
  <c r="G229" i="13"/>
  <c r="E214" i="13"/>
  <c r="F214" i="13"/>
  <c r="G214" i="13"/>
  <c r="D214" i="13"/>
  <c r="A242" i="14" l="1"/>
  <c r="A243" i="14"/>
  <c r="A244" i="14"/>
  <c r="A245" i="14"/>
  <c r="B241" i="14"/>
  <c r="C241" i="14"/>
  <c r="D241" i="14"/>
  <c r="E241" i="14"/>
  <c r="F241" i="14"/>
  <c r="G241" i="14"/>
  <c r="H241" i="14"/>
  <c r="I241" i="14"/>
  <c r="J241" i="14"/>
  <c r="B263" i="14"/>
  <c r="C263" i="14"/>
  <c r="D263" i="14"/>
  <c r="E263" i="14"/>
  <c r="F263" i="14"/>
  <c r="G263" i="14"/>
  <c r="H263" i="14"/>
  <c r="I263" i="14"/>
  <c r="J263" i="14"/>
  <c r="A264" i="14"/>
  <c r="A265" i="14"/>
  <c r="A266" i="14"/>
  <c r="A267" i="14"/>
  <c r="A224" i="14"/>
  <c r="A223" i="14"/>
  <c r="A222" i="14"/>
  <c r="A221" i="14"/>
  <c r="J220" i="14"/>
  <c r="I220" i="14"/>
  <c r="H220" i="14"/>
  <c r="G220" i="14"/>
  <c r="F220" i="14"/>
  <c r="E220" i="14"/>
  <c r="D220" i="14"/>
  <c r="C220" i="14"/>
  <c r="B220" i="14"/>
  <c r="A203" i="14"/>
  <c r="A202" i="14"/>
  <c r="A201" i="14"/>
  <c r="A200" i="14"/>
  <c r="J199" i="14"/>
  <c r="I199" i="14"/>
  <c r="H199" i="14"/>
  <c r="G199" i="14"/>
  <c r="F199" i="14"/>
  <c r="E199" i="14"/>
  <c r="D199" i="14"/>
  <c r="C199" i="14"/>
  <c r="B199" i="14"/>
  <c r="A179" i="14"/>
  <c r="A180" i="14"/>
  <c r="A181" i="14"/>
  <c r="A182" i="14"/>
  <c r="B178" i="14"/>
  <c r="C178" i="14"/>
  <c r="D178" i="14"/>
  <c r="E178" i="14"/>
  <c r="F178" i="14"/>
  <c r="G178" i="14"/>
  <c r="H178" i="14"/>
  <c r="I178" i="14"/>
  <c r="J178" i="14"/>
  <c r="B157" i="14"/>
  <c r="C157" i="14"/>
  <c r="D157" i="14"/>
  <c r="E157" i="14"/>
  <c r="F157" i="14"/>
  <c r="G157" i="14"/>
  <c r="H157" i="14"/>
  <c r="I157" i="14"/>
  <c r="J157" i="14"/>
  <c r="A158" i="14"/>
  <c r="A159" i="14"/>
  <c r="A160" i="14"/>
  <c r="A161" i="14"/>
  <c r="C136" i="14"/>
  <c r="D136" i="14"/>
  <c r="E136" i="14"/>
  <c r="F136" i="14"/>
  <c r="G136" i="14"/>
  <c r="H136" i="14"/>
  <c r="I136" i="14"/>
  <c r="J136" i="14"/>
  <c r="B136" i="14"/>
  <c r="A140" i="14"/>
  <c r="A139" i="14"/>
  <c r="A138" i="14"/>
  <c r="A137" i="14"/>
  <c r="C115" i="14"/>
  <c r="D115" i="14"/>
  <c r="E115" i="14"/>
  <c r="F115" i="14"/>
  <c r="G115" i="14"/>
  <c r="H115" i="14"/>
  <c r="I115" i="14"/>
  <c r="J115" i="14"/>
  <c r="K115" i="14"/>
  <c r="A116" i="14"/>
  <c r="A117" i="14"/>
  <c r="A118" i="14"/>
  <c r="A119" i="14"/>
  <c r="D95" i="14"/>
  <c r="E95" i="14"/>
  <c r="F95" i="14"/>
  <c r="G95" i="14"/>
  <c r="H95" i="14"/>
  <c r="I95" i="14"/>
  <c r="J95" i="14"/>
  <c r="K95" i="14"/>
  <c r="A96" i="14"/>
  <c r="A97" i="14"/>
  <c r="A98" i="14"/>
  <c r="A99" i="14"/>
  <c r="C95" i="14"/>
  <c r="B72" i="14"/>
  <c r="C72" i="14"/>
  <c r="D72" i="14"/>
  <c r="E72" i="14"/>
  <c r="F72" i="14"/>
  <c r="G72" i="14"/>
  <c r="H72" i="14"/>
  <c r="I72" i="14"/>
  <c r="J72" i="14"/>
  <c r="A73" i="14"/>
  <c r="A74" i="14"/>
  <c r="A75" i="14"/>
  <c r="A76" i="14"/>
  <c r="G286" i="2"/>
  <c r="E242" i="14" s="1"/>
  <c r="H286" i="2"/>
  <c r="F242" i="14" s="1"/>
  <c r="I286" i="2"/>
  <c r="G242" i="14" s="1"/>
  <c r="J286" i="2"/>
  <c r="H242" i="14" s="1"/>
  <c r="K286" i="2"/>
  <c r="I242" i="14" s="1"/>
  <c r="L286" i="2"/>
  <c r="J242" i="14" s="1"/>
  <c r="E287" i="2"/>
  <c r="C243" i="14" s="1"/>
  <c r="F287" i="2"/>
  <c r="D243" i="14" s="1"/>
  <c r="G287" i="2"/>
  <c r="E243" i="14" s="1"/>
  <c r="H287" i="2"/>
  <c r="F243" i="14" s="1"/>
  <c r="I287" i="2"/>
  <c r="G243" i="14" s="1"/>
  <c r="J287" i="2"/>
  <c r="H243" i="14" s="1"/>
  <c r="K287" i="2"/>
  <c r="I243" i="14" s="1"/>
  <c r="L287" i="2"/>
  <c r="J243" i="14" s="1"/>
  <c r="J288" i="2"/>
  <c r="K288" i="2"/>
  <c r="L288" i="2"/>
  <c r="E289" i="2"/>
  <c r="F289" i="2"/>
  <c r="G289" i="2"/>
  <c r="H289" i="2"/>
  <c r="D289" i="2"/>
  <c r="D287" i="2"/>
  <c r="B243" i="14" s="1"/>
  <c r="H278" i="2"/>
  <c r="F158" i="14" s="1"/>
  <c r="I278" i="2"/>
  <c r="G158" i="14" s="1"/>
  <c r="J278" i="2"/>
  <c r="H158" i="14" s="1"/>
  <c r="K278" i="2"/>
  <c r="I158" i="14" s="1"/>
  <c r="L278" i="2"/>
  <c r="J158" i="14" s="1"/>
  <c r="E279" i="2"/>
  <c r="C159" i="14" s="1"/>
  <c r="F279" i="2"/>
  <c r="D159" i="14" s="1"/>
  <c r="G279" i="2"/>
  <c r="E159" i="14" s="1"/>
  <c r="H279" i="2"/>
  <c r="F159" i="14" s="1"/>
  <c r="I279" i="2"/>
  <c r="G159" i="14" s="1"/>
  <c r="J279" i="2"/>
  <c r="H159" i="14" s="1"/>
  <c r="K279" i="2"/>
  <c r="I159" i="14" s="1"/>
  <c r="L279" i="2"/>
  <c r="J159" i="14" s="1"/>
  <c r="J280" i="2"/>
  <c r="K280" i="2"/>
  <c r="L280" i="2"/>
  <c r="E281" i="2"/>
  <c r="F281" i="2"/>
  <c r="G281" i="2"/>
  <c r="H281" i="2"/>
  <c r="D281" i="2"/>
  <c r="D279" i="2"/>
  <c r="B159" i="14" s="1"/>
  <c r="G270" i="2"/>
  <c r="E221" i="14" s="1"/>
  <c r="H270" i="2"/>
  <c r="I270" i="2"/>
  <c r="J270" i="2"/>
  <c r="K270" i="2"/>
  <c r="L270" i="2"/>
  <c r="E271" i="2"/>
  <c r="C222" i="14" s="1"/>
  <c r="F271" i="2"/>
  <c r="D222" i="14" s="1"/>
  <c r="G271" i="2"/>
  <c r="E222" i="14" s="1"/>
  <c r="H271" i="2"/>
  <c r="F222" i="14" s="1"/>
  <c r="I271" i="2"/>
  <c r="G222" i="14" s="1"/>
  <c r="J271" i="2"/>
  <c r="H222" i="14" s="1"/>
  <c r="K271" i="2"/>
  <c r="I222" i="14" s="1"/>
  <c r="L271" i="2"/>
  <c r="J222" i="14" s="1"/>
  <c r="J272" i="2"/>
  <c r="K272" i="2"/>
  <c r="L272" i="2"/>
  <c r="E273" i="2"/>
  <c r="F273" i="2"/>
  <c r="G273" i="2"/>
  <c r="H273" i="2"/>
  <c r="D273" i="2"/>
  <c r="D271" i="2"/>
  <c r="B222" i="14" s="1"/>
  <c r="H262" i="2"/>
  <c r="F137" i="14" s="1"/>
  <c r="I262" i="2"/>
  <c r="G137" i="14" s="1"/>
  <c r="J262" i="2"/>
  <c r="H137" i="14" s="1"/>
  <c r="K262" i="2"/>
  <c r="I137" i="14" s="1"/>
  <c r="L262" i="2"/>
  <c r="J137" i="14" s="1"/>
  <c r="E263" i="2"/>
  <c r="C138" i="14" s="1"/>
  <c r="F263" i="2"/>
  <c r="D138" i="14" s="1"/>
  <c r="G263" i="2"/>
  <c r="E138" i="14" s="1"/>
  <c r="H263" i="2"/>
  <c r="F138" i="14" s="1"/>
  <c r="I263" i="2"/>
  <c r="G138" i="14" s="1"/>
  <c r="J263" i="2"/>
  <c r="H138" i="14" s="1"/>
  <c r="K263" i="2"/>
  <c r="I138" i="14" s="1"/>
  <c r="L263" i="2"/>
  <c r="J138" i="14" s="1"/>
  <c r="J264" i="2"/>
  <c r="K264" i="2"/>
  <c r="L264" i="2"/>
  <c r="E265" i="2"/>
  <c r="F265" i="2"/>
  <c r="G265" i="2"/>
  <c r="H265" i="2"/>
  <c r="D265" i="2"/>
  <c r="D263" i="2"/>
  <c r="B138" i="14" s="1"/>
  <c r="G254" i="2"/>
  <c r="E264" i="14" s="1"/>
  <c r="H254" i="2"/>
  <c r="F264" i="14" s="1"/>
  <c r="I254" i="2"/>
  <c r="G264" i="14" s="1"/>
  <c r="J254" i="2"/>
  <c r="H264" i="14" s="1"/>
  <c r="K254" i="2"/>
  <c r="I264" i="14" s="1"/>
  <c r="L254" i="2"/>
  <c r="J264" i="14" s="1"/>
  <c r="E255" i="2"/>
  <c r="C265" i="14" s="1"/>
  <c r="F255" i="2"/>
  <c r="D265" i="14" s="1"/>
  <c r="G255" i="2"/>
  <c r="E265" i="14" s="1"/>
  <c r="H255" i="2"/>
  <c r="F265" i="14" s="1"/>
  <c r="I255" i="2"/>
  <c r="G265" i="14" s="1"/>
  <c r="J255" i="2"/>
  <c r="H265" i="14" s="1"/>
  <c r="K255" i="2"/>
  <c r="I265" i="14" s="1"/>
  <c r="L255" i="2"/>
  <c r="J265" i="14" s="1"/>
  <c r="J256" i="2"/>
  <c r="K256" i="2"/>
  <c r="L256" i="2"/>
  <c r="E257" i="2"/>
  <c r="F257" i="2"/>
  <c r="G257" i="2"/>
  <c r="H257" i="2"/>
  <c r="D257" i="2"/>
  <c r="D255" i="2"/>
  <c r="B265" i="14" s="1"/>
  <c r="H246" i="2"/>
  <c r="I246" i="2"/>
  <c r="J246" i="2"/>
  <c r="K246" i="2"/>
  <c r="L246" i="2"/>
  <c r="E247" i="2"/>
  <c r="F247" i="2"/>
  <c r="G247" i="2"/>
  <c r="F117" i="14" s="1"/>
  <c r="H247" i="2"/>
  <c r="G117" i="14" s="1"/>
  <c r="I247" i="2"/>
  <c r="H117" i="14" s="1"/>
  <c r="J247" i="2"/>
  <c r="I117" i="14" s="1"/>
  <c r="K247" i="2"/>
  <c r="J117" i="14" s="1"/>
  <c r="L247" i="2"/>
  <c r="K117" i="14" s="1"/>
  <c r="J248" i="2"/>
  <c r="K248" i="2"/>
  <c r="L248" i="2"/>
  <c r="E249" i="2"/>
  <c r="F249" i="2"/>
  <c r="G249" i="2"/>
  <c r="H249" i="2"/>
  <c r="D249" i="2"/>
  <c r="D247" i="2"/>
  <c r="G238" i="2"/>
  <c r="E200" i="14" s="1"/>
  <c r="H238" i="2"/>
  <c r="F200" i="14" s="1"/>
  <c r="I238" i="2"/>
  <c r="G200" i="14" s="1"/>
  <c r="J238" i="2"/>
  <c r="H200" i="14" s="1"/>
  <c r="K238" i="2"/>
  <c r="I200" i="14" s="1"/>
  <c r="L238" i="2"/>
  <c r="J200" i="14" s="1"/>
  <c r="E239" i="2"/>
  <c r="C201" i="14" s="1"/>
  <c r="F239" i="2"/>
  <c r="D201" i="14" s="1"/>
  <c r="G239" i="2"/>
  <c r="E201" i="14" s="1"/>
  <c r="H239" i="2"/>
  <c r="F201" i="14" s="1"/>
  <c r="I239" i="2"/>
  <c r="G201" i="14" s="1"/>
  <c r="J239" i="2"/>
  <c r="H201" i="14" s="1"/>
  <c r="K239" i="2"/>
  <c r="I201" i="14" s="1"/>
  <c r="L239" i="2"/>
  <c r="J201" i="14" s="1"/>
  <c r="I240" i="2"/>
  <c r="J240" i="2"/>
  <c r="K240" i="2"/>
  <c r="L240" i="2"/>
  <c r="E241" i="2"/>
  <c r="F241" i="2"/>
  <c r="G241" i="2"/>
  <c r="H241" i="2"/>
  <c r="D241" i="2"/>
  <c r="D239" i="2"/>
  <c r="B201" i="14" s="1"/>
  <c r="H230" i="2"/>
  <c r="I230" i="2"/>
  <c r="J230" i="2"/>
  <c r="K230" i="2"/>
  <c r="L230" i="2"/>
  <c r="E231" i="2"/>
  <c r="F231" i="2"/>
  <c r="G231" i="2"/>
  <c r="H231" i="2"/>
  <c r="G97" i="14" s="1"/>
  <c r="I231" i="2"/>
  <c r="H97" i="14" s="1"/>
  <c r="J231" i="2"/>
  <c r="I97" i="14" s="1"/>
  <c r="K231" i="2"/>
  <c r="J97" i="14" s="1"/>
  <c r="L231" i="2"/>
  <c r="K97" i="14" s="1"/>
  <c r="I232" i="2"/>
  <c r="J232" i="2"/>
  <c r="K232" i="2"/>
  <c r="L232" i="2"/>
  <c r="E233" i="2"/>
  <c r="F233" i="2"/>
  <c r="G233" i="2"/>
  <c r="H233" i="2"/>
  <c r="D233" i="2"/>
  <c r="D231" i="2"/>
  <c r="F222" i="2"/>
  <c r="E179" i="14" s="1"/>
  <c r="G222" i="2"/>
  <c r="F179" i="14" s="1"/>
  <c r="H222" i="2"/>
  <c r="G179" i="14" s="1"/>
  <c r="I222" i="2"/>
  <c r="H179" i="14" s="1"/>
  <c r="J222" i="2"/>
  <c r="I179" i="14" s="1"/>
  <c r="K222" i="2"/>
  <c r="J179" i="14" s="1"/>
  <c r="D223" i="2"/>
  <c r="C180" i="14" s="1"/>
  <c r="E223" i="2"/>
  <c r="D180" i="14" s="1"/>
  <c r="F223" i="2"/>
  <c r="E180" i="14" s="1"/>
  <c r="G223" i="2"/>
  <c r="F180" i="14" s="1"/>
  <c r="H223" i="2"/>
  <c r="G180" i="14" s="1"/>
  <c r="I223" i="2"/>
  <c r="H180" i="14" s="1"/>
  <c r="J223" i="2"/>
  <c r="I180" i="14" s="1"/>
  <c r="K223" i="2"/>
  <c r="J180" i="14" s="1"/>
  <c r="H224" i="2"/>
  <c r="I224" i="2"/>
  <c r="J224" i="2"/>
  <c r="K224" i="2"/>
  <c r="D225" i="2"/>
  <c r="E225" i="2"/>
  <c r="F225" i="2"/>
  <c r="G225" i="2"/>
  <c r="C223" i="2"/>
  <c r="B180" i="14" s="1"/>
  <c r="C225" i="2"/>
  <c r="G214" i="2"/>
  <c r="H214" i="2"/>
  <c r="I214" i="2"/>
  <c r="J214" i="2"/>
  <c r="K214" i="2"/>
  <c r="D215" i="2"/>
  <c r="C74" i="14" s="1"/>
  <c r="E215" i="2"/>
  <c r="D74" i="14" s="1"/>
  <c r="F215" i="2"/>
  <c r="E74" i="14" s="1"/>
  <c r="G215" i="2"/>
  <c r="F74" i="14" s="1"/>
  <c r="H215" i="2"/>
  <c r="G74" i="14" s="1"/>
  <c r="I215" i="2"/>
  <c r="H74" i="14" s="1"/>
  <c r="J215" i="2"/>
  <c r="I74" i="14" s="1"/>
  <c r="K215" i="2"/>
  <c r="J74" i="14" s="1"/>
  <c r="H216" i="2"/>
  <c r="I216" i="2"/>
  <c r="J216" i="2"/>
  <c r="K216" i="2"/>
  <c r="D217" i="2"/>
  <c r="E217" i="2"/>
  <c r="F217" i="2"/>
  <c r="G217" i="2"/>
  <c r="C217" i="2"/>
  <c r="C215" i="2"/>
  <c r="B74" i="14" s="1"/>
  <c r="D209" i="13" l="1"/>
  <c r="E209" i="13"/>
  <c r="F209" i="13"/>
  <c r="G209" i="13"/>
  <c r="H209" i="13"/>
  <c r="I209" i="13"/>
  <c r="J209" i="13"/>
  <c r="I208" i="13"/>
  <c r="J208" i="13"/>
  <c r="E208" i="13"/>
  <c r="F208" i="13"/>
  <c r="G208" i="13"/>
  <c r="H208" i="13"/>
  <c r="D201" i="13"/>
  <c r="E201" i="13"/>
  <c r="F201" i="13"/>
  <c r="G201" i="13"/>
  <c r="D202" i="13"/>
  <c r="E202" i="13"/>
  <c r="F202" i="13"/>
  <c r="G202" i="13"/>
  <c r="D203" i="13"/>
  <c r="E203" i="13"/>
  <c r="F203" i="13"/>
  <c r="G203" i="13"/>
  <c r="E200" i="13"/>
  <c r="F200" i="13"/>
  <c r="G200" i="13"/>
  <c r="G7" i="13" l="1"/>
  <c r="G8" i="13"/>
  <c r="G9" i="13"/>
  <c r="G10" i="13"/>
  <c r="G6" i="13"/>
  <c r="G5" i="13"/>
  <c r="H5" i="13"/>
  <c r="E12" i="2"/>
  <c r="G11" i="13" s="1"/>
  <c r="B15" i="14" l="1"/>
  <c r="B16" i="14"/>
  <c r="B17" i="14"/>
  <c r="B18" i="14"/>
  <c r="B14" i="14"/>
  <c r="B19" i="14"/>
  <c r="A26" i="19" l="1"/>
  <c r="A27" i="19"/>
  <c r="A28" i="19"/>
  <c r="A29" i="19"/>
  <c r="A30" i="19"/>
  <c r="A25" i="19"/>
  <c r="A19" i="18"/>
  <c r="B26" i="19"/>
  <c r="B20" i="18"/>
  <c r="A21" i="18"/>
  <c r="D132" i="13" l="1"/>
  <c r="H126" i="13"/>
  <c r="I126" i="13"/>
  <c r="F126" i="13"/>
  <c r="G126" i="13"/>
  <c r="D131" i="13"/>
  <c r="D130" i="13"/>
  <c r="D129" i="13"/>
  <c r="D128" i="13"/>
  <c r="D127" i="13"/>
  <c r="E126" i="13"/>
  <c r="A124" i="13"/>
  <c r="D109" i="13"/>
  <c r="D108" i="13"/>
  <c r="D107" i="13"/>
  <c r="D106" i="13"/>
  <c r="D105" i="13"/>
  <c r="A102" i="13"/>
  <c r="F94" i="13"/>
  <c r="D99" i="13"/>
  <c r="D98" i="13"/>
  <c r="D97" i="13"/>
  <c r="D96" i="13"/>
  <c r="D95" i="13"/>
  <c r="E94" i="13"/>
  <c r="A92" i="13"/>
  <c r="D87" i="13"/>
  <c r="D86" i="13"/>
  <c r="D85" i="13"/>
  <c r="E84" i="13"/>
  <c r="D71" i="13"/>
  <c r="G70" i="13"/>
  <c r="F70" i="13"/>
  <c r="E70" i="13"/>
  <c r="I56" i="13"/>
  <c r="G56" i="13"/>
  <c r="H56" i="13"/>
  <c r="D57" i="13"/>
  <c r="F56" i="13"/>
  <c r="E56" i="13"/>
  <c r="I15" i="13" l="1"/>
  <c r="H15" i="13"/>
  <c r="B38" i="18" l="1"/>
  <c r="A30" i="2" l="1"/>
  <c r="A38" i="2" s="1"/>
  <c r="A47" i="2" l="1"/>
  <c r="A58" i="2" s="1"/>
  <c r="C42" i="19"/>
  <c r="A42" i="19"/>
  <c r="C41" i="19"/>
  <c r="B41" i="19"/>
  <c r="A41" i="19"/>
  <c r="C37" i="19"/>
  <c r="A37" i="19"/>
  <c r="C36" i="19"/>
  <c r="A36" i="19"/>
  <c r="C35" i="19"/>
  <c r="A35" i="19"/>
  <c r="C34" i="19"/>
  <c r="A34" i="19"/>
  <c r="C33" i="19"/>
  <c r="B33" i="19"/>
  <c r="A33" i="19"/>
  <c r="C23" i="19"/>
  <c r="A23" i="19"/>
  <c r="C22" i="19"/>
  <c r="A22" i="19"/>
  <c r="C21" i="19"/>
  <c r="A21" i="19"/>
  <c r="C20" i="19"/>
  <c r="A20" i="19"/>
  <c r="C19" i="19"/>
  <c r="B19" i="19"/>
  <c r="A19" i="19"/>
  <c r="C38" i="18"/>
  <c r="E38" i="18" s="1"/>
  <c r="A38" i="18"/>
  <c r="C37" i="18"/>
  <c r="B37" i="18"/>
  <c r="A72" i="2" l="1"/>
  <c r="A87" i="2" s="1"/>
  <c r="A96" i="2" s="1"/>
  <c r="A106" i="2" s="1"/>
  <c r="A116" i="2" s="1"/>
  <c r="A127" i="2" s="1"/>
  <c r="A135" i="2" s="1"/>
  <c r="A143" i="2" s="1"/>
  <c r="A152" i="2" s="1"/>
  <c r="A156" i="2" s="1"/>
  <c r="A33" i="18"/>
  <c r="B32" i="18"/>
  <c r="C32" i="18"/>
  <c r="A28" i="18"/>
  <c r="A27" i="18"/>
  <c r="A26" i="18"/>
  <c r="A25" i="18"/>
  <c r="B24" i="18"/>
  <c r="C24" i="18"/>
  <c r="B15" i="18"/>
  <c r="C16" i="18"/>
  <c r="A16" i="18"/>
  <c r="C15" i="18"/>
  <c r="A164" i="2" l="1"/>
  <c r="A171" i="2" s="1"/>
  <c r="A181" i="2" s="1"/>
  <c r="A196" i="2" s="1"/>
  <c r="A204" i="2" s="1"/>
  <c r="A212" i="2" s="1"/>
  <c r="A220" i="2" s="1"/>
  <c r="A228" i="2" s="1"/>
  <c r="A236" i="2" s="1"/>
  <c r="A244" i="2" s="1"/>
  <c r="A252" i="2" s="1"/>
  <c r="A260" i="2" s="1"/>
  <c r="A268" i="2" s="1"/>
  <c r="A276" i="2" s="1"/>
  <c r="A284" i="2" s="1"/>
  <c r="A292" i="2" s="1"/>
  <c r="A299" i="2" s="1"/>
  <c r="C288" i="14"/>
  <c r="A288" i="14"/>
  <c r="C287" i="14"/>
  <c r="A287" i="14"/>
  <c r="C286" i="14"/>
  <c r="A286" i="14"/>
  <c r="E285" i="14"/>
  <c r="D285" i="14"/>
  <c r="C285" i="14"/>
  <c r="B285" i="14"/>
  <c r="A56" i="14"/>
  <c r="A55" i="14"/>
  <c r="A54" i="14"/>
  <c r="A53" i="14"/>
  <c r="J52" i="14"/>
  <c r="I52" i="14"/>
  <c r="H52" i="14"/>
  <c r="G52" i="14"/>
  <c r="F52" i="14"/>
  <c r="E52" i="14"/>
  <c r="D52" i="14"/>
  <c r="C52" i="14"/>
  <c r="B52" i="14"/>
  <c r="A36" i="14"/>
  <c r="A35" i="14"/>
  <c r="A34" i="14"/>
  <c r="A33" i="14"/>
  <c r="J32" i="14"/>
  <c r="I32" i="14"/>
  <c r="H32" i="14"/>
  <c r="G32" i="14"/>
  <c r="F32" i="14"/>
  <c r="E32" i="14"/>
  <c r="D32" i="14"/>
  <c r="C32" i="14"/>
  <c r="B32" i="14"/>
  <c r="A14" i="14"/>
  <c r="B12" i="14"/>
  <c r="D51" i="13"/>
  <c r="D50" i="13"/>
  <c r="D49" i="13"/>
  <c r="D48" i="13"/>
  <c r="D47" i="13"/>
  <c r="D46" i="13"/>
  <c r="G45" i="13"/>
  <c r="F45" i="13"/>
  <c r="E45" i="13"/>
  <c r="D41" i="13"/>
  <c r="D40" i="13"/>
  <c r="D39" i="13"/>
  <c r="D38" i="13"/>
  <c r="D37" i="13"/>
  <c r="D36" i="13"/>
  <c r="G35" i="13"/>
  <c r="F35" i="13"/>
  <c r="E35" i="13"/>
  <c r="D30" i="13"/>
  <c r="D29" i="13"/>
  <c r="D28" i="13"/>
  <c r="E27" i="13"/>
  <c r="D27" i="13"/>
  <c r="E26" i="13"/>
  <c r="D21" i="13"/>
  <c r="D20" i="13"/>
  <c r="D19" i="13"/>
  <c r="D18" i="13"/>
  <c r="D17" i="13"/>
  <c r="D16" i="13"/>
  <c r="D15" i="13"/>
  <c r="D11" i="13"/>
  <c r="D10" i="13"/>
  <c r="D9" i="13"/>
  <c r="D8" i="13"/>
  <c r="D7" i="13"/>
  <c r="D6" i="13"/>
  <c r="F5" i="13"/>
  <c r="E5" i="13"/>
  <c r="A320" i="2" l="1"/>
  <c r="A340" i="2" s="1"/>
  <c r="A360" i="2" s="1"/>
  <c r="A379" i="2" s="1"/>
  <c r="A399" i="2" s="1"/>
  <c r="A418" i="2" s="1"/>
  <c r="A425" i="2" s="1"/>
  <c r="A430" i="2" s="1"/>
  <c r="A451" i="2" s="1"/>
  <c r="A458" i="2" s="1"/>
  <c r="A466" i="2" s="1"/>
  <c r="A473" i="2" s="1"/>
  <c r="A486" i="2" l="1"/>
  <c r="A503" i="2" s="1"/>
  <c r="A531" i="2" s="1"/>
  <c r="A542" i="2" l="1"/>
  <c r="A550" i="2" l="1"/>
  <c r="A558" i="2" s="1"/>
  <c r="A565" i="2" s="1"/>
  <c r="A577" i="2"/>
  <c r="A582" i="2" s="1"/>
  <c r="A587" i="2" s="1"/>
  <c r="A595" i="2" s="1"/>
  <c r="B286" i="14"/>
  <c r="E286" i="14"/>
  <c r="A604" i="2" l="1"/>
  <c r="A609" i="2" s="1"/>
  <c r="A631" i="2"/>
  <c r="A639" i="2" s="1"/>
  <c r="A623" i="2"/>
  <c r="B287" i="14"/>
  <c r="B288" i="14"/>
  <c r="E287" i="14"/>
  <c r="E288" i="14"/>
  <c r="D288" i="14"/>
  <c r="D287" i="14"/>
  <c r="D286" i="14"/>
  <c r="E28" i="13" l="1"/>
  <c r="E29" i="13"/>
  <c r="E30" i="13"/>
  <c r="C33" i="18" l="1"/>
  <c r="B33" i="18" l="1"/>
  <c r="E33" i="18" s="1"/>
  <c r="G19" i="2" l="1"/>
  <c r="H19" i="13" s="1"/>
  <c r="G20" i="2" l="1"/>
  <c r="H20" i="13" s="1"/>
  <c r="G17" i="2"/>
  <c r="H17" i="13" s="1"/>
  <c r="G18" i="2" l="1"/>
  <c r="H18" i="13" s="1"/>
  <c r="G16" i="2"/>
  <c r="G21" i="2" l="1"/>
  <c r="H21" i="13" s="1"/>
  <c r="H16" i="13"/>
  <c r="H16" i="2" l="1"/>
  <c r="I16" i="13" l="1"/>
  <c r="H18" i="2" l="1"/>
  <c r="I18" i="13" l="1"/>
  <c r="E245" i="13" l="1"/>
  <c r="F249" i="13"/>
  <c r="H249" i="13"/>
  <c r="G249" i="13"/>
  <c r="F248" i="13"/>
  <c r="E247" i="13"/>
  <c r="G247" i="13"/>
  <c r="F246" i="13"/>
  <c r="H246" i="13"/>
  <c r="G248" i="13"/>
  <c r="E249" i="13"/>
  <c r="E248" i="13"/>
  <c r="H248" i="13"/>
  <c r="F247" i="13"/>
  <c r="G246" i="13"/>
  <c r="F245" i="13"/>
  <c r="H245" i="13"/>
  <c r="H247" i="13"/>
  <c r="E246" i="13"/>
  <c r="G245" i="13"/>
  <c r="F255" i="13"/>
  <c r="G255" i="13"/>
  <c r="H255" i="13"/>
  <c r="G258" i="13"/>
  <c r="H257" i="13"/>
  <c r="G256" i="13"/>
  <c r="G257" i="13"/>
  <c r="F258" i="13"/>
  <c r="F257" i="13"/>
  <c r="H256" i="13"/>
  <c r="F256" i="13"/>
  <c r="H258" i="13"/>
  <c r="G206" i="2" l="1"/>
  <c r="F53" i="14" s="1"/>
  <c r="H206" i="2"/>
  <c r="G53" i="14" s="1"/>
  <c r="I206" i="2"/>
  <c r="H53" i="14" s="1"/>
  <c r="J206" i="2"/>
  <c r="I53" i="14" s="1"/>
  <c r="K206" i="2"/>
  <c r="J53" i="14" s="1"/>
  <c r="D207" i="2"/>
  <c r="C54" i="14" s="1"/>
  <c r="E207" i="2"/>
  <c r="D54" i="14" s="1"/>
  <c r="H208" i="2"/>
  <c r="I208" i="2"/>
  <c r="J208" i="2"/>
  <c r="K208" i="2"/>
  <c r="D209" i="2"/>
  <c r="E209" i="2"/>
  <c r="F209" i="2"/>
  <c r="G209" i="2"/>
  <c r="C207" i="2"/>
  <c r="B54" i="14" s="1"/>
  <c r="C209" i="2"/>
  <c r="G198" i="2"/>
  <c r="F33" i="14" s="1"/>
  <c r="H198" i="2"/>
  <c r="G33" i="14" s="1"/>
  <c r="I198" i="2"/>
  <c r="H33" i="14" s="1"/>
  <c r="J198" i="2"/>
  <c r="I33" i="14" s="1"/>
  <c r="K198" i="2"/>
  <c r="J33" i="14" s="1"/>
  <c r="D199" i="2"/>
  <c r="C34" i="14" s="1"/>
  <c r="E199" i="2"/>
  <c r="D34" i="14" s="1"/>
  <c r="F199" i="2"/>
  <c r="E34" i="14" s="1"/>
  <c r="H200" i="2"/>
  <c r="I200" i="2"/>
  <c r="J200" i="2"/>
  <c r="K200" i="2"/>
  <c r="D201" i="2"/>
  <c r="E201" i="2"/>
  <c r="F201" i="2"/>
  <c r="G201" i="2"/>
  <c r="C199" i="2"/>
  <c r="B34" i="14" s="1"/>
  <c r="C201" i="2"/>
  <c r="G199" i="2" l="1"/>
  <c r="F34" i="14" s="1"/>
  <c r="J199" i="2"/>
  <c r="I34" i="14" s="1"/>
  <c r="K199" i="2"/>
  <c r="J34" i="14" s="1"/>
  <c r="I199" i="2"/>
  <c r="H34" i="14" s="1"/>
  <c r="H199" i="2"/>
  <c r="G34" i="14" s="1"/>
  <c r="J207" i="2" l="1"/>
  <c r="I54" i="14" s="1"/>
  <c r="F207" i="2"/>
  <c r="E54" i="14" s="1"/>
  <c r="G207" i="2"/>
  <c r="F54" i="14" s="1"/>
  <c r="I207" i="2"/>
  <c r="H54" i="14" s="1"/>
  <c r="H207" i="2"/>
  <c r="G54" i="14" s="1"/>
  <c r="F206" i="2"/>
  <c r="E53" i="14" s="1"/>
  <c r="K207" i="2" l="1"/>
  <c r="J54" i="14" s="1"/>
  <c r="D74" i="2" l="1"/>
  <c r="F71" i="13" s="1"/>
  <c r="E74" i="2"/>
  <c r="G71" i="13" s="1"/>
  <c r="C109" i="2" l="1"/>
  <c r="E106" i="13" s="1"/>
  <c r="C110" i="2"/>
  <c r="E107" i="13" s="1"/>
  <c r="C111" i="2"/>
  <c r="E108" i="13" s="1"/>
  <c r="C112" i="2"/>
  <c r="E109" i="13" s="1"/>
  <c r="C108" i="2"/>
  <c r="E105" i="13" s="1"/>
  <c r="C74" i="2"/>
  <c r="E71" i="13" s="1"/>
  <c r="C641" i="2" l="1"/>
  <c r="B42" i="19" s="1"/>
  <c r="E42" i="19" s="1"/>
  <c r="E82" i="2" l="1"/>
  <c r="G79" i="13" s="1"/>
  <c r="C82" i="2"/>
  <c r="E79" i="13" s="1"/>
  <c r="E80" i="2"/>
  <c r="G77" i="13" s="1"/>
  <c r="C80" i="2"/>
  <c r="E77" i="13" s="1"/>
  <c r="E78" i="2"/>
  <c r="G75" i="13" s="1"/>
  <c r="C78" i="2"/>
  <c r="E75" i="13" s="1"/>
  <c r="E76" i="2"/>
  <c r="G73" i="13" s="1"/>
  <c r="C76" i="2"/>
  <c r="E73" i="13" s="1"/>
  <c r="D80" i="2" l="1"/>
  <c r="F77" i="13" s="1"/>
  <c r="D78" i="2"/>
  <c r="F75" i="13" s="1"/>
  <c r="D82" i="2"/>
  <c r="F79" i="13" s="1"/>
  <c r="D76" i="2"/>
  <c r="F73" i="13" s="1"/>
  <c r="G68" i="2"/>
  <c r="I65" i="13" s="1"/>
  <c r="F68" i="2"/>
  <c r="H65" i="13" s="1"/>
  <c r="E68" i="2"/>
  <c r="G65" i="13" s="1"/>
  <c r="D68" i="2"/>
  <c r="F65" i="13" s="1"/>
  <c r="G66" i="2"/>
  <c r="I63" i="13" s="1"/>
  <c r="F66" i="2"/>
  <c r="H63" i="13" s="1"/>
  <c r="E66" i="2"/>
  <c r="G63" i="13" s="1"/>
  <c r="D66" i="2"/>
  <c r="F63" i="13" s="1"/>
  <c r="G64" i="2"/>
  <c r="I61" i="13" s="1"/>
  <c r="F64" i="2"/>
  <c r="H61" i="13" s="1"/>
  <c r="E64" i="2"/>
  <c r="G61" i="13" s="1"/>
  <c r="D64" i="2"/>
  <c r="F61" i="13" s="1"/>
  <c r="G62" i="2"/>
  <c r="I59" i="13" s="1"/>
  <c r="F62" i="2"/>
  <c r="H59" i="13" s="1"/>
  <c r="E62" i="2"/>
  <c r="G59" i="13" s="1"/>
  <c r="D62" i="2"/>
  <c r="F59" i="13" s="1"/>
  <c r="G60" i="2"/>
  <c r="I57" i="13" s="1"/>
  <c r="F60" i="2"/>
  <c r="H57" i="13" s="1"/>
  <c r="E60" i="2"/>
  <c r="G57" i="13" s="1"/>
  <c r="D60" i="2"/>
  <c r="F57" i="13" s="1"/>
  <c r="B380" i="14" l="1"/>
  <c r="C380" i="14" s="1"/>
  <c r="B653" i="14"/>
  <c r="C653" i="14" s="1"/>
  <c r="B586" i="14"/>
  <c r="C586" i="14" s="1"/>
  <c r="B447" i="14"/>
  <c r="C447" i="14" s="1"/>
  <c r="B518" i="14"/>
  <c r="C518" i="14" s="1"/>
  <c r="B445" i="14" l="1"/>
  <c r="C445" i="14" s="1"/>
  <c r="B516" i="14"/>
  <c r="C516" i="14" s="1"/>
  <c r="B584" i="14"/>
  <c r="C584" i="14" s="1"/>
  <c r="B378" i="14"/>
  <c r="C378" i="14" s="1"/>
  <c r="B651" i="14"/>
  <c r="C651" i="14" s="1"/>
  <c r="B310" i="14" l="1"/>
  <c r="C310" i="14" s="1"/>
  <c r="B583" i="14" l="1"/>
  <c r="C583" i="14" s="1"/>
  <c r="B650" i="14"/>
  <c r="C650" i="14" s="1"/>
  <c r="B652" i="14" l="1"/>
  <c r="C652" i="14" s="1"/>
  <c r="B655" i="14"/>
  <c r="C655" i="14" s="1"/>
  <c r="B585" i="14" l="1"/>
  <c r="C585" i="14" s="1"/>
  <c r="B446" i="14"/>
  <c r="C446" i="14" s="1"/>
  <c r="B517" i="14"/>
  <c r="C517" i="14" s="1"/>
  <c r="B379" i="14" l="1"/>
  <c r="C379" i="14" s="1"/>
  <c r="B311" i="14" l="1"/>
  <c r="C311" i="14" s="1"/>
  <c r="B312" i="14"/>
  <c r="C312" i="14" s="1"/>
  <c r="B382" i="14" l="1"/>
  <c r="C382" i="14" s="1"/>
  <c r="B515" i="14" l="1"/>
  <c r="C515" i="14" s="1"/>
  <c r="B377" i="14"/>
  <c r="C377" i="14" s="1"/>
  <c r="B444" i="14"/>
  <c r="C444" i="14" s="1"/>
  <c r="B309" i="14" l="1"/>
  <c r="C309" i="14" s="1"/>
  <c r="B520" i="14" l="1"/>
  <c r="C520" i="14" s="1"/>
  <c r="B449" i="14"/>
  <c r="C449" i="14" s="1"/>
  <c r="B588" i="14"/>
  <c r="C588" i="14" s="1"/>
  <c r="B649" i="14" l="1"/>
  <c r="C649" i="14" s="1"/>
  <c r="B659" i="14"/>
  <c r="C659" i="14" s="1"/>
  <c r="B443" i="14" l="1"/>
  <c r="C443" i="14" s="1"/>
  <c r="B582" i="14"/>
  <c r="C582" i="14" s="1"/>
  <c r="B381" i="14"/>
  <c r="C381" i="14" s="1"/>
  <c r="B514" i="14"/>
  <c r="C514" i="14" s="1"/>
  <c r="G321" i="2"/>
  <c r="B375" i="14"/>
  <c r="C375" i="14" s="1"/>
  <c r="B519" i="14"/>
  <c r="C519" i="14" s="1"/>
  <c r="B587" i="14"/>
  <c r="C587" i="14" s="1"/>
  <c r="B314" i="14"/>
  <c r="C314" i="14" s="1"/>
  <c r="B521" i="14"/>
  <c r="C521" i="14" s="1"/>
  <c r="B589" i="14"/>
  <c r="C589" i="14" s="1"/>
  <c r="B383" i="14"/>
  <c r="C383" i="14" s="1"/>
  <c r="B384" i="14" l="1"/>
  <c r="C384" i="14" s="1"/>
  <c r="H323" i="2"/>
  <c r="B410" i="14" s="1"/>
  <c r="C410" i="14" s="1"/>
  <c r="B590" i="14"/>
  <c r="C590" i="14" s="1"/>
  <c r="H382" i="2"/>
  <c r="B616" i="14" s="1"/>
  <c r="C616" i="14" s="1"/>
  <c r="G341" i="2"/>
  <c r="B442" i="14"/>
  <c r="C442" i="14" s="1"/>
  <c r="B385" i="14"/>
  <c r="C385" i="14" s="1"/>
  <c r="H324" i="2"/>
  <c r="B411" i="14" s="1"/>
  <c r="C411" i="14" s="1"/>
  <c r="B656" i="14"/>
  <c r="C656" i="14" s="1"/>
  <c r="H401" i="2"/>
  <c r="B683" i="14" s="1"/>
  <c r="C683" i="14" s="1"/>
  <c r="B448" i="14"/>
  <c r="C448" i="14" s="1"/>
  <c r="H362" i="2"/>
  <c r="B548" i="14" s="1"/>
  <c r="C548" i="14" s="1"/>
  <c r="B581" i="14"/>
  <c r="C581" i="14" s="1"/>
  <c r="G380" i="2"/>
  <c r="H381" i="2"/>
  <c r="B615" i="14" s="1"/>
  <c r="C615" i="14" s="1"/>
  <c r="B452" i="14"/>
  <c r="C452" i="14" s="1"/>
  <c r="H344" i="2"/>
  <c r="B481" i="14" s="1"/>
  <c r="C481" i="14" s="1"/>
  <c r="B522" i="14"/>
  <c r="C522" i="14" s="1"/>
  <c r="H363" i="2"/>
  <c r="B549" i="14" s="1"/>
  <c r="C549" i="14" s="1"/>
  <c r="B523" i="14"/>
  <c r="C523" i="14" s="1"/>
  <c r="H364" i="2"/>
  <c r="B550" i="14" s="1"/>
  <c r="C550" i="14" s="1"/>
  <c r="B657" i="14"/>
  <c r="C657" i="14" s="1"/>
  <c r="H402" i="2"/>
  <c r="B684" i="14" s="1"/>
  <c r="C684" i="14" s="1"/>
  <c r="B376" i="14"/>
  <c r="C376" i="14" s="1"/>
  <c r="H322" i="2"/>
  <c r="B409" i="14" s="1"/>
  <c r="C409" i="14" s="1"/>
  <c r="B408" i="14"/>
  <c r="C408" i="14" s="1"/>
  <c r="B451" i="14"/>
  <c r="C451" i="14" s="1"/>
  <c r="H343" i="2"/>
  <c r="B480" i="14" s="1"/>
  <c r="C480" i="14" s="1"/>
  <c r="B591" i="14"/>
  <c r="C591" i="14" s="1"/>
  <c r="H383" i="2"/>
  <c r="B617" i="14" s="1"/>
  <c r="C617" i="14" s="1"/>
  <c r="B660" i="14"/>
  <c r="C660" i="14" s="1"/>
  <c r="H404" i="2"/>
  <c r="B686" i="14" s="1"/>
  <c r="C686" i="14" s="1"/>
  <c r="B658" i="14"/>
  <c r="C658" i="14" s="1"/>
  <c r="H403" i="2"/>
  <c r="B685" i="14" s="1"/>
  <c r="C685" i="14" s="1"/>
  <c r="G361" i="2"/>
  <c r="B513" i="14"/>
  <c r="C513" i="14" s="1"/>
  <c r="B386" i="14"/>
  <c r="C386" i="14" s="1"/>
  <c r="B592" i="14"/>
  <c r="C592" i="14" s="1"/>
  <c r="B453" i="14"/>
  <c r="C453" i="14" s="1"/>
  <c r="B524" i="14"/>
  <c r="C524" i="14" s="1"/>
  <c r="B318" i="14"/>
  <c r="C318" i="14" s="1"/>
  <c r="B525" i="14" l="1"/>
  <c r="C525" i="14" s="1"/>
  <c r="H365" i="2"/>
  <c r="B551" i="14" s="1"/>
  <c r="C551" i="14" s="1"/>
  <c r="B454" i="14"/>
  <c r="C454" i="14" s="1"/>
  <c r="H345" i="2"/>
  <c r="B482" i="14" s="1"/>
  <c r="C482" i="14" s="1"/>
  <c r="B315" i="14"/>
  <c r="C315" i="14" s="1"/>
  <c r="B308" i="14"/>
  <c r="C308" i="14" s="1"/>
  <c r="B387" i="14"/>
  <c r="C387" i="14" s="1"/>
  <c r="H325" i="2"/>
  <c r="B547" i="14"/>
  <c r="C547" i="14" s="1"/>
  <c r="B450" i="14"/>
  <c r="C450" i="14" s="1"/>
  <c r="H342" i="2"/>
  <c r="B479" i="14" s="1"/>
  <c r="C479" i="14" s="1"/>
  <c r="B316" i="14"/>
  <c r="C316" i="14" s="1"/>
  <c r="H303" i="2"/>
  <c r="B343" i="14" s="1"/>
  <c r="C343" i="14" s="1"/>
  <c r="B478" i="14"/>
  <c r="C478" i="14" s="1"/>
  <c r="B317" i="14"/>
  <c r="C317" i="14" s="1"/>
  <c r="H304" i="2"/>
  <c r="B344" i="14" s="1"/>
  <c r="C344" i="14" s="1"/>
  <c r="B614" i="14"/>
  <c r="C614" i="14" s="1"/>
  <c r="H302" i="2" l="1"/>
  <c r="B342" i="14" s="1"/>
  <c r="C342" i="14" s="1"/>
  <c r="B593" i="14"/>
  <c r="C593" i="14" s="1"/>
  <c r="H384" i="2"/>
  <c r="B412" i="14"/>
  <c r="C412" i="14" s="1"/>
  <c r="B319" i="14"/>
  <c r="C319" i="14" s="1"/>
  <c r="H305" i="2"/>
  <c r="B345" i="14" s="1"/>
  <c r="C345" i="14" s="1"/>
  <c r="B388" i="14"/>
  <c r="C388" i="14" s="1"/>
  <c r="H326" i="2"/>
  <c r="B413" i="14" s="1"/>
  <c r="C413" i="14" s="1"/>
  <c r="B389" i="14"/>
  <c r="C389" i="14" s="1"/>
  <c r="B455" i="14" l="1"/>
  <c r="C455" i="14" s="1"/>
  <c r="H346" i="2"/>
  <c r="B661" i="14"/>
  <c r="C661" i="14" s="1"/>
  <c r="H405" i="2"/>
  <c r="B687" i="14" s="1"/>
  <c r="C687" i="14" s="1"/>
  <c r="B618" i="14"/>
  <c r="C618" i="14" s="1"/>
  <c r="B526" i="14"/>
  <c r="C526" i="14" s="1"/>
  <c r="H366" i="2"/>
  <c r="B594" i="14"/>
  <c r="C594" i="14" s="1"/>
  <c r="H385" i="2"/>
  <c r="B619" i="14" s="1"/>
  <c r="C619" i="14" s="1"/>
  <c r="B595" i="14"/>
  <c r="C595" i="14" s="1"/>
  <c r="B552" i="14" l="1"/>
  <c r="C552" i="14" s="1"/>
  <c r="B320" i="14"/>
  <c r="C320" i="14" s="1"/>
  <c r="H306" i="2"/>
  <c r="B346" i="14" s="1"/>
  <c r="C346" i="14" s="1"/>
  <c r="B483" i="14"/>
  <c r="C483" i="14" s="1"/>
  <c r="B527" i="14"/>
  <c r="C527" i="14" s="1"/>
  <c r="B456" i="14"/>
  <c r="C456" i="14" s="1"/>
  <c r="B321" i="14"/>
  <c r="C321" i="14" s="1"/>
  <c r="C538" i="2" l="1"/>
  <c r="F856" i="14" s="1"/>
  <c r="B654" i="14" l="1"/>
  <c r="C654" i="14" s="1"/>
  <c r="G400" i="2"/>
  <c r="B648" i="14"/>
  <c r="C648" i="14" s="1"/>
  <c r="B313" i="14" l="1"/>
  <c r="C313" i="14" s="1"/>
  <c r="B682" i="14"/>
  <c r="C682" i="14" s="1"/>
  <c r="G301" i="2" l="1"/>
  <c r="B307" i="14"/>
  <c r="C307" i="14" s="1"/>
  <c r="B341" i="14" l="1"/>
  <c r="C341" i="14" s="1"/>
  <c r="I280" i="2" l="1"/>
  <c r="I288" i="2"/>
  <c r="I264" i="2"/>
  <c r="I256" i="2"/>
  <c r="H248" i="2"/>
  <c r="G118" i="14" s="1"/>
  <c r="I248" i="2"/>
  <c r="H280" i="2"/>
  <c r="F160" i="14" s="1"/>
  <c r="E248" i="2"/>
  <c r="D118" i="14" s="1"/>
  <c r="H256" i="2"/>
  <c r="F266" i="14" s="1"/>
  <c r="H288" i="2"/>
  <c r="F244" i="14" s="1"/>
  <c r="F248" i="2"/>
  <c r="E118" i="14" s="1"/>
  <c r="I272" i="2"/>
  <c r="H232" i="2"/>
  <c r="G98" i="14" s="1"/>
  <c r="H240" i="2"/>
  <c r="F202" i="14" s="1"/>
  <c r="G216" i="2"/>
  <c r="F75" i="14" s="1"/>
  <c r="G224" i="2"/>
  <c r="F181" i="14" s="1"/>
  <c r="H264" i="2" l="1"/>
  <c r="F139" i="14" s="1"/>
  <c r="H272" i="2"/>
  <c r="F223" i="14" s="1"/>
  <c r="G230" i="2"/>
  <c r="F96" i="14" s="1"/>
  <c r="F214" i="2"/>
  <c r="E73" i="14" s="1"/>
  <c r="G278" i="2"/>
  <c r="E158" i="14" s="1"/>
  <c r="E232" i="2"/>
  <c r="D98" i="14" s="1"/>
  <c r="D216" i="2"/>
  <c r="C75" i="14" s="1"/>
  <c r="F224" i="2"/>
  <c r="E181" i="14" s="1"/>
  <c r="D224" i="2"/>
  <c r="C181" i="14" s="1"/>
  <c r="E240" i="2"/>
  <c r="C202" i="14" s="1"/>
  <c r="G240" i="2"/>
  <c r="E202" i="14" s="1"/>
  <c r="C246" i="2"/>
  <c r="B116" i="14" s="1"/>
  <c r="F280" i="2"/>
  <c r="D160" i="14" s="1"/>
  <c r="G272" i="2" l="1"/>
  <c r="E223" i="14" s="1"/>
  <c r="E264" i="2"/>
  <c r="C139" i="14" s="1"/>
  <c r="G262" i="2"/>
  <c r="E137" i="14" s="1"/>
  <c r="G264" i="2"/>
  <c r="E139" i="14" s="1"/>
  <c r="E272" i="2"/>
  <c r="C223" i="14" s="1"/>
  <c r="D248" i="2"/>
  <c r="C118" i="14" s="1"/>
  <c r="G246" i="2"/>
  <c r="F116" i="14" s="1"/>
  <c r="G248" i="2"/>
  <c r="F118" i="14" s="1"/>
  <c r="F216" i="2"/>
  <c r="E75" i="14" s="1"/>
  <c r="C216" i="2"/>
  <c r="B75" i="14" s="1"/>
  <c r="E216" i="2"/>
  <c r="D75" i="14" s="1"/>
  <c r="D232" i="2"/>
  <c r="C98" i="14" s="1"/>
  <c r="F232" i="2"/>
  <c r="E98" i="14" s="1"/>
  <c r="G232" i="2"/>
  <c r="F98" i="14" s="1"/>
  <c r="E288" i="2"/>
  <c r="C244" i="14" s="1"/>
  <c r="F256" i="2"/>
  <c r="D266" i="14" s="1"/>
  <c r="E256" i="2"/>
  <c r="C266" i="14" s="1"/>
  <c r="E224" i="2"/>
  <c r="D181" i="14" s="1"/>
  <c r="D240" i="2"/>
  <c r="B202" i="14" s="1"/>
  <c r="F288" i="2"/>
  <c r="D244" i="14" s="1"/>
  <c r="C224" i="2"/>
  <c r="B181" i="14" s="1"/>
  <c r="F240" i="2"/>
  <c r="D202" i="14" s="1"/>
  <c r="C278" i="2"/>
  <c r="E230" i="2"/>
  <c r="D96" i="14" s="1"/>
  <c r="G256" i="2" l="1"/>
  <c r="E266" i="14" s="1"/>
  <c r="G288" i="2"/>
  <c r="E244" i="14" s="1"/>
  <c r="D264" i="2"/>
  <c r="B139" i="14" s="1"/>
  <c r="F272" i="2"/>
  <c r="D223" i="14" s="1"/>
  <c r="F264" i="2"/>
  <c r="D139" i="14" s="1"/>
  <c r="D272" i="2"/>
  <c r="B223" i="14" s="1"/>
  <c r="E280" i="2"/>
  <c r="C160" i="14" s="1"/>
  <c r="C230" i="2"/>
  <c r="B96" i="14" s="1"/>
  <c r="F230" i="2"/>
  <c r="E96" i="14" s="1"/>
  <c r="D230" i="2"/>
  <c r="C96" i="14" s="1"/>
  <c r="C262" i="2" l="1"/>
  <c r="D256" i="2"/>
  <c r="B266" i="14" s="1"/>
  <c r="G280" i="2"/>
  <c r="E160" i="14" s="1"/>
  <c r="D280" i="2"/>
  <c r="B160" i="14" s="1"/>
  <c r="D288" i="2"/>
  <c r="B244" i="14" s="1"/>
  <c r="F198" i="2" l="1"/>
  <c r="E33" i="14" s="1"/>
  <c r="D278" i="2" l="1"/>
  <c r="B158" i="14" s="1"/>
  <c r="E278" i="2"/>
  <c r="C158" i="14" s="1"/>
  <c r="D214" i="2"/>
  <c r="C73" i="14" s="1"/>
  <c r="C214" i="2"/>
  <c r="B73" i="14" s="1"/>
  <c r="E214" i="2"/>
  <c r="D73" i="14" s="1"/>
  <c r="G200" i="2"/>
  <c r="F35" i="14" s="1"/>
  <c r="E208" i="2"/>
  <c r="D55" i="14" s="1"/>
  <c r="D200" i="2"/>
  <c r="C35" i="14" s="1"/>
  <c r="C200" i="2"/>
  <c r="B35" i="14" s="1"/>
  <c r="F278" i="2" l="1"/>
  <c r="D158" i="14" s="1"/>
  <c r="E262" i="2"/>
  <c r="C137" i="14" s="1"/>
  <c r="D262" i="2"/>
  <c r="B137" i="14" s="1"/>
  <c r="F262" i="2"/>
  <c r="D137" i="14" s="1"/>
  <c r="F208" i="2"/>
  <c r="E55" i="14" s="1"/>
  <c r="C208" i="2"/>
  <c r="B55" i="14" s="1"/>
  <c r="F200" i="2"/>
  <c r="E35" i="14" s="1"/>
  <c r="C286" i="2"/>
  <c r="C254" i="2"/>
  <c r="C238" i="2"/>
  <c r="G208" i="2"/>
  <c r="F55" i="14" s="1"/>
  <c r="E200" i="2"/>
  <c r="D35" i="14" s="1"/>
  <c r="D208" i="2"/>
  <c r="C55" i="14" s="1"/>
  <c r="C270" i="2" l="1"/>
  <c r="E222" i="2" l="1"/>
  <c r="D179" i="14" s="1"/>
  <c r="F286" i="2" l="1"/>
  <c r="D242" i="14" s="1"/>
  <c r="F270" i="2"/>
  <c r="D221" i="14" s="1"/>
  <c r="D222" i="2"/>
  <c r="C179" i="14" s="1"/>
  <c r="E270" i="2" l="1"/>
  <c r="C221" i="14" s="1"/>
  <c r="E286" i="2"/>
  <c r="C242" i="14" s="1"/>
  <c r="E246" i="2"/>
  <c r="D116" i="14" s="1"/>
  <c r="D246" i="2"/>
  <c r="C116" i="14" s="1"/>
  <c r="C222" i="2"/>
  <c r="B179" i="14" s="1"/>
  <c r="D286" i="2" l="1"/>
  <c r="B242" i="14" s="1"/>
  <c r="F246" i="2"/>
  <c r="E116" i="14" s="1"/>
  <c r="H17" i="2"/>
  <c r="D270" i="2" l="1"/>
  <c r="B221" i="14" s="1"/>
  <c r="I17" i="13"/>
  <c r="H20" i="2"/>
  <c r="I20" i="13" s="1"/>
  <c r="H19" i="2"/>
  <c r="I19" i="13" s="1"/>
  <c r="F238" i="2"/>
  <c r="D200" i="14" s="1"/>
  <c r="H21" i="2" l="1"/>
  <c r="I21" i="13" s="1"/>
  <c r="E206" i="2"/>
  <c r="D53" i="14" s="1"/>
  <c r="E254" i="2"/>
  <c r="C264" i="14" s="1"/>
  <c r="E238" i="2"/>
  <c r="C200" i="14" s="1"/>
  <c r="F254" i="2" l="1"/>
  <c r="D264" i="14" s="1"/>
  <c r="D206" i="2"/>
  <c r="C53" i="14" s="1"/>
  <c r="D238" i="2"/>
  <c r="B200" i="14" s="1"/>
  <c r="I289" i="2" l="1"/>
  <c r="G245" i="14" s="1"/>
  <c r="D254" i="2"/>
  <c r="B264" i="14" s="1"/>
  <c r="C206" i="2" l="1"/>
  <c r="B53" i="14" s="1"/>
  <c r="I225" i="2" l="1"/>
  <c r="H182" i="14" s="1"/>
  <c r="J289" i="2"/>
  <c r="H245" i="14" s="1"/>
  <c r="H225" i="2"/>
  <c r="G182" i="14" s="1"/>
  <c r="K289" i="2" l="1"/>
  <c r="I245" i="14" s="1"/>
  <c r="J225" i="2"/>
  <c r="I182" i="14" s="1"/>
  <c r="L289" i="2"/>
  <c r="J245" i="14" s="1"/>
  <c r="J257" i="2"/>
  <c r="H267" i="14" s="1"/>
  <c r="L257" i="2"/>
  <c r="J267" i="14" s="1"/>
  <c r="K241" i="2"/>
  <c r="I203" i="14" s="1"/>
  <c r="K225" i="2"/>
  <c r="J182" i="14" s="1"/>
  <c r="J241" i="2" l="1"/>
  <c r="H203" i="14" s="1"/>
  <c r="I241" i="2"/>
  <c r="G203" i="14" s="1"/>
  <c r="J273" i="2" l="1"/>
  <c r="H224" i="14" s="1"/>
  <c r="L273" i="2"/>
  <c r="J224" i="14" s="1"/>
  <c r="I257" i="2"/>
  <c r="G267" i="14" s="1"/>
  <c r="K273" i="2"/>
  <c r="I224" i="14" s="1"/>
  <c r="K257" i="2"/>
  <c r="I267" i="14" s="1"/>
  <c r="I273" i="2"/>
  <c r="G224" i="14" s="1"/>
  <c r="H209" i="2"/>
  <c r="G56" i="14" s="1"/>
  <c r="L241" i="2"/>
  <c r="J203" i="14" s="1"/>
  <c r="E17" i="2"/>
  <c r="E18" i="2"/>
  <c r="J209" i="2"/>
  <c r="I56" i="14" s="1"/>
  <c r="I209" i="2"/>
  <c r="H56" i="14" s="1"/>
  <c r="E19" i="2" l="1"/>
  <c r="E20" i="2"/>
  <c r="E16" i="2"/>
  <c r="D18" i="2"/>
  <c r="F18" i="13" s="1"/>
  <c r="K209" i="2"/>
  <c r="J56" i="14" s="1"/>
  <c r="D16" i="2"/>
  <c r="F16" i="13" l="1"/>
  <c r="E21" i="2"/>
  <c r="F18" i="2"/>
  <c r="F16" i="2"/>
  <c r="D40" i="2"/>
  <c r="F36" i="13" s="1"/>
  <c r="D42" i="2"/>
  <c r="F38" i="13" s="1"/>
  <c r="D19" i="2"/>
  <c r="F19" i="13" s="1"/>
  <c r="D44" i="2" l="1"/>
  <c r="F40" i="13" s="1"/>
  <c r="D20" i="2"/>
  <c r="F20" i="13" s="1"/>
  <c r="F20" i="2"/>
  <c r="F19" i="2"/>
  <c r="D53" i="2"/>
  <c r="F50" i="13" s="1"/>
  <c r="D43" i="2"/>
  <c r="F39" i="13" s="1"/>
  <c r="D17" i="2"/>
  <c r="D49" i="2"/>
  <c r="F46" i="13" s="1"/>
  <c r="F17" i="13" l="1"/>
  <c r="D21" i="2"/>
  <c r="F21" i="13" s="1"/>
  <c r="F17" i="2"/>
  <c r="D45" i="2"/>
  <c r="F41" i="13" s="1"/>
  <c r="D51" i="2"/>
  <c r="F48" i="13" s="1"/>
  <c r="D41" i="2"/>
  <c r="F37" i="13" s="1"/>
  <c r="D52" i="2"/>
  <c r="F49" i="13" s="1"/>
  <c r="F21" i="2" l="1"/>
  <c r="D50" i="2" l="1"/>
  <c r="F47" i="13" s="1"/>
  <c r="D54" i="2"/>
  <c r="F51" i="13" s="1"/>
  <c r="E198" i="2"/>
  <c r="D33" i="14" s="1"/>
  <c r="D198" i="2" l="1"/>
  <c r="C33" i="14" s="1"/>
  <c r="C198" i="2"/>
  <c r="B33" i="14" s="1"/>
  <c r="H217" i="2" l="1"/>
  <c r="G76" i="14" s="1"/>
  <c r="I281" i="2"/>
  <c r="G161" i="14" s="1"/>
  <c r="I249" i="2" l="1"/>
  <c r="H119" i="14" s="1"/>
  <c r="I265" i="2"/>
  <c r="G140" i="14" s="1"/>
  <c r="J249" i="2"/>
  <c r="I119" i="14" s="1"/>
  <c r="I233" i="2"/>
  <c r="H99" i="14" s="1"/>
  <c r="J233" i="2"/>
  <c r="I99" i="14" s="1"/>
  <c r="J281" i="2"/>
  <c r="H161" i="14" s="1"/>
  <c r="J265" i="2" l="1"/>
  <c r="H140" i="14" s="1"/>
  <c r="I217" i="2"/>
  <c r="H76" i="14" s="1"/>
  <c r="H201" i="2"/>
  <c r="G36" i="14" s="1"/>
  <c r="K233" i="2"/>
  <c r="J99" i="14" s="1"/>
  <c r="K249" i="2"/>
  <c r="J119" i="14" s="1"/>
  <c r="J217" i="2"/>
  <c r="I76" i="14" s="1"/>
  <c r="K281" i="2"/>
  <c r="I161" i="14" s="1"/>
  <c r="K217" i="2" l="1"/>
  <c r="J76" i="14" s="1"/>
  <c r="L249" i="2"/>
  <c r="K119" i="14" s="1"/>
  <c r="I201" i="2"/>
  <c r="H36" i="14" s="1"/>
  <c r="L265" i="2"/>
  <c r="J140" i="14" s="1"/>
  <c r="L233" i="2"/>
  <c r="K99" i="14" s="1"/>
  <c r="L281" i="2"/>
  <c r="J161" i="14" s="1"/>
  <c r="K265" i="2" l="1"/>
  <c r="I140" i="14" s="1"/>
  <c r="I20" i="2"/>
  <c r="J20" i="13" s="1"/>
  <c r="J201" i="2"/>
  <c r="I36" i="14" s="1"/>
  <c r="C18" i="2" l="1"/>
  <c r="E18" i="13" s="1"/>
  <c r="G18" i="13" s="1"/>
  <c r="I19" i="2"/>
  <c r="J19" i="13" s="1"/>
  <c r="I17" i="2"/>
  <c r="J17" i="13" s="1"/>
  <c r="I18" i="2"/>
  <c r="J18" i="13" s="1"/>
  <c r="C16" i="2"/>
  <c r="C20" i="2"/>
  <c r="E20" i="13" s="1"/>
  <c r="G20" i="13" s="1"/>
  <c r="K201" i="2"/>
  <c r="J36" i="14" s="1"/>
  <c r="E16" i="13" l="1"/>
  <c r="G16" i="13" s="1"/>
  <c r="I16" i="2"/>
  <c r="C40" i="2"/>
  <c r="E36" i="13" s="1"/>
  <c r="C42" i="2"/>
  <c r="E38" i="13" s="1"/>
  <c r="C44" i="2"/>
  <c r="E40" i="13" s="1"/>
  <c r="C19" i="2"/>
  <c r="E19" i="13" s="1"/>
  <c r="G19" i="13" s="1"/>
  <c r="C17" i="2"/>
  <c r="E17" i="13" s="1"/>
  <c r="G17" i="13" s="1"/>
  <c r="C45" i="2"/>
  <c r="E41" i="13" s="1"/>
  <c r="C21" i="2" l="1"/>
  <c r="E21" i="13" s="1"/>
  <c r="G21" i="13" s="1"/>
  <c r="J16" i="13"/>
  <c r="I21" i="2"/>
  <c r="J21" i="13" s="1"/>
  <c r="E40" i="2"/>
  <c r="G36" i="13" s="1"/>
  <c r="E42" i="2"/>
  <c r="G38" i="13" s="1"/>
  <c r="C43" i="2"/>
  <c r="E39" i="13" s="1"/>
  <c r="E45" i="2"/>
  <c r="G41" i="13" s="1"/>
  <c r="C41" i="2"/>
  <c r="E37" i="13" s="1"/>
  <c r="E44" i="2"/>
  <c r="G40" i="13" s="1"/>
  <c r="E53" i="2"/>
  <c r="G50" i="13" s="1"/>
  <c r="E51" i="2"/>
  <c r="G48" i="13" s="1"/>
  <c r="E41" i="2" l="1"/>
  <c r="G37" i="13" s="1"/>
  <c r="E43" i="2"/>
  <c r="G39" i="13" s="1"/>
  <c r="C54" i="2"/>
  <c r="E51" i="13" s="1"/>
  <c r="E50" i="2"/>
  <c r="G47" i="13" s="1"/>
  <c r="C53" i="2"/>
  <c r="E50" i="13" s="1"/>
  <c r="C49" i="2"/>
  <c r="E46" i="13" s="1"/>
  <c r="E49" i="2"/>
  <c r="G46" i="13" s="1"/>
  <c r="C51" i="2"/>
  <c r="E48" i="13" s="1"/>
  <c r="E52" i="2"/>
  <c r="G49" i="13" s="1"/>
  <c r="E54" i="2" l="1"/>
  <c r="G51" i="13" s="1"/>
  <c r="C52" i="2"/>
  <c r="E49" i="13" s="1"/>
  <c r="C50" i="2"/>
  <c r="E47" i="13" s="1"/>
  <c r="C357" i="2" l="1"/>
  <c r="C396" i="2"/>
  <c r="C377" i="2"/>
  <c r="C415" i="2"/>
  <c r="C337" i="2"/>
  <c r="G407" i="2" l="1"/>
  <c r="B663" i="14"/>
  <c r="C663" i="14" s="1"/>
  <c r="B529" i="14"/>
  <c r="C529" i="14" s="1"/>
  <c r="G368" i="2"/>
  <c r="B458" i="14"/>
  <c r="C458" i="14" s="1"/>
  <c r="G348" i="2"/>
  <c r="G328" i="2"/>
  <c r="B391" i="14"/>
  <c r="C391" i="14" s="1"/>
  <c r="G387" i="2"/>
  <c r="B597" i="14"/>
  <c r="C597" i="14" s="1"/>
  <c r="C11" i="2"/>
  <c r="C9" i="2"/>
  <c r="C8" i="2"/>
  <c r="C7" i="2"/>
  <c r="C10" i="2"/>
  <c r="E7" i="13" l="1"/>
  <c r="F8" i="2"/>
  <c r="H7" i="13" s="1"/>
  <c r="H367" i="2"/>
  <c r="B553" i="14" s="1"/>
  <c r="C553" i="14" s="1"/>
  <c r="B554" i="14"/>
  <c r="C554" i="14" s="1"/>
  <c r="F7" i="2"/>
  <c r="H6" i="13" s="1"/>
  <c r="E6" i="13"/>
  <c r="F11" i="2"/>
  <c r="H10" i="13" s="1"/>
  <c r="E10" i="13"/>
  <c r="B415" i="14"/>
  <c r="C415" i="14" s="1"/>
  <c r="H327" i="2"/>
  <c r="B414" i="14" s="1"/>
  <c r="C414" i="14" s="1"/>
  <c r="E9" i="13"/>
  <c r="F10" i="2"/>
  <c r="H9" i="13" s="1"/>
  <c r="F9" i="2"/>
  <c r="H8" i="13" s="1"/>
  <c r="E8" i="13"/>
  <c r="B485" i="14"/>
  <c r="C485" i="14" s="1"/>
  <c r="H347" i="2"/>
  <c r="B484" i="14" s="1"/>
  <c r="C484" i="14" s="1"/>
  <c r="B621" i="14"/>
  <c r="C621" i="14" s="1"/>
  <c r="H386" i="2"/>
  <c r="B620" i="14" s="1"/>
  <c r="C620" i="14" s="1"/>
  <c r="B689" i="14"/>
  <c r="C689" i="14" s="1"/>
  <c r="H406" i="2"/>
  <c r="B688" i="14" s="1"/>
  <c r="C688" i="14" s="1"/>
  <c r="D414" i="2" l="1"/>
  <c r="B662" i="14" s="1"/>
  <c r="C662" i="14" s="1"/>
  <c r="D336" i="2"/>
  <c r="B390" i="14" s="1"/>
  <c r="C390" i="14" s="1"/>
  <c r="D395" i="2" l="1"/>
  <c r="B596" i="14" s="1"/>
  <c r="C596" i="14" s="1"/>
  <c r="D376" i="2" l="1"/>
  <c r="B528" i="14" s="1"/>
  <c r="C528" i="14" s="1"/>
  <c r="D356" i="2"/>
  <c r="B457" i="14" s="1"/>
  <c r="C457" i="14" s="1"/>
  <c r="C12" i="2"/>
  <c r="C317" i="2"/>
  <c r="F12" i="2" l="1"/>
  <c r="H11" i="13" s="1"/>
  <c r="E11" i="13"/>
  <c r="G308" i="2"/>
  <c r="B323" i="14"/>
  <c r="C323" i="14" s="1"/>
  <c r="D316" i="2"/>
  <c r="B322" i="14" s="1"/>
  <c r="C322" i="14" s="1"/>
  <c r="B348" i="14" l="1"/>
  <c r="C348" i="14" s="1"/>
  <c r="H307" i="2"/>
  <c r="B347" i="14" s="1"/>
  <c r="C347" i="14" s="1"/>
  <c r="C655" i="2" l="1"/>
  <c r="C654" i="2"/>
  <c r="C653" i="2"/>
  <c r="C652" i="2"/>
  <c r="C611" i="2"/>
  <c r="C606" i="2" l="1"/>
  <c r="C647" i="2"/>
  <c r="C646" i="2" l="1"/>
  <c r="C645" i="2"/>
  <c r="C648" i="2"/>
  <c r="C68" i="2" l="1"/>
  <c r="E65" i="13" s="1"/>
  <c r="C66" i="2"/>
  <c r="E63" i="13" s="1"/>
  <c r="C64" i="2"/>
  <c r="E61" i="13" s="1"/>
  <c r="C62" i="2"/>
  <c r="E59" i="13" s="1"/>
  <c r="C60" i="2"/>
  <c r="E57" i="13" s="1"/>
  <c r="D79" i="2" l="1"/>
  <c r="F76" i="13" s="1"/>
  <c r="D166" i="2"/>
  <c r="F184" i="13" s="1"/>
  <c r="D173" i="2" l="1"/>
  <c r="F193" i="13" s="1"/>
  <c r="C36" i="2"/>
  <c r="C69" i="2"/>
  <c r="E66" i="13" s="1"/>
  <c r="C35" i="2"/>
  <c r="C67" i="2"/>
  <c r="E64" i="13" s="1"/>
  <c r="C34" i="2"/>
  <c r="C65" i="2"/>
  <c r="E62" i="13" s="1"/>
  <c r="C33" i="2"/>
  <c r="C63" i="2"/>
  <c r="E60" i="13" s="1"/>
  <c r="C32" i="2"/>
  <c r="C61" i="2"/>
  <c r="E58" i="13" s="1"/>
  <c r="D165" i="2"/>
  <c r="F183" i="13" s="1"/>
  <c r="D169" i="2"/>
  <c r="F187" i="13" s="1"/>
  <c r="D168" i="2"/>
  <c r="F186" i="13" s="1"/>
  <c r="D167" i="2"/>
  <c r="F185" i="13" s="1"/>
  <c r="D176" i="2" l="1"/>
  <c r="F196" i="13" s="1"/>
  <c r="D174" i="2"/>
  <c r="F194" i="13" s="1"/>
  <c r="D175" i="2"/>
  <c r="F195" i="13" s="1"/>
  <c r="D172" i="2"/>
  <c r="F192" i="13" s="1"/>
  <c r="D160" i="2" l="1"/>
  <c r="F178" i="13" s="1"/>
  <c r="D159" i="2"/>
  <c r="F177" i="13" s="1"/>
  <c r="D158" i="2"/>
  <c r="F176" i="13" s="1"/>
  <c r="D161" i="2"/>
  <c r="F179" i="13" s="1"/>
  <c r="D157" i="2"/>
  <c r="F175" i="13" s="1"/>
  <c r="C584" i="2" l="1"/>
  <c r="B21" i="18" s="1"/>
  <c r="D148" i="2" l="1"/>
  <c r="F160" i="13" s="1"/>
  <c r="D147" i="2"/>
  <c r="F159" i="13" s="1"/>
  <c r="D146" i="2"/>
  <c r="F158" i="13" s="1"/>
  <c r="D145" i="2"/>
  <c r="F157" i="13" s="1"/>
  <c r="D144" i="2"/>
  <c r="F156" i="13" s="1"/>
  <c r="C148" i="2" l="1"/>
  <c r="E160" i="13" s="1"/>
  <c r="C147" i="2"/>
  <c r="E159" i="13" s="1"/>
  <c r="C146" i="2"/>
  <c r="E158" i="13" s="1"/>
  <c r="C145" i="2"/>
  <c r="E157" i="13" s="1"/>
  <c r="C144" i="2"/>
  <c r="E156" i="13" s="1"/>
  <c r="E161" i="13" l="1"/>
  <c r="E83" i="2"/>
  <c r="G80" i="13" s="1"/>
  <c r="E81" i="2"/>
  <c r="G78" i="13" s="1"/>
  <c r="E79" i="2"/>
  <c r="G76" i="13" s="1"/>
  <c r="E77" i="2"/>
  <c r="G74" i="13" s="1"/>
  <c r="E75" i="2"/>
  <c r="G72" i="13" s="1"/>
  <c r="C83" i="2"/>
  <c r="E80" i="13" s="1"/>
  <c r="C81" i="2"/>
  <c r="E78" i="13" s="1"/>
  <c r="C79" i="2"/>
  <c r="E76" i="13" s="1"/>
  <c r="C77" i="2"/>
  <c r="E74" i="13" s="1"/>
  <c r="C75" i="2"/>
  <c r="E72" i="13" s="1"/>
  <c r="D81" i="2" l="1"/>
  <c r="F78" i="13" s="1"/>
  <c r="D83" i="2"/>
  <c r="F80" i="13" s="1"/>
  <c r="D75" i="2"/>
  <c r="F72" i="13" s="1"/>
  <c r="D77" i="2"/>
  <c r="F74" i="13" s="1"/>
  <c r="G69" i="2" l="1"/>
  <c r="I66" i="13" s="1"/>
  <c r="F69" i="2"/>
  <c r="H66" i="13" s="1"/>
  <c r="E69" i="2"/>
  <c r="G66" i="13" s="1"/>
  <c r="D69" i="2"/>
  <c r="F66" i="13" s="1"/>
  <c r="G67" i="2"/>
  <c r="I64" i="13" s="1"/>
  <c r="F67" i="2"/>
  <c r="H64" i="13" s="1"/>
  <c r="E67" i="2"/>
  <c r="G64" i="13" s="1"/>
  <c r="D67" i="2"/>
  <c r="F64" i="13" s="1"/>
  <c r="G65" i="2"/>
  <c r="I62" i="13" s="1"/>
  <c r="F65" i="2"/>
  <c r="H62" i="13" s="1"/>
  <c r="E65" i="2"/>
  <c r="G62" i="13" s="1"/>
  <c r="D65" i="2"/>
  <c r="F62" i="13" s="1"/>
  <c r="G63" i="2"/>
  <c r="I60" i="13" s="1"/>
  <c r="F63" i="2"/>
  <c r="H60" i="13" s="1"/>
  <c r="E63" i="2"/>
  <c r="G60" i="13" s="1"/>
  <c r="D63" i="2"/>
  <c r="F60" i="13" s="1"/>
  <c r="G61" i="2"/>
  <c r="I58" i="13" s="1"/>
  <c r="F61" i="2"/>
  <c r="H58" i="13" s="1"/>
  <c r="E61" i="2"/>
  <c r="G58" i="13" s="1"/>
  <c r="D61" i="2"/>
  <c r="F58" i="13" s="1"/>
  <c r="C620" i="2" l="1"/>
  <c r="B23" i="19" s="1"/>
  <c r="C617" i="2"/>
  <c r="B20" i="19" s="1"/>
  <c r="C618" i="2"/>
  <c r="B21" i="19" s="1"/>
  <c r="C619" i="2"/>
  <c r="B22" i="19" s="1"/>
  <c r="C628" i="2" l="1"/>
  <c r="B30" i="19" s="1"/>
  <c r="C627" i="2"/>
  <c r="B29" i="19" s="1"/>
  <c r="C626" i="2"/>
  <c r="B28" i="19" s="1"/>
  <c r="C625" i="2"/>
  <c r="B27" i="19" s="1"/>
  <c r="D98" i="2" l="1"/>
  <c r="F95" i="13" s="1"/>
  <c r="D101" i="2" l="1"/>
  <c r="F98" i="13" s="1"/>
  <c r="D102" i="2"/>
  <c r="F99" i="13" s="1"/>
  <c r="D100" i="2"/>
  <c r="F97" i="13" s="1"/>
  <c r="D99" i="2"/>
  <c r="F96" i="13" s="1"/>
  <c r="C590" i="2" l="1"/>
  <c r="B26" i="18" s="1"/>
  <c r="C591" i="2"/>
  <c r="B27" i="18" s="1"/>
  <c r="C592" i="2"/>
  <c r="B28" i="18" s="1"/>
  <c r="C589" i="2"/>
  <c r="B25" i="18" s="1"/>
  <c r="C579" i="2" l="1"/>
  <c r="B16" i="18" s="1"/>
  <c r="E16" i="18" s="1"/>
  <c r="D112" i="2"/>
  <c r="F109" i="13" s="1"/>
  <c r="D108" i="2" l="1"/>
  <c r="F105" i="13" s="1"/>
  <c r="D111" i="2"/>
  <c r="F108" i="13" s="1"/>
  <c r="D109" i="2"/>
  <c r="F106" i="13" s="1"/>
  <c r="D110" i="2"/>
  <c r="F107" i="13" s="1"/>
  <c r="C102" i="2" l="1"/>
  <c r="E99" i="13" s="1"/>
  <c r="C101" i="2"/>
  <c r="E98" i="13" s="1"/>
  <c r="C100" i="2"/>
  <c r="E97" i="13" s="1"/>
  <c r="C99" i="2"/>
  <c r="E96" i="13" s="1"/>
  <c r="C98" i="2"/>
  <c r="E95" i="13" s="1"/>
  <c r="C89" i="2" l="1"/>
  <c r="E85" i="13" s="1"/>
  <c r="C93" i="2" l="1"/>
  <c r="E89" i="13" s="1"/>
  <c r="C92" i="2"/>
  <c r="E88" i="13" s="1"/>
  <c r="C91" i="2"/>
  <c r="E87" i="13" s="1"/>
  <c r="C90" i="2"/>
  <c r="E86" i="13" s="1"/>
  <c r="C633" i="2" l="1"/>
  <c r="B34" i="19" s="1"/>
  <c r="C635" i="2" l="1"/>
  <c r="B36" i="19" s="1"/>
  <c r="C636" i="2"/>
  <c r="B37" i="19" s="1"/>
  <c r="C634" i="2"/>
  <c r="B35" i="19" s="1"/>
  <c r="D132" i="2" l="1"/>
  <c r="F121" i="13" s="1"/>
  <c r="D131" i="2"/>
  <c r="F120" i="13" s="1"/>
  <c r="D130" i="2"/>
  <c r="F119" i="13" s="1"/>
  <c r="D129" i="2"/>
  <c r="F118" i="13" s="1"/>
  <c r="D128" i="2"/>
  <c r="F117" i="13" s="1"/>
  <c r="C152" i="2" l="1"/>
  <c r="E166" i="13" s="1"/>
  <c r="D152" i="2"/>
  <c r="F166" i="13" s="1"/>
  <c r="E152" i="2"/>
  <c r="G166" i="13" s="1"/>
  <c r="F152" i="2"/>
  <c r="H166" i="13" s="1"/>
  <c r="G152" i="2"/>
  <c r="I166" i="13" s="1"/>
  <c r="G153" i="2"/>
  <c r="I167" i="13" s="1"/>
  <c r="G154" i="2"/>
  <c r="I168" i="13" s="1"/>
  <c r="F153" i="2"/>
  <c r="H167" i="13" s="1"/>
  <c r="F154" i="2"/>
  <c r="H168" i="13" s="1"/>
  <c r="C153" i="2"/>
  <c r="E167" i="13" s="1"/>
  <c r="D153" i="2"/>
  <c r="F167" i="13" s="1"/>
  <c r="E153" i="2"/>
  <c r="G167" i="13" s="1"/>
  <c r="C154" i="2"/>
  <c r="E168" i="13" s="1"/>
  <c r="D154" i="2"/>
  <c r="F168" i="13" s="1"/>
  <c r="E154" i="2"/>
  <c r="G168" i="13" s="1"/>
  <c r="B154" i="2"/>
  <c r="D168" i="13" s="1"/>
  <c r="B153" i="2"/>
  <c r="D167" i="13" s="1"/>
  <c r="D140" i="2" l="1"/>
  <c r="D139" i="2"/>
  <c r="D138" i="2"/>
  <c r="D137" i="2"/>
  <c r="D136" i="2"/>
  <c r="C140" i="2"/>
  <c r="C139" i="2"/>
  <c r="C138" i="2"/>
  <c r="C137" i="2"/>
  <c r="C136" i="2"/>
  <c r="F139" i="13" l="1"/>
  <c r="F149" i="13"/>
  <c r="E140" i="13"/>
  <c r="E150" i="13"/>
  <c r="E141" i="13"/>
  <c r="E151" i="13"/>
  <c r="F137" i="13"/>
  <c r="F147" i="13"/>
  <c r="E137" i="13"/>
  <c r="E147" i="13"/>
  <c r="F140" i="13"/>
  <c r="F150" i="13"/>
  <c r="E138" i="13"/>
  <c r="E148" i="13"/>
  <c r="F141" i="13"/>
  <c r="F151" i="13"/>
  <c r="E139" i="13"/>
  <c r="E149" i="13"/>
  <c r="F138" i="13"/>
  <c r="F148" i="13"/>
  <c r="E140" i="2" l="1"/>
  <c r="E136" i="2"/>
  <c r="E137" i="2"/>
  <c r="E138" i="2"/>
  <c r="E139" i="2"/>
  <c r="G140" i="13" l="1"/>
  <c r="G150" i="13"/>
  <c r="G139" i="13"/>
  <c r="G149" i="13"/>
  <c r="G138" i="13"/>
  <c r="G148" i="13"/>
  <c r="G137" i="13"/>
  <c r="G147" i="13"/>
  <c r="G141" i="13"/>
  <c r="G151" i="13"/>
  <c r="G122" i="2" l="1"/>
  <c r="I131" i="13" s="1"/>
  <c r="E121" i="2"/>
  <c r="G130" i="13" s="1"/>
  <c r="G120" i="2"/>
  <c r="I129" i="13" s="1"/>
  <c r="E119" i="2"/>
  <c r="G128" i="13" s="1"/>
  <c r="G118" i="2"/>
  <c r="I127" i="13" l="1"/>
  <c r="E122" i="2"/>
  <c r="G131" i="13" s="1"/>
  <c r="F122" i="2"/>
  <c r="H131" i="13" s="1"/>
  <c r="D122" i="2"/>
  <c r="F131" i="13" s="1"/>
  <c r="D121" i="2"/>
  <c r="F130" i="13" s="1"/>
  <c r="G121" i="2"/>
  <c r="I130" i="13" s="1"/>
  <c r="F121" i="2"/>
  <c r="H130" i="13" s="1"/>
  <c r="F120" i="2"/>
  <c r="H129" i="13" s="1"/>
  <c r="E120" i="2"/>
  <c r="G129" i="13" s="1"/>
  <c r="D120" i="2"/>
  <c r="F129" i="13" s="1"/>
  <c r="D119" i="2"/>
  <c r="F128" i="13" s="1"/>
  <c r="G119" i="2"/>
  <c r="I128" i="13" s="1"/>
  <c r="F119" i="2"/>
  <c r="H128" i="13" s="1"/>
  <c r="F118" i="2"/>
  <c r="D118" i="2"/>
  <c r="E118" i="2"/>
  <c r="F127" i="13" l="1"/>
  <c r="D123" i="2"/>
  <c r="F132" i="13" s="1"/>
  <c r="G127" i="13"/>
  <c r="E123" i="2"/>
  <c r="G132" i="13" s="1"/>
  <c r="G123" i="2"/>
  <c r="I132" i="13" s="1"/>
  <c r="F123" i="2"/>
  <c r="H132" i="13" s="1"/>
  <c r="H127" i="13"/>
  <c r="F137" i="2" l="1"/>
  <c r="H148" i="13" s="1"/>
  <c r="F140" i="2" l="1"/>
  <c r="H151" i="13" s="1"/>
  <c r="F138" i="2"/>
  <c r="H149" i="13" s="1"/>
  <c r="F139" i="2"/>
  <c r="H150" i="13" s="1"/>
  <c r="F136" i="2"/>
  <c r="H147" i="13" s="1"/>
  <c r="E132" i="2" l="1"/>
  <c r="G121" i="13" s="1"/>
  <c r="E131" i="2"/>
  <c r="G120" i="13" s="1"/>
  <c r="E130" i="2"/>
  <c r="G119" i="13" s="1"/>
  <c r="E129" i="2"/>
  <c r="G118" i="13" s="1"/>
  <c r="E128" i="2"/>
  <c r="G117" i="13" s="1"/>
  <c r="C129" i="2" l="1"/>
  <c r="E118" i="13" s="1"/>
  <c r="C132" i="2" l="1"/>
  <c r="E121" i="13" s="1"/>
  <c r="C131" i="2"/>
  <c r="E120" i="13" s="1"/>
  <c r="C130" i="2"/>
  <c r="E119" i="13" s="1"/>
  <c r="C128" i="2"/>
  <c r="E117" i="13" s="1"/>
  <c r="C122" i="2" l="1"/>
  <c r="E131" i="13" s="1"/>
  <c r="C121" i="2"/>
  <c r="E130" i="13" s="1"/>
  <c r="C120" i="2"/>
  <c r="E129" i="13" s="1"/>
  <c r="C119" i="2"/>
  <c r="E128" i="13" s="1"/>
  <c r="C118" i="2"/>
  <c r="E127" i="13" l="1"/>
  <c r="C123" i="2"/>
  <c r="E132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<sst xmlns="http://schemas.openxmlformats.org/spreadsheetml/2006/main" count="1827" uniqueCount="455">
  <si>
    <t>Table of Contents</t>
  </si>
  <si>
    <t>Sheet Name</t>
  </si>
  <si>
    <t>Link</t>
  </si>
  <si>
    <t>Vector</t>
  </si>
  <si>
    <t>Inputs</t>
  </si>
  <si>
    <t>Supplier</t>
  </si>
  <si>
    <t>GasNet</t>
  </si>
  <si>
    <t>Powerco</t>
  </si>
  <si>
    <t>First Gas distribution</t>
  </si>
  <si>
    <t>First Gas transmission</t>
  </si>
  <si>
    <t>Industry total</t>
  </si>
  <si>
    <t xml:space="preserve">Starting prices </t>
  </si>
  <si>
    <t>Table X1</t>
  </si>
  <si>
    <t>Starting prices (net of pass-through and recoverable costs)</t>
  </si>
  <si>
    <t xml:space="preserve">Capex </t>
  </si>
  <si>
    <t>Estimated revenue over the regulatory period (net of pass-through and recoverable costs)</t>
  </si>
  <si>
    <t>Table X3</t>
  </si>
  <si>
    <t>Opex</t>
  </si>
  <si>
    <t>Capex</t>
  </si>
  <si>
    <t>Acceptance rates of supplier forecasts</t>
  </si>
  <si>
    <t>CPRG forecast</t>
  </si>
  <si>
    <t>Forecast CPRG for GDBs</t>
  </si>
  <si>
    <t>Maximum allowable revenue in each year of the regulatory period</t>
  </si>
  <si>
    <t>Gas Pipeline Businesses</t>
  </si>
  <si>
    <t>Opex and capex average annual expenditure acceptance rates</t>
  </si>
  <si>
    <t>Total</t>
  </si>
  <si>
    <t>Table 5.1</t>
  </si>
  <si>
    <t>Table 5.2</t>
  </si>
  <si>
    <t>Forecast expenditure as a percentage of suppliers' own forecasts</t>
  </si>
  <si>
    <t>CPRG forecasts</t>
  </si>
  <si>
    <t>Table 6.1</t>
  </si>
  <si>
    <t>Table D1</t>
  </si>
  <si>
    <t>Reasons Paper Tables</t>
  </si>
  <si>
    <t>Draft</t>
  </si>
  <si>
    <t>Final</t>
  </si>
  <si>
    <t>Location</t>
  </si>
  <si>
    <t>Reasons Paper Charts</t>
  </si>
  <si>
    <t>WACC std error</t>
  </si>
  <si>
    <t>Leverage</t>
  </si>
  <si>
    <t>Asset beta</t>
  </si>
  <si>
    <t>Debt issuance costs</t>
  </si>
  <si>
    <t>Debt premium</t>
  </si>
  <si>
    <t>DPP Reset WACC</t>
  </si>
  <si>
    <t>Change Component</t>
  </si>
  <si>
    <t>WACC Rate</t>
  </si>
  <si>
    <t>Cumulative</t>
  </si>
  <si>
    <t>Change</t>
  </si>
  <si>
    <t>Cumulative effect of changes to the Vanilla WACC</t>
  </si>
  <si>
    <t>Figure X1</t>
  </si>
  <si>
    <t>Chart Data</t>
  </si>
  <si>
    <t>Impact of reset on price/revenue cap – WACC scenarios</t>
  </si>
  <si>
    <t>Figure X2</t>
  </si>
  <si>
    <t>Figure X3</t>
  </si>
  <si>
    <t>AMP forecast</t>
  </si>
  <si>
    <t>Impact of reset on price/revenue cap – expenditure scenarios</t>
  </si>
  <si>
    <t>First Gas</t>
  </si>
  <si>
    <t>Comparison of CPRG forecasts</t>
  </si>
  <si>
    <t>Residential</t>
  </si>
  <si>
    <t>Commercial</t>
  </si>
  <si>
    <t>Industrial</t>
  </si>
  <si>
    <t>Aggregate North Island moderate growth scenarios taken from Concept Consulting forecasts used in 2012 and 2017 Gas DPP resets</t>
  </si>
  <si>
    <t>Producers Price Index growth</t>
  </si>
  <si>
    <t>Transmission Determination Tables &amp; Values</t>
  </si>
  <si>
    <t>Schedule 1: Starting prices</t>
  </si>
  <si>
    <t>Starting price</t>
  </si>
  <si>
    <t>Value</t>
  </si>
  <si>
    <t>Actual net allowable revenue $m</t>
  </si>
  <si>
    <t>Forecast net allowable revenue $k</t>
  </si>
  <si>
    <t>Decimal places</t>
  </si>
  <si>
    <t>Schedule 4: Forecast Net Allowable Revenue</t>
  </si>
  <si>
    <t>Discount rate %</t>
  </si>
  <si>
    <t>Distribution Determination Tables &amp; Values</t>
  </si>
  <si>
    <t>GDB</t>
  </si>
  <si>
    <t>GasNet Limited</t>
  </si>
  <si>
    <t>Powerco Limited</t>
  </si>
  <si>
    <t>Vector Limited</t>
  </si>
  <si>
    <t>First Gas Limited</t>
  </si>
  <si>
    <t>Maximum allowable revenue $m</t>
  </si>
  <si>
    <t>Schedule 3: Allowable notional revenue for the First Assessment Period</t>
  </si>
  <si>
    <t>ΔD</t>
  </si>
  <si>
    <t>RP Tables</t>
  </si>
  <si>
    <t>RP Charts</t>
  </si>
  <si>
    <t>Tx Tables</t>
  </si>
  <si>
    <t>Dx Tables</t>
  </si>
  <si>
    <t>Year</t>
  </si>
  <si>
    <t>First Gas ARR capex ($’000s, 2016 real)</t>
  </si>
  <si>
    <t>Non-network opex/ICP ($/ICP, 2016 real)</t>
  </si>
  <si>
    <t>WACC</t>
  </si>
  <si>
    <t>Other</t>
  </si>
  <si>
    <t>Changes in starting prices - industry total allowable revenues ($'000s)</t>
  </si>
  <si>
    <t>Incremental</t>
  </si>
  <si>
    <t>Schedule 5: Process for determining the amount of Pass-through Costs and Recoverable Costs for an Assessment Period</t>
  </si>
  <si>
    <t>Figure X4</t>
  </si>
  <si>
    <t>Table D2</t>
  </si>
  <si>
    <t>Historic actuals</t>
  </si>
  <si>
    <t>Schedule 6: Calculation of Wash-up Amount for the first Assessment Period</t>
  </si>
  <si>
    <t>Schedule 8: Calculation of Opening Wash-up Account Balance</t>
  </si>
  <si>
    <t>Our expenditure forecasts (2021 ID YE $‘000s)</t>
  </si>
  <si>
    <t>First Gas Distribution</t>
  </si>
  <si>
    <t>First Gas Transmission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</si>
  <si>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</si>
  <si>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</si>
  <si>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</si>
  <si>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</si>
  <si>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</si>
  <si>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</si>
  <si>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</si>
  <si>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</si>
  <si>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</si>
  <si>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DPP2 allowance</t>
  </si>
  <si>
    <t>Comparison of industry total opex forecasts ($’000s, 2021 ID year end real)</t>
  </si>
  <si>
    <t>Comparison of industry total capex forecasts ($’000s, 2021 ID year end real)</t>
  </si>
  <si>
    <t>2022/2023</t>
  </si>
  <si>
    <t>2023/2024</t>
  </si>
  <si>
    <t>2024/2025</t>
  </si>
  <si>
    <t>2025/2026</t>
  </si>
  <si>
    <t>User group revenue breakdown by distribution business (2020 disclosure year)</t>
  </si>
  <si>
    <t>Composition of revenue from residential users (2020 disclosure year)</t>
  </si>
  <si>
    <t>Composition of revenue from commercial users (2020 disclosure year)</t>
  </si>
  <si>
    <t>Composition of revenue from industrial users (2020 disclosure year)</t>
  </si>
  <si>
    <t>Comparison of industry total opex forecasts ($’000s, 2021 supplier YE real)</t>
  </si>
  <si>
    <t>Comparison of industry total capex forecasts ($’000s, 2021 supplier YE real)</t>
  </si>
  <si>
    <t>Forecast gas demand growth rates by region and total North Island – report by Concept Consulting</t>
  </si>
  <si>
    <t>Powerco Information Disclosure data – trend in 2017 – 2020 logged values</t>
  </si>
  <si>
    <t>Vector Information Disclosure data – trend in 2017 – 2020 logged values</t>
  </si>
  <si>
    <t>GasNet Information Disclosure data – trend in 2017 – 2020 logged values</t>
  </si>
  <si>
    <t>First Gas Information Disclosure data – trend in 2017 – 2020 logged values</t>
  </si>
  <si>
    <t>Expenditure allowances</t>
  </si>
  <si>
    <t>Our expenditure allowances (2021 ID year end $‘000s)</t>
  </si>
  <si>
    <t>Our expenditure allowances: change from actual historic expenditure</t>
  </si>
  <si>
    <t>Expenditure allowances as a percentage of suppliers' own forecasts</t>
  </si>
  <si>
    <t>Our allowances for the proposed regulatory period ($’000s, 2021 supplier YE real)</t>
  </si>
  <si>
    <t>Expenditure forecasts and allowances</t>
  </si>
  <si>
    <t>Opex - allowance</t>
  </si>
  <si>
    <t>Capex - allowance</t>
  </si>
  <si>
    <t>Opex - supplier forecast</t>
  </si>
  <si>
    <t>Capex - supplier forecast</t>
  </si>
  <si>
    <t>Cost of finance adjustment (included in the capex allowance)</t>
  </si>
  <si>
    <t>Capex allowance - excluding cost of finance adjustment</t>
  </si>
  <si>
    <t>Cost of finance adjustments</t>
  </si>
  <si>
    <t>PowerCo</t>
  </si>
  <si>
    <t>2017 Vanilla WACC</t>
  </si>
  <si>
    <t>TAMRP</t>
  </si>
  <si>
    <t>2022 Adjusted WACC</t>
  </si>
  <si>
    <t>Risk-free rate</t>
  </si>
  <si>
    <t xml:space="preserve"> Proposed MAR in each year of the regulatory period ($m, nominal)</t>
  </si>
  <si>
    <t>2021/2022 forecast MAR</t>
  </si>
  <si>
    <t>Starting prices($m)</t>
  </si>
  <si>
    <t>Increase from 2021/2022 MAR</t>
  </si>
  <si>
    <t>Rate of change</t>
  </si>
  <si>
    <t>Proposed starting prices (excluding pass-through and recoverable costs) and rate of change</t>
  </si>
  <si>
    <t>Adjustment Factor</t>
  </si>
  <si>
    <t xml:space="preserve"> Adjustment Factors to be applied to asset lives for DPP3</t>
  </si>
  <si>
    <t>Implied starting price($m)</t>
  </si>
  <si>
    <t>Implied real price increase for year 1 of DPP3</t>
  </si>
  <si>
    <t>Proposed rate of change (X-factor)</t>
  </si>
  <si>
    <t>Implied real price increases due to one-off starting price adjustment</t>
  </si>
  <si>
    <t>Alternative rate of change for each GPB</t>
  </si>
  <si>
    <t>RAB under current policy settings ($ Million) – 2020 existing assets only</t>
  </si>
  <si>
    <t>2020 Existing</t>
  </si>
  <si>
    <t>Table 6.3</t>
  </si>
  <si>
    <t>Table 6.4</t>
  </si>
  <si>
    <t>Table 4.2</t>
  </si>
  <si>
    <t>Table 4.3</t>
  </si>
  <si>
    <t>Table 4.4</t>
  </si>
  <si>
    <t>Table 4.5</t>
  </si>
  <si>
    <t>Figures for Waterfall Chart</t>
  </si>
  <si>
    <t>Rolled over starting price</t>
  </si>
  <si>
    <t>Accelerated depreciation</t>
  </si>
  <si>
    <t>Smoothing</t>
  </si>
  <si>
    <t>Draft Reset starting price</t>
  </si>
  <si>
    <t>Figure 4.1</t>
  </si>
  <si>
    <t>Schedule 2: Rate of change</t>
  </si>
  <si>
    <t>Schedule 2: rate of change</t>
  </si>
  <si>
    <t>TBD</t>
  </si>
  <si>
    <t>Rate of change (relative to the CPI)</t>
  </si>
  <si>
    <t>DPP2 MAR for the year ending 2022</t>
  </si>
  <si>
    <t>Change in value</t>
  </si>
  <si>
    <t>Cumulative value</t>
  </si>
  <si>
    <t>Table X2</t>
  </si>
  <si>
    <t>2021/2022 MAR per DPP2 allowance</t>
  </si>
  <si>
    <t>Figure 4.2</t>
  </si>
  <si>
    <t>Figure 4.3</t>
  </si>
  <si>
    <t>Figure 4.4</t>
  </si>
  <si>
    <t>Table 4.6</t>
  </si>
  <si>
    <t>Table A1</t>
  </si>
  <si>
    <t>Figure A1</t>
  </si>
  <si>
    <t>Operating lease costs between the disclosure year 2018 and 2020</t>
  </si>
  <si>
    <t>DY18</t>
  </si>
  <si>
    <t>DY19</t>
  </si>
  <si>
    <t>DY20</t>
  </si>
  <si>
    <t>Operating lease costs</t>
  </si>
  <si>
    <t>Table A2</t>
  </si>
  <si>
    <t>source: 53ZD requests for information</t>
  </si>
  <si>
    <t>First Gas Transmission compressor fuel cost increases ($000's)</t>
  </si>
  <si>
    <t>Compressor fuel cost increase</t>
  </si>
  <si>
    <t>DY22</t>
  </si>
  <si>
    <t>DY23</t>
  </si>
  <si>
    <t>DY24</t>
  </si>
  <si>
    <t>DY25</t>
  </si>
  <si>
    <t>DY26</t>
  </si>
  <si>
    <t>DY27</t>
  </si>
  <si>
    <t>First Gas Transmission compressor fuel cost increases</t>
  </si>
  <si>
    <t>Table A3</t>
  </si>
  <si>
    <t>Comparison of First Gas Transmission opex forecasts ($'000s, 2021 supplier YE real)</t>
  </si>
  <si>
    <t>Comparison of First Gas Transmission capex forecasts ($'000s, 2021 supplier YE real)</t>
  </si>
  <si>
    <t>Comparison of First Gas Distribution opex forecasts ($'000s, 2021 supplier YE real)</t>
  </si>
  <si>
    <t>Comparison of First Gas Distribution capex forecasts ($'000s, 2021 supplier YE real)</t>
  </si>
  <si>
    <t>Comparison of Vector capex forecasts ($'000s, 2021 supplier YE real)</t>
  </si>
  <si>
    <t>Comparison of Vector opex forecasts ($'000s, 2021 supplier YE real)</t>
  </si>
  <si>
    <t>Comparison of PowerCo opex forecasts ($'000s, 2021 supplier YE real)</t>
  </si>
  <si>
    <t>Comparison of PowerCo capex forecasts ($'000s, 2021 supplier YE real)</t>
  </si>
  <si>
    <t>Comparison of GasNet opex forecasts ($'000s, 2021 supplier YE real)</t>
  </si>
  <si>
    <t>Comparison of GasNet capex forecasts ($'000s, 2021 supplier YE real)</t>
  </si>
  <si>
    <t>Figure A2</t>
  </si>
  <si>
    <t>Figure A3</t>
  </si>
  <si>
    <t>Figure A4</t>
  </si>
  <si>
    <t>Figure A5</t>
  </si>
  <si>
    <t>Figure A6</t>
  </si>
  <si>
    <t>Table B1</t>
  </si>
  <si>
    <t>Figure B1</t>
  </si>
  <si>
    <t>Comparison of industry total historical opex, AMP opex forecasts, DPP2 opex allowances and four-year DPP3 opex allowances (real $'000s, 2021 ID year-end)</t>
  </si>
  <si>
    <t>Comparison of industry total historical capex, AMP capex forecasts, DPP2 capex allowances and four-year DPP3 capex allowances ($’000s, 2021 ID year end real)</t>
  </si>
  <si>
    <t>Comparison of First Gas Transmission historical opex, AMP opex forecasts, DPP2 opex allowances and four-year DPP3 opex allowances (real $'000s, 2021 ID year-end)</t>
  </si>
  <si>
    <t>Comparison of First Gas Distribution historical opex, AMP opex forecasts, DPP2 opex allowances and four-year DPP3 opex allowances (real $'000s, 2021 ID year-end)</t>
  </si>
  <si>
    <t>Comparison of Vector historical opex, AMP opex forecasts, DPP2 opex allowances and four-year DPP3 opex allowances (real $'000s, 2021 ID year-end)</t>
  </si>
  <si>
    <t>Comparison of PowerCo historical opex, AMP opex forecasts, DPP2 opex allowances and four-year DPP3 opex allowances (real $'000s, 2021 ID year-end)</t>
  </si>
  <si>
    <t>Comparison of GasNet historical opex, AMP opex forecasts, DPP2 opex allowances and four-year DPP3 opex allowances (real $'000s, 2021 ID year-end)</t>
  </si>
  <si>
    <t>Comparison of First Gas Transmission historical capex, AMP capex forecasts, DPP2 capex allowances and four-year DPP3 capex allowances (real $'000s, 2021 ID year-end)</t>
  </si>
  <si>
    <t>Figure B6</t>
  </si>
  <si>
    <t>Comparison of First Gas Distribution historical capex, AMP capex forecasts, DPP2 capex allowances and four-year DPP3 capex allowances (real $'000s, 2021 ID year-end)</t>
  </si>
  <si>
    <t>Figure B7</t>
  </si>
  <si>
    <t>Comparison of PowerCo historical capex, AMP capex forecasts, DPP2 capex allowances and four-year DPP3 capex allowances (real $'000s, 2021 ID year-end)</t>
  </si>
  <si>
    <t>Figure B8</t>
  </si>
  <si>
    <t>Figure B9</t>
  </si>
  <si>
    <t>Figure B10</t>
  </si>
  <si>
    <t>Comparison of GasNet historical capex, AMP capex forecasts, DPP2 capex allowances and four-year DPP3 capex allowances (real $'000s, 2021 ID year-end)</t>
  </si>
  <si>
    <t>Table C1</t>
  </si>
  <si>
    <t>Figure C4</t>
  </si>
  <si>
    <t>Parameter used to calculate WACC estimates</t>
  </si>
  <si>
    <t>Parameter</t>
  </si>
  <si>
    <t>DPP2 estimate</t>
  </si>
  <si>
    <t>1 October 2021 estimate</t>
  </si>
  <si>
    <t>18 January 2022 estimate</t>
  </si>
  <si>
    <t>Average debt premium</t>
  </si>
  <si>
    <t>Equity beta</t>
  </si>
  <si>
    <t>Tax adjusted market risk premium</t>
  </si>
  <si>
    <t>Average corporate tax rate</t>
  </si>
  <si>
    <t>Average investor tax rate</t>
  </si>
  <si>
    <t>Cost of debt</t>
  </si>
  <si>
    <t>Cost of equity</t>
  </si>
  <si>
    <t>Standard error of midpoint WACC estimate</t>
  </si>
  <si>
    <t>Mid-point vanilla WACC</t>
  </si>
  <si>
    <t>Mid-point post-tax WACC</t>
  </si>
  <si>
    <t>67th percentile vanilla WACC</t>
  </si>
  <si>
    <t>67th percentile post-tax WACC</t>
  </si>
  <si>
    <t>Parameters used to calculate WACC estimates</t>
  </si>
  <si>
    <t>Forecasts of CPI</t>
  </si>
  <si>
    <t>Pricing year ending in calendar year:</t>
  </si>
  <si>
    <t>Forecasts of disposed assets ($m)</t>
  </si>
  <si>
    <t>Table D3</t>
  </si>
  <si>
    <t>Year ending in</t>
  </si>
  <si>
    <t>Forecasts of other regulated income ($000)</t>
  </si>
  <si>
    <t>Table D4</t>
  </si>
  <si>
    <t>AMP consumer connection forecast</t>
  </si>
  <si>
    <t>Consumer connection capex</t>
  </si>
  <si>
    <t>DY13</t>
  </si>
  <si>
    <t>DY14</t>
  </si>
  <si>
    <t>DY15</t>
  </si>
  <si>
    <t>DY16</t>
  </si>
  <si>
    <t>DY17</t>
  </si>
  <si>
    <t>DY21</t>
  </si>
  <si>
    <t>DY28</t>
  </si>
  <si>
    <t>DY29</t>
  </si>
  <si>
    <t>DY30</t>
  </si>
  <si>
    <t>DY31</t>
  </si>
  <si>
    <t>Capital contributions</t>
  </si>
  <si>
    <t>Source: Schedule 6a inflated to $2021 constant prices using the PPI, AMPs schedule 11a, 53ZD requests for information</t>
  </si>
  <si>
    <t>Consumer connection capex ($000s)</t>
  </si>
  <si>
    <t>Figure B2</t>
  </si>
  <si>
    <t>Figure B3</t>
  </si>
  <si>
    <t>Figure B4</t>
  </si>
  <si>
    <t>Figure B5</t>
  </si>
  <si>
    <t>Price-Quality Regulation 1 October 2022 Reset</t>
  </si>
  <si>
    <t>$000s</t>
  </si>
  <si>
    <t>$m</t>
  </si>
  <si>
    <t>CPI forecast</t>
  </si>
  <si>
    <t>Final Reset starting price</t>
  </si>
  <si>
    <t>Comparison of Vector historical capex, AMP capex forecasts, DPP2 capex allowances and four-year DPP3 capex allowances (real $'000s, 2021 ID year-end)</t>
  </si>
  <si>
    <t>DPP2 WACC</t>
  </si>
  <si>
    <t>GasNet - Draft</t>
  </si>
  <si>
    <t>GasNet - Final</t>
  </si>
  <si>
    <t>Powerco - Draft</t>
  </si>
  <si>
    <t>Powerco - Final</t>
  </si>
  <si>
    <t>Vector - Draft</t>
  </si>
  <si>
    <t>Vector - Final</t>
  </si>
  <si>
    <t>First Gas distribution - Draft</t>
  </si>
  <si>
    <t>First Gas distribution - Final</t>
  </si>
  <si>
    <t>First Gas transmission - Draft</t>
  </si>
  <si>
    <t>First Gas transmission - Final</t>
  </si>
  <si>
    <t>Rate of change (X-factor) as set out in our draft decision</t>
  </si>
  <si>
    <t>Blended result (33/67)</t>
  </si>
  <si>
    <t>Revised 2050 wind-down scenario</t>
  </si>
  <si>
    <t>Act now versus Deferred Mitigation</t>
  </si>
  <si>
    <t>GPB</t>
  </si>
  <si>
    <t>All GPBs</t>
  </si>
  <si>
    <t>Mitigation DPP3</t>
  </si>
  <si>
    <t>Stranding year 2060</t>
  </si>
  <si>
    <t>Stranding year 2050</t>
  </si>
  <si>
    <t>Maximum Allowable Revenues in each year of the regulatory period</t>
  </si>
  <si>
    <t xml:space="preserve">    ($m, nominal)</t>
  </si>
  <si>
    <t>Blending of adjustment factors (rounded to 2 decimal places  )</t>
  </si>
  <si>
    <t>Annual real price rises across DPP3 implied by final decision to shorten asset lives</t>
  </si>
  <si>
    <t>Starting prices (Maximum allowable revenue in 2022/23 ($m))</t>
  </si>
  <si>
    <t>Rate of change (Relative to CPI)</t>
  </si>
  <si>
    <t>2060 wind down scenario</t>
  </si>
  <si>
    <t>Gas Pipeline Business</t>
  </si>
  <si>
    <t>Industry Total</t>
  </si>
  <si>
    <t>Scenario 2050 stranding year</t>
  </si>
  <si>
    <t>Scenario 2060 stranding year</t>
  </si>
  <si>
    <t>Mitigation DPP4 - 2 years</t>
  </si>
  <si>
    <t>Mitigation DPP4 - 5 years</t>
  </si>
  <si>
    <t>Mitigation DPP4 - 10 years</t>
  </si>
  <si>
    <t xml:space="preserve">MAR profile all GPBs - Stranding year 2060 </t>
  </si>
  <si>
    <t xml:space="preserve">MAR profile all GPBs - Stranding year 2050 </t>
  </si>
  <si>
    <t>Price Increase from 2022</t>
  </si>
  <si>
    <t>CPRG</t>
  </si>
  <si>
    <t>Forecast CPRG for GDBs for DY23</t>
  </si>
  <si>
    <t>Industry total:</t>
  </si>
  <si>
    <t>Summary of key assumptions in both scenarios</t>
  </si>
  <si>
    <t>DPP3 allowance (final)</t>
  </si>
  <si>
    <t>DPP3 allowance (draft)</t>
  </si>
  <si>
    <t>2017</t>
  </si>
  <si>
    <t>Starting prices and rate of change</t>
  </si>
  <si>
    <t>Roll-over to Final</t>
  </si>
  <si>
    <t>Unadjusted remaining lives in first year of DPP3, DY2020 versus DY2021 (Existing Assets)</t>
  </si>
  <si>
    <t>Adjusted remaining asset lives in first year of DPP3, DY2020 versus DY2021 (Existing Assets)</t>
  </si>
  <si>
    <t>N/A</t>
  </si>
  <si>
    <t>Adjustment factor for shortening asset lives</t>
  </si>
  <si>
    <t>Drivers of change in proposed starting prices, industry total, roll-over to draft to final ($000s)</t>
  </si>
  <si>
    <t>Drivers of change in proposed starting prices, GasNet, roll-over to draft to final ($000s)</t>
  </si>
  <si>
    <t>Drivers of change in proposed starting prices, GasNet, roll-over to final ($000s)</t>
  </si>
  <si>
    <t>Drivers of change in starting prices, industry total, roll-over to final ($m)</t>
  </si>
  <si>
    <t>Drivers of change in proposed starting prices, PowerCo, roll-over to draft to final ($m)</t>
  </si>
  <si>
    <t>Drivers of change in proposed starting prices, PowerCo, roll-over to final ($m)</t>
  </si>
  <si>
    <t>Drivers of change in proposed starting prices, Vector, roll-over to draft to final ($m)</t>
  </si>
  <si>
    <t>Drivers of change in proposed starting prices, Vector, roll-over to final ($m)</t>
  </si>
  <si>
    <t>Drivers of change in proposed starting prices, First Gas Distribution, roll-over to draft to final ($m)</t>
  </si>
  <si>
    <t>Drivers of change in proposed starting prices, First Gas Distribution, roll-over to final ($m)</t>
  </si>
  <si>
    <t>Drivers of change in proposed starting prices, First Gas Transmission, roll-over to draft to final ($m)</t>
  </si>
  <si>
    <t>Drivers of change in proposed starting prices, First Gas Transmission, roll-over to final ($m)</t>
  </si>
  <si>
    <t>Nominal opex and capex forecasts</t>
  </si>
  <si>
    <t>Capex forecasts (gross of capital contributions), nominal ($000s)</t>
  </si>
  <si>
    <t>Opex forecasts, nominal ($000s)</t>
  </si>
  <si>
    <t>Source: Asset Management Plans schedules 11a and 11b</t>
  </si>
  <si>
    <t>Shortened asset lives</t>
  </si>
  <si>
    <t>Shortened asset lives with DY21 data</t>
  </si>
  <si>
    <t>Opex - Base, step and trend amount</t>
  </si>
  <si>
    <t>Opex - Base, step and trend forecast</t>
  </si>
  <si>
    <t>Forecasts of capital expenditure ($000)</t>
  </si>
  <si>
    <t>Forecasts of operating expenditure ($000)</t>
  </si>
  <si>
    <t>Shortened asset lives with DY2021 data</t>
  </si>
  <si>
    <t>DPP3 estimate</t>
  </si>
  <si>
    <t>source: 2017 Gas DPP2 WACC determination, internal WACC estimates, &amp; 2022 Gas DPP3 WACC determination</t>
  </si>
  <si>
    <t>Revaluation rate, 2 index, June year-end</t>
  </si>
  <si>
    <t>Revaluation rate, 2 index, September year-end</t>
  </si>
  <si>
    <t>Inflation rate, lagged, 8 index, September year-end</t>
  </si>
  <si>
    <t>Inflation rate, not lagged, 8 index, September year-end</t>
  </si>
  <si>
    <t>4.6</t>
  </si>
  <si>
    <t>Shortened asset lives (2021 data)</t>
  </si>
  <si>
    <t>Draft versus final price path</t>
  </si>
  <si>
    <t>Draft MAR 2023</t>
  </si>
  <si>
    <t>Draft MAR 2024</t>
  </si>
  <si>
    <t>Draft MAR 2025</t>
  </si>
  <si>
    <t>Draft MAR 2026</t>
  </si>
  <si>
    <t>Final MAR 2023</t>
  </si>
  <si>
    <t>Final MAR 2024</t>
  </si>
  <si>
    <t>Final MAR 2025</t>
  </si>
  <si>
    <t>Final MAR 2026</t>
  </si>
  <si>
    <t>Source: Draft and final financial model, starting price adjustment model</t>
  </si>
  <si>
    <t>Draft MAR</t>
  </si>
  <si>
    <t>Final MAR</t>
  </si>
  <si>
    <t>Capex forecasts (net of capital contributions), nominal ($000s)</t>
  </si>
  <si>
    <t>Forecasts of disposed assets ($000)</t>
  </si>
  <si>
    <t>DPP2 Actual</t>
  </si>
  <si>
    <t>DPP2 Allowance</t>
  </si>
  <si>
    <t>Rate of change in our draft decision</t>
  </si>
  <si>
    <t>Table 6.5</t>
  </si>
  <si>
    <t>Gas distribution business</t>
  </si>
  <si>
    <t>Gas pipeline business</t>
  </si>
  <si>
    <t>Heading used in final: "Expenditure allowances as a proportion of Gas Pipeline Business 2021 Asset Management Plan forecasts"</t>
  </si>
  <si>
    <t>Table 5.3</t>
  </si>
  <si>
    <t>Base operating expenditure</t>
  </si>
  <si>
    <t>Table 5.4</t>
  </si>
  <si>
    <t>Heading used in final: "Blending of adjustment factors (rounded to 2 decimal places)</t>
  </si>
  <si>
    <t>Table 6.2</t>
  </si>
  <si>
    <t>Heading used in final: "Unadjusted remaining lives in the first year of DPP3, Disclosure Year 2020 versus Disclosure Year 2021 (existing assets)</t>
  </si>
  <si>
    <t>Heading used in final: "Adjusted remaining lives in the first year of DPP3, Disclosure Year 2020 versus Disclosure Year 2021 (existing assets)</t>
  </si>
  <si>
    <t>Heading used in final: "Annual real revenue rises from final decision to shorten asset lives"</t>
  </si>
  <si>
    <t>Heading used in final: "GPB operating lease costs ($ expressed on DY18, DY19 and DY20 year-end)"</t>
  </si>
  <si>
    <t>Heading used in final: "First Gas Transmission compressor fuel annual cost increases (real $000s, 2021 ID year-end)"</t>
  </si>
  <si>
    <t>Table A4</t>
  </si>
  <si>
    <t>Headings used in final: "Draft to final modelled base operating expenditure analysis (real $000, 2021 ID year-end)", "Final decision base operating expenditure comparisons (real $000s, 2021 Information Disclosure year-end)"</t>
  </si>
  <si>
    <t>Capital expenditure modelling approach</t>
  </si>
  <si>
    <t>Headings used in final: "Approach to setting capital expenditure allowances by category of capital expenditure, total forecast amounts, total allowance amounts (real $000, 2021 Information Disclosure year-end)"</t>
  </si>
  <si>
    <t>Table B2</t>
  </si>
  <si>
    <t>System growth expenditure</t>
  </si>
  <si>
    <t>Gas Distribution Business</t>
  </si>
  <si>
    <t>DY26-DY26 Forecast</t>
  </si>
  <si>
    <t>Draft decision allowance</t>
  </si>
  <si>
    <t>Final decision allowance</t>
  </si>
  <si>
    <t>GasNet Distribution</t>
  </si>
  <si>
    <t>Powerco Distribution</t>
  </si>
  <si>
    <t>Vector Distribution</t>
  </si>
  <si>
    <t>Non-growth network capital expenditure</t>
  </si>
  <si>
    <t>Headings used in final: "Gas Distribution Business system growth capital expenditure allowances ($000s 2021 ID year-end)"</t>
  </si>
  <si>
    <t>Table B4</t>
  </si>
  <si>
    <t>Table B5</t>
  </si>
  <si>
    <t>Headings used in final: "GDB non-growth network capital expenditure allowances ($000s 2021 Information Disclosure year-end)"</t>
  </si>
  <si>
    <t>GPB expenditure forecasts</t>
  </si>
  <si>
    <t>Heading used in final: "AMP forecast capital expenditure and operating expenditure 2022 - 2031 ($m nominal; capex is net of capital contributions)"</t>
  </si>
  <si>
    <t>Table C2</t>
  </si>
  <si>
    <t>Heading used in final: "Regulated Asset Base adopting current DPP settings ($million) - 2020 existing assets only"</t>
  </si>
  <si>
    <t>Figure D1</t>
  </si>
  <si>
    <t>Figure D2</t>
  </si>
  <si>
    <t>Heading used in final: "Forecast Constant Price Revenue Growth for the year ending 2023"</t>
  </si>
  <si>
    <t>Table E1</t>
  </si>
  <si>
    <t>Figure E4</t>
  </si>
  <si>
    <t>Heading used in final: "Parameters used to calculate Weighted Average Cost of Capital estimates"</t>
  </si>
  <si>
    <t>Table F1</t>
  </si>
  <si>
    <t>Table F2</t>
  </si>
  <si>
    <t>Heading used in final: "Forecasts of Consumer Price Index"</t>
  </si>
  <si>
    <t>Heading used in final: "Forecasts of disposed assets ($000)"</t>
  </si>
  <si>
    <t>Table F3</t>
  </si>
  <si>
    <t>Table F4</t>
  </si>
  <si>
    <t>Heading used in final: "Forecasts of other regulated income ($000)"</t>
  </si>
  <si>
    <t>Published 31 May 2022 v1</t>
  </si>
  <si>
    <t>Heading used in: Not used in final</t>
  </si>
  <si>
    <t>Heading used in final: Not used in final</t>
  </si>
  <si>
    <t>Heading used in final: "Starting prices and rates of change ($nominal)"</t>
  </si>
  <si>
    <t>Headings used in final: "Base, step and trend model output vs Gas Pipeline Business forecasts and final decision opex allowances (real $000, 2021 Information Disclosure year-end)", "Gas Pipeline Business DPP3 final decision allowances for four-year DPP period (real $000s, 2021 Information Disclosure year-end)", "Gas Pipeline Business 2021 AMP capital expenditure forecasts and DPP3 draft decision allowances for four-year DPP period (real $000s, 2021 Information Disclosure year-end), "Expenditure allowances for the four-year default price-quality path (real $000, 2021 ID year-end)"</t>
  </si>
  <si>
    <t>Heading used in final: "Expenditure allowances for the four-year DPP (real $000)"</t>
  </si>
  <si>
    <t>Heading used in final: "Maximum Allowable Revenues in each year of the regulatory period ($m, nominal)"</t>
  </si>
  <si>
    <t>Heading used in final: "Starting prices (excluding pass-through and recoverable costs) and rate of change ($m nominal)"</t>
  </si>
  <si>
    <t>Heading used in final: "Adjustment factors to be applied to asset lives for DPP3"</t>
  </si>
  <si>
    <t>Heading used in draft: "Implied real price increases due to one-off starting price adjustment ($m nominal)"</t>
  </si>
  <si>
    <t>Heading used in final: "Alternative rate of change for each GPB"</t>
  </si>
  <si>
    <t>Heading used in final: "Starting prices and rates of change ($ nominal)"</t>
  </si>
  <si>
    <t>Heading used in final: "Summary of key assumptions used in both scenarios"</t>
  </si>
  <si>
    <t>Default Price Path Chartbook and Tablebook</t>
  </si>
  <si>
    <t>Forecast depreciation for existing assets</t>
  </si>
  <si>
    <t>Depreciation</t>
  </si>
  <si>
    <t xml:space="preserve"> </t>
  </si>
  <si>
    <t>Transitional adjusted asset life</t>
  </si>
  <si>
    <t>Asset life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</si>
</sst>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&quot;$&quot;#,##0_);[Red]\(&quot;$&quot;#,##0\)"/>
    <numFmt numFmtId="168" formatCode="_(&quot;$&quot;* #,##0_);_(&quot;$&quot;* \(#,##0\);_(&quot;$&quot;* &quot;-&quot;_);_(@_)"/>
    <numFmt numFmtId="169" formatCode="_(@_)"/>
    <numFmt numFmtId="170" formatCode="_(* #,##0.0_);_(* \(#,##0.0\);_(* &quot;–&quot;???_);_(* @_)"/>
    <numFmt numFmtId="171" formatCode="_(* #,##0.00_);_(* \(#,##0.00\);_(* &quot;–&quot;???_);_(* @_)"/>
    <numFmt numFmtId="172" formatCode="_(* #,##0.0000_);_(* \(#,##0.0000\);_(* &quot;–&quot;??_);_(* @_)"/>
    <numFmt numFmtId="173" formatCode="[$-1409]d\ mmm\ yy;@"/>
    <numFmt numFmtId="174" formatCode="_(* #,##0%_);_(* \(#,##0%\);_(* &quot;–&quot;???_);_(* @_)"/>
    <numFmt numFmtId="175" formatCode="_(* #,##0.0%_);_(* \(#,##0.0%\);_(* &quot;–&quot;??_);_(* @_)"/>
    <numFmt numFmtId="176" formatCode="_(* #,##0.00%_);_(* \(#,##0.00%\);_(* &quot;–&quot;???_);_(* @_)"/>
    <numFmt numFmtId="177" formatCode="_(* #,##0.000%_);_(* \(#,##0.000%\);_(* &quot;–&quot;???_);_(* @_)"/>
    <numFmt numFmtId="178" formatCode="_(* #,##0%_);_(* \(#,##0%\);_(* &quot;–&quot;??_);_(* @_)"/>
    <numFmt numFmtId="179" formatCode="_(* 0_);_(* \(0\);_(* &quot;–&quot;??_);_(@_)"/>
    <numFmt numFmtId="180" formatCode="_(* #,##0_);_(* \(#,##0\);_(* &quot;–&quot;???_);_(* @_)"/>
    <numFmt numFmtId="181" formatCode="0.0%"/>
    <numFmt numFmtId="182" formatCode="#,##0.0"/>
    <numFmt numFmtId="183" formatCode="&quot;$&quot;\ 0.0\ &quot;m&quot;"/>
    <numFmt numFmtId="184" formatCode="&quot;$&quot;\ 0\ &quot;m&quot;"/>
    <numFmt numFmtId="185" formatCode="0.000"/>
    <numFmt numFmtId="186" formatCode="&quot;$&quot;#,##0"/>
    <numFmt numFmtId="187" formatCode="0.0000"/>
    <numFmt numFmtId="188" formatCode="&quot;$&quot;\ 0.00\ &quot;m&quot;"/>
    <numFmt numFmtId="189" formatCode="&quot;$&quot;0.00&quot;m&quot;"/>
    <numFmt numFmtId="190" formatCode="&quot;$&quot;0.000&quot;m&quot;"/>
    <numFmt numFmtId="191" formatCode="&quot;$&quot;#,##0.0"/>
    <numFmt numFmtId="192" formatCode="&quot;$&quot;\ 0.000\ &quot;m&quot;"/>
    <numFmt numFmtId="193" formatCode="_(* #,##0.000_);_(* \(#,##0.000\);_(* &quot;–&quot;???_);_(* @_)"/>
    <numFmt numFmtId="194" formatCode="_-&quot;$&quot;* #,##0.000_-;\-&quot;$&quot;* #,##0.000_-;_-&quot;$&quot;* &quot;-&quot;??_-;_-@_-"/>
    <numFmt numFmtId="195" formatCode="0.0"/>
    <numFmt numFmtId="196" formatCode="_-* #,##0_-;\-* #,##0_-;_-* &quot;-&quot;??_-;_-@_-"/>
    <numFmt numFmtId="197" formatCode="_-* #,##0.0_-;\-* #,##0.0_-;_-* &quot;-&quot;??_-;_-@_-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8"/>
      <color theme="2"/>
      <name val="Calibri"/>
      <family val="2"/>
    </font>
    <font>
      <u/>
      <sz val="10"/>
      <color theme="10"/>
      <name val="Calibri"/>
      <family val="2"/>
    </font>
    <font>
      <b/>
      <sz val="20"/>
      <color theme="2"/>
      <name val="Calibri"/>
      <family val="2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4F707D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i/>
      <sz val="11"/>
      <color theme="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name val="Arial Mäori"/>
      <family val="2"/>
    </font>
    <font>
      <u/>
      <sz val="10"/>
      <color theme="10"/>
      <name val="Arial"/>
      <family val="2"/>
    </font>
    <font>
      <b/>
      <sz val="11"/>
      <color rgb="FF0000FF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theme="10"/>
      <name val="Arial Mäori"/>
      <family val="2"/>
    </font>
    <font>
      <sz val="10"/>
      <color theme="1"/>
      <name val="Arial Mäori"/>
      <family val="2"/>
    </font>
    <font>
      <sz val="11"/>
      <color theme="1"/>
      <name val="Arial Mäori"/>
      <family val="2"/>
    </font>
    <font>
      <u/>
      <sz val="10"/>
      <color indexed="12"/>
      <name val="Arial"/>
      <family val="2"/>
    </font>
    <font>
      <sz val="11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EA0AE"/>
        <bgColor indexed="64"/>
      </patternFill>
    </fill>
    <fill>
      <patternFill patternType="solid">
        <fgColor rgb="FFE0E9EC"/>
        <bgColor indexed="64"/>
      </patternFill>
    </fill>
    <fill>
      <patternFill patternType="solid">
        <fgColor rgb="FFF5F9F9"/>
        <bgColor indexed="64"/>
      </patternFill>
    </fill>
    <fill>
      <patternFill patternType="solid">
        <fgColor rgb="FFD0E0E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9C4A3"/>
        <bgColor indexed="64"/>
      </patternFill>
    </fill>
    <fill>
      <patternFill patternType="solid">
        <fgColor rgb="FFEAE8DA"/>
        <bgColor indexed="64"/>
      </patternFill>
    </fill>
    <fill>
      <patternFill patternType="solid">
        <fgColor rgb="FFD7D3BB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rgb="FFFFFFFF"/>
      </right>
      <top/>
      <bottom/>
      <diagonal/>
    </border>
    <border>
      <left/>
      <right/>
      <top style="medium">
        <color rgb="FF7EA0AE"/>
      </top>
      <bottom style="medium">
        <color rgb="FF7EA0AE"/>
      </bottom>
      <diagonal/>
    </border>
    <border>
      <left/>
      <right/>
      <top style="thin">
        <color theme="7"/>
      </top>
      <bottom/>
      <diagonal/>
    </border>
    <border>
      <left/>
      <right/>
      <top/>
      <bottom style="thin">
        <color theme="7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0808">
    <xf numFmtId="0" fontId="0" fillId="0" borderId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9" fontId="20" fillId="0" borderId="0" applyFill="0" applyAlignment="0"/>
    <xf numFmtId="49" fontId="14" fillId="0" borderId="0" applyFill="0" applyAlignment="0"/>
    <xf numFmtId="49" fontId="15" fillId="0" borderId="0" applyFill="0" applyAlignment="0"/>
    <xf numFmtId="49" fontId="16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11" applyNumberFormat="0" applyFill="0" applyAlignment="0">
      <protection locked="0"/>
    </xf>
    <xf numFmtId="0" fontId="1" fillId="36" borderId="11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6" fontId="21" fillId="0" borderId="0" applyFont="0" applyFill="0" applyBorder="0" applyAlignment="0" applyProtection="0">
      <protection locked="0"/>
    </xf>
    <xf numFmtId="175" fontId="13" fillId="0" borderId="0" applyFont="0" applyFill="0" applyBorder="0" applyAlignment="0" applyProtection="0">
      <alignment horizontal="center" vertical="top" wrapText="1"/>
    </xf>
    <xf numFmtId="174" fontId="19" fillId="34" borderId="11" applyNumberFormat="0" applyFill="0" applyAlignment="0"/>
    <xf numFmtId="0" fontId="18" fillId="35" borderId="11" applyNumberFormat="0" applyFill="0">
      <alignment horizontal="centerContinuous" wrapText="1"/>
    </xf>
    <xf numFmtId="173" fontId="21" fillId="0" borderId="0" applyFont="0" applyFill="0" applyBorder="0" applyAlignment="0" applyProtection="0">
      <alignment wrapText="1"/>
    </xf>
    <xf numFmtId="172" fontId="21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1" fillId="0" borderId="0" applyFont="0" applyFill="0" applyBorder="0" applyAlignment="0" applyProtection="0">
      <alignment horizontal="left"/>
      <protection locked="0"/>
    </xf>
    <xf numFmtId="164" fontId="1" fillId="36" borderId="12" applyNumberFormat="0" applyFont="0" applyFill="0" applyAlignment="0" applyProtection="0"/>
    <xf numFmtId="177" fontId="13" fillId="32" borderId="0" applyFont="0" applyBorder="0"/>
    <xf numFmtId="171" fontId="21" fillId="0" borderId="0" applyFont="0" applyFill="0" applyBorder="0" applyAlignment="0" applyProtection="0">
      <protection locked="0"/>
    </xf>
    <xf numFmtId="170" fontId="21" fillId="0" borderId="0" applyFont="0" applyFill="0" applyBorder="0" applyAlignment="0" applyProtection="0">
      <protection locked="0"/>
    </xf>
    <xf numFmtId="169" fontId="22" fillId="0" borderId="0" applyFont="0" applyFill="0" applyBorder="0" applyAlignment="0" applyProtection="0">
      <alignment horizontal="left"/>
      <protection locked="0"/>
    </xf>
    <xf numFmtId="0" fontId="33" fillId="0" borderId="0" applyNumberFormat="0" applyFill="0" applyBorder="0" applyAlignment="0" applyProtection="0"/>
    <xf numFmtId="0" fontId="18" fillId="35" borderId="11" applyNumberFormat="0" applyFill="0">
      <alignment horizontal="centerContinuous" wrapText="1"/>
    </xf>
    <xf numFmtId="0" fontId="1" fillId="36" borderId="11" applyNumberFormat="0" applyFill="0" applyAlignment="0"/>
    <xf numFmtId="9" fontId="1" fillId="0" borderId="0" applyFont="0" applyFill="0" applyBorder="0" applyAlignment="0" applyProtection="0"/>
    <xf numFmtId="49" fontId="20" fillId="0" borderId="0" applyFill="0" applyAlignment="0"/>
    <xf numFmtId="166" fontId="1" fillId="0" borderId="0" applyFont="0" applyFill="0" applyBorder="0" applyAlignment="0" applyProtection="0"/>
    <xf numFmtId="164" fontId="1" fillId="36" borderId="12" applyNumberFormat="0" applyFont="0" applyFill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49" fontId="23" fillId="0" borderId="0" applyFill="0" applyProtection="0">
      <alignment horizontal="left" indent="1"/>
    </xf>
    <xf numFmtId="0" fontId="51" fillId="0" borderId="0" applyNumberFormat="0" applyFill="0" applyBorder="0" applyAlignment="0" applyProtection="0">
      <alignment vertical="top"/>
      <protection locked="0"/>
    </xf>
    <xf numFmtId="0" fontId="1" fillId="0" borderId="0"/>
    <xf numFmtId="14" fontId="1" fillId="0" borderId="0"/>
    <xf numFmtId="0" fontId="52" fillId="0" borderId="0"/>
    <xf numFmtId="0" fontId="10" fillId="0" borderId="0"/>
    <xf numFmtId="0" fontId="50" fillId="0" borderId="0">
      <alignment horizontal="right"/>
    </xf>
    <xf numFmtId="0" fontId="53" fillId="0" borderId="0" applyNumberFormat="0" applyFill="0" applyBorder="0" applyAlignment="0" applyProtection="0"/>
    <xf numFmtId="0" fontId="54" fillId="0" borderId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8" borderId="0" applyNumberFormat="0" applyBorder="0" applyAlignment="0" applyProtection="0"/>
    <xf numFmtId="0" fontId="55" fillId="51" borderId="0" applyNumberFormat="0" applyBorder="0" applyAlignment="0" applyProtection="0"/>
    <xf numFmtId="0" fontId="55" fillId="54" borderId="0" applyNumberFormat="0" applyBorder="0" applyAlignment="0" applyProtection="0"/>
    <xf numFmtId="0" fontId="56" fillId="55" borderId="0" applyNumberFormat="0" applyBorder="0" applyAlignment="0" applyProtection="0"/>
    <xf numFmtId="0" fontId="56" fillId="52" borderId="0" applyNumberFormat="0" applyBorder="0" applyAlignment="0" applyProtection="0"/>
    <xf numFmtId="0" fontId="56" fillId="53" borderId="0" applyNumberFormat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56" fillId="58" borderId="0" applyNumberFormat="0" applyBorder="0" applyAlignment="0" applyProtection="0"/>
    <xf numFmtId="0" fontId="56" fillId="59" borderId="0" applyNumberFormat="0" applyBorder="0" applyAlignment="0" applyProtection="0"/>
    <xf numFmtId="0" fontId="56" fillId="60" borderId="0" applyNumberFormat="0" applyBorder="0" applyAlignment="0" applyProtection="0"/>
    <xf numFmtId="0" fontId="56" fillId="61" borderId="0" applyNumberFormat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56" fillId="62" borderId="0" applyNumberFormat="0" applyBorder="0" applyAlignment="0" applyProtection="0"/>
    <xf numFmtId="0" fontId="57" fillId="46" borderId="0" applyNumberFormat="0" applyBorder="0" applyAlignment="0" applyProtection="0"/>
    <xf numFmtId="0" fontId="58" fillId="63" borderId="26" applyNumberFormat="0" applyAlignment="0" applyProtection="0"/>
    <xf numFmtId="0" fontId="59" fillId="64" borderId="27" applyNumberFormat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47" borderId="0" applyNumberFormat="0" applyBorder="0" applyAlignment="0" applyProtection="0"/>
    <xf numFmtId="0" fontId="62" fillId="0" borderId="28" applyNumberFormat="0" applyFill="0" applyAlignment="0" applyProtection="0"/>
    <xf numFmtId="0" fontId="63" fillId="0" borderId="29" applyNumberFormat="0" applyFill="0" applyAlignment="0" applyProtection="0"/>
    <xf numFmtId="0" fontId="64" fillId="0" borderId="30" applyNumberFormat="0" applyFill="0" applyAlignment="0" applyProtection="0"/>
    <xf numFmtId="0" fontId="6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5" fillId="50" borderId="26" applyNumberFormat="0" applyAlignment="0" applyProtection="0"/>
    <xf numFmtId="0" fontId="66" fillId="0" borderId="31" applyNumberFormat="0" applyFill="0" applyAlignment="0" applyProtection="0"/>
    <xf numFmtId="0" fontId="67" fillId="65" borderId="0" applyNumberFormat="0" applyBorder="0" applyAlignment="0" applyProtection="0"/>
    <xf numFmtId="0" fontId="7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2" fillId="0" borderId="0"/>
    <xf numFmtId="0" fontId="76" fillId="0" borderId="0"/>
    <xf numFmtId="0" fontId="54" fillId="0" borderId="0"/>
    <xf numFmtId="0" fontId="54" fillId="0" borderId="0"/>
    <xf numFmtId="0" fontId="54" fillId="0" borderId="0"/>
    <xf numFmtId="0" fontId="76" fillId="0" borderId="0"/>
    <xf numFmtId="0" fontId="75" fillId="0" borderId="0"/>
    <xf numFmtId="0" fontId="54" fillId="0" borderId="0"/>
    <xf numFmtId="0" fontId="75" fillId="0" borderId="0"/>
    <xf numFmtId="0" fontId="54" fillId="0" borderId="0"/>
    <xf numFmtId="0" fontId="5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66" borderId="32" applyNumberFormat="0" applyFont="0" applyAlignment="0" applyProtection="0"/>
    <xf numFmtId="0" fontId="68" fillId="63" borderId="33" applyNumberFormat="0" applyAlignment="0" applyProtection="0"/>
    <xf numFmtId="9" fontId="75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48" fillId="0" borderId="0"/>
    <xf numFmtId="0" fontId="48" fillId="0" borderId="0"/>
    <xf numFmtId="0" fontId="54" fillId="0" borderId="0"/>
    <xf numFmtId="0" fontId="73" fillId="0" borderId="0" applyProtection="0"/>
    <xf numFmtId="0" fontId="72" fillId="0" borderId="0">
      <alignment horizontal="left" vertical="center" indent="2"/>
    </xf>
    <xf numFmtId="0" fontId="72" fillId="0" borderId="0">
      <alignment horizontal="left" vertical="center" wrapText="1" indent="2"/>
    </xf>
    <xf numFmtId="0" fontId="72" fillId="0" borderId="0">
      <alignment horizontal="left" vertical="center" wrapText="1" indent="1"/>
    </xf>
    <xf numFmtId="0" fontId="73" fillId="0" borderId="0" applyProtection="0">
      <alignment horizontal="left" vertical="center" wrapText="1"/>
    </xf>
    <xf numFmtId="0" fontId="72" fillId="0" borderId="0" applyProtection="0">
      <alignment horizontal="left" vertical="center" wrapText="1"/>
    </xf>
    <xf numFmtId="1" fontId="72" fillId="0" borderId="0">
      <alignment horizontal="right" vertical="center" indent="1"/>
    </xf>
    <xf numFmtId="0" fontId="72" fillId="0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0" fontId="1" fillId="0" borderId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</cellStyleXfs>
  <cellXfs count="357">
    <xf numFmtId="0" fontId="0" fillId="0" borderId="0" xfId="0"/>
    <xf numFmtId="0" fontId="0" fillId="0" borderId="0" xfId="0"/>
    <xf numFmtId="0" fontId="12" fillId="32" borderId="0" xfId="0" applyFont="1" applyFill="1" applyBorder="1" applyAlignment="1">
      <alignment horizontal="centerContinuous"/>
    </xf>
    <xf numFmtId="0" fontId="0" fillId="0" borderId="0" xfId="0" applyBorder="1"/>
    <xf numFmtId="0" fontId="12" fillId="32" borderId="0" xfId="0" applyFont="1" applyFill="1" applyBorder="1"/>
    <xf numFmtId="0" fontId="0" fillId="0" borderId="0" xfId="0" applyFill="1" applyBorder="1"/>
    <xf numFmtId="9" fontId="24" fillId="38" borderId="0" xfId="0" applyNumberFormat="1" applyFont="1" applyFill="1" applyAlignment="1">
      <alignment horizontal="center" vertical="center" wrapText="1"/>
    </xf>
    <xf numFmtId="9" fontId="24" fillId="39" borderId="0" xfId="0" applyNumberFormat="1" applyFont="1" applyFill="1" applyAlignment="1">
      <alignment horizontal="center" vertical="center" wrapText="1"/>
    </xf>
    <xf numFmtId="0" fontId="0" fillId="0" borderId="0" xfId="0"/>
    <xf numFmtId="0" fontId="30" fillId="0" borderId="0" xfId="0" applyFont="1" applyFill="1" applyBorder="1" applyAlignment="1">
      <alignment horizontal="centerContinuous"/>
    </xf>
    <xf numFmtId="0" fontId="12" fillId="32" borderId="0" xfId="0" applyFont="1" applyFill="1" applyBorder="1" applyAlignment="1"/>
    <xf numFmtId="0" fontId="29" fillId="32" borderId="0" xfId="0" applyFont="1" applyFill="1" applyBorder="1" applyAlignment="1">
      <alignment horizontal="centerContinuous"/>
    </xf>
    <xf numFmtId="0" fontId="22" fillId="0" borderId="0" xfId="0" applyFont="1" applyBorder="1"/>
    <xf numFmtId="49" fontId="32" fillId="0" borderId="10" xfId="5" applyFont="1" applyBorder="1"/>
    <xf numFmtId="0" fontId="22" fillId="0" borderId="9" xfId="0" applyFont="1" applyBorder="1"/>
    <xf numFmtId="0" fontId="22" fillId="0" borderId="8" xfId="0" applyFont="1" applyBorder="1"/>
    <xf numFmtId="0" fontId="22" fillId="0" borderId="7" xfId="0" applyFont="1" applyBorder="1"/>
    <xf numFmtId="0" fontId="22" fillId="0" borderId="6" xfId="0" applyFont="1" applyBorder="1"/>
    <xf numFmtId="0" fontId="22" fillId="0" borderId="0" xfId="0" applyFont="1"/>
    <xf numFmtId="0" fontId="0" fillId="41" borderId="0" xfId="0" applyFill="1"/>
    <xf numFmtId="49" fontId="20" fillId="32" borderId="0" xfId="5" applyFill="1"/>
    <xf numFmtId="0" fontId="0" fillId="32" borderId="0" xfId="0" applyFill="1"/>
    <xf numFmtId="49" fontId="14" fillId="32" borderId="0" xfId="6" applyFill="1"/>
    <xf numFmtId="0" fontId="1" fillId="32" borderId="11" xfId="14" applyFill="1"/>
    <xf numFmtId="0" fontId="0" fillId="32" borderId="11" xfId="14" applyFont="1" applyFill="1"/>
    <xf numFmtId="49" fontId="18" fillId="32" borderId="11" xfId="49" applyNumberFormat="1" applyFill="1">
      <alignment horizontal="centerContinuous" wrapText="1"/>
    </xf>
    <xf numFmtId="0" fontId="18" fillId="32" borderId="11" xfId="49" applyFill="1">
      <alignment horizontal="centerContinuous" wrapText="1"/>
    </xf>
    <xf numFmtId="180" fontId="19" fillId="32" borderId="11" xfId="48" applyNumberFormat="1" applyFill="1"/>
    <xf numFmtId="49" fontId="23" fillId="32" borderId="0" xfId="20" applyFill="1">
      <alignment horizontal="left" indent="1"/>
    </xf>
    <xf numFmtId="49" fontId="16" fillId="32" borderId="0" xfId="8" applyFill="1">
      <alignment horizontal="left"/>
    </xf>
    <xf numFmtId="176" fontId="19" fillId="32" borderId="11" xfId="48" applyNumberFormat="1" applyFill="1"/>
    <xf numFmtId="0" fontId="24" fillId="32" borderId="0" xfId="0" applyFont="1" applyFill="1" applyAlignment="1">
      <alignment vertical="top"/>
    </xf>
    <xf numFmtId="0" fontId="0" fillId="32" borderId="0" xfId="0" applyFill="1" applyBorder="1"/>
    <xf numFmtId="0" fontId="18" fillId="32" borderId="0" xfId="49" applyFill="1" applyBorder="1" applyAlignment="1">
      <alignment horizontal="center" vertical="center" wrapText="1"/>
    </xf>
    <xf numFmtId="49" fontId="18" fillId="32" borderId="0" xfId="49" applyNumberFormat="1" applyFill="1" applyBorder="1">
      <alignment horizontal="centerContinuous" wrapText="1"/>
    </xf>
    <xf numFmtId="180" fontId="19" fillId="32" borderId="0" xfId="48" applyNumberFormat="1" applyFill="1" applyBorder="1"/>
    <xf numFmtId="49" fontId="18" fillId="32" borderId="11" xfId="49" applyNumberFormat="1" applyFill="1" applyAlignment="1">
      <alignment horizontal="center" vertical="center" wrapText="1"/>
    </xf>
    <xf numFmtId="175" fontId="19" fillId="32" borderId="11" xfId="48" applyNumberFormat="1" applyFill="1" applyAlignment="1"/>
    <xf numFmtId="0" fontId="18" fillId="32" borderId="0" xfId="49" applyFill="1" applyBorder="1">
      <alignment horizontal="centerContinuous" wrapText="1"/>
    </xf>
    <xf numFmtId="176" fontId="19" fillId="32" borderId="0" xfId="48" applyNumberFormat="1" applyFill="1" applyBorder="1"/>
    <xf numFmtId="0" fontId="1" fillId="32" borderId="0" xfId="14" applyFill="1" applyBorder="1"/>
    <xf numFmtId="15" fontId="1" fillId="32" borderId="11" xfId="14" applyNumberFormat="1" applyFill="1" applyAlignment="1">
      <alignment vertical="center" wrapText="1"/>
    </xf>
    <xf numFmtId="49" fontId="1" fillId="32" borderId="11" xfId="14" applyNumberFormat="1" applyFill="1" applyAlignment="1">
      <alignment horizontal="left" indent="1"/>
    </xf>
    <xf numFmtId="0" fontId="19" fillId="32" borderId="11" xfId="48" applyNumberFormat="1" applyFill="1"/>
    <xf numFmtId="187" fontId="19" fillId="32" borderId="11" xfId="48" applyNumberFormat="1" applyFill="1"/>
    <xf numFmtId="2" fontId="19" fillId="32" borderId="11" xfId="48" applyNumberFormat="1" applyFill="1"/>
    <xf numFmtId="0" fontId="1" fillId="32" borderId="21" xfId="14" applyFill="1" applyBorder="1"/>
    <xf numFmtId="10" fontId="19" fillId="32" borderId="0" xfId="48" applyNumberFormat="1" applyFill="1" applyBorder="1" applyAlignment="1">
      <alignment horizontal="center" vertical="center"/>
    </xf>
    <xf numFmtId="0" fontId="19" fillId="32" borderId="0" xfId="48" applyNumberFormat="1" applyFill="1" applyBorder="1" applyAlignment="1">
      <alignment horizontal="center" vertical="center"/>
    </xf>
    <xf numFmtId="49" fontId="1" fillId="32" borderId="0" xfId="14" applyNumberFormat="1" applyFill="1" applyBorder="1" applyAlignment="1">
      <alignment horizontal="left" indent="1"/>
    </xf>
    <xf numFmtId="0" fontId="18" fillId="32" borderId="21" xfId="49" applyFill="1" applyBorder="1">
      <alignment horizontal="centerContinuous" wrapText="1"/>
    </xf>
    <xf numFmtId="0" fontId="0" fillId="32" borderId="11" xfId="14" applyFont="1" applyFill="1" applyAlignment="1">
      <alignment horizontal="left"/>
    </xf>
    <xf numFmtId="0" fontId="1" fillId="32" borderId="11" xfId="14" applyFill="1" applyAlignment="1">
      <alignment horizontal="left"/>
    </xf>
    <xf numFmtId="0" fontId="25" fillId="37" borderId="19" xfId="0" applyFont="1" applyFill="1" applyBorder="1" applyAlignment="1">
      <alignment vertical="center" wrapText="1"/>
    </xf>
    <xf numFmtId="0" fontId="25" fillId="37" borderId="19" xfId="0" applyFont="1" applyFill="1" applyBorder="1" applyAlignment="1">
      <alignment horizontal="center" vertical="center" wrapText="1"/>
    </xf>
    <xf numFmtId="0" fontId="26" fillId="38" borderId="0" xfId="0" applyFont="1" applyFill="1" applyAlignment="1">
      <alignment vertical="center" wrapText="1"/>
    </xf>
    <xf numFmtId="0" fontId="26" fillId="39" borderId="0" xfId="0" applyFont="1" applyFill="1" applyAlignment="1">
      <alignment vertical="center" wrapText="1"/>
    </xf>
    <xf numFmtId="0" fontId="36" fillId="40" borderId="20" xfId="0" applyFont="1" applyFill="1" applyBorder="1" applyAlignment="1">
      <alignment vertical="center" wrapText="1"/>
    </xf>
    <xf numFmtId="9" fontId="26" fillId="40" borderId="20" xfId="0" applyNumberFormat="1" applyFont="1" applyFill="1" applyBorder="1" applyAlignment="1">
      <alignment horizontal="center" vertical="center" wrapText="1"/>
    </xf>
    <xf numFmtId="0" fontId="12" fillId="32" borderId="0" xfId="0" applyFont="1" applyFill="1"/>
    <xf numFmtId="0" fontId="12" fillId="0" borderId="0" xfId="0" applyFont="1"/>
    <xf numFmtId="9" fontId="36" fillId="40" borderId="20" xfId="0" applyNumberFormat="1" applyFont="1" applyFill="1" applyBorder="1" applyAlignment="1">
      <alignment horizontal="center" vertical="center" wrapText="1"/>
    </xf>
    <xf numFmtId="49" fontId="37" fillId="32" borderId="0" xfId="20" applyFont="1" applyFill="1">
      <alignment horizontal="left" indent="1"/>
    </xf>
    <xf numFmtId="189" fontId="24" fillId="38" borderId="0" xfId="0" applyNumberFormat="1" applyFont="1" applyFill="1" applyAlignment="1">
      <alignment horizontal="center" vertical="center" wrapText="1"/>
    </xf>
    <xf numFmtId="190" fontId="24" fillId="38" borderId="0" xfId="0" applyNumberFormat="1" applyFont="1" applyFill="1" applyAlignment="1">
      <alignment horizontal="center" vertical="center" wrapText="1"/>
    </xf>
    <xf numFmtId="189" fontId="24" fillId="39" borderId="0" xfId="0" applyNumberFormat="1" applyFont="1" applyFill="1" applyAlignment="1">
      <alignment horizontal="center" vertical="center" wrapText="1"/>
    </xf>
    <xf numFmtId="190" fontId="24" fillId="39" borderId="0" xfId="0" applyNumberFormat="1" applyFont="1" applyFill="1" applyAlignment="1">
      <alignment horizontal="center" vertical="center" wrapText="1"/>
    </xf>
    <xf numFmtId="0" fontId="36" fillId="40" borderId="20" xfId="0" applyFont="1" applyFill="1" applyBorder="1" applyAlignment="1">
      <alignment horizontal="left" vertical="center" wrapText="1"/>
    </xf>
    <xf numFmtId="189" fontId="36" fillId="40" borderId="20" xfId="0" applyNumberFormat="1" applyFont="1" applyFill="1" applyBorder="1" applyAlignment="1">
      <alignment horizontal="center" vertical="center" wrapText="1"/>
    </xf>
    <xf numFmtId="190" fontId="36" fillId="40" borderId="20" xfId="0" applyNumberFormat="1" applyFont="1" applyFill="1" applyBorder="1" applyAlignment="1">
      <alignment horizontal="center" vertical="center" wrapText="1"/>
    </xf>
    <xf numFmtId="10" fontId="24" fillId="38" borderId="0" xfId="0" applyNumberFormat="1" applyFont="1" applyFill="1" applyAlignment="1">
      <alignment horizontal="center" vertical="center" wrapText="1"/>
    </xf>
    <xf numFmtId="10" fontId="24" fillId="39" borderId="0" xfId="0" applyNumberFormat="1" applyFont="1" applyFill="1" applyAlignment="1">
      <alignment horizontal="center" vertical="center" wrapText="1"/>
    </xf>
    <xf numFmtId="167" fontId="24" fillId="38" borderId="0" xfId="0" applyNumberFormat="1" applyFont="1" applyFill="1" applyAlignment="1">
      <alignment horizontal="center" vertical="center" wrapText="1"/>
    </xf>
    <xf numFmtId="167" fontId="24" fillId="39" borderId="0" xfId="0" applyNumberFormat="1" applyFont="1" applyFill="1" applyAlignment="1">
      <alignment horizontal="center" vertical="center" wrapText="1"/>
    </xf>
    <xf numFmtId="167" fontId="36" fillId="40" borderId="20" xfId="0" applyNumberFormat="1" applyFont="1" applyFill="1" applyBorder="1" applyAlignment="1">
      <alignment horizontal="center" vertical="center" wrapText="1"/>
    </xf>
    <xf numFmtId="186" fontId="38" fillId="38" borderId="0" xfId="0" applyNumberFormat="1" applyFont="1" applyFill="1" applyAlignment="1">
      <alignment horizontal="center" vertical="center" wrapText="1"/>
    </xf>
    <xf numFmtId="0" fontId="26" fillId="32" borderId="0" xfId="0" applyFont="1" applyFill="1" applyAlignment="1">
      <alignment vertical="center"/>
    </xf>
    <xf numFmtId="181" fontId="24" fillId="32" borderId="0" xfId="0" applyNumberFormat="1" applyFont="1" applyFill="1" applyAlignment="1">
      <alignment horizontal="right" vertical="center"/>
    </xf>
    <xf numFmtId="49" fontId="15" fillId="0" borderId="0" xfId="7"/>
    <xf numFmtId="0" fontId="18" fillId="0" borderId="11" xfId="49" applyFill="1" applyAlignment="1">
      <alignment horizontal="left" vertical="center" wrapText="1"/>
    </xf>
    <xf numFmtId="0" fontId="18" fillId="0" borderId="11" xfId="49" applyFill="1" applyAlignment="1">
      <alignment horizontal="center" vertical="center" wrapText="1"/>
    </xf>
    <xf numFmtId="0" fontId="1" fillId="0" borderId="11" xfId="14" applyFill="1"/>
    <xf numFmtId="171" fontId="24" fillId="38" borderId="0" xfId="2" applyNumberFormat="1" applyFont="1" applyFill="1" applyAlignment="1">
      <alignment horizontal="center" vertical="center" wrapText="1"/>
    </xf>
    <xf numFmtId="171" fontId="24" fillId="39" borderId="0" xfId="2" applyNumberFormat="1" applyFont="1" applyFill="1" applyAlignment="1">
      <alignment horizontal="center" vertical="center" wrapText="1"/>
    </xf>
    <xf numFmtId="193" fontId="24" fillId="38" borderId="0" xfId="2" applyNumberFormat="1" applyFont="1" applyFill="1" applyAlignment="1">
      <alignment horizontal="center" vertical="center" wrapText="1"/>
    </xf>
    <xf numFmtId="193" fontId="24" fillId="39" borderId="0" xfId="2" applyNumberFormat="1" applyFont="1" applyFill="1" applyAlignment="1">
      <alignment horizontal="center" vertical="center" wrapText="1"/>
    </xf>
    <xf numFmtId="9" fontId="24" fillId="38" borderId="0" xfId="64" applyFont="1" applyFill="1" applyAlignment="1">
      <alignment horizontal="center" vertical="center" wrapText="1"/>
    </xf>
    <xf numFmtId="9" fontId="24" fillId="39" borderId="0" xfId="64" applyFont="1" applyFill="1" applyAlignment="1">
      <alignment horizontal="center" vertical="center" wrapText="1"/>
    </xf>
    <xf numFmtId="9" fontId="24" fillId="38" borderId="0" xfId="64" applyFont="1" applyFill="1" applyAlignment="1">
      <alignment vertical="center" wrapText="1"/>
    </xf>
    <xf numFmtId="194" fontId="24" fillId="38" borderId="0" xfId="2" applyNumberFormat="1" applyFont="1" applyFill="1" applyAlignment="1">
      <alignment horizontal="center" vertical="center" wrapText="1"/>
    </xf>
    <xf numFmtId="194" fontId="24" fillId="39" borderId="0" xfId="2" applyNumberFormat="1" applyFont="1" applyFill="1" applyAlignment="1">
      <alignment horizontal="center" vertical="center" wrapText="1"/>
    </xf>
    <xf numFmtId="0" fontId="2" fillId="32" borderId="11" xfId="14" applyFont="1" applyFill="1"/>
    <xf numFmtId="180" fontId="19" fillId="32" borderId="11" xfId="2" applyFont="1" applyFill="1" applyBorder="1"/>
    <xf numFmtId="0" fontId="18" fillId="0" borderId="11" xfId="49" applyFill="1">
      <alignment horizontal="centerContinuous" wrapText="1"/>
    </xf>
    <xf numFmtId="10" fontId="19" fillId="0" borderId="11" xfId="48" applyNumberFormat="1" applyFill="1" applyAlignment="1">
      <alignment horizontal="center" vertical="center"/>
    </xf>
    <xf numFmtId="0" fontId="0" fillId="0" borderId="0" xfId="0" applyFill="1"/>
    <xf numFmtId="49" fontId="15" fillId="0" borderId="0" xfId="7" applyFill="1"/>
    <xf numFmtId="0" fontId="40" fillId="0" borderId="0" xfId="14" applyFont="1" applyFill="1" applyBorder="1"/>
    <xf numFmtId="185" fontId="19" fillId="32" borderId="11" xfId="48" applyNumberFormat="1" applyFill="1"/>
    <xf numFmtId="49" fontId="0" fillId="32" borderId="0" xfId="0" applyNumberFormat="1" applyFill="1"/>
    <xf numFmtId="49" fontId="14" fillId="32" borderId="0" xfId="6" applyNumberFormat="1" applyFill="1"/>
    <xf numFmtId="10" fontId="1" fillId="32" borderId="11" xfId="64" applyNumberFormat="1" applyFill="1" applyBorder="1"/>
    <xf numFmtId="0" fontId="34" fillId="42" borderId="13" xfId="0" applyFont="1" applyFill="1" applyBorder="1"/>
    <xf numFmtId="0" fontId="34" fillId="42" borderId="14" xfId="0" applyFont="1" applyFill="1" applyBorder="1"/>
    <xf numFmtId="49" fontId="0" fillId="43" borderId="15" xfId="0" applyNumberFormat="1" applyFill="1" applyBorder="1"/>
    <xf numFmtId="0" fontId="31" fillId="43" borderId="16" xfId="52" applyFill="1" applyBorder="1" applyAlignment="1" applyProtection="1"/>
    <xf numFmtId="49" fontId="0" fillId="43" borderId="17" xfId="0" applyNumberFormat="1" applyFill="1" applyBorder="1"/>
    <xf numFmtId="0" fontId="31" fillId="43" borderId="18" xfId="52" applyFill="1" applyBorder="1" applyAlignment="1" applyProtection="1">
      <alignment horizontal="left" indent="1"/>
    </xf>
    <xf numFmtId="49" fontId="0" fillId="44" borderId="15" xfId="0" applyNumberFormat="1" applyFill="1" applyBorder="1"/>
    <xf numFmtId="0" fontId="31" fillId="44" borderId="16" xfId="52" applyFill="1" applyBorder="1" applyAlignment="1" applyProtection="1"/>
    <xf numFmtId="49" fontId="0" fillId="44" borderId="17" xfId="0" applyNumberFormat="1" applyFill="1" applyBorder="1"/>
    <xf numFmtId="0" fontId="31" fillId="44" borderId="18" xfId="52" applyFill="1" applyBorder="1" applyAlignment="1" applyProtection="1">
      <alignment horizontal="left" indent="1"/>
    </xf>
    <xf numFmtId="49" fontId="0" fillId="44" borderId="23" xfId="0" applyNumberFormat="1" applyFill="1" applyBorder="1"/>
    <xf numFmtId="0" fontId="31" fillId="44" borderId="24" xfId="52" applyFill="1" applyBorder="1" applyAlignment="1" applyProtection="1">
      <alignment horizontal="left" indent="1"/>
    </xf>
    <xf numFmtId="0" fontId="25" fillId="32" borderId="0" xfId="0" applyFont="1" applyFill="1" applyBorder="1" applyAlignment="1">
      <alignment horizontal="center" vertical="center" wrapText="1"/>
    </xf>
    <xf numFmtId="49" fontId="0" fillId="32" borderId="11" xfId="14" applyNumberFormat="1" applyFont="1" applyFill="1" applyAlignment="1">
      <alignment horizontal="left" indent="1"/>
    </xf>
    <xf numFmtId="0" fontId="1" fillId="32" borderId="0" xfId="14" applyFill="1" applyBorder="1" applyAlignment="1">
      <alignment horizontal="left"/>
    </xf>
    <xf numFmtId="0" fontId="1" fillId="32" borderId="21" xfId="14" applyFill="1" applyBorder="1" applyAlignment="1">
      <alignment horizontal="left"/>
    </xf>
    <xf numFmtId="176" fontId="19" fillId="32" borderId="21" xfId="48" applyNumberFormat="1" applyFill="1" applyBorder="1"/>
    <xf numFmtId="0" fontId="25" fillId="32" borderId="0" xfId="0" applyFont="1" applyFill="1" applyBorder="1" applyAlignment="1">
      <alignment vertical="center" wrapText="1"/>
    </xf>
    <xf numFmtId="0" fontId="26" fillId="32" borderId="0" xfId="0" applyFont="1" applyFill="1" applyBorder="1" applyAlignment="1">
      <alignment vertical="center" wrapText="1"/>
    </xf>
    <xf numFmtId="186" fontId="24" fillId="32" borderId="0" xfId="0" applyNumberFormat="1" applyFont="1" applyFill="1" applyBorder="1" applyAlignment="1">
      <alignment horizontal="center" vertical="center" wrapText="1"/>
    </xf>
    <xf numFmtId="0" fontId="36" fillId="32" borderId="0" xfId="0" applyFont="1" applyFill="1" applyBorder="1" applyAlignment="1">
      <alignment horizontal="left" vertical="center" wrapText="1"/>
    </xf>
    <xf numFmtId="186" fontId="36" fillId="32" borderId="0" xfId="0" applyNumberFormat="1" applyFont="1" applyFill="1" applyBorder="1" applyAlignment="1">
      <alignment horizontal="center" vertical="center" wrapText="1"/>
    </xf>
    <xf numFmtId="180" fontId="19" fillId="32" borderId="0" xfId="2" applyFont="1" applyFill="1" applyBorder="1"/>
    <xf numFmtId="0" fontId="1" fillId="32" borderId="0" xfId="14" applyFont="1" applyFill="1" applyBorder="1" applyAlignment="1">
      <alignment horizontal="left"/>
    </xf>
    <xf numFmtId="0" fontId="18" fillId="32" borderId="11" xfId="49" applyFill="1" applyAlignment="1">
      <alignment horizontal="center" vertical="center" wrapText="1"/>
    </xf>
    <xf numFmtId="180" fontId="19" fillId="32" borderId="11" xfId="48" applyNumberFormat="1" applyFill="1" applyAlignment="1">
      <alignment horizontal="center" vertical="center"/>
    </xf>
    <xf numFmtId="49" fontId="0" fillId="32" borderId="21" xfId="14" applyNumberFormat="1" applyFont="1" applyFill="1" applyBorder="1" applyAlignment="1">
      <alignment horizontal="left" indent="1"/>
    </xf>
    <xf numFmtId="0" fontId="24" fillId="38" borderId="0" xfId="0" applyFont="1" applyFill="1" applyAlignment="1">
      <alignment vertical="center" wrapText="1"/>
    </xf>
    <xf numFmtId="0" fontId="24" fillId="39" borderId="0" xfId="0" applyFont="1" applyFill="1" applyAlignment="1">
      <alignment vertical="center" wrapText="1"/>
    </xf>
    <xf numFmtId="0" fontId="24" fillId="38" borderId="0" xfId="64" applyNumberFormat="1" applyFont="1" applyFill="1" applyAlignment="1">
      <alignment vertical="center" wrapText="1"/>
    </xf>
    <xf numFmtId="2" fontId="24" fillId="39" borderId="0" xfId="64" applyNumberFormat="1" applyFont="1" applyFill="1" applyAlignment="1">
      <alignment vertical="center" wrapText="1"/>
    </xf>
    <xf numFmtId="10" fontId="24" fillId="39" borderId="0" xfId="64" applyNumberFormat="1" applyFont="1" applyFill="1" applyAlignment="1">
      <alignment vertical="center" wrapText="1"/>
    </xf>
    <xf numFmtId="10" fontId="24" fillId="38" borderId="0" xfId="64" applyNumberFormat="1" applyFont="1" applyFill="1" applyAlignment="1">
      <alignment vertical="center" wrapText="1"/>
    </xf>
    <xf numFmtId="9" fontId="24" fillId="38" borderId="0" xfId="64" applyNumberFormat="1" applyFont="1" applyFill="1" applyAlignment="1">
      <alignment vertical="center" wrapText="1"/>
    </xf>
    <xf numFmtId="9" fontId="24" fillId="39" borderId="0" xfId="64" applyNumberFormat="1" applyFont="1" applyFill="1" applyAlignment="1">
      <alignment vertical="center" wrapText="1"/>
    </xf>
    <xf numFmtId="187" fontId="24" fillId="39" borderId="0" xfId="64" applyNumberFormat="1" applyFont="1" applyFill="1" applyAlignment="1">
      <alignment vertical="center" wrapText="1"/>
    </xf>
    <xf numFmtId="10" fontId="26" fillId="38" borderId="0" xfId="64" applyNumberFormat="1" applyFont="1" applyFill="1" applyAlignment="1">
      <alignment vertical="center" wrapText="1"/>
    </xf>
    <xf numFmtId="10" fontId="26" fillId="39" borderId="0" xfId="64" applyNumberFormat="1" applyFont="1" applyFill="1" applyAlignment="1">
      <alignment vertical="center" wrapText="1"/>
    </xf>
    <xf numFmtId="0" fontId="40" fillId="0" borderId="0" xfId="0" applyFont="1"/>
    <xf numFmtId="49" fontId="0" fillId="32" borderId="11" xfId="14" applyNumberFormat="1" applyFont="1" applyFill="1" applyAlignment="1">
      <alignment horizontal="center" vertical="center"/>
    </xf>
    <xf numFmtId="0" fontId="0" fillId="32" borderId="11" xfId="14" applyFont="1" applyFill="1" applyAlignment="1">
      <alignment horizontal="center" vertical="center"/>
    </xf>
    <xf numFmtId="195" fontId="24" fillId="38" borderId="0" xfId="64" applyNumberFormat="1" applyFont="1" applyFill="1" applyAlignment="1">
      <alignment vertical="center" wrapText="1"/>
    </xf>
    <xf numFmtId="195" fontId="24" fillId="39" borderId="0" xfId="64" applyNumberFormat="1" applyFont="1" applyFill="1" applyAlignment="1">
      <alignment vertical="center" wrapText="1"/>
    </xf>
    <xf numFmtId="1" fontId="24" fillId="38" borderId="0" xfId="64" applyNumberFormat="1" applyFont="1" applyFill="1" applyAlignment="1">
      <alignment vertical="center" wrapText="1"/>
    </xf>
    <xf numFmtId="1" fontId="24" fillId="39" borderId="0" xfId="64" applyNumberFormat="1" applyFont="1" applyFill="1" applyAlignment="1">
      <alignment vertical="center" wrapText="1"/>
    </xf>
    <xf numFmtId="0" fontId="11" fillId="32" borderId="0" xfId="0" applyFont="1" applyFill="1" applyAlignment="1">
      <alignment horizontal="center" wrapText="1"/>
    </xf>
    <xf numFmtId="49" fontId="16" fillId="32" borderId="0" xfId="8" applyFill="1" applyBorder="1">
      <alignment horizontal="left"/>
    </xf>
    <xf numFmtId="3" fontId="19" fillId="32" borderId="0" xfId="48" applyNumberFormat="1" applyFill="1" applyBorder="1"/>
    <xf numFmtId="182" fontId="19" fillId="32" borderId="0" xfId="48" applyNumberFormat="1" applyFill="1" applyBorder="1"/>
    <xf numFmtId="180" fontId="0" fillId="32" borderId="0" xfId="0" applyNumberFormat="1" applyFill="1" applyBorder="1"/>
    <xf numFmtId="3" fontId="0" fillId="32" borderId="0" xfId="0" applyNumberFormat="1" applyFill="1" applyBorder="1"/>
    <xf numFmtId="49" fontId="0" fillId="32" borderId="0" xfId="14" applyNumberFormat="1" applyFont="1" applyFill="1" applyBorder="1" applyAlignment="1">
      <alignment horizontal="left" indent="1"/>
    </xf>
    <xf numFmtId="180" fontId="19" fillId="32" borderId="21" xfId="48" applyNumberFormat="1" applyFill="1" applyBorder="1" applyAlignment="1">
      <alignment horizontal="center" vertical="center"/>
    </xf>
    <xf numFmtId="180" fontId="19" fillId="32" borderId="0" xfId="48" applyNumberFormat="1" applyFill="1" applyBorder="1" applyAlignment="1">
      <alignment horizontal="center" vertical="center"/>
    </xf>
    <xf numFmtId="49" fontId="1" fillId="32" borderId="11" xfId="14" applyNumberFormat="1" applyFill="1" applyAlignment="1">
      <alignment horizontal="center" vertical="center"/>
    </xf>
    <xf numFmtId="166" fontId="0" fillId="32" borderId="0" xfId="0" applyNumberFormat="1" applyFill="1"/>
    <xf numFmtId="0" fontId="27" fillId="32" borderId="0" xfId="0" applyFont="1" applyFill="1" applyBorder="1" applyAlignment="1">
      <alignment horizontal="center" vertical="center" wrapText="1"/>
    </xf>
    <xf numFmtId="15" fontId="12" fillId="32" borderId="0" xfId="0" applyNumberFormat="1" applyFont="1" applyFill="1" applyBorder="1" applyAlignment="1">
      <alignment horizontal="center" vertical="center" wrapText="1"/>
    </xf>
    <xf numFmtId="0" fontId="12" fillId="32" borderId="0" xfId="0" applyFont="1" applyFill="1" applyBorder="1" applyAlignment="1">
      <alignment horizontal="center" vertical="center" wrapText="1"/>
    </xf>
    <xf numFmtId="185" fontId="12" fillId="32" borderId="0" xfId="0" applyNumberFormat="1" applyFont="1" applyFill="1" applyBorder="1" applyAlignment="1">
      <alignment horizontal="center" vertical="center" wrapText="1"/>
    </xf>
    <xf numFmtId="49" fontId="43" fillId="0" borderId="7" xfId="65" applyFont="1" applyFill="1" applyBorder="1" applyAlignment="1">
      <alignment horizontal="centerContinuous"/>
    </xf>
    <xf numFmtId="0" fontId="32" fillId="0" borderId="0" xfId="0" applyFont="1" applyFill="1" applyBorder="1" applyAlignment="1">
      <alignment horizontal="centerContinuous"/>
    </xf>
    <xf numFmtId="180" fontId="44" fillId="32" borderId="11" xfId="2" applyFont="1" applyFill="1" applyBorder="1"/>
    <xf numFmtId="180" fontId="13" fillId="32" borderId="11" xfId="2" applyFont="1" applyFill="1" applyBorder="1"/>
    <xf numFmtId="185" fontId="24" fillId="38" borderId="0" xfId="0" applyNumberFormat="1" applyFont="1" applyFill="1" applyAlignment="1">
      <alignment horizontal="left" vertical="center" wrapText="1" indent="4"/>
    </xf>
    <xf numFmtId="185" fontId="24" fillId="39" borderId="0" xfId="0" applyNumberFormat="1" applyFont="1" applyFill="1" applyAlignment="1">
      <alignment horizontal="left" vertical="center" wrapText="1" indent="4"/>
    </xf>
    <xf numFmtId="0" fontId="26" fillId="38" borderId="0" xfId="0" applyFont="1" applyFill="1" applyAlignment="1">
      <alignment horizontal="left" vertical="center" wrapText="1"/>
    </xf>
    <xf numFmtId="0" fontId="26" fillId="39" borderId="0" xfId="0" applyFont="1" applyFill="1" applyAlignment="1">
      <alignment horizontal="left" vertical="center" wrapText="1"/>
    </xf>
    <xf numFmtId="171" fontId="13" fillId="32" borderId="11" xfId="2" applyNumberFormat="1" applyFont="1" applyFill="1" applyBorder="1"/>
    <xf numFmtId="180" fontId="24" fillId="38" borderId="0" xfId="2" applyFont="1" applyFill="1" applyAlignment="1">
      <alignment horizontal="center" vertical="center" wrapText="1"/>
    </xf>
    <xf numFmtId="180" fontId="24" fillId="39" borderId="0" xfId="2" applyFont="1" applyFill="1" applyAlignment="1">
      <alignment horizontal="center" vertical="center" wrapText="1"/>
    </xf>
    <xf numFmtId="180" fontId="26" fillId="39" borderId="0" xfId="2" applyFont="1" applyFill="1" applyAlignment="1">
      <alignment vertical="center" wrapText="1"/>
    </xf>
    <xf numFmtId="171" fontId="24" fillId="38" borderId="0" xfId="2" applyNumberFormat="1" applyFont="1" applyFill="1" applyAlignment="1">
      <alignment vertical="center" wrapText="1"/>
    </xf>
    <xf numFmtId="171" fontId="24" fillId="39" borderId="0" xfId="2" applyNumberFormat="1" applyFont="1" applyFill="1" applyAlignment="1">
      <alignment vertical="center" wrapText="1"/>
    </xf>
    <xf numFmtId="10" fontId="24" fillId="38" borderId="0" xfId="64" applyNumberFormat="1" applyFont="1" applyFill="1" applyAlignment="1">
      <alignment horizontal="center" vertical="center" wrapText="1"/>
    </xf>
    <xf numFmtId="10" fontId="24" fillId="39" borderId="0" xfId="64" applyNumberFormat="1" applyFont="1" applyFill="1" applyAlignment="1">
      <alignment horizontal="center" vertical="center" wrapText="1"/>
    </xf>
    <xf numFmtId="49" fontId="14" fillId="0" borderId="0" xfId="6" applyFill="1"/>
    <xf numFmtId="0" fontId="2" fillId="0" borderId="0" xfId="0" applyFont="1" applyFill="1"/>
    <xf numFmtId="0" fontId="28" fillId="0" borderId="0" xfId="0" applyFont="1" applyFill="1" applyAlignment="1">
      <alignment horizontal="left"/>
    </xf>
    <xf numFmtId="0" fontId="1" fillId="0" borderId="11" xfId="14" applyFill="1" applyAlignment="1">
      <alignment horizontal="left" vertical="center"/>
    </xf>
    <xf numFmtId="192" fontId="19" fillId="0" borderId="11" xfId="48" applyNumberFormat="1" applyFill="1" applyAlignment="1">
      <alignment horizontal="center" vertical="center"/>
    </xf>
    <xf numFmtId="10" fontId="19" fillId="0" borderId="11" xfId="48" applyNumberFormat="1" applyFill="1" applyAlignment="1">
      <alignment horizontal="center" vertical="top"/>
    </xf>
    <xf numFmtId="9" fontId="19" fillId="0" borderId="11" xfId="48" applyNumberFormat="1" applyFill="1" applyAlignment="1">
      <alignment horizontal="center" vertical="top"/>
    </xf>
    <xf numFmtId="188" fontId="19" fillId="0" borderId="11" xfId="48" applyNumberFormat="1" applyFill="1" applyAlignment="1">
      <alignment horizontal="center" vertical="center"/>
    </xf>
    <xf numFmtId="184" fontId="19" fillId="0" borderId="11" xfId="48" applyNumberFormat="1" applyFill="1" applyAlignment="1">
      <alignment horizontal="center" vertical="center"/>
    </xf>
    <xf numFmtId="180" fontId="24" fillId="38" borderId="0" xfId="2" applyNumberFormat="1" applyFont="1" applyFill="1" applyAlignment="1">
      <alignment vertical="center" wrapText="1"/>
    </xf>
    <xf numFmtId="180" fontId="24" fillId="39" borderId="0" xfId="2" applyNumberFormat="1" applyFont="1" applyFill="1" applyAlignment="1">
      <alignment vertical="center" wrapText="1"/>
    </xf>
    <xf numFmtId="178" fontId="24" fillId="38" borderId="0" xfId="54" applyFont="1" applyFill="1" applyAlignment="1">
      <alignment vertical="center" wrapText="1"/>
    </xf>
    <xf numFmtId="178" fontId="24" fillId="39" borderId="0" xfId="54" applyFont="1" applyFill="1" applyAlignment="1">
      <alignment vertical="center" wrapText="1"/>
    </xf>
    <xf numFmtId="0" fontId="39" fillId="0" borderId="0" xfId="0" applyFont="1" applyFill="1" applyBorder="1"/>
    <xf numFmtId="0" fontId="18" fillId="0" borderId="0" xfId="49" applyFill="1" applyBorder="1" applyAlignment="1">
      <alignment horizontal="center" vertical="center" wrapText="1"/>
    </xf>
    <xf numFmtId="183" fontId="19" fillId="0" borderId="0" xfId="48" applyNumberFormat="1" applyFill="1" applyBorder="1" applyAlignment="1">
      <alignment horizontal="center" vertical="center"/>
    </xf>
    <xf numFmtId="3" fontId="19" fillId="0" borderId="11" xfId="48" applyNumberFormat="1" applyFill="1" applyAlignment="1">
      <alignment horizontal="center" vertical="center"/>
    </xf>
    <xf numFmtId="0" fontId="0" fillId="0" borderId="11" xfId="14" applyFont="1" applyFill="1"/>
    <xf numFmtId="191" fontId="0" fillId="0" borderId="0" xfId="0" applyNumberFormat="1" applyFill="1"/>
    <xf numFmtId="9" fontId="19" fillId="0" borderId="11" xfId="48" applyNumberFormat="1" applyFill="1" applyAlignment="1">
      <alignment horizontal="center" vertical="center"/>
    </xf>
    <xf numFmtId="193" fontId="19" fillId="0" borderId="11" xfId="2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/>
    <xf numFmtId="0" fontId="40" fillId="0" borderId="21" xfId="14" applyFont="1" applyFill="1" applyBorder="1"/>
    <xf numFmtId="193" fontId="17" fillId="0" borderId="0" xfId="2" applyNumberFormat="1" applyFont="1" applyFill="1" applyBorder="1" applyAlignment="1" applyProtection="1">
      <alignment horizontal="center" vertical="center"/>
      <protection locked="0"/>
    </xf>
    <xf numFmtId="0" fontId="1" fillId="0" borderId="21" xfId="14" applyFill="1" applyBorder="1"/>
    <xf numFmtId="193" fontId="19" fillId="0" borderId="0" xfId="2" applyNumberFormat="1" applyFont="1" applyFill="1" applyBorder="1" applyAlignment="1" applyProtection="1">
      <alignment horizontal="center" vertical="center"/>
      <protection locked="0"/>
    </xf>
    <xf numFmtId="178" fontId="19" fillId="0" borderId="0" xfId="54" applyFont="1" applyFill="1" applyBorder="1" applyAlignment="1" applyProtection="1">
      <alignment horizontal="center" vertical="center"/>
      <protection locked="0"/>
    </xf>
    <xf numFmtId="49" fontId="18" fillId="0" borderId="11" xfId="49" applyNumberFormat="1" applyFill="1" applyAlignment="1">
      <alignment horizontal="center" wrapText="1"/>
    </xf>
    <xf numFmtId="49" fontId="18" fillId="0" borderId="0" xfId="49" applyNumberFormat="1" applyFill="1" applyBorder="1" applyAlignment="1">
      <alignment horizontal="center" wrapText="1"/>
    </xf>
    <xf numFmtId="180" fontId="19" fillId="0" borderId="11" xfId="48" applyNumberFormat="1" applyFill="1"/>
    <xf numFmtId="180" fontId="19" fillId="0" borderId="0" xfId="48" applyNumberFormat="1" applyFill="1" applyBorder="1"/>
    <xf numFmtId="49" fontId="18" fillId="0" borderId="11" xfId="49" applyNumberFormat="1" applyFill="1">
      <alignment horizontal="centerContinuous" wrapText="1"/>
    </xf>
    <xf numFmtId="49" fontId="18" fillId="0" borderId="11" xfId="49" applyNumberFormat="1" applyFill="1" applyAlignment="1">
      <alignment horizontal="center" vertical="center" wrapText="1"/>
    </xf>
    <xf numFmtId="49" fontId="18" fillId="0" borderId="0" xfId="49" applyNumberFormat="1" applyFill="1" applyBorder="1">
      <alignment horizontal="centerContinuous" wrapText="1"/>
    </xf>
    <xf numFmtId="0" fontId="0" fillId="0" borderId="21" xfId="14" applyFont="1" applyFill="1" applyBorder="1"/>
    <xf numFmtId="180" fontId="19" fillId="0" borderId="21" xfId="48" applyNumberFormat="1" applyFill="1" applyBorder="1"/>
    <xf numFmtId="0" fontId="0" fillId="0" borderId="0" xfId="14" applyFont="1" applyFill="1" applyBorder="1"/>
    <xf numFmtId="180" fontId="0" fillId="0" borderId="0" xfId="0" applyNumberFormat="1" applyFill="1"/>
    <xf numFmtId="193" fontId="24" fillId="38" borderId="0" xfId="2" applyNumberFormat="1" applyFont="1" applyFill="1" applyAlignment="1">
      <alignment vertical="center" wrapText="1"/>
    </xf>
    <xf numFmtId="193" fontId="24" fillId="39" borderId="0" xfId="2" applyNumberFormat="1" applyFont="1" applyFill="1" applyAlignment="1">
      <alignment vertical="center" wrapText="1"/>
    </xf>
    <xf numFmtId="193" fontId="26" fillId="39" borderId="0" xfId="2" applyNumberFormat="1" applyFont="1" applyFill="1" applyAlignment="1">
      <alignment vertical="center" wrapText="1"/>
    </xf>
    <xf numFmtId="185" fontId="19" fillId="0" borderId="11" xfId="48" applyNumberFormat="1" applyFill="1" applyAlignment="1">
      <alignment horizontal="center" vertical="center"/>
    </xf>
    <xf numFmtId="49" fontId="15" fillId="0" borderId="22" xfId="7" applyFill="1" applyBorder="1"/>
    <xf numFmtId="10" fontId="1" fillId="0" borderId="11" xfId="64" applyNumberFormat="1" applyFill="1" applyBorder="1"/>
    <xf numFmtId="15" fontId="1" fillId="0" borderId="11" xfId="14" applyNumberFormat="1" applyFill="1" applyAlignment="1">
      <alignment vertical="center" wrapText="1"/>
    </xf>
    <xf numFmtId="180" fontId="19" fillId="0" borderId="11" xfId="58" applyNumberFormat="1" applyFont="1" applyFill="1" applyBorder="1" applyAlignment="1" applyProtection="1">
      <alignment horizontal="center" vertical="center"/>
    </xf>
    <xf numFmtId="0" fontId="17" fillId="0" borderId="0" xfId="0" applyFont="1" applyFill="1"/>
    <xf numFmtId="15" fontId="0" fillId="0" borderId="11" xfId="14" applyNumberFormat="1" applyFont="1" applyFill="1" applyAlignment="1">
      <alignment vertical="center" wrapText="1"/>
    </xf>
    <xf numFmtId="10" fontId="19" fillId="0" borderId="11" xfId="64" applyNumberFormat="1" applyFont="1" applyFill="1" applyBorder="1" applyAlignment="1">
      <alignment vertical="center" wrapText="1"/>
    </xf>
    <xf numFmtId="187" fontId="19" fillId="0" borderId="11" xfId="48" applyNumberFormat="1" applyFill="1" applyAlignment="1">
      <alignment horizontal="center" vertical="center"/>
    </xf>
    <xf numFmtId="1" fontId="19" fillId="0" borderId="11" xfId="48" applyNumberFormat="1" applyFill="1" applyAlignment="1">
      <alignment horizontal="center" vertical="center"/>
    </xf>
    <xf numFmtId="0" fontId="18" fillId="0" borderId="21" xfId="49" applyFill="1" applyBorder="1">
      <alignment horizontal="centerContinuous" wrapText="1"/>
    </xf>
    <xf numFmtId="0" fontId="18" fillId="0" borderId="21" xfId="49" applyFill="1" applyBorder="1" applyAlignment="1">
      <alignment horizontal="center" vertical="center" wrapText="1"/>
    </xf>
    <xf numFmtId="0" fontId="28" fillId="32" borderId="0" xfId="0" applyFont="1" applyFill="1" applyAlignment="1">
      <alignment horizontal="left"/>
    </xf>
    <xf numFmtId="0" fontId="41" fillId="32" borderId="0" xfId="0" applyFont="1" applyFill="1"/>
    <xf numFmtId="0" fontId="41" fillId="32" borderId="22" xfId="63" applyFont="1" applyFill="1" applyBorder="1"/>
    <xf numFmtId="0" fontId="41" fillId="32" borderId="22" xfId="63" applyFont="1" applyFill="1" applyBorder="1" applyAlignment="1">
      <alignment wrapText="1"/>
    </xf>
    <xf numFmtId="0" fontId="41" fillId="32" borderId="0" xfId="63" applyFont="1" applyFill="1" applyBorder="1" applyAlignment="1">
      <alignment wrapText="1"/>
    </xf>
    <xf numFmtId="180" fontId="1" fillId="32" borderId="0" xfId="2" applyFont="1" applyFill="1" applyBorder="1"/>
    <xf numFmtId="180" fontId="44" fillId="32" borderId="0" xfId="2" applyFont="1" applyFill="1" applyBorder="1"/>
    <xf numFmtId="180" fontId="13" fillId="32" borderId="0" xfId="2" applyFont="1" applyFill="1" applyBorder="1"/>
    <xf numFmtId="0" fontId="2" fillId="32" borderId="21" xfId="14" applyFont="1" applyFill="1" applyBorder="1"/>
    <xf numFmtId="0" fontId="40" fillId="32" borderId="0" xfId="14" applyFont="1" applyFill="1" applyBorder="1"/>
    <xf numFmtId="0" fontId="2" fillId="32" borderId="0" xfId="14" applyFont="1" applyFill="1" applyBorder="1"/>
    <xf numFmtId="180" fontId="44" fillId="32" borderId="21" xfId="2" applyFont="1" applyFill="1" applyBorder="1"/>
    <xf numFmtId="180" fontId="13" fillId="32" borderId="21" xfId="2" applyFont="1" applyFill="1" applyBorder="1"/>
    <xf numFmtId="180" fontId="2" fillId="32" borderId="11" xfId="14" applyNumberFormat="1" applyFont="1" applyFill="1"/>
    <xf numFmtId="180" fontId="1" fillId="32" borderId="11" xfId="14" applyNumberFormat="1" applyFill="1"/>
    <xf numFmtId="180" fontId="0" fillId="32" borderId="11" xfId="14" applyNumberFormat="1" applyFont="1" applyFill="1"/>
    <xf numFmtId="0" fontId="0" fillId="32" borderId="0" xfId="14" applyFont="1" applyFill="1" applyBorder="1"/>
    <xf numFmtId="180" fontId="24" fillId="38" borderId="0" xfId="0" applyNumberFormat="1" applyFont="1" applyFill="1" applyAlignment="1">
      <alignment vertical="center" wrapText="1"/>
    </xf>
    <xf numFmtId="180" fontId="24" fillId="39" borderId="0" xfId="0" applyNumberFormat="1" applyFont="1" applyFill="1" applyAlignment="1">
      <alignment vertical="center" wrapText="1"/>
    </xf>
    <xf numFmtId="171" fontId="24" fillId="38" borderId="0" xfId="0" applyNumberFormat="1" applyFont="1" applyFill="1" applyAlignment="1">
      <alignment vertical="center" wrapText="1"/>
    </xf>
    <xf numFmtId="171" fontId="24" fillId="39" borderId="0" xfId="0" applyNumberFormat="1" applyFont="1" applyFill="1" applyAlignment="1">
      <alignment vertical="center" wrapText="1"/>
    </xf>
    <xf numFmtId="180" fontId="19" fillId="32" borderId="21" xfId="2" applyFont="1" applyFill="1" applyBorder="1"/>
    <xf numFmtId="0" fontId="41" fillId="0" borderId="0" xfId="0" applyFont="1" applyFill="1"/>
    <xf numFmtId="0" fontId="2" fillId="0" borderId="11" xfId="14" applyFont="1" applyFill="1"/>
    <xf numFmtId="196" fontId="0" fillId="0" borderId="25" xfId="66" applyNumberFormat="1" applyFont="1" applyFill="1" applyBorder="1"/>
    <xf numFmtId="196" fontId="1" fillId="0" borderId="11" xfId="66" applyNumberFormat="1" applyFont="1" applyFill="1" applyBorder="1"/>
    <xf numFmtId="196" fontId="0" fillId="0" borderId="0" xfId="0" applyNumberFormat="1" applyFill="1"/>
    <xf numFmtId="0" fontId="40" fillId="0" borderId="0" xfId="0" applyFont="1" applyFill="1"/>
    <xf numFmtId="0" fontId="24" fillId="32" borderId="0" xfId="0" applyFont="1" applyFill="1" applyAlignment="1">
      <alignment vertical="center" wrapText="1"/>
    </xf>
    <xf numFmtId="1" fontId="24" fillId="32" borderId="0" xfId="64" applyNumberFormat="1" applyFont="1" applyFill="1" applyAlignment="1">
      <alignment vertical="center" wrapText="1"/>
    </xf>
    <xf numFmtId="49" fontId="15" fillId="32" borderId="0" xfId="7" applyFill="1"/>
    <xf numFmtId="0" fontId="18" fillId="32" borderId="11" xfId="49" applyFill="1" applyAlignment="1">
      <alignment horizontal="left" vertical="center" wrapText="1"/>
    </xf>
    <xf numFmtId="171" fontId="19" fillId="32" borderId="11" xfId="2" applyNumberFormat="1" applyFont="1" applyFill="1" applyBorder="1" applyAlignment="1" applyProtection="1">
      <alignment horizontal="center" vertical="center"/>
      <protection locked="0"/>
    </xf>
    <xf numFmtId="0" fontId="40" fillId="32" borderId="21" xfId="14" applyFont="1" applyFill="1" applyBorder="1"/>
    <xf numFmtId="193" fontId="19" fillId="32" borderId="11" xfId="2" applyNumberFormat="1" applyFont="1" applyFill="1" applyBorder="1" applyAlignment="1" applyProtection="1">
      <alignment horizontal="center" vertical="center"/>
      <protection locked="0"/>
    </xf>
    <xf numFmtId="0" fontId="17" fillId="32" borderId="0" xfId="0" applyFont="1" applyFill="1"/>
    <xf numFmtId="175" fontId="19" fillId="32" borderId="11" xfId="54" applyNumberFormat="1" applyFont="1" applyFill="1" applyBorder="1" applyAlignment="1" applyProtection="1">
      <alignment horizontal="center" vertical="center"/>
      <protection locked="0"/>
    </xf>
    <xf numFmtId="0" fontId="38" fillId="32" borderId="11" xfId="49" applyFont="1" applyFill="1" applyAlignment="1">
      <alignment horizontal="left" vertical="center" wrapText="1"/>
    </xf>
    <xf numFmtId="180" fontId="19" fillId="32" borderId="11" xfId="2" applyFont="1" applyFill="1" applyBorder="1" applyAlignment="1" applyProtection="1">
      <alignment horizontal="center" vertical="center"/>
      <protection locked="0"/>
    </xf>
    <xf numFmtId="180" fontId="42" fillId="32" borderId="11" xfId="2" applyFont="1" applyFill="1" applyBorder="1" applyAlignment="1" applyProtection="1">
      <alignment horizontal="center" vertical="center"/>
      <protection locked="0"/>
    </xf>
    <xf numFmtId="0" fontId="0" fillId="32" borderId="0" xfId="0" applyFont="1" applyFill="1" applyBorder="1"/>
    <xf numFmtId="0" fontId="0" fillId="32" borderId="0" xfId="63" applyFont="1" applyFill="1" applyBorder="1"/>
    <xf numFmtId="171" fontId="19" fillId="32" borderId="0" xfId="58" applyNumberFormat="1" applyFont="1" applyFill="1" applyBorder="1" applyAlignment="1" applyProtection="1">
      <alignment horizontal="center" vertical="center" wrapText="1"/>
      <protection locked="0"/>
    </xf>
    <xf numFmtId="171" fontId="19" fillId="32" borderId="0" xfId="58" applyNumberFormat="1" applyFont="1" applyFill="1" applyBorder="1" applyAlignment="1" applyProtection="1">
      <alignment horizontal="center" vertical="center"/>
      <protection locked="0"/>
    </xf>
    <xf numFmtId="0" fontId="0" fillId="32" borderId="11" xfId="63" applyFont="1" applyFill="1"/>
    <xf numFmtId="176" fontId="19" fillId="32" borderId="25" xfId="46" applyFont="1" applyFill="1" applyBorder="1" applyAlignment="1" applyProtection="1">
      <alignment horizontal="center" vertical="center"/>
      <protection locked="0"/>
    </xf>
    <xf numFmtId="0" fontId="10" fillId="32" borderId="0" xfId="0" applyFont="1" applyFill="1" applyBorder="1"/>
    <xf numFmtId="171" fontId="19" fillId="32" borderId="11" xfId="58" applyNumberFormat="1" applyFont="1" applyFill="1" applyBorder="1" applyAlignment="1" applyProtection="1">
      <alignment horizontal="center" vertical="center"/>
      <protection locked="0"/>
    </xf>
    <xf numFmtId="0" fontId="0" fillId="32" borderId="25" xfId="63" applyFont="1" applyFill="1" applyBorder="1"/>
    <xf numFmtId="1" fontId="0" fillId="32" borderId="25" xfId="63" applyNumberFormat="1" applyFont="1" applyFill="1" applyBorder="1"/>
    <xf numFmtId="0" fontId="41" fillId="32" borderId="25" xfId="63" applyFont="1" applyFill="1" applyBorder="1" applyAlignment="1">
      <alignment wrapText="1"/>
    </xf>
    <xf numFmtId="171" fontId="19" fillId="32" borderId="25" xfId="58" applyNumberFormat="1" applyFont="1" applyFill="1" applyBorder="1" applyAlignment="1" applyProtection="1">
      <alignment horizontal="center" vertical="center"/>
      <protection locked="0"/>
    </xf>
    <xf numFmtId="0" fontId="18" fillId="32" borderId="22" xfId="49" applyFill="1" applyBorder="1" applyAlignment="1">
      <alignment horizontal="left" vertical="center" wrapText="1"/>
    </xf>
    <xf numFmtId="176" fontId="19" fillId="32" borderId="11" xfId="48" applyNumberFormat="1" applyFill="1" applyAlignment="1">
      <alignment horizontal="center" vertical="center"/>
    </xf>
    <xf numFmtId="180" fontId="1" fillId="32" borderId="11" xfId="2" applyFont="1" applyFill="1" applyBorder="1"/>
    <xf numFmtId="0" fontId="40" fillId="32" borderId="0" xfId="0" applyFont="1" applyFill="1"/>
    <xf numFmtId="10" fontId="19" fillId="32" borderId="11" xfId="2" applyNumberFormat="1" applyFont="1" applyFill="1" applyBorder="1"/>
    <xf numFmtId="9" fontId="19" fillId="32" borderId="11" xfId="2" applyNumberFormat="1" applyFont="1" applyFill="1" applyBorder="1"/>
    <xf numFmtId="2" fontId="19" fillId="32" borderId="11" xfId="2" applyNumberFormat="1" applyFont="1" applyFill="1" applyBorder="1"/>
    <xf numFmtId="181" fontId="19" fillId="32" borderId="11" xfId="2" applyNumberFormat="1" applyFont="1" applyFill="1" applyBorder="1"/>
    <xf numFmtId="0" fontId="19" fillId="32" borderId="11" xfId="2" applyNumberFormat="1" applyFont="1" applyFill="1" applyBorder="1"/>
    <xf numFmtId="10" fontId="42" fillId="32" borderId="11" xfId="2" applyNumberFormat="1" applyFont="1" applyFill="1" applyBorder="1"/>
    <xf numFmtId="190" fontId="36" fillId="32" borderId="0" xfId="0" applyNumberFormat="1" applyFont="1" applyFill="1" applyBorder="1" applyAlignment="1">
      <alignment horizontal="center" vertical="center" wrapText="1"/>
    </xf>
    <xf numFmtId="190" fontId="24" fillId="32" borderId="0" xfId="0" applyNumberFormat="1" applyFont="1" applyFill="1" applyAlignment="1">
      <alignment horizontal="center" vertical="center" wrapText="1"/>
    </xf>
    <xf numFmtId="0" fontId="0" fillId="32" borderId="25" xfId="0" applyFill="1" applyBorder="1"/>
    <xf numFmtId="1" fontId="19" fillId="32" borderId="11" xfId="2" applyNumberFormat="1" applyFont="1" applyFill="1" applyBorder="1"/>
    <xf numFmtId="195" fontId="19" fillId="32" borderId="11" xfId="2" applyNumberFormat="1" applyFont="1" applyFill="1" applyBorder="1"/>
    <xf numFmtId="0" fontId="19" fillId="32" borderId="0" xfId="0" applyFont="1" applyFill="1"/>
    <xf numFmtId="0" fontId="78" fillId="0" borderId="0" xfId="0" applyFont="1"/>
    <xf numFmtId="0" fontId="78" fillId="32" borderId="0" xfId="0" applyFont="1" applyFill="1"/>
    <xf numFmtId="181" fontId="19" fillId="0" borderId="11" xfId="64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Fill="1"/>
    <xf numFmtId="0" fontId="0" fillId="0" borderId="11" xfId="14" applyFont="1" applyFill="1" applyAlignment="1">
      <alignment horizontal="left" vertical="center"/>
    </xf>
    <xf numFmtId="186" fontId="1" fillId="32" borderId="11" xfId="2" applyNumberFormat="1" applyFont="1" applyFill="1" applyBorder="1"/>
    <xf numFmtId="197" fontId="24" fillId="38" borderId="0" xfId="66" applyNumberFormat="1" applyFont="1" applyFill="1" applyAlignment="1">
      <alignment horizontal="center" vertical="center" wrapText="1"/>
    </xf>
    <xf numFmtId="197" fontId="24" fillId="39" borderId="0" xfId="66" applyNumberFormat="1" applyFont="1" applyFill="1" applyAlignment="1">
      <alignment horizontal="center" vertical="center" wrapText="1"/>
    </xf>
    <xf numFmtId="181" fontId="24" fillId="38" borderId="0" xfId="64" applyNumberFormat="1" applyFont="1" applyFill="1" applyAlignment="1">
      <alignment horizontal="center" vertical="center" wrapText="1"/>
    </xf>
    <xf numFmtId="181" fontId="24" fillId="39" borderId="0" xfId="64" applyNumberFormat="1" applyFont="1" applyFill="1" applyAlignment="1">
      <alignment horizontal="center" vertical="center" wrapText="1"/>
    </xf>
    <xf numFmtId="49" fontId="0" fillId="0" borderId="11" xfId="14" applyNumberFormat="1" applyFont="1" applyFill="1" applyAlignment="1">
      <alignment horizontal="left" indent="1"/>
    </xf>
    <xf numFmtId="0" fontId="79" fillId="32" borderId="0" xfId="0" applyFont="1" applyFill="1" applyBorder="1"/>
    <xf numFmtId="181" fontId="19" fillId="32" borderId="11" xfId="64" applyNumberFormat="1" applyFont="1" applyFill="1" applyBorder="1" applyAlignment="1" applyProtection="1">
      <alignment horizontal="center" vertical="center"/>
      <protection locked="0"/>
    </xf>
    <xf numFmtId="180" fontId="2" fillId="32" borderId="11" xfId="2" applyFont="1" applyFill="1" applyBorder="1"/>
    <xf numFmtId="180" fontId="1" fillId="32" borderId="0" xfId="2" applyFont="1" applyFill="1"/>
    <xf numFmtId="181" fontId="24" fillId="38" borderId="0" xfId="0" applyNumberFormat="1" applyFont="1" applyFill="1" applyAlignment="1">
      <alignment horizontal="center" vertical="center" wrapText="1"/>
    </xf>
    <xf numFmtId="181" fontId="24" fillId="39" borderId="0" xfId="0" applyNumberFormat="1" applyFont="1" applyFill="1" applyAlignment="1">
      <alignment horizontal="center" vertical="center" wrapText="1"/>
    </xf>
    <xf numFmtId="0" fontId="0" fillId="41" borderId="0" xfId="0" applyFill="1" applyBorder="1"/>
    <xf numFmtId="0" fontId="45" fillId="32" borderId="0" xfId="0" applyFont="1" applyFill="1"/>
    <xf numFmtId="49" fontId="0" fillId="32" borderId="11" xfId="14" applyNumberFormat="1" applyFont="1" applyFill="1" applyAlignment="1">
      <alignment horizontal="center"/>
    </xf>
    <xf numFmtId="178" fontId="19" fillId="0" borderId="11" xfId="48" applyNumberFormat="1" applyFill="1" applyAlignment="1"/>
    <xf numFmtId="0" fontId="12" fillId="41" borderId="0" xfId="0" applyFont="1" applyFill="1" applyBorder="1"/>
    <xf numFmtId="49" fontId="37" fillId="41" borderId="0" xfId="20" applyFont="1" applyFill="1" applyBorder="1">
      <alignment horizontal="left" indent="1"/>
    </xf>
    <xf numFmtId="0" fontId="2" fillId="32" borderId="0" xfId="14" applyFont="1" applyFill="1" applyBorder="1" applyAlignment="1">
      <alignment horizontal="left"/>
    </xf>
    <xf numFmtId="181" fontId="24" fillId="38" borderId="0" xfId="64" applyNumberFormat="1" applyFont="1" applyFill="1" applyAlignment="1">
      <alignment vertical="center" wrapText="1"/>
    </xf>
    <xf numFmtId="181" fontId="24" fillId="39" borderId="0" xfId="64" applyNumberFormat="1" applyFont="1" applyFill="1" applyAlignment="1">
      <alignment vertical="center" wrapText="1"/>
    </xf>
    <xf numFmtId="196" fontId="24" fillId="38" borderId="0" xfId="66" applyNumberFormat="1" applyFont="1" applyFill="1" applyAlignment="1">
      <alignment vertical="center" wrapText="1"/>
    </xf>
    <xf numFmtId="196" fontId="24" fillId="39" borderId="0" xfId="66" applyNumberFormat="1" applyFont="1" applyFill="1" applyAlignment="1">
      <alignment vertical="center" wrapText="1"/>
    </xf>
    <xf numFmtId="181" fontId="19" fillId="32" borderId="0" xfId="2" applyNumberFormat="1" applyFont="1" applyFill="1" applyBorder="1"/>
    <xf numFmtId="0" fontId="25" fillId="32" borderId="19" xfId="0" applyFont="1" applyFill="1" applyBorder="1" applyAlignment="1">
      <alignment horizontal="center" vertical="center" wrapText="1"/>
    </xf>
    <xf numFmtId="181" fontId="24" fillId="32" borderId="0" xfId="64" applyNumberFormat="1" applyFont="1" applyFill="1" applyAlignment="1">
      <alignment vertical="center" wrapText="1"/>
    </xf>
    <xf numFmtId="196" fontId="24" fillId="32" borderId="0" xfId="66" applyNumberFormat="1" applyFont="1" applyFill="1" applyAlignment="1">
      <alignment vertical="center" wrapText="1"/>
    </xf>
    <xf numFmtId="196" fontId="26" fillId="39" borderId="0" xfId="66" applyNumberFormat="1" applyFont="1" applyFill="1" applyAlignment="1">
      <alignment vertical="center" wrapText="1"/>
    </xf>
    <xf numFmtId="0" fontId="10" fillId="0" borderId="0" xfId="0" applyFont="1"/>
    <xf numFmtId="0" fontId="47" fillId="32" borderId="0" xfId="0" applyFont="1" applyFill="1" applyAlignment="1">
      <alignment horizontal="left" vertical="center" readingOrder="1"/>
    </xf>
    <xf numFmtId="49" fontId="16" fillId="0" borderId="0" xfId="8" applyFill="1">
      <alignment horizontal="left"/>
    </xf>
    <xf numFmtId="49" fontId="23" fillId="0" borderId="0" xfId="20" applyFill="1">
      <alignment horizontal="left" indent="1"/>
    </xf>
    <xf numFmtId="0" fontId="18" fillId="32" borderId="11" xfId="49" applyFill="1" applyAlignment="1">
      <alignment horizontal="center" vertical="center" wrapText="1"/>
    </xf>
    <xf numFmtId="49" fontId="0" fillId="0" borderId="11" xfId="14" applyNumberFormat="1" applyFont="1" applyFill="1" applyAlignment="1">
      <alignment horizontal="center" vertical="center"/>
    </xf>
    <xf numFmtId="0" fontId="0" fillId="0" borderId="11" xfId="14" applyFont="1" applyFill="1" applyAlignment="1">
      <alignment horizontal="center" vertical="center"/>
    </xf>
    <xf numFmtId="0" fontId="12" fillId="0" borderId="0" xfId="0" applyFont="1" applyFill="1"/>
    <xf numFmtId="49" fontId="37" fillId="0" borderId="0" xfId="20" applyFont="1" applyFill="1">
      <alignment horizontal="left" indent="1"/>
    </xf>
    <xf numFmtId="0" fontId="0" fillId="0" borderId="0" xfId="0" applyFill="1" applyAlignment="1">
      <alignment horizontal="center" vertical="center"/>
    </xf>
    <xf numFmtId="49" fontId="0" fillId="0" borderId="11" xfId="14" applyNumberFormat="1" applyFont="1" applyFill="1" applyAlignment="1">
      <alignment horizontal="center"/>
    </xf>
    <xf numFmtId="0" fontId="46" fillId="0" borderId="0" xfId="0" applyFont="1" applyFill="1" applyAlignment="1">
      <alignment vertical="center"/>
    </xf>
    <xf numFmtId="49" fontId="14" fillId="32" borderId="0" xfId="6" applyFill="1" applyBorder="1"/>
    <xf numFmtId="49" fontId="15" fillId="0" borderId="22" xfId="7" applyBorder="1"/>
    <xf numFmtId="171" fontId="17" fillId="0" borderId="11" xfId="58" applyFont="1" applyFill="1" applyBorder="1" applyAlignment="1" applyProtection="1">
      <alignment horizontal="center" vertical="center"/>
      <protection locked="0"/>
    </xf>
    <xf numFmtId="180" fontId="17" fillId="0" borderId="11" xfId="2" applyFont="1" applyFill="1" applyBorder="1" applyAlignment="1" applyProtection="1">
      <alignment horizontal="center" vertical="center"/>
      <protection locked="0"/>
    </xf>
    <xf numFmtId="15" fontId="1" fillId="0" borderId="11" xfId="14" applyNumberFormat="1" applyFill="1"/>
    <xf numFmtId="186" fontId="1" fillId="32" borderId="0" xfId="2" applyNumberFormat="1" applyFont="1" applyFill="1" applyBorder="1"/>
    <xf numFmtId="2" fontId="19" fillId="32" borderId="21" xfId="48" applyNumberFormat="1" applyFill="1" applyBorder="1"/>
    <xf numFmtId="2" fontId="19" fillId="32" borderId="0" xfId="48" applyNumberFormat="1" applyFill="1" applyBorder="1"/>
    <xf numFmtId="181" fontId="1" fillId="32" borderId="11" xfId="64" applyNumberFormat="1" applyFill="1" applyBorder="1"/>
    <xf numFmtId="180" fontId="19" fillId="32" borderId="11" xfId="58" applyNumberFormat="1" applyFont="1" applyFill="1" applyBorder="1" applyProtection="1"/>
    <xf numFmtId="0" fontId="18" fillId="32" borderId="11" xfId="49" applyFill="1" applyAlignment="1">
      <alignment horizontal="center" vertical="center" wrapText="1"/>
    </xf>
    <xf numFmtId="0" fontId="0" fillId="32" borderId="11" xfId="0" applyFill="1" applyBorder="1" applyAlignment="1">
      <alignment horizontal="center" vertical="center" wrapText="1"/>
    </xf>
    <xf numFmtId="49" fontId="23" fillId="32" borderId="0" xfId="20" applyFill="1" applyAlignment="1">
      <alignment horizontal="left" wrapText="1"/>
    </xf>
  </cellXfs>
  <cellStyles count="10808">
    <cellStyle name="20% - Accent1" xfId="23" builtinId="30" hidden="1"/>
    <cellStyle name="20% - Accent1 2" xfId="82" xr:uid="{870ACC85-4281-4972-B7EF-E6E7CE67F636}"/>
    <cellStyle name="20% - Accent2" xfId="27" builtinId="34" hidden="1"/>
    <cellStyle name="20% - Accent2 2" xfId="83" xr:uid="{7A117591-B1B1-48AE-BBF1-77E3E4B0A711}"/>
    <cellStyle name="20% - Accent3" xfId="31" builtinId="38" hidden="1"/>
    <cellStyle name="20% - Accent3 2" xfId="84" xr:uid="{AB129FF3-2228-4579-BC33-F13F9F237CAD}"/>
    <cellStyle name="20% - Accent4" xfId="35" builtinId="42" hidden="1"/>
    <cellStyle name="20% - Accent4 2" xfId="85" xr:uid="{14708788-311E-4E7D-B476-2FB080D3D523}"/>
    <cellStyle name="20% - Accent5" xfId="39" builtinId="46" hidden="1"/>
    <cellStyle name="20% - Accent5 2" xfId="86" xr:uid="{3B1951B3-687A-4FED-ACD0-D5B3F932DBA9}"/>
    <cellStyle name="20% - Accent6" xfId="43" builtinId="50" hidden="1"/>
    <cellStyle name="20% - Accent6 2" xfId="87" xr:uid="{4F0EF3B6-637E-4896-82A5-D2C2FB229BB0}"/>
    <cellStyle name="40% - Accent1" xfId="24" builtinId="31" hidden="1"/>
    <cellStyle name="40% - Accent1 2" xfId="88" xr:uid="{51F0DFEA-1800-4370-BE59-7B11090BB4D4}"/>
    <cellStyle name="40% - Accent2" xfId="28" builtinId="35" hidden="1"/>
    <cellStyle name="40% - Accent2 2" xfId="89" xr:uid="{9EC17BEE-705C-4068-9E55-1864DAC629C6}"/>
    <cellStyle name="40% - Accent3" xfId="32" builtinId="39" hidden="1"/>
    <cellStyle name="40% - Accent3 2" xfId="90" xr:uid="{CC8B5AF9-1F67-4B85-A0CD-BDBCEB417391}"/>
    <cellStyle name="40% - Accent4" xfId="36" builtinId="43" hidden="1"/>
    <cellStyle name="40% - Accent4 2" xfId="91" xr:uid="{2859B9E2-EE21-4CA7-8168-3031A318BD10}"/>
    <cellStyle name="40% - Accent5" xfId="40" builtinId="47" hidden="1"/>
    <cellStyle name="40% - Accent5 2" xfId="92" xr:uid="{ADFD1891-8088-4DCA-9999-E3B99D0FBC49}"/>
    <cellStyle name="40% - Accent6" xfId="44" builtinId="51" hidden="1"/>
    <cellStyle name="40% - Accent6 2" xfId="93" xr:uid="{5476507D-234F-4578-AF59-116BF29A501F}"/>
    <cellStyle name="60% - Accent1" xfId="25" builtinId="32" hidden="1"/>
    <cellStyle name="60% - Accent1 2" xfId="94" xr:uid="{B1BA86E6-CB54-4145-9D6C-17C35893E4FB}"/>
    <cellStyle name="60% - Accent2" xfId="29" builtinId="36" hidden="1"/>
    <cellStyle name="60% - Accent2 2" xfId="95" xr:uid="{EFEEA273-7145-4AF3-9B77-774889B9389A}"/>
    <cellStyle name="60% - Accent3" xfId="33" builtinId="40" hidden="1"/>
    <cellStyle name="60% - Accent3 2" xfId="96" xr:uid="{2D8BCFC1-3D56-4F24-A1A3-2EFE19957B67}"/>
    <cellStyle name="60% - Accent4" xfId="37" builtinId="44" hidden="1"/>
    <cellStyle name="60% - Accent4 2" xfId="97" xr:uid="{9498AFE6-BC24-4CD0-AD53-364C4E8F684A}"/>
    <cellStyle name="60% - Accent5" xfId="41" builtinId="48" hidden="1"/>
    <cellStyle name="60% - Accent5 2" xfId="98" xr:uid="{9B368FFF-70F1-486D-B33D-5243C294247C}"/>
    <cellStyle name="60% - Accent6" xfId="45" builtinId="52" hidden="1"/>
    <cellStyle name="60% - Accent6 2" xfId="99" xr:uid="{5B2B49AA-E1D3-49EB-B241-4E9BB46AAE76}"/>
    <cellStyle name="Accent1" xfId="22" builtinId="29" hidden="1"/>
    <cellStyle name="Accent1 2" xfId="100" xr:uid="{4DDD64DC-D0EB-403E-9526-E9506939CA95}"/>
    <cellStyle name="Accent2" xfId="26" builtinId="33" hidden="1"/>
    <cellStyle name="Accent2 2" xfId="101" xr:uid="{8D72A697-DAF1-46FF-A4F6-08C80C6BD920}"/>
    <cellStyle name="Accent3" xfId="30" builtinId="37" hidden="1"/>
    <cellStyle name="Accent3 2" xfId="102" xr:uid="{0BABD11E-1C8F-4559-8133-D77ADABD7D2C}"/>
    <cellStyle name="Accent4" xfId="34" builtinId="41" hidden="1"/>
    <cellStyle name="Accent4 2" xfId="103" xr:uid="{FB4E234E-EAA7-46A0-926F-055E7506EBF4}"/>
    <cellStyle name="Accent5" xfId="38" builtinId="45" hidden="1"/>
    <cellStyle name="Accent5 2" xfId="104" xr:uid="{3C735D14-EB28-46F6-8162-93E1CFD573F0}"/>
    <cellStyle name="Accent6" xfId="42" builtinId="49" hidden="1"/>
    <cellStyle name="Accent6 2" xfId="105" xr:uid="{A766C43B-18DA-47C1-84F5-DEC344B3638C}"/>
    <cellStyle name="AStats data" xfId="5146" xr:uid="{BDCD5108-E0D9-404A-A112-C7F73F0E5F1D}"/>
    <cellStyle name="AStats footnotes" xfId="5147" xr:uid="{1451801F-608B-48AF-8E18-8557B6C05F95}"/>
    <cellStyle name="AStats head bold" xfId="5144" xr:uid="{481617D1-EE34-4A83-96A4-AAFAAE093DD6}"/>
    <cellStyle name="AStats head normal" xfId="5145" xr:uid="{126EAB00-0A34-4646-B928-4D7195FA6120}"/>
    <cellStyle name="AStats Indent 1" xfId="5143" xr:uid="{8B8EFC93-6212-403C-B9D0-782A6A169EB3}"/>
    <cellStyle name="AStats Indent 2" xfId="5142" xr:uid="{9418BD5B-AC17-42D9-B398-CB417C7164CA}"/>
    <cellStyle name="Bad" xfId="11" builtinId="27" hidden="1"/>
    <cellStyle name="Bad 2" xfId="106" xr:uid="{F25FCE45-E4A1-4EB1-9219-88CE6D14E81B}"/>
    <cellStyle name="Calculation" xfId="15" builtinId="22" hidden="1"/>
    <cellStyle name="Calculation 2" xfId="107" xr:uid="{B049BCD2-651D-4083-AAC6-D9A5B8E90C04}"/>
    <cellStyle name="Check Cell" xfId="17" builtinId="23" hidden="1"/>
    <cellStyle name="Check Cell 2" xfId="108" xr:uid="{4849C7D6-DFA5-47F7-AE2A-E75F0EE13622}"/>
    <cellStyle name="Comma" xfId="1" builtinId="3" hidden="1"/>
    <cellStyle name="Comma" xfId="66" builtinId="3"/>
    <cellStyle name="Comma [0]" xfId="2" builtinId="6" customBuiltin="1"/>
    <cellStyle name="Comma [1]" xfId="59" xr:uid="{00000000-0005-0000-0000-00001D000000}"/>
    <cellStyle name="Comma [2]" xfId="58" xr:uid="{00000000-0005-0000-0000-00001E000000}"/>
    <cellStyle name="Comma [4]" xfId="51" xr:uid="{00000000-0005-0000-0000-00001F000000}"/>
    <cellStyle name="Comma 10" xfId="453" xr:uid="{6A256BF3-EF56-4CAD-BF3C-3E70A4CD3BCF}"/>
    <cellStyle name="Comma 10 10" xfId="1483" xr:uid="{85FE9D38-6BF4-4FA6-9B2F-46A61882E983}"/>
    <cellStyle name="Comma 10 2" xfId="696" xr:uid="{DC0AA145-2870-42A3-8620-A4B9EBBE6FF9}"/>
    <cellStyle name="Comma 10 2 2" xfId="1179" xr:uid="{7E22BE3C-9A0D-4107-9371-816FBF0FA51A}"/>
    <cellStyle name="Comma 10 2 2 2" xfId="5127" xr:uid="{97D2EFD3-333A-4011-A404-26544622B4B9}"/>
    <cellStyle name="Comma 10 2 2 2 2" xfId="10367" xr:uid="{E8D67927-0626-4AD5-A7AE-7995D1748F01}"/>
    <cellStyle name="Comma 10 2 2 2 3" xfId="7243" xr:uid="{F6ED69A1-EBA7-4E6A-AE68-D263536A59D9}"/>
    <cellStyle name="Comma 10 2 2 3" xfId="4251" xr:uid="{D9C9EABF-FBA0-4665-9F2A-90F4A64A220B}"/>
    <cellStyle name="Comma 10 2 2 3 2" xfId="9490" xr:uid="{C8FDE194-EBE4-4634-AB13-43B73AB549E0}"/>
    <cellStyle name="Comma 10 2 2 4" xfId="8471" xr:uid="{EA34E6EB-D3F5-4FB4-B456-BF4027ADA2A1}"/>
    <cellStyle name="Comma 10 2 2 5" xfId="6366" xr:uid="{2DA340B2-3EFC-4AF1-99B7-E11246D2DEC3}"/>
    <cellStyle name="Comma 10 2 2 6" xfId="3232" xr:uid="{4DBD1C01-B22F-4185-8A36-C5E925C8FF10}"/>
    <cellStyle name="Comma 10 2 2 7" xfId="2206" xr:uid="{4B804A8D-E592-4C8B-A970-53C683859860}"/>
    <cellStyle name="Comma 10 2 3" xfId="4716" xr:uid="{779B128E-0D0E-45BF-9A4E-0B12B5EF4534}"/>
    <cellStyle name="Comma 10 2 3 2" xfId="9956" xr:uid="{8C618AC8-A6BD-4FCC-B31F-0F6DF204D82F}"/>
    <cellStyle name="Comma 10 2 3 3" xfId="6832" xr:uid="{E28617BA-1886-4F7F-BF5C-FECF2E7A6FD3}"/>
    <cellStyle name="Comma 10 2 4" xfId="3770" xr:uid="{0B454845-F39C-4A3D-ACB6-A4C6523BE709}"/>
    <cellStyle name="Comma 10 2 4 2" xfId="9009" xr:uid="{671EED01-E587-44DA-A85C-9B8AED7D6FE0}"/>
    <cellStyle name="Comma 10 2 5" xfId="7990" xr:uid="{0C6E5626-8906-45D3-8665-FE1D981943D7}"/>
    <cellStyle name="Comma 10 2 6" xfId="5885" xr:uid="{22B985EF-70CF-45D1-B661-6BC006615A00}"/>
    <cellStyle name="Comma 10 2 7" xfId="2751" xr:uid="{CCE2AF34-79C1-4D5D-8508-02378EEE09E5}"/>
    <cellStyle name="Comma 10 2 8" xfId="1725" xr:uid="{E1397C64-385C-4237-A62A-CCFD190E2004}"/>
    <cellStyle name="Comma 10 3" xfId="937" xr:uid="{D92F31AC-140D-4CF3-9D76-553B78C9B315}"/>
    <cellStyle name="Comma 10 3 2" xfId="4920" xr:uid="{5FBBF48C-7702-4A9F-98E3-A34690B9D9C5}"/>
    <cellStyle name="Comma 10 3 2 2" xfId="10160" xr:uid="{0BAB00BC-FCA8-4066-8794-E31ECDC42CA7}"/>
    <cellStyle name="Comma 10 3 2 3" xfId="7036" xr:uid="{D48B21A5-E09C-4FE7-A412-6F2EB80A056E}"/>
    <cellStyle name="Comma 10 3 3" xfId="4009" xr:uid="{8E3ED33A-6BCB-4A41-937B-B439792BD279}"/>
    <cellStyle name="Comma 10 3 3 2" xfId="9248" xr:uid="{C618413F-F838-4B4C-B8E4-18AC775B2F72}"/>
    <cellStyle name="Comma 10 3 4" xfId="8229" xr:uid="{A194B302-8D24-4977-812E-471F2F697BAD}"/>
    <cellStyle name="Comma 10 3 5" xfId="6124" xr:uid="{CE34D30A-B5C5-4685-848B-383BD33AD6A6}"/>
    <cellStyle name="Comma 10 3 6" xfId="2990" xr:uid="{29340CCA-D8C9-42F7-A26A-B18E2F0FCBB5}"/>
    <cellStyle name="Comma 10 3 7" xfId="1964" xr:uid="{200296B1-4355-4B34-8B21-266F6434C766}"/>
    <cellStyle name="Comma 10 4" xfId="5195" xr:uid="{E4180479-03C7-43B1-8824-A2DFB40BDC52}"/>
    <cellStyle name="Comma 10 4 2" xfId="10424" xr:uid="{B7B89901-B78F-42CD-A013-141013911691}"/>
    <cellStyle name="Comma 10 4 3" xfId="7300" xr:uid="{34417569-ECC3-45B8-AFE2-564AE9F94929}"/>
    <cellStyle name="Comma 10 5" xfId="3528" xr:uid="{40A633CC-F789-4F09-B24B-B09936E08C8E}"/>
    <cellStyle name="Comma 10 5 2" xfId="8767" xr:uid="{F33A703E-D4EF-4B60-8269-C4762FAEF0E4}"/>
    <cellStyle name="Comma 10 6" xfId="7748" xr:uid="{6B4CE2DC-62D3-4F91-91B6-8B555C9B414D}"/>
    <cellStyle name="Comma 10 7" xfId="5643" xr:uid="{60215B40-9BF0-4878-9664-917066ED04AE}"/>
    <cellStyle name="Comma 10 8" xfId="10757" xr:uid="{F810FF14-A220-40B4-B7AE-14580D4DB6F6}"/>
    <cellStyle name="Comma 10 9" xfId="2509" xr:uid="{52D3BA2B-0D08-4974-8D0B-41F806050BDE}"/>
    <cellStyle name="Comma 11" xfId="10798" xr:uid="{4A146891-3373-4248-A5E9-D5DE9F240006}"/>
    <cellStyle name="Comma 2" xfId="109" xr:uid="{BA73107D-96F9-49D0-90B8-1011B597E22A}"/>
    <cellStyle name="Comma 2 2" xfId="110" xr:uid="{B18F3674-81D2-4D06-BFB6-9D7C8F014B18}"/>
    <cellStyle name="Comma 2 2 2" xfId="377" xr:uid="{CF4D00C6-CC3E-446E-A84C-1E50289515E6}"/>
    <cellStyle name="Comma 2 2 2 10" xfId="10681" xr:uid="{B560F218-21E0-4217-A413-DFF732613314}"/>
    <cellStyle name="Comma 2 2 2 11" xfId="10804" xr:uid="{04E43A9C-A47A-4F63-9E14-3E9C5E4E21F7}"/>
    <cellStyle name="Comma 2 2 2 12" xfId="2433" xr:uid="{A39254A4-7F18-47C9-8375-364BF47C9B34}"/>
    <cellStyle name="Comma 2 2 2 13" xfId="1407" xr:uid="{9AC628C3-4141-4FE0-B11B-990F8D532CFA}"/>
    <cellStyle name="Comma 2 2 2 2" xfId="418" xr:uid="{4F6590FC-81AD-49F9-9269-23EF28CD611F}"/>
    <cellStyle name="Comma 2 2 2 2 10" xfId="1448" xr:uid="{A64B71C4-31F9-4018-8144-421B5CF37368}"/>
    <cellStyle name="Comma 2 2 2 2 2" xfId="661" xr:uid="{78595BA9-6624-4769-8AEF-044AF3D0FE58}"/>
    <cellStyle name="Comma 2 2 2 2 2 2" xfId="1144" xr:uid="{C506AF9F-14F2-41B9-B48B-BA3BE5C8FD5A}"/>
    <cellStyle name="Comma 2 2 2 2 2 2 2" xfId="5097" xr:uid="{8D84142C-4E76-416A-B25A-CF9581747253}"/>
    <cellStyle name="Comma 2 2 2 2 2 2 2 2" xfId="10337" xr:uid="{169F8898-0294-49EE-AC2F-CAC72AFBAC3C}"/>
    <cellStyle name="Comma 2 2 2 2 2 2 2 3" xfId="7213" xr:uid="{D54A6460-6A8F-419B-BA68-756104D03C89}"/>
    <cellStyle name="Comma 2 2 2 2 2 2 3" xfId="4216" xr:uid="{AC7E55BD-9DE2-4ED0-B714-A1B49C73BC7C}"/>
    <cellStyle name="Comma 2 2 2 2 2 2 3 2" xfId="9455" xr:uid="{ABFF3F36-944D-45AE-A3F6-2015A4508069}"/>
    <cellStyle name="Comma 2 2 2 2 2 2 4" xfId="8436" xr:uid="{0A562D6A-6BCA-4BB3-A86D-6992E52D3D3C}"/>
    <cellStyle name="Comma 2 2 2 2 2 2 5" xfId="6331" xr:uid="{028946DB-4A17-4911-9C39-F3D60A76FEA4}"/>
    <cellStyle name="Comma 2 2 2 2 2 2 6" xfId="3197" xr:uid="{71313BF9-5F21-4A44-A2EC-08DAA49A7ECE}"/>
    <cellStyle name="Comma 2 2 2 2 2 2 7" xfId="2171" xr:uid="{270CD005-DFE4-4C4D-ACBE-B20E548FCC8F}"/>
    <cellStyle name="Comma 2 2 2 2 2 3" xfId="4686" xr:uid="{5253283F-53A1-460E-AA10-A186365741B3}"/>
    <cellStyle name="Comma 2 2 2 2 2 3 2" xfId="9926" xr:uid="{50CD8F6F-EEDE-4110-A90D-7D2D3A191745}"/>
    <cellStyle name="Comma 2 2 2 2 2 3 3" xfId="6802" xr:uid="{52961E3A-0192-47E0-AE66-E6AB876DBBF4}"/>
    <cellStyle name="Comma 2 2 2 2 2 4" xfId="3735" xr:uid="{5CDD46E9-4553-4776-BFDF-075C3A7C61C5}"/>
    <cellStyle name="Comma 2 2 2 2 2 4 2" xfId="8974" xr:uid="{DB039E91-0B9F-41FE-BE47-E0BEAACE3AEE}"/>
    <cellStyle name="Comma 2 2 2 2 2 5" xfId="7955" xr:uid="{4546E96F-8D49-4754-90BF-CB663530077E}"/>
    <cellStyle name="Comma 2 2 2 2 2 6" xfId="5850" xr:uid="{B0428F2A-05F3-4EAB-901A-7234E9429421}"/>
    <cellStyle name="Comma 2 2 2 2 2 7" xfId="2716" xr:uid="{A165D98D-B4D3-411B-B2BC-7109586D8F67}"/>
    <cellStyle name="Comma 2 2 2 2 2 8" xfId="1690" xr:uid="{ADC7A97A-D84E-413F-8347-7997C4251BDB}"/>
    <cellStyle name="Comma 2 2 2 2 3" xfId="902" xr:uid="{BEB8E90B-B5AA-4836-BD85-24956F6589D6}"/>
    <cellStyle name="Comma 2 2 2 2 3 2" xfId="4890" xr:uid="{81B9316D-EF52-477A-B466-8561CF4AB62E}"/>
    <cellStyle name="Comma 2 2 2 2 3 2 2" xfId="10130" xr:uid="{BB2C8869-31F6-4E07-B4B1-B40DD4D4D3BB}"/>
    <cellStyle name="Comma 2 2 2 2 3 2 3" xfId="7006" xr:uid="{4172A086-B538-439E-8733-387E48062002}"/>
    <cellStyle name="Comma 2 2 2 2 3 3" xfId="3974" xr:uid="{CFF7A9A5-ED34-4D92-ADF7-86AD21C8EE43}"/>
    <cellStyle name="Comma 2 2 2 2 3 3 2" xfId="9213" xr:uid="{88520D8C-5DB4-41FF-BCEF-39E3E1D6F93A}"/>
    <cellStyle name="Comma 2 2 2 2 3 4" xfId="8194" xr:uid="{184CD6F1-C568-4C31-8859-4064C910FCCD}"/>
    <cellStyle name="Comma 2 2 2 2 3 5" xfId="6089" xr:uid="{5C574311-DD68-4073-9C3C-BC4FE9CFCFFE}"/>
    <cellStyle name="Comma 2 2 2 2 3 6" xfId="2955" xr:uid="{9329AF45-98B5-486B-802C-0335155BE07A}"/>
    <cellStyle name="Comma 2 2 2 2 3 7" xfId="1929" xr:uid="{07CA193F-A258-4B2C-A2C5-78E85482E10B}"/>
    <cellStyle name="Comma 2 2 2 2 4" xfId="4479" xr:uid="{53CC6467-38B9-48B7-A12F-D7EAA2C8E7D1}"/>
    <cellStyle name="Comma 2 2 2 2 4 2" xfId="9719" xr:uid="{46885FB7-E221-4983-A418-0F732ADB428F}"/>
    <cellStyle name="Comma 2 2 2 2 4 3" xfId="6595" xr:uid="{15A1CFAE-513C-436E-8C84-C1A509D82A8C}"/>
    <cellStyle name="Comma 2 2 2 2 5" xfId="3493" xr:uid="{230E4C05-C76A-45F4-8E98-04271C99A890}"/>
    <cellStyle name="Comma 2 2 2 2 5 2" xfId="8732" xr:uid="{49FB6B99-CDC2-4E90-ACB7-F050445B0A5F}"/>
    <cellStyle name="Comma 2 2 2 2 6" xfId="7713" xr:uid="{109B5109-A484-4DCF-8975-AE720EE0A752}"/>
    <cellStyle name="Comma 2 2 2 2 7" xfId="5608" xr:uid="{6A3BAB36-843E-43DF-B872-71C9EF3E7BB3}"/>
    <cellStyle name="Comma 2 2 2 2 8" xfId="10722" xr:uid="{568D7257-ACF9-4DA0-B225-76882A4B8525}"/>
    <cellStyle name="Comma 2 2 2 2 9" xfId="2474" xr:uid="{2FDD65D3-F51B-4B09-BA09-958246EEA97E}"/>
    <cellStyle name="Comma 2 2 2 3" xfId="459" xr:uid="{8E2F8516-3CE4-44B7-8C1B-9A34E4B32239}"/>
    <cellStyle name="Comma 2 2 2 3 10" xfId="1489" xr:uid="{CD12B1DE-0E67-4BC9-A254-BCC501A74CDA}"/>
    <cellStyle name="Comma 2 2 2 3 2" xfId="702" xr:uid="{39D7AE7E-954D-42F7-828E-AC743B71458C}"/>
    <cellStyle name="Comma 2 2 2 3 2 2" xfId="1185" xr:uid="{EC704676-DD87-45D7-9ADB-61CF5357628A}"/>
    <cellStyle name="Comma 2 2 2 3 2 2 2" xfId="5133" xr:uid="{AF7785CF-12F1-4D82-86A7-5DE6B9B22038}"/>
    <cellStyle name="Comma 2 2 2 3 2 2 2 2" xfId="10373" xr:uid="{6922DD46-F21A-4FC9-AD32-1B8C04083BCE}"/>
    <cellStyle name="Comma 2 2 2 3 2 2 2 3" xfId="7249" xr:uid="{1D6306D2-0337-4F96-A7AA-1B258BF06285}"/>
    <cellStyle name="Comma 2 2 2 3 2 2 3" xfId="4257" xr:uid="{B26F9A40-0B56-45F6-A0CA-1EBC52FAEED1}"/>
    <cellStyle name="Comma 2 2 2 3 2 2 3 2" xfId="9496" xr:uid="{9DDDC321-84CE-4720-BF19-50EDFCD0C73E}"/>
    <cellStyle name="Comma 2 2 2 3 2 2 4" xfId="8477" xr:uid="{86916C2E-26CD-4C45-912D-666297AA9980}"/>
    <cellStyle name="Comma 2 2 2 3 2 2 5" xfId="6372" xr:uid="{2B8619E4-1171-49F9-8C3B-3C1B9C3DB0E5}"/>
    <cellStyle name="Comma 2 2 2 3 2 2 6" xfId="3238" xr:uid="{B38A9091-8C8B-4B59-BBD4-D405EFADA4AD}"/>
    <cellStyle name="Comma 2 2 2 3 2 2 7" xfId="2212" xr:uid="{133F78E4-0476-4D50-BC4A-8308B81A8DA1}"/>
    <cellStyle name="Comma 2 2 2 3 2 3" xfId="4722" xr:uid="{FFD1EBA7-6DFB-47A8-A603-D1C635EB0185}"/>
    <cellStyle name="Comma 2 2 2 3 2 3 2" xfId="9962" xr:uid="{A59F3B6C-C80E-4C1A-AB9F-23E977AAC94D}"/>
    <cellStyle name="Comma 2 2 2 3 2 3 3" xfId="6838" xr:uid="{5AF69CD9-CB4C-4C8E-96DD-A7B1B72BCE96}"/>
    <cellStyle name="Comma 2 2 2 3 2 4" xfId="3776" xr:uid="{A42F6408-2267-46DF-98D1-BCA577DBD184}"/>
    <cellStyle name="Comma 2 2 2 3 2 4 2" xfId="9015" xr:uid="{DD0EF2FB-215C-404C-9049-B64704E0C233}"/>
    <cellStyle name="Comma 2 2 2 3 2 5" xfId="7996" xr:uid="{3C29E0C1-43DE-4096-8627-68B42C50A6E6}"/>
    <cellStyle name="Comma 2 2 2 3 2 6" xfId="5891" xr:uid="{E7432951-FE2B-41AF-A20F-FDB749193E88}"/>
    <cellStyle name="Comma 2 2 2 3 2 7" xfId="2757" xr:uid="{F8D75B2D-A3AC-47E4-8273-CB9E13E0A8D0}"/>
    <cellStyle name="Comma 2 2 2 3 2 8" xfId="1731" xr:uid="{387A45DD-2E5B-49E9-93B8-1335DBB7E015}"/>
    <cellStyle name="Comma 2 2 2 3 3" xfId="943" xr:uid="{F5F3DB27-58F3-40F6-8FB1-0EAC8939B5E8}"/>
    <cellStyle name="Comma 2 2 2 3 3 2" xfId="4926" xr:uid="{D6B4E5B8-680E-454B-813B-8B0FE573C6DC}"/>
    <cellStyle name="Comma 2 2 2 3 3 2 2" xfId="10166" xr:uid="{DD03211B-D989-4EDD-B95B-B68BD7E646D8}"/>
    <cellStyle name="Comma 2 2 2 3 3 2 3" xfId="7042" xr:uid="{CBCA7CB4-6B6F-4624-985D-47146B917EBA}"/>
    <cellStyle name="Comma 2 2 2 3 3 3" xfId="4015" xr:uid="{5EEC50E3-CCFD-452C-B447-8D9D47228099}"/>
    <cellStyle name="Comma 2 2 2 3 3 3 2" xfId="9254" xr:uid="{8DACC42F-DBF8-4EEF-B986-CA115CACB515}"/>
    <cellStyle name="Comma 2 2 2 3 3 4" xfId="8235" xr:uid="{DE9B7494-B51F-43FE-BFF2-04B29C3E9670}"/>
    <cellStyle name="Comma 2 2 2 3 3 5" xfId="6130" xr:uid="{4E1A8E1B-F673-4AE9-8BE4-0795D7E70987}"/>
    <cellStyle name="Comma 2 2 2 3 3 6" xfId="2996" xr:uid="{4AF0C23F-22C4-4B4A-BDA6-4C463E6A9D2B}"/>
    <cellStyle name="Comma 2 2 2 3 3 7" xfId="1970" xr:uid="{5C2B5FF5-8155-4C45-9254-DD2E9CAB54D8}"/>
    <cellStyle name="Comma 2 2 2 3 4" xfId="4514" xr:uid="{38C0A4A5-5860-4587-93AB-10AD5A228E31}"/>
    <cellStyle name="Comma 2 2 2 3 4 2" xfId="9754" xr:uid="{F551FDA2-4EA5-469A-8EFB-1416ACCD319F}"/>
    <cellStyle name="Comma 2 2 2 3 4 3" xfId="6630" xr:uid="{4C7F8951-B01D-4F0D-A91B-FF9ADDFD7C97}"/>
    <cellStyle name="Comma 2 2 2 3 5" xfId="3534" xr:uid="{4AFDDA55-0F9F-470B-BEA3-340F8C8EFCA4}"/>
    <cellStyle name="Comma 2 2 2 3 5 2" xfId="8773" xr:uid="{64D084DC-BF68-4035-A376-D00C0F1672F4}"/>
    <cellStyle name="Comma 2 2 2 3 6" xfId="7754" xr:uid="{674FCC47-07D9-42C8-9FAE-6C0C00FA2543}"/>
    <cellStyle name="Comma 2 2 2 3 7" xfId="5649" xr:uid="{50AD31AD-FB78-46DD-8E32-AE9533704429}"/>
    <cellStyle name="Comma 2 2 2 3 8" xfId="10763" xr:uid="{1C0C7D69-9273-443B-B220-04926BE67F13}"/>
    <cellStyle name="Comma 2 2 2 3 9" xfId="2515" xr:uid="{777B0831-904B-4436-A765-62197F497D7B}"/>
    <cellStyle name="Comma 2 2 2 4" xfId="620" xr:uid="{FE2699D6-2FA0-48C6-8F7E-7B9A6FF49BD0}"/>
    <cellStyle name="Comma 2 2 2 4 2" xfId="1103" xr:uid="{4C6551BD-5D48-42C1-81D0-9E7926653893}"/>
    <cellStyle name="Comma 2 2 2 4 2 2" xfId="5061" xr:uid="{D8AB902F-1358-499B-881F-AFB9209B3B34}"/>
    <cellStyle name="Comma 2 2 2 4 2 2 2" xfId="10301" xr:uid="{791DDEDD-1ACA-4E2F-B548-45D391F8520D}"/>
    <cellStyle name="Comma 2 2 2 4 2 2 3" xfId="7177" xr:uid="{68D67481-B122-42AE-88BB-766529B490E2}"/>
    <cellStyle name="Comma 2 2 2 4 2 3" xfId="4175" xr:uid="{63556DD7-CD7C-435D-A6C5-8E1230D51768}"/>
    <cellStyle name="Comma 2 2 2 4 2 3 2" xfId="9414" xr:uid="{E391D7C7-3C99-4B7E-A37F-A913BCC6A29B}"/>
    <cellStyle name="Comma 2 2 2 4 2 4" xfId="8395" xr:uid="{A44E8C08-9FFB-462A-9524-AAC73C2680AD}"/>
    <cellStyle name="Comma 2 2 2 4 2 5" xfId="6290" xr:uid="{11A99C64-B9E9-4996-BF7E-F6BE23E3EE97}"/>
    <cellStyle name="Comma 2 2 2 4 2 6" xfId="3156" xr:uid="{2CD0E962-AB1E-4E92-9F86-EB383BF13F8A}"/>
    <cellStyle name="Comma 2 2 2 4 2 7" xfId="2130" xr:uid="{AA30145C-CE03-4877-B773-6F1A5D853E54}"/>
    <cellStyle name="Comma 2 2 2 4 3" xfId="4650" xr:uid="{BC0513C0-C0F9-4800-B354-FC3C64845CB1}"/>
    <cellStyle name="Comma 2 2 2 4 3 2" xfId="9890" xr:uid="{52B323FD-49F3-4705-9AE8-37423945E172}"/>
    <cellStyle name="Comma 2 2 2 4 3 3" xfId="6766" xr:uid="{1C464DC6-D63A-45DC-BB03-5F3B816C2C58}"/>
    <cellStyle name="Comma 2 2 2 4 4" xfId="3694" xr:uid="{19C63276-6C39-4BA4-A35D-97735D8D5FF6}"/>
    <cellStyle name="Comma 2 2 2 4 4 2" xfId="8933" xr:uid="{793D8013-BD8A-4147-A108-99858B0FD413}"/>
    <cellStyle name="Comma 2 2 2 4 5" xfId="7914" xr:uid="{9315545A-CA90-462B-83DF-EB42B201800D}"/>
    <cellStyle name="Comma 2 2 2 4 6" xfId="5809" xr:uid="{EB0ED06B-2018-41C3-B2AF-D74B952E26AF}"/>
    <cellStyle name="Comma 2 2 2 4 7" xfId="2675" xr:uid="{62FA8579-7945-4C65-980C-8970C0F44B5F}"/>
    <cellStyle name="Comma 2 2 2 4 8" xfId="1649" xr:uid="{74671FC1-EF99-414A-BDA3-14F4AA4A14EC}"/>
    <cellStyle name="Comma 2 2 2 5" xfId="861" xr:uid="{F75CD895-29C1-45CA-A612-25059059E984}"/>
    <cellStyle name="Comma 2 2 2 5 2" xfId="4854" xr:uid="{E2A9D7DB-0707-49AE-B3BF-F252ACB988B9}"/>
    <cellStyle name="Comma 2 2 2 5 2 2" xfId="10094" xr:uid="{784D4D90-A1C8-46AA-9C57-B531A651CC24}"/>
    <cellStyle name="Comma 2 2 2 5 2 3" xfId="6970" xr:uid="{82FEDA5E-86A5-452B-B605-C60DDC0AC447}"/>
    <cellStyle name="Comma 2 2 2 5 3" xfId="3933" xr:uid="{A4A5EB02-C160-4C77-B243-92C815450BCF}"/>
    <cellStyle name="Comma 2 2 2 5 3 2" xfId="9172" xr:uid="{1B8C13A3-9244-43C9-B43E-DB7A2BDE4568}"/>
    <cellStyle name="Comma 2 2 2 5 4" xfId="8153" xr:uid="{1C0C8B30-683D-41BA-A516-35D54B84EC42}"/>
    <cellStyle name="Comma 2 2 2 5 5" xfId="6048" xr:uid="{6D7449FF-BC3B-4F73-96E0-09EB04ABAE0C}"/>
    <cellStyle name="Comma 2 2 2 5 6" xfId="2914" xr:uid="{C9EDCE20-DAEF-4462-9EA6-302EB08E7FE6}"/>
    <cellStyle name="Comma 2 2 2 5 7" xfId="1888" xr:uid="{5A0B97EA-B44E-406B-B9EE-5051648E0EF8}"/>
    <cellStyle name="Comma 2 2 2 6" xfId="4443" xr:uid="{5CD579D6-FBDB-4CDB-AADD-F69991332A7B}"/>
    <cellStyle name="Comma 2 2 2 6 2" xfId="9683" xr:uid="{94666F90-C95D-42F0-8BFD-486F1F7D092C}"/>
    <cellStyle name="Comma 2 2 2 6 3" xfId="6559" xr:uid="{1F8500F3-DC84-4A09-895B-EE021083D00A}"/>
    <cellStyle name="Comma 2 2 2 7" xfId="3452" xr:uid="{855B7109-3B3D-4A43-BCD3-E3C8E1FA88AA}"/>
    <cellStyle name="Comma 2 2 2 7 2" xfId="8691" xr:uid="{BEA416FD-0B42-4BB2-84D4-CC01C7C5F484}"/>
    <cellStyle name="Comma 2 2 2 8" xfId="7672" xr:uid="{63785EBE-C34F-475D-8FDE-41FC35F6682D}"/>
    <cellStyle name="Comma 2 2 2 9" xfId="5567" xr:uid="{D20B1D6B-555E-4DAE-8AFF-27B28DF5F82E}"/>
    <cellStyle name="Comma 2 3" xfId="375" xr:uid="{964BBA36-3F5F-4767-8B0D-2EC93235FAC5}"/>
    <cellStyle name="Comma 2 3 10" xfId="10679" xr:uid="{8D973D47-2A59-463D-B3BB-0FD51607FB47}"/>
    <cellStyle name="Comma 2 3 11" xfId="10802" xr:uid="{F7A66188-E541-4700-BE55-CAD8A0843FE9}"/>
    <cellStyle name="Comma 2 3 12" xfId="2431" xr:uid="{F9E727CD-F163-4687-9B21-A65FE039CF20}"/>
    <cellStyle name="Comma 2 3 13" xfId="1405" xr:uid="{7A1308BF-827E-4356-AB29-35BC1D549489}"/>
    <cellStyle name="Comma 2 3 2" xfId="416" xr:uid="{258EFD62-5C5E-4431-8ED4-DE34DDAE7133}"/>
    <cellStyle name="Comma 2 3 2 10" xfId="1446" xr:uid="{0AF7A6F8-BC51-45D2-827E-2895AF67F0A5}"/>
    <cellStyle name="Comma 2 3 2 2" xfId="659" xr:uid="{E48ED33B-486E-4FD1-A0AB-8E3C56B3EA19}"/>
    <cellStyle name="Comma 2 3 2 2 2" xfId="1142" xr:uid="{F2DDCAB9-3868-47DD-BC18-38E7F2D64EBB}"/>
    <cellStyle name="Comma 2 3 2 2 2 2" xfId="5095" xr:uid="{8519153D-C4DB-43AA-B8FD-B21A4366C657}"/>
    <cellStyle name="Comma 2 3 2 2 2 2 2" xfId="10335" xr:uid="{A09FF90A-C99F-45E5-867C-59468D354FAD}"/>
    <cellStyle name="Comma 2 3 2 2 2 2 3" xfId="7211" xr:uid="{567B26D7-659E-47ED-9E5B-217EEA5E6A66}"/>
    <cellStyle name="Comma 2 3 2 2 2 3" xfId="4214" xr:uid="{017C3284-229B-49FD-BBFA-6E1CE75D487C}"/>
    <cellStyle name="Comma 2 3 2 2 2 3 2" xfId="9453" xr:uid="{ACFC5278-550C-44F9-907B-1C5DEDBA8AA3}"/>
    <cellStyle name="Comma 2 3 2 2 2 4" xfId="8434" xr:uid="{9B481A07-27E5-439C-8507-1F87108B0CE7}"/>
    <cellStyle name="Comma 2 3 2 2 2 5" xfId="6329" xr:uid="{875E9680-5E1C-45F8-B311-C34C51D897F3}"/>
    <cellStyle name="Comma 2 3 2 2 2 6" xfId="3195" xr:uid="{B1B1AC54-B176-464D-9136-F178A7EC4066}"/>
    <cellStyle name="Comma 2 3 2 2 2 7" xfId="2169" xr:uid="{CD37ABFB-55D6-4872-BCC7-AB647D1D8A85}"/>
    <cellStyle name="Comma 2 3 2 2 3" xfId="4684" xr:uid="{B3F9A211-AF3B-4174-8151-0848DBAF5BFF}"/>
    <cellStyle name="Comma 2 3 2 2 3 2" xfId="9924" xr:uid="{F3B9E940-ED77-4D75-9E55-823D72AE76E6}"/>
    <cellStyle name="Comma 2 3 2 2 3 3" xfId="6800" xr:uid="{FDAF050A-2DD3-4A09-83DF-1A738FC5D80E}"/>
    <cellStyle name="Comma 2 3 2 2 4" xfId="3733" xr:uid="{5DAE3922-402B-43EE-9E19-7754BA75D611}"/>
    <cellStyle name="Comma 2 3 2 2 4 2" xfId="8972" xr:uid="{D4223E68-1046-4FC2-A171-28E1E2FDBB45}"/>
    <cellStyle name="Comma 2 3 2 2 5" xfId="7953" xr:uid="{9CC2D8AC-7680-4EE4-A921-D789F2B22E44}"/>
    <cellStyle name="Comma 2 3 2 2 6" xfId="5848" xr:uid="{CCAF4C22-AEF4-41A6-A90E-F3521F0A3335}"/>
    <cellStyle name="Comma 2 3 2 2 7" xfId="2714" xr:uid="{39EC4741-2C12-43B2-B037-B4A1C0A8533E}"/>
    <cellStyle name="Comma 2 3 2 2 8" xfId="1688" xr:uid="{9E439780-808B-47B5-9264-0F01E5F547FD}"/>
    <cellStyle name="Comma 2 3 2 3" xfId="900" xr:uid="{00470707-445A-42A1-8195-1A19A4B0A58F}"/>
    <cellStyle name="Comma 2 3 2 3 2" xfId="4888" xr:uid="{7D7CB09C-F487-43D8-AC22-6E7337AE7D14}"/>
    <cellStyle name="Comma 2 3 2 3 2 2" xfId="10128" xr:uid="{FB1B0554-7493-4D5F-B8C9-CECF0A4F8B6B}"/>
    <cellStyle name="Comma 2 3 2 3 2 3" xfId="7004" xr:uid="{9F4FF362-7720-44D0-A7FD-F298B695DE96}"/>
    <cellStyle name="Comma 2 3 2 3 3" xfId="3972" xr:uid="{A2692DB5-C0B0-45E0-BA89-532A215A0BFF}"/>
    <cellStyle name="Comma 2 3 2 3 3 2" xfId="9211" xr:uid="{85C4EDBA-5E47-4B56-8956-2A23ACF84D09}"/>
    <cellStyle name="Comma 2 3 2 3 4" xfId="8192" xr:uid="{90F5A2CD-C3C0-4A37-94C7-93BDC6709EB7}"/>
    <cellStyle name="Comma 2 3 2 3 5" xfId="6087" xr:uid="{99FAC181-1781-49B9-979A-DFC84BD27FA9}"/>
    <cellStyle name="Comma 2 3 2 3 6" xfId="2953" xr:uid="{7D24C4E5-EA07-43A4-8906-DC78BBEE0280}"/>
    <cellStyle name="Comma 2 3 2 3 7" xfId="1927" xr:uid="{8F46C426-275B-4437-8690-74550F358B5C}"/>
    <cellStyle name="Comma 2 3 2 4" xfId="4477" xr:uid="{2B0DDA1F-C042-4355-8EF1-3B720F717AC5}"/>
    <cellStyle name="Comma 2 3 2 4 2" xfId="9717" xr:uid="{9C5BE6E4-6911-461C-8BA7-44E8AE14DB02}"/>
    <cellStyle name="Comma 2 3 2 4 3" xfId="6593" xr:uid="{45C0A200-F146-414E-B6F3-69C7BA867C42}"/>
    <cellStyle name="Comma 2 3 2 5" xfId="3491" xr:uid="{D8E8AA04-E8E0-4391-A845-BEFC462917D8}"/>
    <cellStyle name="Comma 2 3 2 5 2" xfId="8730" xr:uid="{1087E20E-3B6D-4626-8537-A0D173ED4227}"/>
    <cellStyle name="Comma 2 3 2 6" xfId="7711" xr:uid="{D2E2B808-0C93-44FB-8C01-2A8601738C25}"/>
    <cellStyle name="Comma 2 3 2 7" xfId="5606" xr:uid="{17DD142E-67ED-4FAB-B894-25EB58BF04A7}"/>
    <cellStyle name="Comma 2 3 2 8" xfId="10720" xr:uid="{9086AA28-839A-45F2-A917-D4440A22783E}"/>
    <cellStyle name="Comma 2 3 2 9" xfId="2472" xr:uid="{BB94A030-BAA7-4039-BB30-A4B5CB2902C6}"/>
    <cellStyle name="Comma 2 3 3" xfId="457" xr:uid="{13E8D753-ACEE-4825-BC8F-E30FEA2A780A}"/>
    <cellStyle name="Comma 2 3 3 10" xfId="1487" xr:uid="{8F7E94F0-9ABB-4046-9E68-B77EA1EFBDD8}"/>
    <cellStyle name="Comma 2 3 3 2" xfId="700" xr:uid="{A78696D9-8A8F-4667-9004-F56B419459D7}"/>
    <cellStyle name="Comma 2 3 3 2 2" xfId="1183" xr:uid="{BBC06E90-E7C7-47F4-8E24-AB0FA56AB7BD}"/>
    <cellStyle name="Comma 2 3 3 2 2 2" xfId="5131" xr:uid="{29307EC5-0551-447D-9843-D49CEE3CE067}"/>
    <cellStyle name="Comma 2 3 3 2 2 2 2" xfId="10371" xr:uid="{68684F4D-9655-47B7-9F53-53878EAF8BDD}"/>
    <cellStyle name="Comma 2 3 3 2 2 2 3" xfId="7247" xr:uid="{3957E881-B56F-459E-BCF6-2DA811AB3D78}"/>
    <cellStyle name="Comma 2 3 3 2 2 3" xfId="4255" xr:uid="{3E0EE6CC-3E5B-494C-8484-D6C75EA9439D}"/>
    <cellStyle name="Comma 2 3 3 2 2 3 2" xfId="9494" xr:uid="{ADCD9635-E157-4752-84BC-BD093136959F}"/>
    <cellStyle name="Comma 2 3 3 2 2 4" xfId="8475" xr:uid="{785D0934-24CA-4C8F-ABC1-159512CAF5A7}"/>
    <cellStyle name="Comma 2 3 3 2 2 5" xfId="6370" xr:uid="{D21EC9A9-609D-439D-B58C-0F8D2026A4E1}"/>
    <cellStyle name="Comma 2 3 3 2 2 6" xfId="3236" xr:uid="{296108C8-A262-4CD7-979D-431A4EEC37BB}"/>
    <cellStyle name="Comma 2 3 3 2 2 7" xfId="2210" xr:uid="{486DE287-52B7-4C3F-8401-6826D6ABB9DB}"/>
    <cellStyle name="Comma 2 3 3 2 3" xfId="4720" xr:uid="{93F028C2-A0BD-411B-8A96-9E116EEC7124}"/>
    <cellStyle name="Comma 2 3 3 2 3 2" xfId="9960" xr:uid="{13F25B8B-19CC-4D42-8B57-D09ED807B57F}"/>
    <cellStyle name="Comma 2 3 3 2 3 3" xfId="6836" xr:uid="{B8D33DC3-EF47-41FB-9FB7-FA5D83620B40}"/>
    <cellStyle name="Comma 2 3 3 2 4" xfId="3774" xr:uid="{B1850BDE-0ADD-4CE0-82F2-EA1CB868B324}"/>
    <cellStyle name="Comma 2 3 3 2 4 2" xfId="9013" xr:uid="{34977786-3E0E-4092-BDA0-0D2E5BFE041A}"/>
    <cellStyle name="Comma 2 3 3 2 5" xfId="7994" xr:uid="{2F6110A0-DB83-43C6-BE0A-E9136CEE07D2}"/>
    <cellStyle name="Comma 2 3 3 2 6" xfId="5889" xr:uid="{3CCE2C9A-C8F9-4248-B3CC-E9B4DB2B293C}"/>
    <cellStyle name="Comma 2 3 3 2 7" xfId="2755" xr:uid="{C15DAE51-C0EF-4345-AA62-19290F35DC99}"/>
    <cellStyle name="Comma 2 3 3 2 8" xfId="1729" xr:uid="{42A79882-B047-4C02-8E67-926385BDE203}"/>
    <cellStyle name="Comma 2 3 3 3" xfId="941" xr:uid="{1BC5BB86-0B9B-44B1-9A3D-ADE14EFEC09D}"/>
    <cellStyle name="Comma 2 3 3 3 2" xfId="4924" xr:uid="{6493BAE4-C307-4144-9605-E1F1EE03350D}"/>
    <cellStyle name="Comma 2 3 3 3 2 2" xfId="10164" xr:uid="{56CA9AC1-689B-464B-BF6B-D3C41D007C7C}"/>
    <cellStyle name="Comma 2 3 3 3 2 3" xfId="7040" xr:uid="{A3C592E1-85D2-439A-B676-753B61C9333A}"/>
    <cellStyle name="Comma 2 3 3 3 3" xfId="4013" xr:uid="{272CB301-4CFF-4C7B-AD8A-7696D7C4AB31}"/>
    <cellStyle name="Comma 2 3 3 3 3 2" xfId="9252" xr:uid="{FAF23715-323E-42CC-A5BC-152E1C91DEDC}"/>
    <cellStyle name="Comma 2 3 3 3 4" xfId="8233" xr:uid="{1889AF03-09F1-44BB-92EB-713DC6996D7B}"/>
    <cellStyle name="Comma 2 3 3 3 5" xfId="6128" xr:uid="{526BF2EF-20A5-47D3-BF82-341C6C4175A2}"/>
    <cellStyle name="Comma 2 3 3 3 6" xfId="2994" xr:uid="{1DA6890A-1C66-4DF4-AC38-DDB1F08F7C2F}"/>
    <cellStyle name="Comma 2 3 3 3 7" xfId="1968" xr:uid="{537D726B-D83C-4DE0-818B-A7627D32FCBE}"/>
    <cellStyle name="Comma 2 3 3 4" xfId="4512" xr:uid="{E0CE8096-B454-4D3C-84D8-6196CB833E3A}"/>
    <cellStyle name="Comma 2 3 3 4 2" xfId="9752" xr:uid="{27FABAA5-FA72-473F-9CC0-12EF2600ECD6}"/>
    <cellStyle name="Comma 2 3 3 4 3" xfId="6628" xr:uid="{FF9D78F5-D3C8-406D-847E-7DCE3522B851}"/>
    <cellStyle name="Comma 2 3 3 5" xfId="3532" xr:uid="{49DA66BD-99EF-4CF8-84EC-A81B1FCCDD1B}"/>
    <cellStyle name="Comma 2 3 3 5 2" xfId="8771" xr:uid="{38C00515-2728-44EF-8A62-82BD140D1BAA}"/>
    <cellStyle name="Comma 2 3 3 6" xfId="7752" xr:uid="{09B819FD-A58C-4B36-B7F5-8E982C21F099}"/>
    <cellStyle name="Comma 2 3 3 7" xfId="5647" xr:uid="{BFC0AEDD-6EA3-4C3A-B234-0A9AABA453FE}"/>
    <cellStyle name="Comma 2 3 3 8" xfId="10761" xr:uid="{1FA47F2C-243A-4B92-BCF7-F78D14C75DB7}"/>
    <cellStyle name="Comma 2 3 3 9" xfId="2513" xr:uid="{4665AAC1-30C0-41AA-A1CD-3CAE69933999}"/>
    <cellStyle name="Comma 2 3 4" xfId="618" xr:uid="{350ABC30-3300-465C-AD4D-F9B954F7155F}"/>
    <cellStyle name="Comma 2 3 4 2" xfId="1101" xr:uid="{B71C1AA0-5D54-443A-859E-371457A0C6FD}"/>
    <cellStyle name="Comma 2 3 4 2 2" xfId="5059" xr:uid="{2082C92D-4DB1-4921-9795-6F194E069705}"/>
    <cellStyle name="Comma 2 3 4 2 2 2" xfId="10299" xr:uid="{13103AFA-9E4E-4793-83D5-20C411F26056}"/>
    <cellStyle name="Comma 2 3 4 2 2 3" xfId="7175" xr:uid="{9D00789E-A5A4-44DD-8233-F513011239C0}"/>
    <cellStyle name="Comma 2 3 4 2 3" xfId="4173" xr:uid="{6BD99EEA-6CF1-4F99-BAB8-C49DDF3B25D6}"/>
    <cellStyle name="Comma 2 3 4 2 3 2" xfId="9412" xr:uid="{AB6A6A5D-D9C2-4C8E-BEC0-B9465173466D}"/>
    <cellStyle name="Comma 2 3 4 2 4" xfId="8393" xr:uid="{E6C31E6A-01D4-4DA6-8D4B-88D712C7D810}"/>
    <cellStyle name="Comma 2 3 4 2 5" xfId="6288" xr:uid="{7D99016D-787B-4E34-8A37-3A75B4609568}"/>
    <cellStyle name="Comma 2 3 4 2 6" xfId="3154" xr:uid="{D4909197-45E6-4151-B590-7322B7C04356}"/>
    <cellStyle name="Comma 2 3 4 2 7" xfId="2128" xr:uid="{E6A7AA34-C721-44A3-B7FC-FA394C9712A8}"/>
    <cellStyle name="Comma 2 3 4 3" xfId="4648" xr:uid="{8BFC2B3B-9040-4221-A615-8237357CD56F}"/>
    <cellStyle name="Comma 2 3 4 3 2" xfId="9888" xr:uid="{06018937-D284-49E6-94F4-C425A814DEB7}"/>
    <cellStyle name="Comma 2 3 4 3 3" xfId="6764" xr:uid="{0AD27BB3-C0D9-49BB-A345-07AB39F6EDDC}"/>
    <cellStyle name="Comma 2 3 4 4" xfId="3692" xr:uid="{00AAEC3E-B8FC-49FC-B911-F4D3F82B6084}"/>
    <cellStyle name="Comma 2 3 4 4 2" xfId="8931" xr:uid="{4AD1748C-4E61-444A-95FF-373104B1CA47}"/>
    <cellStyle name="Comma 2 3 4 5" xfId="7912" xr:uid="{58DB7A2B-E7A6-4DBF-8AF2-D78E00448209}"/>
    <cellStyle name="Comma 2 3 4 6" xfId="5807" xr:uid="{6F614145-32BA-4274-B968-5C0EFC6C0DBC}"/>
    <cellStyle name="Comma 2 3 4 7" xfId="2673" xr:uid="{BF551457-8D8E-4BDC-89B2-FB5EAE48FCA2}"/>
    <cellStyle name="Comma 2 3 4 8" xfId="1647" xr:uid="{DFF53C19-8E31-4C2D-B774-B3D6880EFA8A}"/>
    <cellStyle name="Comma 2 3 5" xfId="859" xr:uid="{46D2317B-A6D1-4AD9-B453-86B288ED86F8}"/>
    <cellStyle name="Comma 2 3 5 2" xfId="4852" xr:uid="{9255D449-BE22-4889-957C-9317E15E166D}"/>
    <cellStyle name="Comma 2 3 5 2 2" xfId="10092" xr:uid="{3DF32B6D-DFFB-4068-89E0-85E1D564B51A}"/>
    <cellStyle name="Comma 2 3 5 2 3" xfId="6968" xr:uid="{47B1519C-691B-47A7-8D6F-B7EA92876D63}"/>
    <cellStyle name="Comma 2 3 5 3" xfId="3931" xr:uid="{A6B1C968-5490-4DDF-8262-829B11B9DD20}"/>
    <cellStyle name="Comma 2 3 5 3 2" xfId="9170" xr:uid="{7DB90A9A-8E7E-469D-8416-9328EE0E6033}"/>
    <cellStyle name="Comma 2 3 5 4" xfId="8151" xr:uid="{DEBACCEF-90C7-4DB5-86BE-3C62D2A6CE11}"/>
    <cellStyle name="Comma 2 3 5 5" xfId="6046" xr:uid="{A76D354F-49A5-4066-A725-D67AF3B29B98}"/>
    <cellStyle name="Comma 2 3 5 6" xfId="2912" xr:uid="{B5BE4B52-73E0-440C-9388-38CDCB26BFD6}"/>
    <cellStyle name="Comma 2 3 5 7" xfId="1886" xr:uid="{ECE884AA-D236-4867-ACAD-A7EF7E2D3967}"/>
    <cellStyle name="Comma 2 3 6" xfId="4441" xr:uid="{F5B156B2-92D8-4479-8C76-D5FC86E32F35}"/>
    <cellStyle name="Comma 2 3 6 2" xfId="9681" xr:uid="{E95CED40-51D1-4523-BE20-A990EBED5E79}"/>
    <cellStyle name="Comma 2 3 6 3" xfId="6557" xr:uid="{135922BE-1B0A-40DE-9BD0-7564C9DE30E2}"/>
    <cellStyle name="Comma 2 3 7" xfId="3450" xr:uid="{6AF583AE-9061-4D0F-8F48-8460F3A4EF8C}"/>
    <cellStyle name="Comma 2 3 7 2" xfId="8689" xr:uid="{A283DB90-2E22-4CE4-9D10-283148AAD669}"/>
    <cellStyle name="Comma 2 3 8" xfId="7670" xr:uid="{7B069B47-ECDD-4B73-A703-377D4F2A3ADC}"/>
    <cellStyle name="Comma 2 3 9" xfId="5565" xr:uid="{FF54ECDA-DDDC-4193-9A10-B63F81B246F0}"/>
    <cellStyle name="Comma 3" xfId="111" xr:uid="{E7B173BC-9F14-43A0-99D7-D737D13C53B5}"/>
    <cellStyle name="Comma 3 2" xfId="112" xr:uid="{C9B9551E-97AA-4FB3-9CEC-E17E005354B4}"/>
    <cellStyle name="Comma 3 2 2" xfId="197" xr:uid="{41AF40FA-6B1F-4DC1-A882-83B5A38F781E}"/>
    <cellStyle name="Comma 3 2 2 10" xfId="10619" xr:uid="{FE241087-9ACA-4333-96E8-F997A3CE1984}"/>
    <cellStyle name="Comma 3 2 2 11" xfId="2256" xr:uid="{8CE1F3C5-D2D9-4FF6-A985-9AFBB4DEB0FA}"/>
    <cellStyle name="Comma 3 2 2 12" xfId="1230" xr:uid="{C92A3A99-9E62-44A8-8F11-F63BE6BA2FD2}"/>
    <cellStyle name="Comma 3 2 2 2" xfId="313" xr:uid="{50213F65-84BA-4950-A04F-52B40E8375C5}"/>
    <cellStyle name="Comma 3 2 2 2 2" xfId="558" xr:uid="{9AE0F2FE-1984-4D2C-80A5-D99637353A9F}"/>
    <cellStyle name="Comma 3 2 2 2 2 2" xfId="1041" xr:uid="{24F25F3C-7C14-48AC-AABD-6004352158D8}"/>
    <cellStyle name="Comma 3 2 2 2 2 2 2" xfId="5009" xr:uid="{00FFA76F-4EEC-433A-BE1F-8C4799CA810F}"/>
    <cellStyle name="Comma 3 2 2 2 2 2 2 2" xfId="10249" xr:uid="{7DB8B733-9349-4A72-80A6-3E11B4BCEC63}"/>
    <cellStyle name="Comma 3 2 2 2 2 2 2 3" xfId="7125" xr:uid="{65699858-2225-45F3-9A09-25C417B2B4A3}"/>
    <cellStyle name="Comma 3 2 2 2 2 2 3" xfId="4113" xr:uid="{33F19321-6EF4-490E-87F9-D55C6D497CCC}"/>
    <cellStyle name="Comma 3 2 2 2 2 2 3 2" xfId="9352" xr:uid="{0EE9E8BE-54D9-4DB1-8FEF-A46CD383BC11}"/>
    <cellStyle name="Comma 3 2 2 2 2 2 4" xfId="8333" xr:uid="{688E578F-73E8-495B-9074-0159DB333338}"/>
    <cellStyle name="Comma 3 2 2 2 2 2 5" xfId="6228" xr:uid="{4A31F4F6-3CF3-4A2B-8FCA-FF508D67DF2C}"/>
    <cellStyle name="Comma 3 2 2 2 2 2 6" xfId="3094" xr:uid="{CB985C2D-E2C0-4153-BFC5-AAFC68AFBDBA}"/>
    <cellStyle name="Comma 3 2 2 2 2 2 7" xfId="2068" xr:uid="{DE1FBDC0-DF51-4905-8AFD-4E5C2C8297A2}"/>
    <cellStyle name="Comma 3 2 2 2 2 3" xfId="4598" xr:uid="{A21DC716-94A2-4CD1-BD13-1FC15D34253A}"/>
    <cellStyle name="Comma 3 2 2 2 2 3 2" xfId="9838" xr:uid="{D58BEB76-B190-4215-9250-3C4D4BD7A05D}"/>
    <cellStyle name="Comma 3 2 2 2 2 3 3" xfId="6714" xr:uid="{DD2F93D4-082B-49BA-BDC3-8F55052BD239}"/>
    <cellStyle name="Comma 3 2 2 2 2 4" xfId="3632" xr:uid="{A2F7DACE-2BA1-4214-A9ED-0ECBDBBAD2BF}"/>
    <cellStyle name="Comma 3 2 2 2 2 4 2" xfId="8871" xr:uid="{DB1B7C2C-A6FD-408C-A7B4-CBE205A09B20}"/>
    <cellStyle name="Comma 3 2 2 2 2 5" xfId="7852" xr:uid="{58CFDE3C-A010-4537-9D5A-5DEAC1FD4184}"/>
    <cellStyle name="Comma 3 2 2 2 2 6" xfId="5747" xr:uid="{E5CEA56E-595D-49C5-B7C1-5190A125BF59}"/>
    <cellStyle name="Comma 3 2 2 2 2 7" xfId="2613" xr:uid="{678228EE-DD0D-477C-86DD-2410403C0E51}"/>
    <cellStyle name="Comma 3 2 2 2 2 8" xfId="1587" xr:uid="{E7BA7E37-BF4A-4872-AE08-B7C90DC84B9A}"/>
    <cellStyle name="Comma 3 2 2 2 3" xfId="799" xr:uid="{5D659E6F-F87E-4333-9991-B4254BE09572}"/>
    <cellStyle name="Comma 3 2 2 2 3 2" xfId="4802" xr:uid="{0A98DA8A-EA6E-417D-A83E-DE50D004CEF1}"/>
    <cellStyle name="Comma 3 2 2 2 3 2 2" xfId="10042" xr:uid="{14B677B3-C8BD-416A-8286-F2F34D8CAD97}"/>
    <cellStyle name="Comma 3 2 2 2 3 2 3" xfId="6918" xr:uid="{34D91056-AC98-4EC4-B113-EBAE17613CA0}"/>
    <cellStyle name="Comma 3 2 2 2 3 3" xfId="3871" xr:uid="{ECE58536-2A88-4409-A75E-8DC370A4DC4B}"/>
    <cellStyle name="Comma 3 2 2 2 3 3 2" xfId="9110" xr:uid="{CE3BB9F1-3E99-44C6-9A43-C1DBF9BB103E}"/>
    <cellStyle name="Comma 3 2 2 2 3 4" xfId="8091" xr:uid="{BC3D2E18-366A-45A8-8EA6-B448D4ECF1BB}"/>
    <cellStyle name="Comma 3 2 2 2 3 5" xfId="5986" xr:uid="{9BE55E0D-D80F-4D26-AE52-59551C3A2DF8}"/>
    <cellStyle name="Comma 3 2 2 2 3 6" xfId="2852" xr:uid="{E2E5EDBC-EB88-4269-9854-63AF1EE36B3A}"/>
    <cellStyle name="Comma 3 2 2 2 3 7" xfId="1826" xr:uid="{10471BAA-F8D6-43CC-A71F-E680038BAD2D}"/>
    <cellStyle name="Comma 3 2 2 2 4" xfId="4392" xr:uid="{B766B157-9FD8-4984-AE83-FB02DD0245EB}"/>
    <cellStyle name="Comma 3 2 2 2 4 2" xfId="9632" xr:uid="{F2156F53-D586-4B19-9444-524DA99D860C}"/>
    <cellStyle name="Comma 3 2 2 2 4 3" xfId="6508" xr:uid="{559429E7-9C07-4E08-AE46-122841674DBB}"/>
    <cellStyle name="Comma 3 2 2 2 5" xfId="3390" xr:uid="{3C30CE3C-094F-44F4-A75E-75469EE3F6C4}"/>
    <cellStyle name="Comma 3 2 2 2 5 2" xfId="8629" xr:uid="{CE869740-66DD-49D6-A2A7-B1F88A074C5D}"/>
    <cellStyle name="Comma 3 2 2 2 6" xfId="7610" xr:uid="{1DC055CC-AB24-4485-8E0B-ADB724481625}"/>
    <cellStyle name="Comma 3 2 2 2 7" xfId="5505" xr:uid="{9EB88CD9-7BF7-4436-9BF1-116736930B54}"/>
    <cellStyle name="Comma 3 2 2 2 8" xfId="2371" xr:uid="{B1EDDD90-39ED-4814-9E33-288EB79FFE10}"/>
    <cellStyle name="Comma 3 2 2 2 9" xfId="1345" xr:uid="{DA63CD6C-50B4-4385-965F-997B3787FFA8}"/>
    <cellStyle name="Comma 3 2 2 3" xfId="501" xr:uid="{95C06F72-678D-4CC3-BDAD-8D63A5B736BF}"/>
    <cellStyle name="Comma 3 2 2 3 2" xfId="984" xr:uid="{CBBF5310-DA36-405E-921C-D2F904917BDE}"/>
    <cellStyle name="Comma 3 2 2 3 2 2" xfId="4961" xr:uid="{9B5DECF1-0A33-426F-BF4F-112F2BABB9C6}"/>
    <cellStyle name="Comma 3 2 2 3 2 2 2" xfId="10201" xr:uid="{43B0AEEC-DA64-40CF-8DD3-8B7F27CF0524}"/>
    <cellStyle name="Comma 3 2 2 3 2 2 3" xfId="7077" xr:uid="{019BDFC2-797D-4F31-9082-0E2A2BB2FCE2}"/>
    <cellStyle name="Comma 3 2 2 3 2 3" xfId="4056" xr:uid="{FBDC5338-B4AD-475D-A7A0-D29D8C32AA65}"/>
    <cellStyle name="Comma 3 2 2 3 2 3 2" xfId="9295" xr:uid="{40C2FC67-5A8F-4B1F-AC76-28F685DA6301}"/>
    <cellStyle name="Comma 3 2 2 3 2 4" xfId="8276" xr:uid="{9FC7F0E5-32E0-4111-AD87-B5F81BFEEDBB}"/>
    <cellStyle name="Comma 3 2 2 3 2 5" xfId="6171" xr:uid="{E2EDBA18-8161-4DC3-BD9F-4DAC32039EAA}"/>
    <cellStyle name="Comma 3 2 2 3 2 6" xfId="3037" xr:uid="{5F163DDC-A7F8-4EB7-A7B2-2CE2D4DCE881}"/>
    <cellStyle name="Comma 3 2 2 3 2 7" xfId="2011" xr:uid="{E745CDF1-68CA-4122-AAE9-3B69243E0470}"/>
    <cellStyle name="Comma 3 2 2 3 3" xfId="4549" xr:uid="{C0D974E9-74EE-412B-BFB7-34F9596F669D}"/>
    <cellStyle name="Comma 3 2 2 3 3 2" xfId="9789" xr:uid="{308BAD85-CA55-4C3F-9C73-0BA7229B53FA}"/>
    <cellStyle name="Comma 3 2 2 3 3 3" xfId="6665" xr:uid="{5A880871-8E50-4B16-B904-E0B114EC4110}"/>
    <cellStyle name="Comma 3 2 2 3 4" xfId="3575" xr:uid="{D2B4F2F4-EF9E-487F-AF85-D3B4E161976B}"/>
    <cellStyle name="Comma 3 2 2 3 4 2" xfId="8814" xr:uid="{1A960F6B-BCB2-4EDD-B305-B1078D9CBA89}"/>
    <cellStyle name="Comma 3 2 2 3 5" xfId="7795" xr:uid="{9B474032-D584-4B2A-B59C-8E1F5CDF4633}"/>
    <cellStyle name="Comma 3 2 2 3 6" xfId="5690" xr:uid="{653F98A0-08CC-4DFB-8373-908B717CFB24}"/>
    <cellStyle name="Comma 3 2 2 3 7" xfId="2556" xr:uid="{7270348B-CCE8-4A62-BA3D-9AB0F85C5746}"/>
    <cellStyle name="Comma 3 2 2 3 8" xfId="1530" xr:uid="{9BB71D9A-FE43-4BE6-83F1-969991A4E164}"/>
    <cellStyle name="Comma 3 2 2 4" xfId="255" xr:uid="{E2354252-0442-422A-9302-4F9BA47D7AF4}"/>
    <cellStyle name="Comma 3 2 2 4 2" xfId="4343" xr:uid="{9F0A4009-EE83-43B6-AC84-52C801F873CE}"/>
    <cellStyle name="Comma 3 2 2 4 2 2" xfId="9583" xr:uid="{7F5CFFC1-759F-4838-928D-29A6A70C232A}"/>
    <cellStyle name="Comma 3 2 2 4 2 3" xfId="6459" xr:uid="{FAEFD0A8-AAA8-4520-83C5-24249983D6F7}"/>
    <cellStyle name="Comma 3 2 2 4 3" xfId="3332" xr:uid="{C18C3D17-BE8C-40CC-B9A8-066F54B4F343}"/>
    <cellStyle name="Comma 3 2 2 4 3 2" xfId="8571" xr:uid="{55660D7C-87E0-4123-B574-0416EB2E7739}"/>
    <cellStyle name="Comma 3 2 2 4 4" xfId="7552" xr:uid="{90657150-43BF-4AF6-85BD-B601906279B0}"/>
    <cellStyle name="Comma 3 2 2 4 5" xfId="5447" xr:uid="{B72A5CF1-28E8-4DF1-9379-90FE7C9DABEA}"/>
    <cellStyle name="Comma 3 2 2 4 6" xfId="2313" xr:uid="{11413887-A193-4820-B945-0F06CC988623}"/>
    <cellStyle name="Comma 3 2 2 4 7" xfId="1287" xr:uid="{33C30E34-54B4-4429-A5B0-C747819BE54F}"/>
    <cellStyle name="Comma 3 2 2 5" xfId="741" xr:uid="{0FB4CF2D-C05F-47D9-A0F5-96A46FFAC1A0}"/>
    <cellStyle name="Comma 3 2 2 5 2" xfId="4754" xr:uid="{2DB4E8BC-CD68-4E6F-8E0C-DCB3B6FA6F16}"/>
    <cellStyle name="Comma 3 2 2 5 2 2" xfId="9994" xr:uid="{FB01CA44-7D59-4342-98C9-937EC060C98B}"/>
    <cellStyle name="Comma 3 2 2 5 2 3" xfId="6870" xr:uid="{0071FC18-04BD-46E3-8D76-4DD77A862A17}"/>
    <cellStyle name="Comma 3 2 2 5 3" xfId="3813" xr:uid="{F8F9C1BD-60D3-47EF-8C57-79FEBDDF1BE5}"/>
    <cellStyle name="Comma 3 2 2 5 3 2" xfId="9052" xr:uid="{661C6D18-BA75-4E00-813D-DBFA313B149B}"/>
    <cellStyle name="Comma 3 2 2 5 4" xfId="8033" xr:uid="{80594BDA-F0B0-4F90-A197-9497A1E66CE9}"/>
    <cellStyle name="Comma 3 2 2 5 5" xfId="5928" xr:uid="{022AD3F0-1D0D-4BB8-A2DD-F15AF77D3422}"/>
    <cellStyle name="Comma 3 2 2 5 6" xfId="2794" xr:uid="{80D9DED9-7B63-4356-9A5F-40B8E52A4181}"/>
    <cellStyle name="Comma 3 2 2 5 7" xfId="1768" xr:uid="{FBC26AE0-3EFC-4491-BF4B-F7BEB6B4ABCC}"/>
    <cellStyle name="Comma 3 2 2 6" xfId="4296" xr:uid="{B8F30A35-F079-40D4-8B0F-58BD294105B6}"/>
    <cellStyle name="Comma 3 2 2 6 2" xfId="9536" xr:uid="{F5D1FECF-01AA-4672-AE60-29A133B4C0D1}"/>
    <cellStyle name="Comma 3 2 2 6 3" xfId="6412" xr:uid="{6B84EB46-1DE2-4373-AC81-9DDECD19361C}"/>
    <cellStyle name="Comma 3 2 2 7" xfId="3275" xr:uid="{86ADB226-09CF-4BF7-AED8-FBF7FC757422}"/>
    <cellStyle name="Comma 3 2 2 7 2" xfId="8514" xr:uid="{88ADFCF5-DAE3-4E63-A144-218BE4E9E3D8}"/>
    <cellStyle name="Comma 3 2 2 8" xfId="7495" xr:uid="{CB3EB8C5-675D-4B0B-8257-8B7086A56451}"/>
    <cellStyle name="Comma 3 2 2 9" xfId="5390" xr:uid="{48FD2E39-1A2E-41E7-BD42-4706F0D76983}"/>
    <cellStyle name="Comma 3 2 3" xfId="468" xr:uid="{4BEEBAD9-CD09-4C5B-98F7-DCCF4CE8BCD5}"/>
    <cellStyle name="Comma 3 2 3 2" xfId="952" xr:uid="{E64990FE-0A46-4B55-8044-87F2CEDBED2E}"/>
    <cellStyle name="Comma 3 2 3 2 2" xfId="4934" xr:uid="{668488F7-C99F-4647-96E7-43E9699576EF}"/>
    <cellStyle name="Comma 3 2 3 2 2 2" xfId="10174" xr:uid="{4F004454-C3F0-46E1-A81B-CD60B2C73657}"/>
    <cellStyle name="Comma 3 2 3 2 2 3" xfId="7050" xr:uid="{B0A86CB2-E0D5-4ADA-8ACB-241A1FF0CB82}"/>
    <cellStyle name="Comma 3 2 3 2 3" xfId="4024" xr:uid="{77816B9E-B8C9-4597-AAB6-EC69B3CA41D4}"/>
    <cellStyle name="Comma 3 2 3 2 3 2" xfId="9263" xr:uid="{ABF41A7A-C915-4FD0-A59B-38190CCBD2D6}"/>
    <cellStyle name="Comma 3 2 3 2 4" xfId="8244" xr:uid="{1E3DE49E-A207-4A87-B258-885FF8DA83E8}"/>
    <cellStyle name="Comma 3 2 3 2 5" xfId="6139" xr:uid="{ED1DDA81-DF80-4912-AC07-2DCA90C1C96D}"/>
    <cellStyle name="Comma 3 2 3 2 6" xfId="3005" xr:uid="{15E6ED77-004F-42CE-B1F9-371E53CA6A01}"/>
    <cellStyle name="Comma 3 2 3 2 7" xfId="1979" xr:uid="{D3561B38-2C45-4110-9BB8-95C910F902A9}"/>
    <cellStyle name="Comma 3 2 3 3" xfId="4522" xr:uid="{F459D67D-F8F0-4A4C-82AF-F03E979E9A63}"/>
    <cellStyle name="Comma 3 2 3 3 2" xfId="9762" xr:uid="{6135F091-16D3-44BE-83D6-5B485C9E1A5A}"/>
    <cellStyle name="Comma 3 2 3 3 3" xfId="6638" xr:uid="{06A40239-3F49-4C92-A8FA-936FA36B62A2}"/>
    <cellStyle name="Comma 3 2 3 4" xfId="3543" xr:uid="{4014CEB9-3F86-4595-879A-EDE0D67E4C33}"/>
    <cellStyle name="Comma 3 2 3 4 2" xfId="8782" xr:uid="{B0609B8E-24AA-4441-8A69-E109A066538B}"/>
    <cellStyle name="Comma 3 2 3 5" xfId="7763" xr:uid="{BE580E2D-2A41-44E9-B657-EEDDD91D663D}"/>
    <cellStyle name="Comma 3 2 3 6" xfId="5658" xr:uid="{00EEB6BB-5194-4907-9D41-884B0DF45769}"/>
    <cellStyle name="Comma 3 2 3 7" xfId="2524" xr:uid="{4F54456D-05BA-4CF1-B4E7-9A9D0D19B700}"/>
    <cellStyle name="Comma 3 2 3 8" xfId="1498" xr:uid="{043B346E-933B-4848-BE51-6A00994EC1A8}"/>
    <cellStyle name="Comma 3 2 4" xfId="1195" xr:uid="{458808B2-961F-430B-9453-C351C96C100B}"/>
    <cellStyle name="Comma 3 2 4 2" xfId="2221" xr:uid="{44385703-C991-4AFE-A5A6-3F9E9B9F01C1}"/>
    <cellStyle name="Comma 3 3" xfId="196" xr:uid="{4A345AB7-E336-4D1D-AE10-78D8C7A8AC68}"/>
    <cellStyle name="Comma 3 3 10" xfId="3274" xr:uid="{B3A304B5-10DC-4B15-A13D-6E295C0A8159}"/>
    <cellStyle name="Comma 3 3 10 2" xfId="8513" xr:uid="{0A09B7A1-5FA2-4D8A-9832-DE2124B239CC}"/>
    <cellStyle name="Comma 3 3 11" xfId="7494" xr:uid="{AED4F512-2726-410B-B155-D7F4A71DBA12}"/>
    <cellStyle name="Comma 3 3 12" xfId="5389" xr:uid="{17324657-0CC3-45EE-8788-F486CA985329}"/>
    <cellStyle name="Comma 3 3 13" xfId="10618" xr:uid="{8280A0C2-711F-4D04-A0B7-31FD4116C527}"/>
    <cellStyle name="Comma 3 3 14" xfId="10805" xr:uid="{1ACCEACF-4740-44AD-B889-7AE80F312882}"/>
    <cellStyle name="Comma 3 3 15" xfId="2255" xr:uid="{69C5C891-9B1E-46AE-B26A-7CA119C31C7A}"/>
    <cellStyle name="Comma 3 3 16" xfId="1229" xr:uid="{598947D9-DA67-4540-A6C8-CBCF09A595C2}"/>
    <cellStyle name="Comma 3 3 2" xfId="378" xr:uid="{3909A49A-E95E-495A-ADC9-ED3E8DA25BAC}"/>
    <cellStyle name="Comma 3 3 2 10" xfId="1408" xr:uid="{30FE8B12-5493-4054-9D1F-98C3E113BB18}"/>
    <cellStyle name="Comma 3 3 2 2" xfId="621" xr:uid="{477BB3A1-96E9-4C91-8BE3-4AE4FB62FFC0}"/>
    <cellStyle name="Comma 3 3 2 2 2" xfId="1104" xr:uid="{65B79FF5-9073-4566-987A-6CEFC7497886}"/>
    <cellStyle name="Comma 3 3 2 2 2 2" xfId="5062" xr:uid="{EB3B7A49-208E-4A65-AFDE-2BB1F576B8B3}"/>
    <cellStyle name="Comma 3 3 2 2 2 2 2" xfId="10302" xr:uid="{9295EFD4-E82F-45B7-A0D5-6D443934162D}"/>
    <cellStyle name="Comma 3 3 2 2 2 2 3" xfId="7178" xr:uid="{3B9F20C5-6034-4502-8133-A5AA55E13EEC}"/>
    <cellStyle name="Comma 3 3 2 2 2 3" xfId="4176" xr:uid="{AE2EAC9D-69FE-4CFD-8658-0CF960CE446B}"/>
    <cellStyle name="Comma 3 3 2 2 2 3 2" xfId="9415" xr:uid="{707E8241-901B-40C7-B2BC-C9CD00BA7AE6}"/>
    <cellStyle name="Comma 3 3 2 2 2 4" xfId="8396" xr:uid="{8CBA0579-5559-4C45-AC21-5EB4953F4AE8}"/>
    <cellStyle name="Comma 3 3 2 2 2 5" xfId="6291" xr:uid="{F0CAA3E5-DF60-4984-8E32-629BDBA48C4E}"/>
    <cellStyle name="Comma 3 3 2 2 2 6" xfId="3157" xr:uid="{A59C206D-8D52-4040-BFED-05BC579CA15B}"/>
    <cellStyle name="Comma 3 3 2 2 2 7" xfId="2131" xr:uid="{ECCC3A05-A995-40C6-AB01-0AB169BA9B67}"/>
    <cellStyle name="Comma 3 3 2 2 3" xfId="4651" xr:uid="{A730AE86-F162-4313-9A71-B48F7A918BBB}"/>
    <cellStyle name="Comma 3 3 2 2 3 2" xfId="9891" xr:uid="{0DB13586-B987-434E-A4AF-9F21AD8E5C8D}"/>
    <cellStyle name="Comma 3 3 2 2 3 3" xfId="6767" xr:uid="{02A16543-D8B2-4643-8DA8-2EE8686324C0}"/>
    <cellStyle name="Comma 3 3 2 2 4" xfId="3695" xr:uid="{CA466190-34B2-4617-8970-5D88D043BF13}"/>
    <cellStyle name="Comma 3 3 2 2 4 2" xfId="8934" xr:uid="{B887A4AF-34E0-4C5B-B99C-DC74B987E041}"/>
    <cellStyle name="Comma 3 3 2 2 5" xfId="7915" xr:uid="{510D2D44-0BC0-4521-A51B-C8E54510F061}"/>
    <cellStyle name="Comma 3 3 2 2 6" xfId="5810" xr:uid="{1C3D50E9-6F8A-405A-8022-D6A8BBC28488}"/>
    <cellStyle name="Comma 3 3 2 2 7" xfId="2676" xr:uid="{969281E1-EF87-4FED-B41A-0EBEC11B182E}"/>
    <cellStyle name="Comma 3 3 2 2 8" xfId="1650" xr:uid="{C0D661B5-EAE5-4443-8094-F6E24D10BE3C}"/>
    <cellStyle name="Comma 3 3 2 3" xfId="862" xr:uid="{03BE1FEE-8A9F-4657-9E0B-B96E17DBB0EF}"/>
    <cellStyle name="Comma 3 3 2 3 2" xfId="4855" xr:uid="{B4636746-CFFB-4F77-ABE4-041B94541A1F}"/>
    <cellStyle name="Comma 3 3 2 3 2 2" xfId="10095" xr:uid="{1F7990D4-7A97-4178-9305-89A15BB6B78D}"/>
    <cellStyle name="Comma 3 3 2 3 2 3" xfId="6971" xr:uid="{F8810746-0F30-4E3A-93AD-283E021F6744}"/>
    <cellStyle name="Comma 3 3 2 3 3" xfId="3934" xr:uid="{BBD74273-B301-4AAE-A159-7B530BBB5970}"/>
    <cellStyle name="Comma 3 3 2 3 3 2" xfId="9173" xr:uid="{B246CCA0-E4FE-401C-AEE4-04C0BD25CC9D}"/>
    <cellStyle name="Comma 3 3 2 3 4" xfId="8154" xr:uid="{8C482215-975A-46FF-B7B8-4F8540B14A0C}"/>
    <cellStyle name="Comma 3 3 2 3 5" xfId="6049" xr:uid="{92CDC147-DDA5-4F26-9655-4D689292F7CA}"/>
    <cellStyle name="Comma 3 3 2 3 6" xfId="2915" xr:uid="{74A63E51-CA6E-4467-8ABB-A795B0047F8D}"/>
    <cellStyle name="Comma 3 3 2 3 7" xfId="1889" xr:uid="{A7C0BD70-32C1-4862-8E9A-93977008C0E8}"/>
    <cellStyle name="Comma 3 3 2 4" xfId="4444" xr:uid="{E132965E-3C34-4FAF-B1D5-9FCB4EC4E972}"/>
    <cellStyle name="Comma 3 3 2 4 2" xfId="9684" xr:uid="{2EF72F4D-6E16-4110-B473-3D304DC3145F}"/>
    <cellStyle name="Comma 3 3 2 4 3" xfId="6560" xr:uid="{7C02CAEE-197A-4AA3-9575-4C0225365E66}"/>
    <cellStyle name="Comma 3 3 2 5" xfId="3453" xr:uid="{623CF497-700E-4983-8A67-A5B78E011FE1}"/>
    <cellStyle name="Comma 3 3 2 5 2" xfId="8692" xr:uid="{7E930194-37E6-4C7A-9AD7-64D20D467BBC}"/>
    <cellStyle name="Comma 3 3 2 6" xfId="7673" xr:uid="{03F1F0A1-F883-405F-9CEE-CE4F5B0D6530}"/>
    <cellStyle name="Comma 3 3 2 7" xfId="5568" xr:uid="{E9226EB0-0F28-4E62-8042-E0877B317508}"/>
    <cellStyle name="Comma 3 3 2 8" xfId="10682" xr:uid="{E9656026-F76E-4583-80C5-19EE48025D3B}"/>
    <cellStyle name="Comma 3 3 2 9" xfId="2434" xr:uid="{CF6523D6-9A37-4F4C-9634-54D32988E003}"/>
    <cellStyle name="Comma 3 3 3" xfId="419" xr:uid="{EFD9F9DA-9C52-456F-8574-D099D66F07D8}"/>
    <cellStyle name="Comma 3 3 3 10" xfId="1449" xr:uid="{EF659486-BBF4-462A-A17F-E9FC6E3A5D5B}"/>
    <cellStyle name="Comma 3 3 3 2" xfId="662" xr:uid="{3567ACC5-7F9C-4714-9077-B6E30D3320A8}"/>
    <cellStyle name="Comma 3 3 3 2 2" xfId="1145" xr:uid="{6EA4076A-8A65-4359-AE13-E9D7A17D69FB}"/>
    <cellStyle name="Comma 3 3 3 2 2 2" xfId="5098" xr:uid="{2F185975-4BC7-43DB-9C7C-CE50CADD0A8F}"/>
    <cellStyle name="Comma 3 3 3 2 2 2 2" xfId="10338" xr:uid="{2E0F442B-99C0-43C7-BD77-A6D7318F99E1}"/>
    <cellStyle name="Comma 3 3 3 2 2 2 3" xfId="7214" xr:uid="{C140968D-B71F-49B2-8245-B1956ED72C0D}"/>
    <cellStyle name="Comma 3 3 3 2 2 3" xfId="4217" xr:uid="{5BEBF88B-39D7-4132-B9C0-F185EAD5EFDD}"/>
    <cellStyle name="Comma 3 3 3 2 2 3 2" xfId="9456" xr:uid="{D81D708D-6010-4993-A3FA-EA13D2A63F30}"/>
    <cellStyle name="Comma 3 3 3 2 2 4" xfId="8437" xr:uid="{012CEA76-90D2-4CED-8F48-53CD418BC430}"/>
    <cellStyle name="Comma 3 3 3 2 2 5" xfId="6332" xr:uid="{94ECEF12-C498-4FA4-8915-A5F488F73A8D}"/>
    <cellStyle name="Comma 3 3 3 2 2 6" xfId="3198" xr:uid="{AF055F2D-977E-473B-BE2E-4D7C1AE563FE}"/>
    <cellStyle name="Comma 3 3 3 2 2 7" xfId="2172" xr:uid="{17EBD03A-3099-44EF-8549-B62CDBDBAB76}"/>
    <cellStyle name="Comma 3 3 3 2 3" xfId="4687" xr:uid="{1D56C90E-9A90-48CF-AF98-F1014E515E4E}"/>
    <cellStyle name="Comma 3 3 3 2 3 2" xfId="9927" xr:uid="{6E12E7AD-A1F3-4526-93F2-CCD9AF2EE294}"/>
    <cellStyle name="Comma 3 3 3 2 3 3" xfId="6803" xr:uid="{A272BE57-AA44-4FA7-87E0-3B803E06646B}"/>
    <cellStyle name="Comma 3 3 3 2 4" xfId="3736" xr:uid="{6E5BB8A6-9D70-426A-B4FA-10814E773159}"/>
    <cellStyle name="Comma 3 3 3 2 4 2" xfId="8975" xr:uid="{6901825B-28D4-4880-8FA0-FBD93CA40395}"/>
    <cellStyle name="Comma 3 3 3 2 5" xfId="7956" xr:uid="{286EAB23-2976-406B-8259-0AE0C60DAFBC}"/>
    <cellStyle name="Comma 3 3 3 2 6" xfId="5851" xr:uid="{FB3ED33B-2108-4AB0-8354-89845C3C64BD}"/>
    <cellStyle name="Comma 3 3 3 2 7" xfId="2717" xr:uid="{98DFF6E4-7382-4276-A907-4C5B1E77C5AC}"/>
    <cellStyle name="Comma 3 3 3 2 8" xfId="1691" xr:uid="{D14A853F-E4F2-4930-80E9-7A906BA0DB05}"/>
    <cellStyle name="Comma 3 3 3 3" xfId="903" xr:uid="{6D921E2B-ABA7-4D71-8570-73E5BB7C90B5}"/>
    <cellStyle name="Comma 3 3 3 3 2" xfId="4891" xr:uid="{6DD0C42C-2CDE-4EC3-B128-55CBC5D78B21}"/>
    <cellStyle name="Comma 3 3 3 3 2 2" xfId="10131" xr:uid="{98919206-2082-4113-8FD0-E7944538EF4A}"/>
    <cellStyle name="Comma 3 3 3 3 2 3" xfId="7007" xr:uid="{97B69EB2-B9FE-4C8C-BD36-73B46FBF27C6}"/>
    <cellStyle name="Comma 3 3 3 3 3" xfId="3975" xr:uid="{906D68BC-4696-478E-958C-3411F1DBCB84}"/>
    <cellStyle name="Comma 3 3 3 3 3 2" xfId="9214" xr:uid="{59587925-7CF7-477F-9696-CCACA6D53FFE}"/>
    <cellStyle name="Comma 3 3 3 3 4" xfId="8195" xr:uid="{0C96A7F2-F04B-4256-82CB-97B68F10FA4C}"/>
    <cellStyle name="Comma 3 3 3 3 5" xfId="6090" xr:uid="{B18EABA7-7B1C-4DC9-8CC7-465AC431C4F3}"/>
    <cellStyle name="Comma 3 3 3 3 6" xfId="2956" xr:uid="{DBAD3E60-15C8-45D4-AFC4-BEE1A769AC60}"/>
    <cellStyle name="Comma 3 3 3 3 7" xfId="1930" xr:uid="{62CE5C88-B857-430C-A54C-3F804C89B341}"/>
    <cellStyle name="Comma 3 3 3 4" xfId="4480" xr:uid="{09630139-D24E-4C2A-869E-A7A08B50DEF0}"/>
    <cellStyle name="Comma 3 3 3 4 2" xfId="9720" xr:uid="{22719FB9-3E53-4285-9681-2E127C5A3BAF}"/>
    <cellStyle name="Comma 3 3 3 4 3" xfId="6596" xr:uid="{2471879E-FDB2-44EA-8703-B72C107B0183}"/>
    <cellStyle name="Comma 3 3 3 5" xfId="3494" xr:uid="{EE5D9426-94E0-4328-8116-D4C24F19A2F8}"/>
    <cellStyle name="Comma 3 3 3 5 2" xfId="8733" xr:uid="{6F90D3F3-9861-4130-9DE5-8916C55E71C1}"/>
    <cellStyle name="Comma 3 3 3 6" xfId="7714" xr:uid="{0FA773AA-2AED-4258-8E53-AC70F69CB3EA}"/>
    <cellStyle name="Comma 3 3 3 7" xfId="5609" xr:uid="{860D7479-B1E8-451F-AF55-A64456D3871E}"/>
    <cellStyle name="Comma 3 3 3 8" xfId="10723" xr:uid="{DA9D8FE1-673D-408C-B99E-F6E776487242}"/>
    <cellStyle name="Comma 3 3 3 9" xfId="2475" xr:uid="{011D6BAA-BD0F-431B-9521-2A2CABDE91E2}"/>
    <cellStyle name="Comma 3 3 4" xfId="460" xr:uid="{3C4FF031-3F87-41E1-9174-0B5A2212D482}"/>
    <cellStyle name="Comma 3 3 4 10" xfId="1490" xr:uid="{0DCBF08C-3B33-472D-B932-68D0416306EC}"/>
    <cellStyle name="Comma 3 3 4 2" xfId="703" xr:uid="{5C1E0654-20E5-46F5-AAC2-1539108A9DE6}"/>
    <cellStyle name="Comma 3 3 4 2 2" xfId="1186" xr:uid="{9497CFB1-8A07-43E2-B823-5CE20B041C7E}"/>
    <cellStyle name="Comma 3 3 4 2 2 2" xfId="5134" xr:uid="{308351BB-878E-429D-A42E-4B6B2035C0C9}"/>
    <cellStyle name="Comma 3 3 4 2 2 2 2" xfId="10374" xr:uid="{1AE89754-F6A7-456A-AA59-262B0E29B83F}"/>
    <cellStyle name="Comma 3 3 4 2 2 2 3" xfId="7250" xr:uid="{8F50751A-3C82-4C11-8EF0-57BEBF372B3D}"/>
    <cellStyle name="Comma 3 3 4 2 2 3" xfId="4258" xr:uid="{A3597430-8C2B-4917-8FA2-A7CB34D0EE63}"/>
    <cellStyle name="Comma 3 3 4 2 2 3 2" xfId="9497" xr:uid="{C0D74250-7371-4B9A-8B7C-97A43EFF4E86}"/>
    <cellStyle name="Comma 3 3 4 2 2 4" xfId="8478" xr:uid="{CE6A61BF-4CE0-42EE-AC51-4E44DA77B869}"/>
    <cellStyle name="Comma 3 3 4 2 2 5" xfId="6373" xr:uid="{9AD6C851-A2F2-4A45-B705-963E457B2C31}"/>
    <cellStyle name="Comma 3 3 4 2 2 6" xfId="3239" xr:uid="{0ED963FF-8074-4DCC-A1E8-595B39366C23}"/>
    <cellStyle name="Comma 3 3 4 2 2 7" xfId="2213" xr:uid="{A43FE5DA-20A7-4196-8740-E987553C8BE3}"/>
    <cellStyle name="Comma 3 3 4 2 3" xfId="4723" xr:uid="{4CC4D3BB-A5ED-4800-BCA1-087864111080}"/>
    <cellStyle name="Comma 3 3 4 2 3 2" xfId="9963" xr:uid="{57191CF8-B82B-4DDB-BAA8-A90282076EA7}"/>
    <cellStyle name="Comma 3 3 4 2 3 3" xfId="6839" xr:uid="{FCD55163-AC18-4C24-BFC8-6D585DD52114}"/>
    <cellStyle name="Comma 3 3 4 2 4" xfId="3777" xr:uid="{CBCEB184-BF34-446E-BE46-208F7A12CF9E}"/>
    <cellStyle name="Comma 3 3 4 2 4 2" xfId="9016" xr:uid="{D8BFC35C-5871-4C73-B108-63E25DCC729B}"/>
    <cellStyle name="Comma 3 3 4 2 5" xfId="7997" xr:uid="{483BCF9A-004F-4E1B-8574-08AEE43FA809}"/>
    <cellStyle name="Comma 3 3 4 2 6" xfId="5892" xr:uid="{1C019F81-8573-42B0-8D9A-9E8F1B0C0C6B}"/>
    <cellStyle name="Comma 3 3 4 2 7" xfId="2758" xr:uid="{C3E60D13-1444-4119-B8CD-7FF048FC6C37}"/>
    <cellStyle name="Comma 3 3 4 2 8" xfId="1732" xr:uid="{C55F3262-176C-454C-9FFF-C3C72553E953}"/>
    <cellStyle name="Comma 3 3 4 3" xfId="944" xr:uid="{F02C0FC2-690F-4612-8C6F-9F23739B5E88}"/>
    <cellStyle name="Comma 3 3 4 3 2" xfId="4927" xr:uid="{5CBE0092-90FE-4A3A-8C3D-6C8D7A3FC26D}"/>
    <cellStyle name="Comma 3 3 4 3 2 2" xfId="10167" xr:uid="{39F4EA98-2065-4C09-9336-1C4A9B40BE1A}"/>
    <cellStyle name="Comma 3 3 4 3 2 3" xfId="7043" xr:uid="{98F9FC64-D08E-4543-9462-E9EFD0E43FEB}"/>
    <cellStyle name="Comma 3 3 4 3 3" xfId="4016" xr:uid="{E48FC0D0-3917-40DE-A47B-FAAF44546E8F}"/>
    <cellStyle name="Comma 3 3 4 3 3 2" xfId="9255" xr:uid="{D56376C8-5780-47EE-844A-1638F13DB367}"/>
    <cellStyle name="Comma 3 3 4 3 4" xfId="8236" xr:uid="{779F8453-5150-4420-8D55-B039347EFAB1}"/>
    <cellStyle name="Comma 3 3 4 3 5" xfId="6131" xr:uid="{2C183427-8D78-4883-92C1-6DCA0468930C}"/>
    <cellStyle name="Comma 3 3 4 3 6" xfId="2997" xr:uid="{57184ECC-C3F4-4A78-8A6F-7E9DC6BD1928}"/>
    <cellStyle name="Comma 3 3 4 3 7" xfId="1971" xr:uid="{DF843D70-FBA3-415F-B834-A8519AF8C656}"/>
    <cellStyle name="Comma 3 3 4 4" xfId="4515" xr:uid="{40AF93BA-C67C-43F4-923E-192C1E3FE93E}"/>
    <cellStyle name="Comma 3 3 4 4 2" xfId="9755" xr:uid="{1E621D46-BB23-40F0-8907-7FED86D8D6D3}"/>
    <cellStyle name="Comma 3 3 4 4 3" xfId="6631" xr:uid="{2BCA49F9-7758-4CFF-B15B-CDC0EA82677E}"/>
    <cellStyle name="Comma 3 3 4 5" xfId="3535" xr:uid="{519E5CA7-1CE8-4533-B144-22B11FAFB3FD}"/>
    <cellStyle name="Comma 3 3 4 5 2" xfId="8774" xr:uid="{A38385D7-AC82-4E4D-B7F3-A3635AFBDBC1}"/>
    <cellStyle name="Comma 3 3 4 6" xfId="7755" xr:uid="{6F5E2BB1-1FAF-413C-B9F4-4754F785ACE1}"/>
    <cellStyle name="Comma 3 3 4 7" xfId="5650" xr:uid="{DAA05438-6845-44C2-9B74-72B34CC21058}"/>
    <cellStyle name="Comma 3 3 4 8" xfId="10764" xr:uid="{9DF11BE4-9708-45CB-850D-FEB37CF3325F}"/>
    <cellStyle name="Comma 3 3 4 9" xfId="2516" xr:uid="{F28EB12F-28ED-478A-82A9-2C9FB97B5728}"/>
    <cellStyle name="Comma 3 3 5" xfId="312" xr:uid="{69A87444-9871-47EB-A47D-77ED8B9EBAC4}"/>
    <cellStyle name="Comma 3 3 5 2" xfId="557" xr:uid="{50280573-CB25-4457-B3A1-38E90B1440CC}"/>
    <cellStyle name="Comma 3 3 5 2 2" xfId="1040" xr:uid="{8A8E4D96-EB07-41E2-AD25-407A913D0925}"/>
    <cellStyle name="Comma 3 3 5 2 2 2" xfId="5008" xr:uid="{E81413CC-9B95-498E-AA8A-6E60BE4A359A}"/>
    <cellStyle name="Comma 3 3 5 2 2 2 2" xfId="10248" xr:uid="{01441DF1-275F-456D-945A-DBF5C870D4A0}"/>
    <cellStyle name="Comma 3 3 5 2 2 2 3" xfId="7124" xr:uid="{D33BCA80-CBA2-4961-B368-71053A894EB1}"/>
    <cellStyle name="Comma 3 3 5 2 2 3" xfId="4112" xr:uid="{CF8E508D-54C0-46EE-95EB-E50418F5DBFE}"/>
    <cellStyle name="Comma 3 3 5 2 2 3 2" xfId="9351" xr:uid="{B9A579FF-3DF5-4185-8894-A015D2CE5511}"/>
    <cellStyle name="Comma 3 3 5 2 2 4" xfId="8332" xr:uid="{96CF5115-7766-45E5-B3EC-18BA6E2688E8}"/>
    <cellStyle name="Comma 3 3 5 2 2 5" xfId="6227" xr:uid="{978CB43E-3A57-4D54-9BB4-7BE8EC3DDEA1}"/>
    <cellStyle name="Comma 3 3 5 2 2 6" xfId="3093" xr:uid="{0E481E80-03A7-44F8-AA1A-0F2D7F240AE1}"/>
    <cellStyle name="Comma 3 3 5 2 2 7" xfId="2067" xr:uid="{6FAFF692-5E5F-4B20-9113-460DF7A44D79}"/>
    <cellStyle name="Comma 3 3 5 2 3" xfId="4597" xr:uid="{80F7AD9A-9D45-43DE-80F8-8F3C63D33397}"/>
    <cellStyle name="Comma 3 3 5 2 3 2" xfId="9837" xr:uid="{00ED880E-8D39-4145-A537-2961000D560B}"/>
    <cellStyle name="Comma 3 3 5 2 3 3" xfId="6713" xr:uid="{BBF581DA-2757-44E6-B7E8-BA04CF9E2798}"/>
    <cellStyle name="Comma 3 3 5 2 4" xfId="3631" xr:uid="{DFA5DEB3-A932-41AF-B326-42C696997810}"/>
    <cellStyle name="Comma 3 3 5 2 4 2" xfId="8870" xr:uid="{BCC63D12-9160-45AC-AC00-F92165A0D167}"/>
    <cellStyle name="Comma 3 3 5 2 5" xfId="7851" xr:uid="{E6A4B3AF-1FA8-4665-8B28-C52F2EC84987}"/>
    <cellStyle name="Comma 3 3 5 2 6" xfId="5746" xr:uid="{44600344-6BEB-4D90-8C12-B81D6EF26983}"/>
    <cellStyle name="Comma 3 3 5 2 7" xfId="2612" xr:uid="{9F840B0C-A1EC-4B47-AEBA-183826DC1E38}"/>
    <cellStyle name="Comma 3 3 5 2 8" xfId="1586" xr:uid="{CAE55702-162E-47B4-B912-FE221D639551}"/>
    <cellStyle name="Comma 3 3 5 3" xfId="798" xr:uid="{C27FFDD2-183C-4A36-93FB-7C1113123AA3}"/>
    <cellStyle name="Comma 3 3 5 3 2" xfId="4801" xr:uid="{D8F78BB1-6349-402C-9A4B-14CED5CDF5A2}"/>
    <cellStyle name="Comma 3 3 5 3 2 2" xfId="10041" xr:uid="{A58410CD-7055-4833-9FCA-79D8EAAD61E1}"/>
    <cellStyle name="Comma 3 3 5 3 2 3" xfId="6917" xr:uid="{23185A95-E882-4F82-8BA1-A7F50824785A}"/>
    <cellStyle name="Comma 3 3 5 3 3" xfId="3870" xr:uid="{4E6E22D5-4A70-45D9-A656-2402DB40EEF4}"/>
    <cellStyle name="Comma 3 3 5 3 3 2" xfId="9109" xr:uid="{5FF5AC18-6865-48EF-808F-94650BAA607A}"/>
    <cellStyle name="Comma 3 3 5 3 4" xfId="8090" xr:uid="{4193BF1B-2211-4635-8F9A-ED439A7517C8}"/>
    <cellStyle name="Comma 3 3 5 3 5" xfId="5985" xr:uid="{1B06B3F7-A96C-4D1D-B8AE-F160FD3794CB}"/>
    <cellStyle name="Comma 3 3 5 3 6" xfId="2851" xr:uid="{188D4C34-1EAC-42A0-B84E-0D19613886FF}"/>
    <cellStyle name="Comma 3 3 5 3 7" xfId="1825" xr:uid="{87FD33B1-6C1E-4B25-BAEE-6587F45CEBB6}"/>
    <cellStyle name="Comma 3 3 5 4" xfId="4391" xr:uid="{CDD40AEF-9A2C-4688-9842-E08C5819132F}"/>
    <cellStyle name="Comma 3 3 5 4 2" xfId="9631" xr:uid="{2624A4BB-3CFF-42D4-A75E-89CFB8117DB0}"/>
    <cellStyle name="Comma 3 3 5 4 3" xfId="6507" xr:uid="{17CAC14B-259B-464A-AE79-01D5D0DE909D}"/>
    <cellStyle name="Comma 3 3 5 5" xfId="3389" xr:uid="{93714D2A-F49E-4FB0-9235-942CF0718623}"/>
    <cellStyle name="Comma 3 3 5 5 2" xfId="8628" xr:uid="{27CC45FC-EB12-40E7-BBB3-BEFD43D0EBC9}"/>
    <cellStyle name="Comma 3 3 5 6" xfId="7609" xr:uid="{5FF4176D-0CB3-4CD5-BE3D-34BB7B567F65}"/>
    <cellStyle name="Comma 3 3 5 7" xfId="5504" xr:uid="{E9926A21-492B-49B5-BCF2-F10F1643BD92}"/>
    <cellStyle name="Comma 3 3 5 8" xfId="2370" xr:uid="{22D67C7C-767D-40ED-9736-97FD3E184BF8}"/>
    <cellStyle name="Comma 3 3 5 9" xfId="1344" xr:uid="{8A56E4CB-3F38-4EAE-A59F-C123073D74AB}"/>
    <cellStyle name="Comma 3 3 6" xfId="500" xr:uid="{AC499AC1-9611-4FA6-9BCC-5CDC0E481522}"/>
    <cellStyle name="Comma 3 3 6 2" xfId="983" xr:uid="{8CA73A60-1240-4E32-AA29-0B7A3832E631}"/>
    <cellStyle name="Comma 3 3 6 2 2" xfId="4960" xr:uid="{66BFDE3E-30E1-450B-A34D-80A5A57EE3DF}"/>
    <cellStyle name="Comma 3 3 6 2 2 2" xfId="10200" xr:uid="{2913D9AE-BB80-46CA-A729-68F35CC6A388}"/>
    <cellStyle name="Comma 3 3 6 2 2 3" xfId="7076" xr:uid="{36A63A97-727B-4FAA-8879-5507C34610D9}"/>
    <cellStyle name="Comma 3 3 6 2 3" xfId="4055" xr:uid="{3D490ED1-87A8-41B2-A463-71FBA06EAA6E}"/>
    <cellStyle name="Comma 3 3 6 2 3 2" xfId="9294" xr:uid="{4CA636B1-5686-4E3B-AA89-47878E6BB42E}"/>
    <cellStyle name="Comma 3 3 6 2 4" xfId="8275" xr:uid="{2433D7EA-CE14-451D-BC3F-732C108EFA61}"/>
    <cellStyle name="Comma 3 3 6 2 5" xfId="6170" xr:uid="{2AE9AF28-3ABC-4EC2-807E-4B159C8886EB}"/>
    <cellStyle name="Comma 3 3 6 2 6" xfId="3036" xr:uid="{9FFDB838-F82D-45AA-BB6F-13A5455D4F71}"/>
    <cellStyle name="Comma 3 3 6 2 7" xfId="2010" xr:uid="{69570357-DBF5-433C-A99B-C3BB4400914F}"/>
    <cellStyle name="Comma 3 3 6 3" xfId="4548" xr:uid="{9EE2D29A-8100-4B40-813F-0E1B27E26321}"/>
    <cellStyle name="Comma 3 3 6 3 2" xfId="9788" xr:uid="{82A5EDDD-3798-4827-8963-1D3FEB0131A6}"/>
    <cellStyle name="Comma 3 3 6 3 3" xfId="6664" xr:uid="{8CD4C565-024B-4225-881D-7DB653BEE62E}"/>
    <cellStyle name="Comma 3 3 6 4" xfId="3574" xr:uid="{34646BFC-FC44-4469-B4D8-BEB518CA4B14}"/>
    <cellStyle name="Comma 3 3 6 4 2" xfId="8813" xr:uid="{531201BB-38A9-421D-81BD-C37FA4701BF5}"/>
    <cellStyle name="Comma 3 3 6 5" xfId="7794" xr:uid="{0AB8101E-21A9-4AFF-8DDB-A08801B19CA4}"/>
    <cellStyle name="Comma 3 3 6 6" xfId="5689" xr:uid="{6F8120DC-91A7-46B2-9A74-171FB50F1C64}"/>
    <cellStyle name="Comma 3 3 6 7" xfId="2555" xr:uid="{9C24721A-170F-4EEE-AA6E-D52EE75418A6}"/>
    <cellStyle name="Comma 3 3 6 8" xfId="1529" xr:uid="{1AD7C06A-71BB-482D-BFC0-12A16E52CA57}"/>
    <cellStyle name="Comma 3 3 7" xfId="254" xr:uid="{27A3E8CC-98C3-4445-81B6-B1C145783F07}"/>
    <cellStyle name="Comma 3 3 7 2" xfId="4342" xr:uid="{266095F9-C7A0-47F6-BEF8-2F666426C643}"/>
    <cellStyle name="Comma 3 3 7 2 2" xfId="9582" xr:uid="{359D56E2-95B8-46B0-BBDD-6CF07E2F4E7A}"/>
    <cellStyle name="Comma 3 3 7 2 3" xfId="6458" xr:uid="{F3BFA334-5C42-4585-9621-508896655E06}"/>
    <cellStyle name="Comma 3 3 7 3" xfId="3331" xr:uid="{C8134011-1ABF-4211-B75B-B061B2F7279B}"/>
    <cellStyle name="Comma 3 3 7 3 2" xfId="8570" xr:uid="{EB051A11-6939-49AA-BF69-11F652EFF843}"/>
    <cellStyle name="Comma 3 3 7 4" xfId="7551" xr:uid="{FD41C962-18D5-441D-A3B6-129B183B22C0}"/>
    <cellStyle name="Comma 3 3 7 5" xfId="5446" xr:uid="{97CCD3A2-0A2B-4E40-890C-844F25F00929}"/>
    <cellStyle name="Comma 3 3 7 6" xfId="2312" xr:uid="{04BACDBF-A23D-4FE9-964A-B7CFF2588385}"/>
    <cellStyle name="Comma 3 3 7 7" xfId="1286" xr:uid="{69740E95-341B-430E-9EC3-003BEB53BAA4}"/>
    <cellStyle name="Comma 3 3 8" xfId="740" xr:uid="{15E46649-FE81-48DC-AFA8-D7661730332F}"/>
    <cellStyle name="Comma 3 3 8 2" xfId="4753" xr:uid="{40130373-338D-410B-8B99-5F1769174099}"/>
    <cellStyle name="Comma 3 3 8 2 2" xfId="9993" xr:uid="{5FC9E132-183E-4AFD-9C41-ED42C8D0E090}"/>
    <cellStyle name="Comma 3 3 8 2 3" xfId="6869" xr:uid="{8FAED964-DBA7-419F-A087-F6356EAAFCF3}"/>
    <cellStyle name="Comma 3 3 8 3" xfId="3812" xr:uid="{DAD4D6F1-58F4-49C9-AC36-E009E7C4DD20}"/>
    <cellStyle name="Comma 3 3 8 3 2" xfId="9051" xr:uid="{F2CCC22D-775D-4CF1-87F0-1862DF16CF91}"/>
    <cellStyle name="Comma 3 3 8 4" xfId="8032" xr:uid="{B1CA407F-DD8E-49B5-933C-4AFEC9A28C12}"/>
    <cellStyle name="Comma 3 3 8 5" xfId="5927" xr:uid="{5D46B9A9-C368-42CD-829E-1CBA16DB2978}"/>
    <cellStyle name="Comma 3 3 8 6" xfId="2793" xr:uid="{58E34F78-4C63-49D5-9130-DCD7A787B7E0}"/>
    <cellStyle name="Comma 3 3 8 7" xfId="1767" xr:uid="{C7C434EB-99EF-4B39-8F9D-CE3EA2519CE2}"/>
    <cellStyle name="Comma 3 3 9" xfId="4295" xr:uid="{688A36D3-D18B-4F01-B04E-45D0830FC0B6}"/>
    <cellStyle name="Comma 3 3 9 2" xfId="9535" xr:uid="{C54151CA-E92B-400A-AB63-2F22515202D4}"/>
    <cellStyle name="Comma 3 3 9 3" xfId="6411" xr:uid="{83249A9F-AAB2-4A85-9EE9-87DB872E52BD}"/>
    <cellStyle name="Comma 3 4" xfId="467" xr:uid="{8F5DDCAA-AAC3-4C81-B555-31561C38B804}"/>
    <cellStyle name="Comma 3 4 2" xfId="951" xr:uid="{83E4E532-9769-4DF7-8DD1-802916C756C8}"/>
    <cellStyle name="Comma 3 4 2 2" xfId="4933" xr:uid="{1D0C453A-ACB8-4D2A-B203-0908CC25D941}"/>
    <cellStyle name="Comma 3 4 2 2 2" xfId="10173" xr:uid="{4DC1E1B0-9810-4361-B1F3-D7476DEE0DC3}"/>
    <cellStyle name="Comma 3 4 2 2 3" xfId="7049" xr:uid="{E19A31B2-25FB-4829-978D-C4D3FC8FC21D}"/>
    <cellStyle name="Comma 3 4 2 3" xfId="4023" xr:uid="{DE9D0336-5776-4BEA-8F82-C8FDE7E9B76C}"/>
    <cellStyle name="Comma 3 4 2 3 2" xfId="9262" xr:uid="{66F594ED-FE4B-4F34-95E7-FEDD5733639A}"/>
    <cellStyle name="Comma 3 4 2 4" xfId="8243" xr:uid="{61F128B2-57C4-44F1-89D5-7875E679A68A}"/>
    <cellStyle name="Comma 3 4 2 5" xfId="6138" xr:uid="{EB1B27E8-16D1-4444-8FD8-761AC43A5E0D}"/>
    <cellStyle name="Comma 3 4 2 6" xfId="3004" xr:uid="{F0F88DF8-18F0-4359-9BCD-9E1F66DF1B27}"/>
    <cellStyle name="Comma 3 4 2 7" xfId="1978" xr:uid="{9D11B0E4-5155-43D1-A150-9237DD008D2D}"/>
    <cellStyle name="Comma 3 4 3" xfId="4521" xr:uid="{98232941-2551-4E45-9445-B1F1C700DEA2}"/>
    <cellStyle name="Comma 3 4 3 2" xfId="9761" xr:uid="{1F128B33-1C67-48D3-AE80-F578DD566F6A}"/>
    <cellStyle name="Comma 3 4 3 3" xfId="6637" xr:uid="{181B1E1B-C4DC-4AC6-965F-D805D6BF091D}"/>
    <cellStyle name="Comma 3 4 4" xfId="3542" xr:uid="{42FDE598-809F-4CCF-8BEE-A85751A243F7}"/>
    <cellStyle name="Comma 3 4 4 2" xfId="8781" xr:uid="{1C3BB259-B4E2-40F5-B62B-2D366715427A}"/>
    <cellStyle name="Comma 3 4 5" xfId="7762" xr:uid="{246D7FCC-033C-4530-A318-59F76D46B253}"/>
    <cellStyle name="Comma 3 4 6" xfId="5657" xr:uid="{C2607BCC-3016-463B-B582-3ED11BE8601A}"/>
    <cellStyle name="Comma 3 4 7" xfId="2523" xr:uid="{93AD0E9F-42EB-4F7C-A264-75046B8037AC}"/>
    <cellStyle name="Comma 3 4 8" xfId="1497" xr:uid="{B424169E-7C73-467B-9017-3FFD67E5AA91}"/>
    <cellStyle name="Comma 4" xfId="379" xr:uid="{A1F6A17A-6AE4-4F2D-BD12-A00928FBE6A7}"/>
    <cellStyle name="Comma 4 10" xfId="10683" xr:uid="{7323257C-843F-4087-B909-B57CE9A0D023}"/>
    <cellStyle name="Comma 4 11" xfId="10806" xr:uid="{B9C535FE-793B-4216-A0C3-A7E4C3D433FD}"/>
    <cellStyle name="Comma 4 12" xfId="2435" xr:uid="{3193FF70-0F19-460B-90A3-46C21CEC27F7}"/>
    <cellStyle name="Comma 4 13" xfId="1409" xr:uid="{AC8329E4-66AC-4E75-9DEB-9F02D83C1CE4}"/>
    <cellStyle name="Comma 4 2" xfId="420" xr:uid="{B633C09A-AFF7-4D19-9327-2456E7C1BAF0}"/>
    <cellStyle name="Comma 4 2 10" xfId="1450" xr:uid="{CBE3C158-A058-4DBA-BCF7-CD91A5375BC8}"/>
    <cellStyle name="Comma 4 2 2" xfId="663" xr:uid="{1F238483-F859-417E-AE9F-59C2B254793C}"/>
    <cellStyle name="Comma 4 2 2 2" xfId="1146" xr:uid="{DB090964-328D-41BC-AE67-1FED2A3DBCEF}"/>
    <cellStyle name="Comma 4 2 2 2 2" xfId="5099" xr:uid="{B139C038-EA5D-4F3D-93C9-047144832CA8}"/>
    <cellStyle name="Comma 4 2 2 2 2 2" xfId="10339" xr:uid="{21CB0135-81EF-4BBE-B9DA-9ED929DE4933}"/>
    <cellStyle name="Comma 4 2 2 2 2 3" xfId="7215" xr:uid="{42749284-F906-41BB-B022-9FC1FC2990BB}"/>
    <cellStyle name="Comma 4 2 2 2 3" xfId="4218" xr:uid="{BB66DCBC-FC0F-4A2B-A0D1-945250C3060A}"/>
    <cellStyle name="Comma 4 2 2 2 3 2" xfId="9457" xr:uid="{BF25FE2A-AE9B-4FEB-B581-33952117E58A}"/>
    <cellStyle name="Comma 4 2 2 2 4" xfId="8438" xr:uid="{FA4FDB89-8FBD-44D3-9F01-82FAC3A9FE45}"/>
    <cellStyle name="Comma 4 2 2 2 5" xfId="6333" xr:uid="{22CA829F-0C91-48F2-860B-AD075A586123}"/>
    <cellStyle name="Comma 4 2 2 2 6" xfId="3199" xr:uid="{EE0E0FDB-9F4D-430B-B6E7-06D95E82B887}"/>
    <cellStyle name="Comma 4 2 2 2 7" xfId="2173" xr:uid="{F622FBCC-D1D6-4759-8A3B-FEC82CF26F89}"/>
    <cellStyle name="Comma 4 2 2 3" xfId="4688" xr:uid="{9A502560-5E2C-4058-BD7C-ADE160A965C4}"/>
    <cellStyle name="Comma 4 2 2 3 2" xfId="9928" xr:uid="{4361A2F7-2BB5-422A-AA20-BBF7C89B4EFC}"/>
    <cellStyle name="Comma 4 2 2 3 3" xfId="6804" xr:uid="{C85E10D2-16D4-441A-BFB0-87F21232E1B9}"/>
    <cellStyle name="Comma 4 2 2 4" xfId="3737" xr:uid="{0EDBB51A-60E8-40EA-8B79-88C69173502E}"/>
    <cellStyle name="Comma 4 2 2 4 2" xfId="8976" xr:uid="{973C75E5-AF0C-42EE-A64A-A1B59913576C}"/>
    <cellStyle name="Comma 4 2 2 5" xfId="7957" xr:uid="{E479CF07-689C-4FD5-8C77-06A9C8B87B32}"/>
    <cellStyle name="Comma 4 2 2 6" xfId="5852" xr:uid="{0BB11729-DBCB-4BF1-ABB2-94B74D351934}"/>
    <cellStyle name="Comma 4 2 2 7" xfId="2718" xr:uid="{389F3714-BB02-4BD3-8004-8EED6A554EC5}"/>
    <cellStyle name="Comma 4 2 2 8" xfId="1692" xr:uid="{84D82608-4033-478D-AA79-4CBB88EBBDD1}"/>
    <cellStyle name="Comma 4 2 3" xfId="904" xr:uid="{86848C16-A45D-4608-A23B-7EA298A794EB}"/>
    <cellStyle name="Comma 4 2 3 2" xfId="4892" xr:uid="{090ACCD0-A62A-432F-9C19-AC477E924615}"/>
    <cellStyle name="Comma 4 2 3 2 2" xfId="10132" xr:uid="{764F27A5-B580-4BAB-8CC1-BFAEEEC832F2}"/>
    <cellStyle name="Comma 4 2 3 2 3" xfId="7008" xr:uid="{9B8E7915-4800-4F92-9F58-F4583529E512}"/>
    <cellStyle name="Comma 4 2 3 3" xfId="3976" xr:uid="{6466C3F6-58AB-4D7B-BFED-E71572F782CC}"/>
    <cellStyle name="Comma 4 2 3 3 2" xfId="9215" xr:uid="{B97D4B39-7333-4E97-9052-9A1558808D0E}"/>
    <cellStyle name="Comma 4 2 3 4" xfId="8196" xr:uid="{6F698369-AE57-4BD8-A346-23724275B8F9}"/>
    <cellStyle name="Comma 4 2 3 5" xfId="6091" xr:uid="{2753CE43-637A-4FE3-B009-4833AA2BBCE5}"/>
    <cellStyle name="Comma 4 2 3 6" xfId="2957" xr:uid="{FD14689F-CA31-4CA5-8FBF-F4EE4C1DD568}"/>
    <cellStyle name="Comma 4 2 3 7" xfId="1931" xr:uid="{7AADD1C1-0006-4317-9B28-0659372CBB60}"/>
    <cellStyle name="Comma 4 2 4" xfId="4481" xr:uid="{173078F4-71DD-450C-8D04-C085D40EA79A}"/>
    <cellStyle name="Comma 4 2 4 2" xfId="9721" xr:uid="{6EF4AA7A-9B1A-49F0-AB67-EE6866417422}"/>
    <cellStyle name="Comma 4 2 4 3" xfId="6597" xr:uid="{E4A5B63C-E131-4448-BBA5-7375B10EFCF7}"/>
    <cellStyle name="Comma 4 2 5" xfId="3495" xr:uid="{A4EBCAF5-99BA-4171-A69D-B20397A414FE}"/>
    <cellStyle name="Comma 4 2 5 2" xfId="8734" xr:uid="{253D9D99-9152-459B-84C6-34A6E6B1D2C8}"/>
    <cellStyle name="Comma 4 2 6" xfId="7715" xr:uid="{A639ECF9-5A28-40EA-8838-C1655AA290F3}"/>
    <cellStyle name="Comma 4 2 7" xfId="5610" xr:uid="{265CB9B0-6FA4-4F4A-B872-EF6422B24E42}"/>
    <cellStyle name="Comma 4 2 8" xfId="10724" xr:uid="{D49E964F-1CB8-4E8D-934F-02987467BA7B}"/>
    <cellStyle name="Comma 4 2 9" xfId="2476" xr:uid="{61380422-0007-41C5-BBC7-1B66F133951E}"/>
    <cellStyle name="Comma 4 3" xfId="461" xr:uid="{68761AB1-A585-4141-81C5-B3F2CCFB4C98}"/>
    <cellStyle name="Comma 4 3 10" xfId="1491" xr:uid="{B71C24AF-D2FA-4133-98D5-8C95C32BF6DF}"/>
    <cellStyle name="Comma 4 3 2" xfId="704" xr:uid="{3AD81E2F-3C8F-4164-A535-D50A639F50F7}"/>
    <cellStyle name="Comma 4 3 2 2" xfId="1187" xr:uid="{01FB4E7A-A269-4491-B46C-62EAD39FCBFE}"/>
    <cellStyle name="Comma 4 3 2 2 2" xfId="5135" xr:uid="{BAFB9478-ECD0-4B99-B08C-CBB867D4809E}"/>
    <cellStyle name="Comma 4 3 2 2 2 2" xfId="10375" xr:uid="{4A89810B-0E95-492D-BEB9-BE576554B0FF}"/>
    <cellStyle name="Comma 4 3 2 2 2 3" xfId="7251" xr:uid="{E4D97252-4A08-4D76-AD69-B06530920FFC}"/>
    <cellStyle name="Comma 4 3 2 2 3" xfId="4259" xr:uid="{700C283E-9B9F-45E8-AA78-1E9A064FB75C}"/>
    <cellStyle name="Comma 4 3 2 2 3 2" xfId="9498" xr:uid="{2F48183C-AE77-4DA2-8103-3C295773EFFE}"/>
    <cellStyle name="Comma 4 3 2 2 4" xfId="8479" xr:uid="{C7344E16-7B23-41E8-80B8-3E3E41E0B6FD}"/>
    <cellStyle name="Comma 4 3 2 2 5" xfId="6374" xr:uid="{9FF7FD96-5389-4605-93DF-0B69E6AFBC8A}"/>
    <cellStyle name="Comma 4 3 2 2 6" xfId="3240" xr:uid="{80DABE1F-8F14-4550-90A2-2FECD73932BD}"/>
    <cellStyle name="Comma 4 3 2 2 7" xfId="2214" xr:uid="{A380ABA6-327B-49F1-91D8-0FF139B7DBEF}"/>
    <cellStyle name="Comma 4 3 2 3" xfId="4724" xr:uid="{E010AAB7-F648-4DD3-9261-D8D508C184C3}"/>
    <cellStyle name="Comma 4 3 2 3 2" xfId="9964" xr:uid="{1D6B07BF-F3DA-4708-89BD-22B679B515A4}"/>
    <cellStyle name="Comma 4 3 2 3 3" xfId="6840" xr:uid="{40BA9983-79C1-4561-BE17-6FE855EF6F63}"/>
    <cellStyle name="Comma 4 3 2 4" xfId="3778" xr:uid="{260F06BA-202E-43D1-BD8E-B62126D83593}"/>
    <cellStyle name="Comma 4 3 2 4 2" xfId="9017" xr:uid="{B0DEAE88-2173-42CC-8519-C256D5143163}"/>
    <cellStyle name="Comma 4 3 2 5" xfId="7998" xr:uid="{4FD500F3-5E38-4D38-A30C-EDEA66E4155A}"/>
    <cellStyle name="Comma 4 3 2 6" xfId="5893" xr:uid="{CAA481D1-1A51-4D4B-8ACA-831F15D19A06}"/>
    <cellStyle name="Comma 4 3 2 7" xfId="2759" xr:uid="{1A1E915B-849E-4B47-A2C9-A50B58DC0BDF}"/>
    <cellStyle name="Comma 4 3 2 8" xfId="1733" xr:uid="{9C66A4C9-EA6F-4391-A3D6-80008B414EAC}"/>
    <cellStyle name="Comma 4 3 3" xfId="945" xr:uid="{94BF0D3B-9BB3-4F75-86E2-07D568337A74}"/>
    <cellStyle name="Comma 4 3 3 2" xfId="4928" xr:uid="{6C3A1A3F-670F-468F-B16F-9C4F74085712}"/>
    <cellStyle name="Comma 4 3 3 2 2" xfId="10168" xr:uid="{E0E6C83E-0052-48D3-BD39-6404EB03D1C8}"/>
    <cellStyle name="Comma 4 3 3 2 3" xfId="7044" xr:uid="{883D0749-F10A-4EBD-8127-868CD9F47FD3}"/>
    <cellStyle name="Comma 4 3 3 3" xfId="4017" xr:uid="{32D9267B-1EE0-44C7-8735-70FB0803373F}"/>
    <cellStyle name="Comma 4 3 3 3 2" xfId="9256" xr:uid="{6DD7F1F2-FBCF-40BD-9722-0963D214A035}"/>
    <cellStyle name="Comma 4 3 3 4" xfId="8237" xr:uid="{E673EAA8-B202-466D-AB3A-E65250816C68}"/>
    <cellStyle name="Comma 4 3 3 5" xfId="6132" xr:uid="{2B920C51-E3C6-49A8-8154-E78D04E21399}"/>
    <cellStyle name="Comma 4 3 3 6" xfId="2998" xr:uid="{3CFA33CD-FCEF-4CD8-9DF6-73A5C3CBB735}"/>
    <cellStyle name="Comma 4 3 3 7" xfId="1972" xr:uid="{4858DC15-911A-4406-9940-89327FFD5F79}"/>
    <cellStyle name="Comma 4 3 4" xfId="4516" xr:uid="{644655FB-C4AF-4BBB-BC48-8E7D13EF59A9}"/>
    <cellStyle name="Comma 4 3 4 2" xfId="9756" xr:uid="{99D43938-9EB6-463E-9CF5-A3A3960563F4}"/>
    <cellStyle name="Comma 4 3 4 3" xfId="6632" xr:uid="{15A578C7-D68F-46FA-BF9C-9C0C93DEDA00}"/>
    <cellStyle name="Comma 4 3 5" xfId="3536" xr:uid="{9ACABCC5-7CFA-4DD7-9F93-BA7D56EE5A2E}"/>
    <cellStyle name="Comma 4 3 5 2" xfId="8775" xr:uid="{B5E79527-BBA0-443E-861C-003D5B51029C}"/>
    <cellStyle name="Comma 4 3 6" xfId="7756" xr:uid="{7027239F-75F6-4185-8048-3A044334CEF4}"/>
    <cellStyle name="Comma 4 3 7" xfId="5651" xr:uid="{DB840619-DD61-4AD3-A89A-3C93BFCD2A08}"/>
    <cellStyle name="Comma 4 3 8" xfId="10765" xr:uid="{CFC409E8-7546-4297-806F-5702310B890F}"/>
    <cellStyle name="Comma 4 3 9" xfId="2517" xr:uid="{152FDD15-025A-4D44-9128-AD11C250DF8B}"/>
    <cellStyle name="Comma 4 4" xfId="622" xr:uid="{CD798485-8AB6-4539-9147-F2A4B3829AD2}"/>
    <cellStyle name="Comma 4 4 2" xfId="1105" xr:uid="{58343DBC-E055-4377-8B5F-A4A741C19B2C}"/>
    <cellStyle name="Comma 4 4 2 2" xfId="5063" xr:uid="{89B777FA-C124-43A3-915F-D63022CB65C0}"/>
    <cellStyle name="Comma 4 4 2 2 2" xfId="10303" xr:uid="{5FBC7BE4-A8F3-4032-8D85-EAAC6AE0BE7C}"/>
    <cellStyle name="Comma 4 4 2 2 3" xfId="7179" xr:uid="{43D8BF4A-986C-4002-AEFE-3FC927A75F76}"/>
    <cellStyle name="Comma 4 4 2 3" xfId="4177" xr:uid="{889F3297-3BA1-4826-ABE2-001DFFF9BA05}"/>
    <cellStyle name="Comma 4 4 2 3 2" xfId="9416" xr:uid="{DB6488BA-C865-4541-8F38-EEB33B54AD0B}"/>
    <cellStyle name="Comma 4 4 2 4" xfId="8397" xr:uid="{363858A0-D238-4F04-89CF-919C79647EF2}"/>
    <cellStyle name="Comma 4 4 2 5" xfId="6292" xr:uid="{A71B4092-D63B-4899-9E7E-C86AEBE0EC2A}"/>
    <cellStyle name="Comma 4 4 2 6" xfId="3158" xr:uid="{28D23670-A97B-4B1A-A0F2-287EEC1FCDE4}"/>
    <cellStyle name="Comma 4 4 2 7" xfId="2132" xr:uid="{8D7346EB-B9F9-428C-8F39-A35ED680B133}"/>
    <cellStyle name="Comma 4 4 3" xfId="4652" xr:uid="{8DDA52C3-99B0-4448-AD7B-FD750B484973}"/>
    <cellStyle name="Comma 4 4 3 2" xfId="9892" xr:uid="{C8663FB1-FA81-4466-A6B4-C48BBB491F02}"/>
    <cellStyle name="Comma 4 4 3 3" xfId="6768" xr:uid="{E5358E10-1AC4-418D-8AF8-A906D754C93E}"/>
    <cellStyle name="Comma 4 4 4" xfId="3696" xr:uid="{0800D380-7FD4-436F-BD1C-D445BD79B11D}"/>
    <cellStyle name="Comma 4 4 4 2" xfId="8935" xr:uid="{18769D72-495E-4E84-A8DF-6D4297362286}"/>
    <cellStyle name="Comma 4 4 5" xfId="7916" xr:uid="{F9C634C1-7CF8-44CD-A8F2-A11AADEBC1B4}"/>
    <cellStyle name="Comma 4 4 6" xfId="5811" xr:uid="{231C4021-FA87-4B32-9A96-2D976F0CF89C}"/>
    <cellStyle name="Comma 4 4 7" xfId="2677" xr:uid="{2CB758CB-B925-4E63-8B9F-66A54661B360}"/>
    <cellStyle name="Comma 4 4 8" xfId="1651" xr:uid="{ADFC3E0D-D636-4123-92D7-E95E48EF2A8A}"/>
    <cellStyle name="Comma 4 5" xfId="863" xr:uid="{9A37A022-AA95-4180-8FED-33C498055697}"/>
    <cellStyle name="Comma 4 5 2" xfId="4856" xr:uid="{D5C20A1B-EE71-47A5-96F4-17CA39D4611B}"/>
    <cellStyle name="Comma 4 5 2 2" xfId="10096" xr:uid="{5EFA1099-4FFF-4986-8020-770866FE3D5A}"/>
    <cellStyle name="Comma 4 5 2 3" xfId="6972" xr:uid="{0F1369D5-8664-472A-BDB5-776A8A5919BC}"/>
    <cellStyle name="Comma 4 5 3" xfId="3935" xr:uid="{7EF5F5FA-07DE-4E74-9771-32945561C974}"/>
    <cellStyle name="Comma 4 5 3 2" xfId="9174" xr:uid="{63A3CAE4-D832-4E5E-9B26-69FE9D13F5BD}"/>
    <cellStyle name="Comma 4 5 4" xfId="8155" xr:uid="{549F7BA2-B5CB-45A2-953B-F9246EBC008F}"/>
    <cellStyle name="Comma 4 5 5" xfId="6050" xr:uid="{26EA1B90-9B92-46B1-A410-90F05B19ECE1}"/>
    <cellStyle name="Comma 4 5 6" xfId="2916" xr:uid="{F6B70775-58C6-49AE-BC84-0D0FFEBDF34D}"/>
    <cellStyle name="Comma 4 5 7" xfId="1890" xr:uid="{18A3D598-F34A-4400-93E3-7140F9F79319}"/>
    <cellStyle name="Comma 4 6" xfId="1191" xr:uid="{DF80A469-3762-41F0-B7E2-17C6E48E2196}"/>
    <cellStyle name="Comma 4 6 2" xfId="9685" xr:uid="{D3917620-4B05-4372-9DFD-B3B02E492C7E}"/>
    <cellStyle name="Comma 4 6 3" xfId="6561" xr:uid="{207FEA33-204F-45B8-BE8F-04498AA2A66B}"/>
    <cellStyle name="Comma 4 6 4" xfId="4445" xr:uid="{E8E2D9DD-40E9-4CEF-BAA1-B056C7389456}"/>
    <cellStyle name="Comma 4 6 5" xfId="2218" xr:uid="{481B2C4F-8FC0-48F5-92DD-E8ACBFC6E42D}"/>
    <cellStyle name="Comma 4 7" xfId="3454" xr:uid="{7C97D8F1-AE87-4016-8C08-4A94721C42DE}"/>
    <cellStyle name="Comma 4 7 2" xfId="8693" xr:uid="{E22A48ED-0406-4782-B37A-6385294C5648}"/>
    <cellStyle name="Comma 4 8" xfId="7674" xr:uid="{39D916B9-CF03-4EDD-BFC7-7C64C4738768}"/>
    <cellStyle name="Comma 4 9" xfId="5569" xr:uid="{EC0B2B58-787F-44DB-9B74-0B0E50A1CB04}"/>
    <cellStyle name="Comma 5" xfId="380" xr:uid="{DC382402-DFFB-4A66-AA1D-FD6D1A09D81B}"/>
    <cellStyle name="Comma 5 10" xfId="10684" xr:uid="{AB5C404C-8B56-42DE-89A6-F872A4F4A1C6}"/>
    <cellStyle name="Comma 5 11" xfId="10807" xr:uid="{195BAE5E-C71D-4A02-A4A1-0131956822C3}"/>
    <cellStyle name="Comma 5 12" xfId="2436" xr:uid="{3EA1C240-4541-4BB6-A4A9-A68C6D211ABE}"/>
    <cellStyle name="Comma 5 13" xfId="1410" xr:uid="{6C895D44-174A-493E-A2A9-F4A4C125977C}"/>
    <cellStyle name="Comma 5 2" xfId="421" xr:uid="{7F3C2E44-C7DA-48D7-A132-E791DB40E949}"/>
    <cellStyle name="Comma 5 2 10" xfId="1451" xr:uid="{4090EB6F-E8A6-4C27-8A3B-F9BE2E1DEF75}"/>
    <cellStyle name="Comma 5 2 2" xfId="664" xr:uid="{8EA4C2F2-37FA-4287-A31E-C52848538437}"/>
    <cellStyle name="Comma 5 2 2 2" xfId="1147" xr:uid="{C74FBBEE-A855-4C80-941A-0B5A90E97DBC}"/>
    <cellStyle name="Comma 5 2 2 2 2" xfId="5100" xr:uid="{8D36CC87-65D0-4C10-A2E8-F9EA13AFC797}"/>
    <cellStyle name="Comma 5 2 2 2 2 2" xfId="10340" xr:uid="{35EE753D-D967-478D-A035-E9CC99864507}"/>
    <cellStyle name="Comma 5 2 2 2 2 3" xfId="7216" xr:uid="{0AD1B5C8-C740-4823-BA71-C5E627625FB5}"/>
    <cellStyle name="Comma 5 2 2 2 3" xfId="4219" xr:uid="{7783F25E-3CE3-47C0-A9FA-A3B5F76D4FC7}"/>
    <cellStyle name="Comma 5 2 2 2 3 2" xfId="9458" xr:uid="{CCAC229B-660D-41AC-B1DB-CD4AFF19A332}"/>
    <cellStyle name="Comma 5 2 2 2 4" xfId="8439" xr:uid="{36571C8E-2108-44D9-AF55-F5AA0725A042}"/>
    <cellStyle name="Comma 5 2 2 2 5" xfId="6334" xr:uid="{A808F956-A255-480C-A37D-54FAF8F210B4}"/>
    <cellStyle name="Comma 5 2 2 2 6" xfId="3200" xr:uid="{0A515571-E579-4B44-9960-ED4CDD566915}"/>
    <cellStyle name="Comma 5 2 2 2 7" xfId="2174" xr:uid="{0DC83FD6-96D5-460E-A3D9-D12D36075D41}"/>
    <cellStyle name="Comma 5 2 2 3" xfId="4689" xr:uid="{1714F788-E075-4D4D-B4CF-4BAA281EDFB0}"/>
    <cellStyle name="Comma 5 2 2 3 2" xfId="9929" xr:uid="{A7477886-F662-4611-B0E8-F36DEE0091FC}"/>
    <cellStyle name="Comma 5 2 2 3 3" xfId="6805" xr:uid="{61E4D367-817C-47F7-AC49-680481FD6FA0}"/>
    <cellStyle name="Comma 5 2 2 4" xfId="3738" xr:uid="{67346B2E-72D7-40C2-8CE7-78296F40353B}"/>
    <cellStyle name="Comma 5 2 2 4 2" xfId="8977" xr:uid="{3DDDE257-AACB-4EF9-A17C-8339B08DEC9B}"/>
    <cellStyle name="Comma 5 2 2 5" xfId="7958" xr:uid="{49B89450-6D5F-4B90-AE73-4F797A0C1B5F}"/>
    <cellStyle name="Comma 5 2 2 6" xfId="5853" xr:uid="{CA7F14D2-90F0-417C-B02D-0BD6DD1AD43B}"/>
    <cellStyle name="Comma 5 2 2 7" xfId="2719" xr:uid="{52F0502C-1C35-4552-BBD2-4B2373426CE5}"/>
    <cellStyle name="Comma 5 2 2 8" xfId="1693" xr:uid="{E10EC48D-6704-43C4-AF2E-FB0D3DDECE97}"/>
    <cellStyle name="Comma 5 2 3" xfId="905" xr:uid="{5522B097-0D79-4A46-9C81-CA5A087741CE}"/>
    <cellStyle name="Comma 5 2 3 2" xfId="4893" xr:uid="{1A22A1EC-9E88-4EA8-83FB-48D0BAE6ED79}"/>
    <cellStyle name="Comma 5 2 3 2 2" xfId="10133" xr:uid="{C926D56A-5399-4FE9-9CF0-5E434CA6E062}"/>
    <cellStyle name="Comma 5 2 3 2 3" xfId="7009" xr:uid="{E04BCB33-5103-4516-A295-7EBEE08E862B}"/>
    <cellStyle name="Comma 5 2 3 3" xfId="3977" xr:uid="{B3A1CAE0-9A54-4851-879E-E1CBAA3D5681}"/>
    <cellStyle name="Comma 5 2 3 3 2" xfId="9216" xr:uid="{1E684D65-2920-46C3-8A7A-CA077E755761}"/>
    <cellStyle name="Comma 5 2 3 4" xfId="8197" xr:uid="{24A7011D-C0FA-47CC-9188-EEA446F95903}"/>
    <cellStyle name="Comma 5 2 3 5" xfId="6092" xr:uid="{566FCCA8-E833-4C51-AFB9-BF31358D23C8}"/>
    <cellStyle name="Comma 5 2 3 6" xfId="2958" xr:uid="{05BBDDA4-55E2-499C-94BA-FFD935FD4A27}"/>
    <cellStyle name="Comma 5 2 3 7" xfId="1932" xr:uid="{C386A0A8-7429-441D-BA8F-92113E81E48B}"/>
    <cellStyle name="Comma 5 2 4" xfId="4482" xr:uid="{24D4C877-86A0-424B-88D1-FCABC2AEA23B}"/>
    <cellStyle name="Comma 5 2 4 2" xfId="9722" xr:uid="{C076EA6B-78F2-44C3-BD1C-5AFE72D23E8E}"/>
    <cellStyle name="Comma 5 2 4 3" xfId="6598" xr:uid="{7DAFE4B3-8623-4BAE-823E-93A25DB5D924}"/>
    <cellStyle name="Comma 5 2 5" xfId="3496" xr:uid="{81734890-38A5-480C-A9CE-A2BB0C681EB9}"/>
    <cellStyle name="Comma 5 2 5 2" xfId="8735" xr:uid="{0CA1A80F-40CC-4605-933F-597445A9D628}"/>
    <cellStyle name="Comma 5 2 6" xfId="7716" xr:uid="{C8CA4E82-5F92-4194-A47A-5E7AA6B38462}"/>
    <cellStyle name="Comma 5 2 7" xfId="5611" xr:uid="{4844B774-C4E2-4E5E-A389-C75E68974612}"/>
    <cellStyle name="Comma 5 2 8" xfId="10725" xr:uid="{EDFD56F1-2A14-4DAF-AE85-A2B1410147E0}"/>
    <cellStyle name="Comma 5 2 9" xfId="2477" xr:uid="{AFEB2CDE-1258-4FE2-8182-C4EC21C2DF96}"/>
    <cellStyle name="Comma 5 3" xfId="462" xr:uid="{6F338BAB-0389-473C-B10C-3D6022B40037}"/>
    <cellStyle name="Comma 5 3 10" xfId="1492" xr:uid="{9BAD1907-7D01-4193-B548-E53376CA1F7B}"/>
    <cellStyle name="Comma 5 3 2" xfId="705" xr:uid="{50CAAF94-26BD-44AA-8B0C-935895A3B4FC}"/>
    <cellStyle name="Comma 5 3 2 2" xfId="1188" xr:uid="{DF9A4DF8-8C26-41F6-B201-997D1A5C2ADA}"/>
    <cellStyle name="Comma 5 3 2 2 2" xfId="5136" xr:uid="{425969D7-B7C1-4349-9790-80A674B5AB4A}"/>
    <cellStyle name="Comma 5 3 2 2 2 2" xfId="10376" xr:uid="{AE7F4A8A-66B6-4F06-94DF-7E8DB5A8C208}"/>
    <cellStyle name="Comma 5 3 2 2 2 3" xfId="7252" xr:uid="{7C337FE6-3624-41F1-BB8D-A97477B8262D}"/>
    <cellStyle name="Comma 5 3 2 2 3" xfId="4260" xr:uid="{52279162-A4AC-49C3-81D1-8C22D451068C}"/>
    <cellStyle name="Comma 5 3 2 2 3 2" xfId="9499" xr:uid="{4FA37F2C-9BA3-4CF2-8174-B86E6AD60D69}"/>
    <cellStyle name="Comma 5 3 2 2 4" xfId="8480" xr:uid="{F7C9B4F9-A7D4-4327-983B-0DD5249C6D74}"/>
    <cellStyle name="Comma 5 3 2 2 5" xfId="6375" xr:uid="{DAAF788D-07C1-4D10-8199-7768827F90D4}"/>
    <cellStyle name="Comma 5 3 2 2 6" xfId="3241" xr:uid="{C9B705D3-73FB-48FD-ADB9-83F997D19DDC}"/>
    <cellStyle name="Comma 5 3 2 2 7" xfId="2215" xr:uid="{FE128733-FA54-474C-A89F-3F66AECD7932}"/>
    <cellStyle name="Comma 5 3 2 3" xfId="4725" xr:uid="{1F2599D3-F40E-4595-8C66-91FCFE6829A5}"/>
    <cellStyle name="Comma 5 3 2 3 2" xfId="9965" xr:uid="{7482A713-CB11-4FFB-A5CE-77E53318C1DB}"/>
    <cellStyle name="Comma 5 3 2 3 3" xfId="6841" xr:uid="{B089579B-FCD5-4F97-B719-0625916E984E}"/>
    <cellStyle name="Comma 5 3 2 4" xfId="3779" xr:uid="{BDFE9CCE-D50C-48B2-9EDF-C84C528A97D5}"/>
    <cellStyle name="Comma 5 3 2 4 2" xfId="9018" xr:uid="{1E0443E9-585B-4331-A3B5-FEE77B94F7A5}"/>
    <cellStyle name="Comma 5 3 2 5" xfId="7999" xr:uid="{A802A01E-B7E3-4BEB-B7F0-55C7333134FE}"/>
    <cellStyle name="Comma 5 3 2 6" xfId="5894" xr:uid="{DFE7EEAB-5B0E-4D6C-9821-EE69CFAA6B3E}"/>
    <cellStyle name="Comma 5 3 2 7" xfId="2760" xr:uid="{2763E316-7A4B-430A-A116-7D2B365BC0F4}"/>
    <cellStyle name="Comma 5 3 2 8" xfId="1734" xr:uid="{2A70D61D-451D-427C-B523-D86CC8BBED44}"/>
    <cellStyle name="Comma 5 3 3" xfId="946" xr:uid="{DFD3AC86-E149-4B92-BC2A-94C9CB9B3CB0}"/>
    <cellStyle name="Comma 5 3 3 2" xfId="4929" xr:uid="{CC51DACB-8D59-4A80-8125-A7F4372E43D6}"/>
    <cellStyle name="Comma 5 3 3 2 2" xfId="10169" xr:uid="{01C71366-E87D-47DF-9582-EDE75844E24C}"/>
    <cellStyle name="Comma 5 3 3 2 3" xfId="7045" xr:uid="{2AA10369-8478-449D-803A-53B575C28F59}"/>
    <cellStyle name="Comma 5 3 3 3" xfId="4018" xr:uid="{DF32AE72-9EBD-461A-A943-8498E082B2D9}"/>
    <cellStyle name="Comma 5 3 3 3 2" xfId="9257" xr:uid="{E0E693C5-CC6A-480A-B660-352A9EFCBB23}"/>
    <cellStyle name="Comma 5 3 3 4" xfId="8238" xr:uid="{01EABEEB-57F4-48B5-94B1-D106C6CA813B}"/>
    <cellStyle name="Comma 5 3 3 5" xfId="6133" xr:uid="{62A67977-F26B-4E12-AE00-4468240B8E22}"/>
    <cellStyle name="Comma 5 3 3 6" xfId="2999" xr:uid="{C3586B99-52E2-4E7D-B0F7-F1EC801CA607}"/>
    <cellStyle name="Comma 5 3 3 7" xfId="1973" xr:uid="{361BDB81-BDCB-4739-AE5A-DD4D799ECCE0}"/>
    <cellStyle name="Comma 5 3 4" xfId="4517" xr:uid="{506D3C21-F59E-4356-9987-28A0F606406D}"/>
    <cellStyle name="Comma 5 3 4 2" xfId="9757" xr:uid="{6DFE9E2B-BF11-4547-98DA-D787A76D4036}"/>
    <cellStyle name="Comma 5 3 4 3" xfId="6633" xr:uid="{822B17B4-F874-4A26-97AD-95BFC189C551}"/>
    <cellStyle name="Comma 5 3 5" xfId="3537" xr:uid="{DB3CBC86-7D6D-45BA-8D74-E9C728AD20AC}"/>
    <cellStyle name="Comma 5 3 5 2" xfId="8776" xr:uid="{9DE08A75-04CF-4128-B6B5-6A1CCDCE27CF}"/>
    <cellStyle name="Comma 5 3 6" xfId="7757" xr:uid="{BD7F5FE2-0C89-48B3-AE42-9BC83B3AF2ED}"/>
    <cellStyle name="Comma 5 3 7" xfId="5652" xr:uid="{091AB024-5F7C-4D34-9028-EAEC717C36A9}"/>
    <cellStyle name="Comma 5 3 8" xfId="10766" xr:uid="{363307A6-608B-4C7E-9EC6-5142C46230D8}"/>
    <cellStyle name="Comma 5 3 9" xfId="2518" xr:uid="{DD92D5C8-2A32-414D-A873-870EB5094C47}"/>
    <cellStyle name="Comma 5 4" xfId="623" xr:uid="{68F18121-621A-4DE1-A34B-3BA595DCC37F}"/>
    <cellStyle name="Comma 5 4 2" xfId="1106" xr:uid="{17E510A2-E050-4FF4-AFD9-7EF06310CE7A}"/>
    <cellStyle name="Comma 5 4 2 2" xfId="5064" xr:uid="{6E413DF7-34C6-4E7E-85CB-ED192C42559D}"/>
    <cellStyle name="Comma 5 4 2 2 2" xfId="10304" xr:uid="{CD883709-1014-453C-8B6F-35B94EB2AC17}"/>
    <cellStyle name="Comma 5 4 2 2 3" xfId="7180" xr:uid="{8E561884-E881-4B69-84B8-39A5D167FD71}"/>
    <cellStyle name="Comma 5 4 2 3" xfId="4178" xr:uid="{EEBA3E4C-BB67-4907-B8C2-200057D9992B}"/>
    <cellStyle name="Comma 5 4 2 3 2" xfId="9417" xr:uid="{A9B85327-6A26-4E3E-88A5-08FE4DE01AAA}"/>
    <cellStyle name="Comma 5 4 2 4" xfId="8398" xr:uid="{46D080FC-0A0B-4713-BD4D-C2FD99518759}"/>
    <cellStyle name="Comma 5 4 2 5" xfId="6293" xr:uid="{0AF211E7-4B94-402B-A7F0-F0114F493AD9}"/>
    <cellStyle name="Comma 5 4 2 6" xfId="3159" xr:uid="{E03C37B2-596B-477F-B0ED-5A5DCE87D83D}"/>
    <cellStyle name="Comma 5 4 2 7" xfId="2133" xr:uid="{3922CEC2-7ED2-498F-84F8-58558A13736C}"/>
    <cellStyle name="Comma 5 4 3" xfId="4653" xr:uid="{31AB6921-5700-49BF-B4FC-4BF37212AD54}"/>
    <cellStyle name="Comma 5 4 3 2" xfId="9893" xr:uid="{9E79759C-EDED-4E16-AFDF-B47BA2274B6B}"/>
    <cellStyle name="Comma 5 4 3 3" xfId="6769" xr:uid="{D25054F6-2297-40CB-ADE0-CC0489AE181A}"/>
    <cellStyle name="Comma 5 4 4" xfId="3697" xr:uid="{472C10C3-F8E1-4BCB-A4EE-7B061B3412F8}"/>
    <cellStyle name="Comma 5 4 4 2" xfId="8936" xr:uid="{F99CBA68-8A81-4B24-BD06-4BA92EA99E50}"/>
    <cellStyle name="Comma 5 4 5" xfId="7917" xr:uid="{E46F2DA6-610D-4FF9-8EC8-18E9D5BB7DFD}"/>
    <cellStyle name="Comma 5 4 6" xfId="5812" xr:uid="{7006F6E8-406D-4889-8B9E-D5054709E180}"/>
    <cellStyle name="Comma 5 4 7" xfId="2678" xr:uid="{93E80C89-53CD-4986-8336-A96BAACEE6AE}"/>
    <cellStyle name="Comma 5 4 8" xfId="1652" xr:uid="{BAA3011B-D19D-4840-9418-1CA02EEEE6EC}"/>
    <cellStyle name="Comma 5 5" xfId="864" xr:uid="{CD92F494-B430-4BD7-AB3F-6392DF3D3C86}"/>
    <cellStyle name="Comma 5 5 2" xfId="4857" xr:uid="{3E6D6A06-4530-43DA-AF60-14EDE493A1F1}"/>
    <cellStyle name="Comma 5 5 2 2" xfId="10097" xr:uid="{E6B51C99-F12D-4F0A-A89B-ABC4376732DB}"/>
    <cellStyle name="Comma 5 5 2 3" xfId="6973" xr:uid="{D4671F96-D719-479B-81E2-339A8233026E}"/>
    <cellStyle name="Comma 5 5 3" xfId="3936" xr:uid="{31D45B20-5B27-4538-98C5-86D634EA554C}"/>
    <cellStyle name="Comma 5 5 3 2" xfId="9175" xr:uid="{AE6521A6-5639-4D78-921B-3FF512105DC0}"/>
    <cellStyle name="Comma 5 5 4" xfId="8156" xr:uid="{F28B63CF-DC6E-493C-9ED9-C759825CA449}"/>
    <cellStyle name="Comma 5 5 5" xfId="6051" xr:uid="{E69A70CD-964A-49E6-B716-1AF73B49EB82}"/>
    <cellStyle name="Comma 5 5 6" xfId="2917" xr:uid="{8D48844A-70C1-4B06-91CC-EDD01860A668}"/>
    <cellStyle name="Comma 5 5 7" xfId="1891" xr:uid="{68C708B9-8E0A-4FC5-9EE7-E0FB4DCEE6AD}"/>
    <cellStyle name="Comma 5 6" xfId="4446" xr:uid="{1F3B96E9-53AE-44AF-8A11-83C738011BE6}"/>
    <cellStyle name="Comma 5 6 2" xfId="9686" xr:uid="{2747A8BA-5577-4A54-8B0D-15FD160B51D5}"/>
    <cellStyle name="Comma 5 6 3" xfId="6562" xr:uid="{A6A0D278-2B9B-419F-8149-5D3F7138545A}"/>
    <cellStyle name="Comma 5 7" xfId="3455" xr:uid="{591B0D59-88CD-4716-9C1C-65485505B0B1}"/>
    <cellStyle name="Comma 5 7 2" xfId="8694" xr:uid="{60FAB9B0-1D60-4949-8972-767312171AAF}"/>
    <cellStyle name="Comma 5 8" xfId="7675" xr:uid="{E4BE103A-EB2E-43AB-8A3E-97E808237ADA}"/>
    <cellStyle name="Comma 5 9" xfId="5570" xr:uid="{A6346A72-A4FE-4F89-B64E-62ADC95EF0D2}"/>
    <cellStyle name="Comma 6" xfId="376" xr:uid="{9A6A2F05-E2DC-4537-A342-6FEB2003759E}"/>
    <cellStyle name="Comma 6 10" xfId="10680" xr:uid="{6368DF05-F7C0-454D-A92A-6D5B689EE265}"/>
    <cellStyle name="Comma 6 11" xfId="10803" xr:uid="{CB77096A-6C67-47C8-BDD7-F60CB7363C62}"/>
    <cellStyle name="Comma 6 12" xfId="2432" xr:uid="{F5361FDA-3694-4187-9E74-A01A42C8C783}"/>
    <cellStyle name="Comma 6 13" xfId="1406" xr:uid="{0C9F38F4-F3FB-4A7D-B6A4-2E146C4B7923}"/>
    <cellStyle name="Comma 6 2" xfId="417" xr:uid="{7D61BA55-8C8E-488D-BFFF-DB7B2652C4B1}"/>
    <cellStyle name="Comma 6 2 10" xfId="1447" xr:uid="{849BEADC-3518-4203-A10C-330D0579C2D9}"/>
    <cellStyle name="Comma 6 2 2" xfId="660" xr:uid="{8EE4C246-793A-4CAA-9C54-A05A00BD06A4}"/>
    <cellStyle name="Comma 6 2 2 2" xfId="1143" xr:uid="{17420CD2-2846-4DAF-8CE8-B3AB02BCB77A}"/>
    <cellStyle name="Comma 6 2 2 2 2" xfId="5096" xr:uid="{17F4EFF5-CB04-44AF-9156-6970F63B9DA7}"/>
    <cellStyle name="Comma 6 2 2 2 2 2" xfId="10336" xr:uid="{463FCEB8-6E74-49F4-A057-DA2ABCB6D7B4}"/>
    <cellStyle name="Comma 6 2 2 2 2 3" xfId="7212" xr:uid="{02124C60-D679-45F1-B79B-886CB83EBDC1}"/>
    <cellStyle name="Comma 6 2 2 2 3" xfId="4215" xr:uid="{971D7A15-D113-4E2E-BC7A-4E6EF92B5A75}"/>
    <cellStyle name="Comma 6 2 2 2 3 2" xfId="9454" xr:uid="{77228C58-E270-4CEA-80CA-BDFE4C5ED339}"/>
    <cellStyle name="Comma 6 2 2 2 4" xfId="8435" xr:uid="{BD5D0BA0-F96E-48E6-8525-BBA345520967}"/>
    <cellStyle name="Comma 6 2 2 2 5" xfId="6330" xr:uid="{5A6CB00D-9423-45CD-996D-EE3532069BE9}"/>
    <cellStyle name="Comma 6 2 2 2 6" xfId="3196" xr:uid="{C52EAA24-B644-4EA6-AD94-C9323F935B6D}"/>
    <cellStyle name="Comma 6 2 2 2 7" xfId="2170" xr:uid="{9BD0C045-B676-409A-942E-71AF68C150CF}"/>
    <cellStyle name="Comma 6 2 2 3" xfId="4685" xr:uid="{8FBB64E6-EE49-4F14-8B50-E0A83B14AEF8}"/>
    <cellStyle name="Comma 6 2 2 3 2" xfId="9925" xr:uid="{C54252C7-5523-431F-B7BE-44F5C4FC1D45}"/>
    <cellStyle name="Comma 6 2 2 3 3" xfId="6801" xr:uid="{E289C1AA-48E1-4849-BB4F-9D20089D8031}"/>
    <cellStyle name="Comma 6 2 2 4" xfId="3734" xr:uid="{F1347BB4-C9E2-4489-B5EC-7333C65F5C73}"/>
    <cellStyle name="Comma 6 2 2 4 2" xfId="8973" xr:uid="{9B35C9D4-333B-4B00-AB90-9EF2E4A84D3A}"/>
    <cellStyle name="Comma 6 2 2 5" xfId="7954" xr:uid="{7D4CAC37-3310-41B8-A5F4-98613B6245A8}"/>
    <cellStyle name="Comma 6 2 2 6" xfId="5849" xr:uid="{56D7A75F-0D70-4A39-B7FF-D05F0DA41F45}"/>
    <cellStyle name="Comma 6 2 2 7" xfId="2715" xr:uid="{4AEC4D73-044A-43BA-ADEE-FB14B2DA7446}"/>
    <cellStyle name="Comma 6 2 2 8" xfId="1689" xr:uid="{D275C19A-9126-4BA9-B3CB-0DE956D0F43D}"/>
    <cellStyle name="Comma 6 2 3" xfId="901" xr:uid="{4C08E134-EEA7-4BF1-BAF5-AC27C0368009}"/>
    <cellStyle name="Comma 6 2 3 2" xfId="4889" xr:uid="{BDF61F36-885F-4AE1-8DC3-694EEA7C78D7}"/>
    <cellStyle name="Comma 6 2 3 2 2" xfId="10129" xr:uid="{0835003E-F620-47ED-9F62-79ECD203BD4B}"/>
    <cellStyle name="Comma 6 2 3 2 3" xfId="7005" xr:uid="{2F0D993C-0F88-4872-A440-C4F41524674E}"/>
    <cellStyle name="Comma 6 2 3 3" xfId="3973" xr:uid="{E412CA69-DE49-4288-80E9-85DDC811B62D}"/>
    <cellStyle name="Comma 6 2 3 3 2" xfId="9212" xr:uid="{AE102825-4438-4EB2-8206-EC10E042E7AF}"/>
    <cellStyle name="Comma 6 2 3 4" xfId="8193" xr:uid="{26A30140-A8E4-4BAD-A4FC-6944AC62434E}"/>
    <cellStyle name="Comma 6 2 3 5" xfId="6088" xr:uid="{82B53E68-6BF0-4BE1-BF2D-7F4CDD4B137D}"/>
    <cellStyle name="Comma 6 2 3 6" xfId="2954" xr:uid="{CB48D831-8286-4898-B6F2-B848974BF22A}"/>
    <cellStyle name="Comma 6 2 3 7" xfId="1928" xr:uid="{D0841F61-9494-447B-A117-D2A5EC1BABEA}"/>
    <cellStyle name="Comma 6 2 4" xfId="4478" xr:uid="{67A4B0A6-FA7B-415F-9BEA-2EFEBA0D0C14}"/>
    <cellStyle name="Comma 6 2 4 2" xfId="9718" xr:uid="{9D36398F-B1C6-45EF-ADBD-AD1FFDCE124D}"/>
    <cellStyle name="Comma 6 2 4 3" xfId="6594" xr:uid="{EAB03091-DD20-4FB2-9670-C4E8EF7AA409}"/>
    <cellStyle name="Comma 6 2 5" xfId="3492" xr:uid="{F38F8744-D016-4289-8738-3645AB14F8D8}"/>
    <cellStyle name="Comma 6 2 5 2" xfId="8731" xr:uid="{D206A940-E00E-4868-9FE5-1F5CC69C324C}"/>
    <cellStyle name="Comma 6 2 6" xfId="7712" xr:uid="{D0CE058D-9615-436C-BF9F-2B00590A2F84}"/>
    <cellStyle name="Comma 6 2 7" xfId="5607" xr:uid="{8B106CEE-F91F-4413-A0CA-F1D2F0760214}"/>
    <cellStyle name="Comma 6 2 8" xfId="10721" xr:uid="{BE4E0C5E-C4EA-42C3-849C-05D06CCBDAD0}"/>
    <cellStyle name="Comma 6 2 9" xfId="2473" xr:uid="{A6F689A9-672A-460D-B63A-47F6BF4E1726}"/>
    <cellStyle name="Comma 6 3" xfId="458" xr:uid="{E832C32D-42FF-42AC-8CDB-F33890239CFF}"/>
    <cellStyle name="Comma 6 3 10" xfId="1488" xr:uid="{15951318-2319-46FB-A7EF-8021F8C7E606}"/>
    <cellStyle name="Comma 6 3 2" xfId="701" xr:uid="{83AD5AC8-D1FE-421F-9748-0B44547F0971}"/>
    <cellStyle name="Comma 6 3 2 2" xfId="1184" xr:uid="{4AD1091C-FE63-45BD-A145-27BD216F9C01}"/>
    <cellStyle name="Comma 6 3 2 2 2" xfId="5132" xr:uid="{89CF3F08-D8D7-4792-951F-4601CF384DA4}"/>
    <cellStyle name="Comma 6 3 2 2 2 2" xfId="10372" xr:uid="{15D7A90D-1528-470A-9207-CC8EA7DD6114}"/>
    <cellStyle name="Comma 6 3 2 2 2 3" xfId="7248" xr:uid="{95959201-3F8B-430D-85A0-7F0E5C444838}"/>
    <cellStyle name="Comma 6 3 2 2 3" xfId="4256" xr:uid="{B22266FD-E59D-4AAA-9045-E89C7BF2B2AC}"/>
    <cellStyle name="Comma 6 3 2 2 3 2" xfId="9495" xr:uid="{07691B8E-6CC7-4D24-9F84-02822D9A8481}"/>
    <cellStyle name="Comma 6 3 2 2 4" xfId="8476" xr:uid="{E79009CC-AC3F-4EB8-BCEE-EEF334899D53}"/>
    <cellStyle name="Comma 6 3 2 2 5" xfId="6371" xr:uid="{234C5D1A-75D1-4160-9B07-EB3DB53E3240}"/>
    <cellStyle name="Comma 6 3 2 2 6" xfId="3237" xr:uid="{F008DB50-296D-4087-9612-D5B7DCBA9302}"/>
    <cellStyle name="Comma 6 3 2 2 7" xfId="2211" xr:uid="{A2CC499A-1390-4ECA-B758-8C0760502D5C}"/>
    <cellStyle name="Comma 6 3 2 3" xfId="4721" xr:uid="{E915504D-35C7-49EB-A12D-A31F371818C0}"/>
    <cellStyle name="Comma 6 3 2 3 2" xfId="9961" xr:uid="{43A82955-60CD-4E20-BBE6-91978573AADA}"/>
    <cellStyle name="Comma 6 3 2 3 3" xfId="6837" xr:uid="{6804D93C-CE80-4A5A-AD71-FF8B651A9466}"/>
    <cellStyle name="Comma 6 3 2 4" xfId="3775" xr:uid="{1C16AA5A-C882-4B75-A770-AF102C59BA59}"/>
    <cellStyle name="Comma 6 3 2 4 2" xfId="9014" xr:uid="{3AC9CA01-75FA-487B-8727-A276DC1646C1}"/>
    <cellStyle name="Comma 6 3 2 5" xfId="7995" xr:uid="{50E7E935-AC72-4D72-B151-6F4E6D3F53A7}"/>
    <cellStyle name="Comma 6 3 2 6" xfId="5890" xr:uid="{DC500E8B-7587-482E-98D6-9888AA01C994}"/>
    <cellStyle name="Comma 6 3 2 7" xfId="2756" xr:uid="{CBF7AC43-9313-4757-AC44-DF2671CD0F0B}"/>
    <cellStyle name="Comma 6 3 2 8" xfId="1730" xr:uid="{82ECC812-66C1-436E-B83C-FE224771895C}"/>
    <cellStyle name="Comma 6 3 3" xfId="942" xr:uid="{86EA1F14-5860-48B8-A454-D46D05074D26}"/>
    <cellStyle name="Comma 6 3 3 2" xfId="4925" xr:uid="{627A303A-4B84-44E2-BA10-370D6FC444B2}"/>
    <cellStyle name="Comma 6 3 3 2 2" xfId="10165" xr:uid="{61EEB059-0595-436E-9EEE-A243453E6B1B}"/>
    <cellStyle name="Comma 6 3 3 2 3" xfId="7041" xr:uid="{17326823-002C-4C79-B728-59D5267C9111}"/>
    <cellStyle name="Comma 6 3 3 3" xfId="4014" xr:uid="{426486C1-D2F6-446A-AF62-89E0B1730F56}"/>
    <cellStyle name="Comma 6 3 3 3 2" xfId="9253" xr:uid="{8F76ABBF-FE93-4DCF-94D3-98CFFE2937B8}"/>
    <cellStyle name="Comma 6 3 3 4" xfId="8234" xr:uid="{9F976F19-2E2F-4F81-8F84-8A674E0428E7}"/>
    <cellStyle name="Comma 6 3 3 5" xfId="6129" xr:uid="{4AAE0D4C-4063-4030-868E-E96454F3F943}"/>
    <cellStyle name="Comma 6 3 3 6" xfId="2995" xr:uid="{EBD5A016-A577-426B-B92E-C2F9BC6562D2}"/>
    <cellStyle name="Comma 6 3 3 7" xfId="1969" xr:uid="{A2A91E90-44D3-4878-AAAA-A9CE24B76E3B}"/>
    <cellStyle name="Comma 6 3 4" xfId="4513" xr:uid="{53E4684D-711F-4223-9E77-3D987654E3BA}"/>
    <cellStyle name="Comma 6 3 4 2" xfId="9753" xr:uid="{4053A7D8-C4EF-42F8-8EDA-94E94AB9AAB9}"/>
    <cellStyle name="Comma 6 3 4 3" xfId="6629" xr:uid="{D4C9762F-A14D-4479-8E75-B090B08D5317}"/>
    <cellStyle name="Comma 6 3 5" xfId="3533" xr:uid="{F5738C11-64F4-421F-8FE8-BBF908639CF9}"/>
    <cellStyle name="Comma 6 3 5 2" xfId="8772" xr:uid="{2CD40658-CEDE-4765-A9F4-48AAB9DAC01F}"/>
    <cellStyle name="Comma 6 3 6" xfId="7753" xr:uid="{0E3A88DA-325E-4907-82FC-348DC1BB57A0}"/>
    <cellStyle name="Comma 6 3 7" xfId="5648" xr:uid="{E15390BF-AAD3-4487-B702-E6BC468EC7BA}"/>
    <cellStyle name="Comma 6 3 8" xfId="10762" xr:uid="{708F29BE-633B-486F-BB72-A79EAAA2F329}"/>
    <cellStyle name="Comma 6 3 9" xfId="2514" xr:uid="{BE3CD681-EB41-464E-B6C5-4B1100ABADC9}"/>
    <cellStyle name="Comma 6 4" xfId="619" xr:uid="{49FAB045-246B-46F5-896D-3FFB2B36D2DD}"/>
    <cellStyle name="Comma 6 4 2" xfId="1102" xr:uid="{FE0DCB42-6E6D-4EEE-BB46-4CA3E74F19A0}"/>
    <cellStyle name="Comma 6 4 2 2" xfId="5060" xr:uid="{A9C48B26-3715-4B03-A749-EEF42F1CEF6A}"/>
    <cellStyle name="Comma 6 4 2 2 2" xfId="10300" xr:uid="{F2D09D37-06BA-4A8D-86AC-6A9F70D296DE}"/>
    <cellStyle name="Comma 6 4 2 2 3" xfId="7176" xr:uid="{7B39E6D0-E919-492C-8FEF-BBD274200F6D}"/>
    <cellStyle name="Comma 6 4 2 3" xfId="4174" xr:uid="{64307FEC-7928-4875-A3A7-64FECD4F67B0}"/>
    <cellStyle name="Comma 6 4 2 3 2" xfId="9413" xr:uid="{398F0D50-ABA2-430A-A6C3-0D05B86274D2}"/>
    <cellStyle name="Comma 6 4 2 4" xfId="8394" xr:uid="{B979D08E-447F-4E7F-9CC6-AB05E1E94672}"/>
    <cellStyle name="Comma 6 4 2 5" xfId="6289" xr:uid="{9EA0CA1E-650E-48AF-B77B-C14E1BF3110D}"/>
    <cellStyle name="Comma 6 4 2 6" xfId="3155" xr:uid="{78D2585A-6348-4512-B9D4-BA19F05C3C8C}"/>
    <cellStyle name="Comma 6 4 2 7" xfId="2129" xr:uid="{410BD2BB-34A0-4FF3-B5E9-4EA3D8171412}"/>
    <cellStyle name="Comma 6 4 3" xfId="4649" xr:uid="{1B7D3AF8-ECD8-4229-A9B1-299E38B91E0C}"/>
    <cellStyle name="Comma 6 4 3 2" xfId="9889" xr:uid="{CC3D1F29-743D-47A2-B0EB-C45E8B18D7EF}"/>
    <cellStyle name="Comma 6 4 3 3" xfId="6765" xr:uid="{ACE2C530-E4CC-483C-8F89-AFAB1FA0CE30}"/>
    <cellStyle name="Comma 6 4 4" xfId="3693" xr:uid="{90AE34FE-1187-434C-8193-472C97D82CBF}"/>
    <cellStyle name="Comma 6 4 4 2" xfId="8932" xr:uid="{24AAAFC7-109C-46D9-A99A-AF4BF3EE083E}"/>
    <cellStyle name="Comma 6 4 5" xfId="7913" xr:uid="{00736542-178F-4A19-B13B-BFF4F6228389}"/>
    <cellStyle name="Comma 6 4 6" xfId="5808" xr:uid="{39BF33DE-63DC-4E1A-AFD4-3845067661EE}"/>
    <cellStyle name="Comma 6 4 7" xfId="2674" xr:uid="{88CFAFBA-44BC-4364-9456-FC3A4548BA28}"/>
    <cellStyle name="Comma 6 4 8" xfId="1648" xr:uid="{B606EA4A-2FD3-49E5-B8D6-D6387E390D32}"/>
    <cellStyle name="Comma 6 5" xfId="860" xr:uid="{A8C70E1A-CCFC-4B65-9C87-3A2104CDAEBE}"/>
    <cellStyle name="Comma 6 5 2" xfId="4853" xr:uid="{48995388-9218-4185-969E-81DD69ECC2E5}"/>
    <cellStyle name="Comma 6 5 2 2" xfId="10093" xr:uid="{DAE4CF2B-9530-4DB8-918E-04C3646A7568}"/>
    <cellStyle name="Comma 6 5 2 3" xfId="6969" xr:uid="{D961ACCD-A41A-4666-8002-DA84EC9687FD}"/>
    <cellStyle name="Comma 6 5 3" xfId="3932" xr:uid="{781E60A6-787B-4F1D-B1B1-28DE650B28C8}"/>
    <cellStyle name="Comma 6 5 3 2" xfId="9171" xr:uid="{E42C3DC1-C12D-46A5-9FB7-B92BBE169284}"/>
    <cellStyle name="Comma 6 5 4" xfId="8152" xr:uid="{8CB451B7-BDBC-4982-893B-60D9CB86D2DA}"/>
    <cellStyle name="Comma 6 5 5" xfId="6047" xr:uid="{CD347D1F-FDAE-45E5-8E64-B4C10A66C865}"/>
    <cellStyle name="Comma 6 5 6" xfId="2913" xr:uid="{041538C3-A686-4934-A03B-3DE1A15947CC}"/>
    <cellStyle name="Comma 6 5 7" xfId="1887" xr:uid="{2E08E8DF-7B75-475C-98D1-1A275263E13D}"/>
    <cellStyle name="Comma 6 6" xfId="4442" xr:uid="{99E7E007-3BD5-4ECA-8A38-5D8929319DF4}"/>
    <cellStyle name="Comma 6 6 2" xfId="9682" xr:uid="{C616C8B8-E1DD-4A30-A079-E02FE83B1308}"/>
    <cellStyle name="Comma 6 6 3" xfId="6558" xr:uid="{9958C17E-0BF8-4989-852B-AFE0CFD490F1}"/>
    <cellStyle name="Comma 6 7" xfId="3451" xr:uid="{D6D65BEE-1C61-42C3-B93D-6716F6621427}"/>
    <cellStyle name="Comma 6 7 2" xfId="8690" xr:uid="{C85D0A06-3995-4E44-B7BB-354E51A23CB9}"/>
    <cellStyle name="Comma 6 8" xfId="7671" xr:uid="{004DF5DE-4030-40F9-8ADF-CEA1EB4B8D03}"/>
    <cellStyle name="Comma 6 9" xfId="5566" xr:uid="{26D5EEE5-43F5-4B4A-B44B-3CB8CD75A0CA}"/>
    <cellStyle name="Comma 7" xfId="371" xr:uid="{0A611C21-B2B6-4DCC-AEDC-D5F217D8E35F}"/>
    <cellStyle name="Comma 7 10" xfId="10677" xr:uid="{7E4514FD-FF84-470A-AE4A-0E35B1FE29E3}"/>
    <cellStyle name="Comma 7 11" xfId="10800" xr:uid="{8E6DB75D-08DA-455F-9154-F486DB5F9942}"/>
    <cellStyle name="Comma 7 12" xfId="2429" xr:uid="{726E9C73-60ED-41B4-B7D8-705ABB6F6D54}"/>
    <cellStyle name="Comma 7 13" xfId="1403" xr:uid="{26F61AEC-FF1F-45C6-80F3-C077E1C4D8F8}"/>
    <cellStyle name="Comma 7 2" xfId="414" xr:uid="{B3190CAF-4FBB-463F-BDFC-583761979946}"/>
    <cellStyle name="Comma 7 2 10" xfId="1444" xr:uid="{5AAFE128-AD79-4837-A53B-7EF1B81F704D}"/>
    <cellStyle name="Comma 7 2 2" xfId="657" xr:uid="{A922C014-2F28-4314-A906-4C9066076D39}"/>
    <cellStyle name="Comma 7 2 2 2" xfId="1140" xr:uid="{CA4D7D48-3002-4A1F-8AF1-D43510041A2B}"/>
    <cellStyle name="Comma 7 2 2 2 2" xfId="5093" xr:uid="{C7EA9822-3FCA-463A-97B3-854809E81AF9}"/>
    <cellStyle name="Comma 7 2 2 2 2 2" xfId="10333" xr:uid="{FEBB740A-565C-4662-917B-2C1BCE51E884}"/>
    <cellStyle name="Comma 7 2 2 2 2 3" xfId="7209" xr:uid="{212D8E38-330F-4C98-A537-B7D51432A114}"/>
    <cellStyle name="Comma 7 2 2 2 3" xfId="4212" xr:uid="{9465EBAE-E035-4982-82C1-6E390ABC7B05}"/>
    <cellStyle name="Comma 7 2 2 2 3 2" xfId="9451" xr:uid="{05D5C242-36D4-4369-81F0-7C9065539719}"/>
    <cellStyle name="Comma 7 2 2 2 4" xfId="8432" xr:uid="{34D32B1E-4831-4EAB-B765-2EBD5DDB6070}"/>
    <cellStyle name="Comma 7 2 2 2 5" xfId="6327" xr:uid="{75E763F1-021D-4AC4-8AC2-1B24EFD591E7}"/>
    <cellStyle name="Comma 7 2 2 2 6" xfId="3193" xr:uid="{A44FE9E3-B77A-449F-B5D8-71EBD833C367}"/>
    <cellStyle name="Comma 7 2 2 2 7" xfId="2167" xr:uid="{FD8586EC-18EC-4644-A514-2C06C65F26ED}"/>
    <cellStyle name="Comma 7 2 2 3" xfId="4682" xr:uid="{9E001E2D-FFF4-4CB1-9C0F-D9D286DB913A}"/>
    <cellStyle name="Comma 7 2 2 3 2" xfId="9922" xr:uid="{24540218-BD0C-48C2-9C90-05010431DBEF}"/>
    <cellStyle name="Comma 7 2 2 3 3" xfId="6798" xr:uid="{906695B3-A598-4499-8A9E-DF129CC72A9A}"/>
    <cellStyle name="Comma 7 2 2 4" xfId="3731" xr:uid="{7BA2894D-EE2A-433A-853D-B7290F3E4CC4}"/>
    <cellStyle name="Comma 7 2 2 4 2" xfId="8970" xr:uid="{C2250511-B37D-4561-BC02-15F8711E6EAC}"/>
    <cellStyle name="Comma 7 2 2 5" xfId="7951" xr:uid="{F8C92E04-D05F-4E6C-8E91-81B7FE16CB5D}"/>
    <cellStyle name="Comma 7 2 2 6" xfId="5846" xr:uid="{ABD5C5A1-5E79-4A4A-9E25-65885DEEA7CD}"/>
    <cellStyle name="Comma 7 2 2 7" xfId="2712" xr:uid="{673B3D3D-B6C7-4E89-A1CA-7516948824EB}"/>
    <cellStyle name="Comma 7 2 2 8" xfId="1686" xr:uid="{21C19032-2A19-41DD-B960-F368C87DDFCD}"/>
    <cellStyle name="Comma 7 2 3" xfId="898" xr:uid="{FE9776CF-E7D3-49A1-B143-6BF913322F7A}"/>
    <cellStyle name="Comma 7 2 3 2" xfId="4886" xr:uid="{95F569D5-11E1-4BF1-8218-2A870B18FF11}"/>
    <cellStyle name="Comma 7 2 3 2 2" xfId="10126" xr:uid="{7C892620-A83C-4F8C-AB64-D51E62BA239E}"/>
    <cellStyle name="Comma 7 2 3 2 3" xfId="7002" xr:uid="{6AD9F88C-DF3F-41AE-90DF-5793B5588EF2}"/>
    <cellStyle name="Comma 7 2 3 3" xfId="3970" xr:uid="{E04CA98F-E872-4DAA-B846-5B9343221DAE}"/>
    <cellStyle name="Comma 7 2 3 3 2" xfId="9209" xr:uid="{C4DB2950-B474-4449-B3F6-F586866F20AB}"/>
    <cellStyle name="Comma 7 2 3 4" xfId="8190" xr:uid="{A167DB21-C33B-40A8-B1B8-A8DCDCDC6368}"/>
    <cellStyle name="Comma 7 2 3 5" xfId="6085" xr:uid="{C1D8D1E2-1220-4AF2-9D45-200A306F7850}"/>
    <cellStyle name="Comma 7 2 3 6" xfId="2951" xr:uid="{E4D0CBBD-0D31-47E5-87DC-07BA335F6661}"/>
    <cellStyle name="Comma 7 2 3 7" xfId="1925" xr:uid="{C8CF9A39-B2BA-4D69-BC1B-D60022757D14}"/>
    <cellStyle name="Comma 7 2 4" xfId="4475" xr:uid="{4B9AF0B2-01ED-47E2-936C-EA03BA541F38}"/>
    <cellStyle name="Comma 7 2 4 2" xfId="9715" xr:uid="{5284240F-41A4-4F2D-A17E-8625424F8AA1}"/>
    <cellStyle name="Comma 7 2 4 3" xfId="6591" xr:uid="{94CC07A1-EFE9-4A06-88E8-96A779A254FF}"/>
    <cellStyle name="Comma 7 2 5" xfId="3489" xr:uid="{BA6A6D48-17FC-4ABF-A831-567512992BEF}"/>
    <cellStyle name="Comma 7 2 5 2" xfId="8728" xr:uid="{02AD2D6F-9647-42E0-92B2-9DA32638414E}"/>
    <cellStyle name="Comma 7 2 6" xfId="7709" xr:uid="{9698EE89-FF1A-4990-808E-5EB78E842281}"/>
    <cellStyle name="Comma 7 2 7" xfId="5604" xr:uid="{32CB95D0-8EC3-404E-AB9D-7A4B9D5143D4}"/>
    <cellStyle name="Comma 7 2 8" xfId="10718" xr:uid="{DF1BE20B-7D04-488F-B9DA-9FE96B9DC4B4}"/>
    <cellStyle name="Comma 7 2 9" xfId="2470" xr:uid="{0A27B11A-449D-4B89-A942-A6BCEE180C78}"/>
    <cellStyle name="Comma 7 3" xfId="455" xr:uid="{E3F4A4F8-0423-4842-B9AB-C2100121658C}"/>
    <cellStyle name="Comma 7 3 10" xfId="1485" xr:uid="{4AA9A7CF-30A8-41FD-A5EF-853ED3C6E6F9}"/>
    <cellStyle name="Comma 7 3 2" xfId="698" xr:uid="{C460D6EC-BF20-4825-BEB1-80453175F513}"/>
    <cellStyle name="Comma 7 3 2 2" xfId="1181" xr:uid="{3788C024-6FEF-4354-BD46-8FB42AF24316}"/>
    <cellStyle name="Comma 7 3 2 2 2" xfId="5129" xr:uid="{D5CB5F57-B09C-4F91-A053-258BB8A0421A}"/>
    <cellStyle name="Comma 7 3 2 2 2 2" xfId="10369" xr:uid="{D7D2695A-FC4F-4BFA-B803-E5F9FC420583}"/>
    <cellStyle name="Comma 7 3 2 2 2 3" xfId="7245" xr:uid="{5E1BA27E-0B99-4223-ADCE-D7659C2DDDA3}"/>
    <cellStyle name="Comma 7 3 2 2 3" xfId="4253" xr:uid="{8AAC58AC-4522-4F81-9D0D-EB6C239A6D50}"/>
    <cellStyle name="Comma 7 3 2 2 3 2" xfId="9492" xr:uid="{B5A691A7-9BD8-41F5-99CE-A73624CEB737}"/>
    <cellStyle name="Comma 7 3 2 2 4" xfId="8473" xr:uid="{132547C0-D886-4632-90E3-0E42D1817077}"/>
    <cellStyle name="Comma 7 3 2 2 5" xfId="6368" xr:uid="{4A1B5AF8-9315-476C-8F8B-4AD26AF9C830}"/>
    <cellStyle name="Comma 7 3 2 2 6" xfId="3234" xr:uid="{F48A5A59-2012-4668-A175-18F38ACE2C2A}"/>
    <cellStyle name="Comma 7 3 2 2 7" xfId="2208" xr:uid="{1A955888-4848-465C-A5A3-E22CAFD95AD4}"/>
    <cellStyle name="Comma 7 3 2 3" xfId="4718" xr:uid="{B91E249A-F548-4632-8D4E-28DC214C29D3}"/>
    <cellStyle name="Comma 7 3 2 3 2" xfId="9958" xr:uid="{CA3A8B40-BD7F-4867-BF73-D6E17F7FDDA5}"/>
    <cellStyle name="Comma 7 3 2 3 3" xfId="6834" xr:uid="{3285A215-A6BD-494C-8016-DCC5409AE15B}"/>
    <cellStyle name="Comma 7 3 2 4" xfId="3772" xr:uid="{5E72ABE4-32B7-4011-8225-7144194DE9DC}"/>
    <cellStyle name="Comma 7 3 2 4 2" xfId="9011" xr:uid="{FAF7630A-FE97-4653-B7BD-58F09964041C}"/>
    <cellStyle name="Comma 7 3 2 5" xfId="7992" xr:uid="{D4C46509-AF0E-4135-A697-F54B678C518E}"/>
    <cellStyle name="Comma 7 3 2 6" xfId="5887" xr:uid="{8B504CE7-F821-4F2B-80F0-4277352F2CAB}"/>
    <cellStyle name="Comma 7 3 2 7" xfId="2753" xr:uid="{36FB8E00-B1EC-49DA-A601-31B8E680D02D}"/>
    <cellStyle name="Comma 7 3 2 8" xfId="1727" xr:uid="{8676D982-9D29-473E-81BA-D8344EAD60FE}"/>
    <cellStyle name="Comma 7 3 3" xfId="939" xr:uid="{2CA4697B-9EA8-4DF2-8BC9-EFC7BCD939A3}"/>
    <cellStyle name="Comma 7 3 3 2" xfId="4922" xr:uid="{10D6883E-DD5A-45A8-9CF1-0DD694B3C138}"/>
    <cellStyle name="Comma 7 3 3 2 2" xfId="10162" xr:uid="{671601DD-56FD-4358-A1DE-15E993F3CCFA}"/>
    <cellStyle name="Comma 7 3 3 2 3" xfId="7038" xr:uid="{D4BAE695-3D0A-431F-9FF0-4FE3CBA55E71}"/>
    <cellStyle name="Comma 7 3 3 3" xfId="4011" xr:uid="{EE9D610E-6B60-40FA-9E13-11264E14AF42}"/>
    <cellStyle name="Comma 7 3 3 3 2" xfId="9250" xr:uid="{FDCE4514-2F06-483F-8EC6-D63CBC826511}"/>
    <cellStyle name="Comma 7 3 3 4" xfId="8231" xr:uid="{C2D81DE1-C8F5-4519-9B81-D8E114AB5788}"/>
    <cellStyle name="Comma 7 3 3 5" xfId="6126" xr:uid="{E99B7554-C6AC-4709-A8E5-A9404C3176E1}"/>
    <cellStyle name="Comma 7 3 3 6" xfId="2992" xr:uid="{6D436669-3F90-42CE-9599-4EB7FE0F777C}"/>
    <cellStyle name="Comma 7 3 3 7" xfId="1966" xr:uid="{6ED1F436-47FF-4078-B7CD-D25116B9F145}"/>
    <cellStyle name="Comma 7 3 4" xfId="4510" xr:uid="{2B3D06BE-C97F-423A-BB8F-21587D30B35D}"/>
    <cellStyle name="Comma 7 3 4 2" xfId="9750" xr:uid="{B08CAEEE-1069-40BD-A73C-91BEEC8D7A74}"/>
    <cellStyle name="Comma 7 3 4 3" xfId="6626" xr:uid="{11B79795-BAD6-4D23-836D-271F8B664726}"/>
    <cellStyle name="Comma 7 3 5" xfId="3530" xr:uid="{C1DF96E7-2E7A-4989-A5E2-669E73CFA266}"/>
    <cellStyle name="Comma 7 3 5 2" xfId="8769" xr:uid="{31FE7099-7337-4B3F-8720-762A340F556B}"/>
    <cellStyle name="Comma 7 3 6" xfId="7750" xr:uid="{C303FE20-E304-4A2C-AE7D-FE98A6BD2673}"/>
    <cellStyle name="Comma 7 3 7" xfId="5645" xr:uid="{34BB5B96-87F7-4CDD-B31A-0EF57E8818D1}"/>
    <cellStyle name="Comma 7 3 8" xfId="10759" xr:uid="{20C5E781-7601-49F2-AC16-6F3BACDEDDBF}"/>
    <cellStyle name="Comma 7 3 9" xfId="2511" xr:uid="{FAB56D00-2901-4611-9DFD-889BBD072F94}"/>
    <cellStyle name="Comma 7 4" xfId="616" xr:uid="{8B8C0A3B-62A3-4E7F-9A6C-1A67D42A13FB}"/>
    <cellStyle name="Comma 7 4 2" xfId="1099" xr:uid="{0FCBC5D6-D9E5-4B27-A834-0BB81B8B5C2F}"/>
    <cellStyle name="Comma 7 4 2 2" xfId="5057" xr:uid="{8427F180-E955-4C5F-A815-0A794042EE77}"/>
    <cellStyle name="Comma 7 4 2 2 2" xfId="10297" xr:uid="{911F5B4C-5C55-43D1-9783-A7904C447C6B}"/>
    <cellStyle name="Comma 7 4 2 2 3" xfId="7173" xr:uid="{71D1B6B8-AD58-45B8-8432-D4A0521437B9}"/>
    <cellStyle name="Comma 7 4 2 3" xfId="4171" xr:uid="{FB00CA37-991B-4023-BA6D-1A41A0871A1E}"/>
    <cellStyle name="Comma 7 4 2 3 2" xfId="9410" xr:uid="{311F75E4-0DAB-4A1C-90E4-90D53DE82D2E}"/>
    <cellStyle name="Comma 7 4 2 4" xfId="8391" xr:uid="{D68ADDF3-6427-4ED0-A4C1-780A368DC47C}"/>
    <cellStyle name="Comma 7 4 2 5" xfId="6286" xr:uid="{C1A384AF-7D0A-46D3-BCFF-27C21B32425F}"/>
    <cellStyle name="Comma 7 4 2 6" xfId="3152" xr:uid="{3A054CC4-AD0D-446B-B871-32D6DCDFD91B}"/>
    <cellStyle name="Comma 7 4 2 7" xfId="2126" xr:uid="{F971E0DE-CBFA-4877-9DEF-E454ED88825F}"/>
    <cellStyle name="Comma 7 4 3" xfId="4646" xr:uid="{A279B9F5-35A3-484E-8B64-D523883BDAC0}"/>
    <cellStyle name="Comma 7 4 3 2" xfId="9886" xr:uid="{FBCB8C7F-F975-44EE-A596-4EE2F73B0F83}"/>
    <cellStyle name="Comma 7 4 3 3" xfId="6762" xr:uid="{DD98D0A4-CFA4-4361-944A-8FBAB108E8E1}"/>
    <cellStyle name="Comma 7 4 4" xfId="3690" xr:uid="{E90E211A-6D35-4FA8-AEFE-CE721449091F}"/>
    <cellStyle name="Comma 7 4 4 2" xfId="8929" xr:uid="{6A9E7394-F3EA-4D24-B292-D45E65FE9CAB}"/>
    <cellStyle name="Comma 7 4 5" xfId="7910" xr:uid="{A1DA0FD6-D872-4EB0-9AC1-7FF40AB9EED8}"/>
    <cellStyle name="Comma 7 4 6" xfId="5805" xr:uid="{43F3E5B6-1134-42B9-B043-216B1B98FABB}"/>
    <cellStyle name="Comma 7 4 7" xfId="2671" xr:uid="{BA880279-1A15-4D52-8231-3E0B0498DEAD}"/>
    <cellStyle name="Comma 7 4 8" xfId="1645" xr:uid="{AD247A14-7BEB-4503-9E80-BA1B71DFE1E2}"/>
    <cellStyle name="Comma 7 5" xfId="857" xr:uid="{FF02C278-1857-4732-83F4-722E9FE5F192}"/>
    <cellStyle name="Comma 7 5 2" xfId="4850" xr:uid="{8164421B-CB9F-48EA-903F-AEDEA1FEA32C}"/>
    <cellStyle name="Comma 7 5 2 2" xfId="10090" xr:uid="{33B8667B-9521-4B43-8D89-8A2F8BE5915A}"/>
    <cellStyle name="Comma 7 5 2 3" xfId="6966" xr:uid="{8B4B3119-B2C6-4847-B276-0484B0D5C09E}"/>
    <cellStyle name="Comma 7 5 3" xfId="3929" xr:uid="{0E278BE2-D987-47C2-8A03-4AA10D7E3A35}"/>
    <cellStyle name="Comma 7 5 3 2" xfId="9168" xr:uid="{837ADA1B-F457-4696-A78B-36B94CBCBF32}"/>
    <cellStyle name="Comma 7 5 4" xfId="8149" xr:uid="{EC8746AB-6F8C-43C9-9A2C-1696DCB1251D}"/>
    <cellStyle name="Comma 7 5 5" xfId="6044" xr:uid="{12EDB616-08C6-4530-B4DE-2A892E124A4D}"/>
    <cellStyle name="Comma 7 5 6" xfId="2910" xr:uid="{0CBA9D03-1314-40BC-BA7A-BD211FAB570A}"/>
    <cellStyle name="Comma 7 5 7" xfId="1884" xr:uid="{BCDDF7C1-68D3-4B70-9B2C-AB4019F417FE}"/>
    <cellStyle name="Comma 7 6" xfId="4439" xr:uid="{319CD7B9-D0A4-420F-9A7F-B24861B4F555}"/>
    <cellStyle name="Comma 7 6 2" xfId="9679" xr:uid="{66EC2F03-1BB5-4409-9703-CED254D7C8B1}"/>
    <cellStyle name="Comma 7 6 3" xfId="6555" xr:uid="{F257D340-F66C-4F47-A591-087BF5933FE9}"/>
    <cellStyle name="Comma 7 7" xfId="3448" xr:uid="{99FC29B8-3900-48CC-A840-7019A68836F5}"/>
    <cellStyle name="Comma 7 7 2" xfId="8687" xr:uid="{B9B61A62-50CE-49DE-A644-79D0AC8D35F2}"/>
    <cellStyle name="Comma 7 8" xfId="7668" xr:uid="{9219D7E3-8681-46CD-A9BB-11FF627C7936}"/>
    <cellStyle name="Comma 7 9" xfId="5563" xr:uid="{F8A6B2F5-0375-4C3E-BCB6-FEFF49523CE5}"/>
    <cellStyle name="Comma 8" xfId="369" xr:uid="{6FDDC1F9-65D9-454A-887A-26119D04DE8D}"/>
    <cellStyle name="Comma 8 10" xfId="1401" xr:uid="{5D957779-8022-46D2-AE04-189E24FF134F}"/>
    <cellStyle name="Comma 8 2" xfId="614" xr:uid="{871B8546-8A23-48AB-941D-B10AFE3739F3}"/>
    <cellStyle name="Comma 8 2 2" xfId="1097" xr:uid="{DD651FF4-4753-4FDB-8980-41F706C395CE}"/>
    <cellStyle name="Comma 8 2 2 2" xfId="5055" xr:uid="{EB78FAF4-12B2-42CB-8EC0-78E9D5C515C5}"/>
    <cellStyle name="Comma 8 2 2 2 2" xfId="10295" xr:uid="{51034EE1-DAC2-4843-9595-0E43E2255CE0}"/>
    <cellStyle name="Comma 8 2 2 2 3" xfId="7171" xr:uid="{58C8201D-6CC5-4E65-8EE8-11C27A1B47A5}"/>
    <cellStyle name="Comma 8 2 2 3" xfId="4169" xr:uid="{4EAA71A2-0B2A-49FF-AB44-249FD21B8582}"/>
    <cellStyle name="Comma 8 2 2 3 2" xfId="9408" xr:uid="{EA3152EE-DCDE-4844-B73F-297B1B5D0EBD}"/>
    <cellStyle name="Comma 8 2 2 4" xfId="8389" xr:uid="{BF1610A2-CD56-4389-9804-70E8E74D44A1}"/>
    <cellStyle name="Comma 8 2 2 5" xfId="6284" xr:uid="{C9A598BD-A961-4894-9AAD-F307276E385E}"/>
    <cellStyle name="Comma 8 2 2 6" xfId="3150" xr:uid="{BC4B26A4-A2E4-4225-93FB-FF11BD573469}"/>
    <cellStyle name="Comma 8 2 2 7" xfId="2124" xr:uid="{47F551EB-CEEF-4871-87E0-2FBCDAF7F600}"/>
    <cellStyle name="Comma 8 2 3" xfId="4644" xr:uid="{BA2B945A-73D0-4845-BC33-B21BA479C763}"/>
    <cellStyle name="Comma 8 2 3 2" xfId="9884" xr:uid="{88A0E568-8A46-4C2B-A93E-4959200ADCD4}"/>
    <cellStyle name="Comma 8 2 3 3" xfId="6760" xr:uid="{EA91035E-66C2-4E9D-9507-C67E9C171337}"/>
    <cellStyle name="Comma 8 2 4" xfId="3688" xr:uid="{6AE49F11-A2CE-4EB8-ACCE-D13F676E66B8}"/>
    <cellStyle name="Comma 8 2 4 2" xfId="8927" xr:uid="{A0521380-5063-49F2-B29F-F6E3CCD02FE9}"/>
    <cellStyle name="Comma 8 2 5" xfId="7908" xr:uid="{95782EAA-E64C-45A8-BB42-4A7127ADDAC5}"/>
    <cellStyle name="Comma 8 2 6" xfId="5803" xr:uid="{C4E8D9F1-D4DC-4882-9831-8218A1477B3B}"/>
    <cellStyle name="Comma 8 2 7" xfId="2669" xr:uid="{67DB7999-4361-45AE-BBA8-5902C68DC09A}"/>
    <cellStyle name="Comma 8 2 8" xfId="1643" xr:uid="{878EE78D-A49D-4424-804C-5312AF97D8E9}"/>
    <cellStyle name="Comma 8 3" xfId="855" xr:uid="{63E2BD20-96E9-4A0B-B642-EDB2D7C7AB37}"/>
    <cellStyle name="Comma 8 3 2" xfId="4848" xr:uid="{DB251ED3-726B-4BDC-A7A3-5E08CD797FA0}"/>
    <cellStyle name="Comma 8 3 2 2" xfId="10088" xr:uid="{1A91E0B2-E814-4755-BCD8-E795BB308EA4}"/>
    <cellStyle name="Comma 8 3 2 3" xfId="6964" xr:uid="{3EFD92A8-B1F8-442B-86F7-46C852080F7B}"/>
    <cellStyle name="Comma 8 3 3" xfId="3927" xr:uid="{4E472992-B429-4AE6-9C5A-0BB84A440731}"/>
    <cellStyle name="Comma 8 3 3 2" xfId="9166" xr:uid="{2197F4E0-EFE4-41F5-A861-C174E49C56A0}"/>
    <cellStyle name="Comma 8 3 4" xfId="8147" xr:uid="{7CCB6DC6-4110-471E-A7F7-5B0901378D66}"/>
    <cellStyle name="Comma 8 3 5" xfId="6042" xr:uid="{9289860A-9CEA-495C-9E92-04E8675E8F32}"/>
    <cellStyle name="Comma 8 3 6" xfId="2908" xr:uid="{C92E29E6-0A78-47EB-AFBF-F53BDA4EDE53}"/>
    <cellStyle name="Comma 8 3 7" xfId="1882" xr:uid="{D9999ED3-C644-4173-9F26-53999FC826C2}"/>
    <cellStyle name="Comma 8 4" xfId="4437" xr:uid="{AB801171-7740-40F6-816E-77BB4EF818EB}"/>
    <cellStyle name="Comma 8 4 2" xfId="9677" xr:uid="{49BEA189-749E-465D-9625-746333D4D0E1}"/>
    <cellStyle name="Comma 8 4 3" xfId="6553" xr:uid="{CEA3234C-99CE-423A-8438-C33F35EC016C}"/>
    <cellStyle name="Comma 8 5" xfId="3446" xr:uid="{2594532B-36DC-4A4A-AF38-CB2E2A0F6136}"/>
    <cellStyle name="Comma 8 5 2" xfId="8685" xr:uid="{73962BFA-74C2-480C-B975-8F3DD7C8DCB1}"/>
    <cellStyle name="Comma 8 6" xfId="7666" xr:uid="{5615337A-60C6-4B8D-811B-64EE8C773409}"/>
    <cellStyle name="Comma 8 7" xfId="5561" xr:uid="{B66C6066-D6AA-4BC1-B68B-DB45079A657D}"/>
    <cellStyle name="Comma 8 8" xfId="10675" xr:uid="{7A7E2A0F-35B8-441B-9125-06D0AB9D2322}"/>
    <cellStyle name="Comma 8 9" xfId="2427" xr:uid="{CBF7F442-99B7-4AA3-AA04-A013445122CA}"/>
    <cellStyle name="Comma 9" xfId="412" xr:uid="{6A9AE8F0-5FEE-409B-9ADD-CDF743A994B2}"/>
    <cellStyle name="Comma 9 10" xfId="1442" xr:uid="{B8C1125A-436E-4901-B38D-8A1D8B47DC33}"/>
    <cellStyle name="Comma 9 2" xfId="655" xr:uid="{576A17BA-52C5-4AAE-BEB3-AD007335DDEC}"/>
    <cellStyle name="Comma 9 2 2" xfId="1138" xr:uid="{9A95CF1D-999C-4DA7-8143-92E2CFB0CED7}"/>
    <cellStyle name="Comma 9 2 2 2" xfId="5091" xr:uid="{9B648075-DA16-4CDB-A35C-55E0D4421943}"/>
    <cellStyle name="Comma 9 2 2 2 2" xfId="10331" xr:uid="{7FAAA67E-AA96-41B3-81D2-88D1217EE17E}"/>
    <cellStyle name="Comma 9 2 2 2 3" xfId="7207" xr:uid="{C82C3CFE-F94D-4748-9242-FAC982C035D5}"/>
    <cellStyle name="Comma 9 2 2 3" xfId="4210" xr:uid="{B5EA6006-ED27-4F7F-9C74-51BA8F16AE6F}"/>
    <cellStyle name="Comma 9 2 2 3 2" xfId="9449" xr:uid="{00FDF45F-0D5C-491E-971B-EB1B5D3B8AEE}"/>
    <cellStyle name="Comma 9 2 2 4" xfId="8430" xr:uid="{F2D015FB-534B-429D-A223-678ADCB452C0}"/>
    <cellStyle name="Comma 9 2 2 5" xfId="6325" xr:uid="{4102219C-5CB1-4B64-B911-5A6AFAD1FC69}"/>
    <cellStyle name="Comma 9 2 2 6" xfId="3191" xr:uid="{D00958B3-E79E-46AF-87E1-3D5DF5DAB07E}"/>
    <cellStyle name="Comma 9 2 2 7" xfId="2165" xr:uid="{E0CCDD6E-3937-4D27-905C-D976FEBD4E18}"/>
    <cellStyle name="Comma 9 2 3" xfId="4680" xr:uid="{28C3F382-106B-4DCB-AC42-A374EF037197}"/>
    <cellStyle name="Comma 9 2 3 2" xfId="9920" xr:uid="{278525B3-5FE2-4DB9-8707-BBB5FE748BB7}"/>
    <cellStyle name="Comma 9 2 3 3" xfId="6796" xr:uid="{1F87B3E6-B3BD-4BB9-93C3-9D6FC8F252B2}"/>
    <cellStyle name="Comma 9 2 4" xfId="3729" xr:uid="{EEADDC11-24F7-4696-A9A5-BD644E828C66}"/>
    <cellStyle name="Comma 9 2 4 2" xfId="8968" xr:uid="{480240A5-00C1-489D-80D2-0B9BE7CBC82F}"/>
    <cellStyle name="Comma 9 2 5" xfId="7949" xr:uid="{8910E9B1-9A1D-4539-A4F1-593061799FF6}"/>
    <cellStyle name="Comma 9 2 6" xfId="5844" xr:uid="{351DFB7A-D46A-42FF-B815-195D5D22E7DE}"/>
    <cellStyle name="Comma 9 2 7" xfId="2710" xr:uid="{03E14BFB-17E9-4A45-B29F-D8E7CEA58732}"/>
    <cellStyle name="Comma 9 2 8" xfId="1684" xr:uid="{31683818-8B09-4774-9E1D-3D54B83AD856}"/>
    <cellStyle name="Comma 9 3" xfId="896" xr:uid="{DC3DC9B2-A538-4D9C-9602-7EEB83B3DE80}"/>
    <cellStyle name="Comma 9 3 2" xfId="4884" xr:uid="{E27D98C4-F299-4814-B9C3-74C39101CD5E}"/>
    <cellStyle name="Comma 9 3 2 2" xfId="10124" xr:uid="{020B6998-D20D-4363-BFF9-A3AAF6C049EE}"/>
    <cellStyle name="Comma 9 3 2 3" xfId="7000" xr:uid="{F8D87F1B-D336-429A-9181-AFD40A021F56}"/>
    <cellStyle name="Comma 9 3 3" xfId="3968" xr:uid="{8F59FD68-EAA2-48EB-9F1C-B540CC68625C}"/>
    <cellStyle name="Comma 9 3 3 2" xfId="9207" xr:uid="{2279BFDE-18C6-414B-BBA3-1BD00768140F}"/>
    <cellStyle name="Comma 9 3 4" xfId="8188" xr:uid="{3F726D4F-B30C-40CA-9218-8937727547DF}"/>
    <cellStyle name="Comma 9 3 5" xfId="6083" xr:uid="{E284955A-7D97-4650-AEDF-D77E3ED18EF2}"/>
    <cellStyle name="Comma 9 3 6" xfId="2949" xr:uid="{35D2D41F-6A33-4718-996F-78263620CEA6}"/>
    <cellStyle name="Comma 9 3 7" xfId="1923" xr:uid="{321F8A8C-4FBE-4AEA-AB10-4263DC0D663F}"/>
    <cellStyle name="Comma 9 4" xfId="4473" xr:uid="{1B060BF8-5005-4085-B5F3-3765A3104CEB}"/>
    <cellStyle name="Comma 9 4 2" xfId="9713" xr:uid="{82BC675F-1708-4EEE-953E-E0048E8A98E3}"/>
    <cellStyle name="Comma 9 4 3" xfId="6589" xr:uid="{D4C390F7-0D79-436E-8038-86D1F66BBF69}"/>
    <cellStyle name="Comma 9 5" xfId="3487" xr:uid="{53DF50E7-0A32-48EA-AD3C-7211F1E24BED}"/>
    <cellStyle name="Comma 9 5 2" xfId="8726" xr:uid="{7B7CA7C2-D647-4848-8BD5-BC9BAFE42E4B}"/>
    <cellStyle name="Comma 9 6" xfId="7707" xr:uid="{1DEA4641-1A39-4EFC-9D29-947343F0EFD6}"/>
    <cellStyle name="Comma 9 7" xfId="5602" xr:uid="{8EB34BEA-7602-46F8-87D0-701DF0C4B218}"/>
    <cellStyle name="Comma 9 8" xfId="10716" xr:uid="{1E451F6A-D663-4452-A8F9-CD0813D3073A}"/>
    <cellStyle name="Comma 9 9" xfId="2468" xr:uid="{2726FC01-1C50-4FCA-9B19-85D0A51CE364}"/>
    <cellStyle name="Currency" xfId="3" builtinId="4" hidden="1"/>
    <cellStyle name="Currency [0]" xfId="4" builtinId="7" hidden="1"/>
    <cellStyle name="Currency 2" xfId="113" xr:uid="{98CD84B0-346A-4709-A602-7BFF7DF79767}"/>
    <cellStyle name="Currency 2 10" xfId="1193" xr:uid="{A060C8EC-6260-40CC-88CA-94F1742435FE}"/>
    <cellStyle name="Currency 2 10 2" xfId="9503" xr:uid="{66AC88A0-D281-4D91-82CA-2EC23D31F5EA}"/>
    <cellStyle name="Currency 2 10 3" xfId="6379" xr:uid="{60B825CA-504B-4A80-AF5B-30906D4ECAB6}"/>
    <cellStyle name="Currency 2 10 4" xfId="4263" xr:uid="{FD14385B-489B-4DC6-BF3F-D881F5DABB3C}"/>
    <cellStyle name="Currency 2 10 5" xfId="2220" xr:uid="{DE047D6B-D891-43D4-A5CD-DBC76D08DE72}"/>
    <cellStyle name="Currency 2 11" xfId="3242" xr:uid="{FC33C566-6002-4749-9AAB-8D80DE788D42}"/>
    <cellStyle name="Currency 2 11 2" xfId="8481" xr:uid="{5BF688AB-3CAA-4793-97D1-4DA29EDE4EAE}"/>
    <cellStyle name="Currency 2 12" xfId="7462" xr:uid="{F3EC4552-AB04-4800-A855-4FC42969A23E}"/>
    <cellStyle name="Currency 2 13" xfId="5357" xr:uid="{85E0960A-2929-4BB3-9C18-F4AFCD57DD6E}"/>
    <cellStyle name="Currency 2 14" xfId="10586" xr:uid="{B75F1B50-8127-45E6-A4F6-5C3DC3C34625}"/>
    <cellStyle name="Currency 2 15" xfId="10767" xr:uid="{96886FAF-21F5-4882-A2B9-308D73481443}"/>
    <cellStyle name="Currency 2 16" xfId="2223" xr:uid="{F1E7C4F7-4889-4105-A29A-B57CE330B9F6}"/>
    <cellStyle name="Currency 2 17" xfId="1197" xr:uid="{C4E6EC7D-E4FA-458C-ADDB-F851561BFD9F}"/>
    <cellStyle name="Currency 2 2" xfId="198" xr:uid="{70557D19-8332-4DFE-BA18-BAA0635AAE08}"/>
    <cellStyle name="Currency 2 2 10" xfId="10620" xr:uid="{0F5AABEE-0F85-49C4-A30D-9094C0EBFCE6}"/>
    <cellStyle name="Currency 2 2 11" xfId="2257" xr:uid="{954AD67A-534B-43ED-9BF7-EE676A43CD35}"/>
    <cellStyle name="Currency 2 2 12" xfId="1231" xr:uid="{55CDB6DB-F8A9-4061-A7F5-FAC4F95AD00F}"/>
    <cellStyle name="Currency 2 2 2" xfId="314" xr:uid="{94F47329-F16E-4046-9D63-D97F6029F491}"/>
    <cellStyle name="Currency 2 2 2 2" xfId="559" xr:uid="{E01DBE2F-9311-4C31-80CE-F3340A91C196}"/>
    <cellStyle name="Currency 2 2 2 2 2" xfId="1042" xr:uid="{3623575F-A5E1-4B70-B403-D03F5B9CC8DE}"/>
    <cellStyle name="Currency 2 2 2 2 2 2" xfId="5010" xr:uid="{99BC3CAA-3092-460C-A57A-CDF51D97FE45}"/>
    <cellStyle name="Currency 2 2 2 2 2 2 2" xfId="10250" xr:uid="{FEEFC0D3-7D2B-4515-A2AB-C2805CC9895B}"/>
    <cellStyle name="Currency 2 2 2 2 2 2 3" xfId="7126" xr:uid="{D5E6A055-7A84-4362-8A70-653522DBEDBC}"/>
    <cellStyle name="Currency 2 2 2 2 2 3" xfId="4114" xr:uid="{E7B49E60-87AA-41AD-A3AF-032DF70A892C}"/>
    <cellStyle name="Currency 2 2 2 2 2 3 2" xfId="9353" xr:uid="{0EB379EB-B0ED-41CE-8178-8F9CF8CFCC0E}"/>
    <cellStyle name="Currency 2 2 2 2 2 4" xfId="8334" xr:uid="{56FD9C4F-9704-4D68-9071-DDAA84FE855E}"/>
    <cellStyle name="Currency 2 2 2 2 2 5" xfId="6229" xr:uid="{3FC13AEF-99D3-41C8-979D-A31398409859}"/>
    <cellStyle name="Currency 2 2 2 2 2 6" xfId="3095" xr:uid="{E5E94C43-DE7C-42CE-B2FF-93DDB4A3839E}"/>
    <cellStyle name="Currency 2 2 2 2 2 7" xfId="2069" xr:uid="{ECC716B9-9F0D-4B4A-99C9-5349207A3348}"/>
    <cellStyle name="Currency 2 2 2 2 3" xfId="4599" xr:uid="{14FD84E0-97AA-4F6F-9551-552CCFDBEC1F}"/>
    <cellStyle name="Currency 2 2 2 2 3 2" xfId="9839" xr:uid="{C6E40D5F-838F-4EDC-85A8-0ADB191E19A1}"/>
    <cellStyle name="Currency 2 2 2 2 3 3" xfId="6715" xr:uid="{B7C7D95E-5C1A-4644-9BAC-043812EB8A36}"/>
    <cellStyle name="Currency 2 2 2 2 4" xfId="3633" xr:uid="{2C47B854-8285-4137-A101-735210AD231A}"/>
    <cellStyle name="Currency 2 2 2 2 4 2" xfId="8872" xr:uid="{6F72CC1D-2076-4CA9-A0A6-10204D717203}"/>
    <cellStyle name="Currency 2 2 2 2 5" xfId="7853" xr:uid="{4012ED53-46A9-4035-8364-2D65A8E9F9C9}"/>
    <cellStyle name="Currency 2 2 2 2 6" xfId="5748" xr:uid="{6650550D-0174-4679-81F8-22D535A51CDF}"/>
    <cellStyle name="Currency 2 2 2 2 7" xfId="2614" xr:uid="{325E8F61-77F0-4128-AF9C-3C11312F3ED7}"/>
    <cellStyle name="Currency 2 2 2 2 8" xfId="1588" xr:uid="{13BFD215-ABB3-4C46-92FA-518991579547}"/>
    <cellStyle name="Currency 2 2 2 3" xfId="800" xr:uid="{66DFFDD5-3CB5-45C4-8BBF-166A8FEB77B5}"/>
    <cellStyle name="Currency 2 2 2 3 2" xfId="4803" xr:uid="{DA0F8086-BD4B-425E-ACFC-B5E3721723B8}"/>
    <cellStyle name="Currency 2 2 2 3 2 2" xfId="10043" xr:uid="{539D4B90-A764-4A6F-8A3F-8DEDF33B5851}"/>
    <cellStyle name="Currency 2 2 2 3 2 3" xfId="6919" xr:uid="{40E04B7E-6BD9-46D6-840E-9B0B9E657EA9}"/>
    <cellStyle name="Currency 2 2 2 3 3" xfId="3872" xr:uid="{6A0AF4EF-6F3F-4828-982E-7449E3F266B9}"/>
    <cellStyle name="Currency 2 2 2 3 3 2" xfId="9111" xr:uid="{B754157A-8898-4127-A5E6-D2F31EAC8749}"/>
    <cellStyle name="Currency 2 2 2 3 4" xfId="8092" xr:uid="{E1F66AFB-A44A-486F-B461-B730ACD0142E}"/>
    <cellStyle name="Currency 2 2 2 3 5" xfId="5987" xr:uid="{D4AC3038-615E-4654-B4BA-202A0E4D8C2B}"/>
    <cellStyle name="Currency 2 2 2 3 6" xfId="2853" xr:uid="{9A64694C-5063-4FC7-91CF-894735EFA972}"/>
    <cellStyle name="Currency 2 2 2 3 7" xfId="1827" xr:uid="{B067BDFF-C119-4CB7-B98A-A7351F539337}"/>
    <cellStyle name="Currency 2 2 2 4" xfId="4393" xr:uid="{D6557DCB-566E-454B-98A7-226BFD35C621}"/>
    <cellStyle name="Currency 2 2 2 4 2" xfId="9633" xr:uid="{5C789701-7FBB-48D5-9CDE-739A49F89CBC}"/>
    <cellStyle name="Currency 2 2 2 4 3" xfId="6509" xr:uid="{E6B5DAB6-D47F-4A32-A890-F76F35349F5C}"/>
    <cellStyle name="Currency 2 2 2 5" xfId="3391" xr:uid="{2D26F0BA-C638-4BBB-8EE4-1EB09BEA3472}"/>
    <cellStyle name="Currency 2 2 2 5 2" xfId="8630" xr:uid="{AFE2BF67-9952-40A6-BCEA-A3CCA86A6036}"/>
    <cellStyle name="Currency 2 2 2 6" xfId="7611" xr:uid="{FF7F8DA9-2F68-4E6F-831D-E718981905BC}"/>
    <cellStyle name="Currency 2 2 2 7" xfId="5506" xr:uid="{33D58B77-2AB2-4479-B548-846A1FCD9B0C}"/>
    <cellStyle name="Currency 2 2 2 8" xfId="2372" xr:uid="{3C7665C2-E633-416F-B6B5-8AD716A5E0F8}"/>
    <cellStyle name="Currency 2 2 2 9" xfId="1346" xr:uid="{5095BC33-C6D3-43C6-9FE5-BAF0F8AE903B}"/>
    <cellStyle name="Currency 2 2 3" xfId="502" xr:uid="{64F68B44-41CF-47E2-9E2D-6BF71EDCD174}"/>
    <cellStyle name="Currency 2 2 3 2" xfId="985" xr:uid="{C841938A-435F-4EC3-8BD9-1C34808D52B2}"/>
    <cellStyle name="Currency 2 2 3 2 2" xfId="4962" xr:uid="{E7FB2AE3-F3E0-4C42-BCE0-31FCDD04866A}"/>
    <cellStyle name="Currency 2 2 3 2 2 2" xfId="10202" xr:uid="{38A8721C-6BB2-414E-9023-1C367FD921D9}"/>
    <cellStyle name="Currency 2 2 3 2 2 3" xfId="7078" xr:uid="{526EB7AE-C89F-46BB-9337-2AC138C336F1}"/>
    <cellStyle name="Currency 2 2 3 2 3" xfId="4057" xr:uid="{5FE69413-D782-4B01-8BE7-B9D132FA0D54}"/>
    <cellStyle name="Currency 2 2 3 2 3 2" xfId="9296" xr:uid="{314684BC-8D3A-44CC-BFA5-7784BFF89EEC}"/>
    <cellStyle name="Currency 2 2 3 2 4" xfId="8277" xr:uid="{9DAF8DC1-22D3-4146-997C-735BC62438FC}"/>
    <cellStyle name="Currency 2 2 3 2 5" xfId="6172" xr:uid="{EEE7C49D-AEB2-4C1C-81E1-CDFE34B0D31E}"/>
    <cellStyle name="Currency 2 2 3 2 6" xfId="3038" xr:uid="{A71B8068-2CA9-4947-AFC3-18674B8754F0}"/>
    <cellStyle name="Currency 2 2 3 2 7" xfId="2012" xr:uid="{6FC3F3E2-CECD-4EFD-9701-465046B50B2C}"/>
    <cellStyle name="Currency 2 2 3 3" xfId="4550" xr:uid="{CF14F6CE-D27A-4062-894E-A0A3B2B11DE6}"/>
    <cellStyle name="Currency 2 2 3 3 2" xfId="9790" xr:uid="{77F83D33-889E-4E37-9D42-15DF41A567ED}"/>
    <cellStyle name="Currency 2 2 3 3 3" xfId="6666" xr:uid="{B41209C4-B7FC-45DA-8145-CE7A15C6322B}"/>
    <cellStyle name="Currency 2 2 3 4" xfId="3576" xr:uid="{51AD189F-7788-40B1-B589-678686299265}"/>
    <cellStyle name="Currency 2 2 3 4 2" xfId="8815" xr:uid="{CFE50CA3-7787-4B85-8AF8-20281E7F3257}"/>
    <cellStyle name="Currency 2 2 3 5" xfId="7796" xr:uid="{B167FA34-CCB6-44E5-8C03-D24A0360C13C}"/>
    <cellStyle name="Currency 2 2 3 6" xfId="5691" xr:uid="{03AEDE3E-1812-44F7-970F-CADDA3C28974}"/>
    <cellStyle name="Currency 2 2 3 7" xfId="2557" xr:uid="{70930E46-1D24-4DE6-916E-6F8CB2BBBC82}"/>
    <cellStyle name="Currency 2 2 3 8" xfId="1531" xr:uid="{356838E8-FFFA-4113-9C1E-17ABA7F330E1}"/>
    <cellStyle name="Currency 2 2 4" xfId="256" xr:uid="{EF8AE11E-C1BE-4456-9EE3-7EE52C3C213D}"/>
    <cellStyle name="Currency 2 2 4 2" xfId="4344" xr:uid="{D3586372-6B66-4CB2-BBE5-AE23A6749313}"/>
    <cellStyle name="Currency 2 2 4 2 2" xfId="9584" xr:uid="{353E660D-31A1-428B-8602-7E7641CD12B7}"/>
    <cellStyle name="Currency 2 2 4 2 3" xfId="6460" xr:uid="{AC6998BE-C960-4419-AFC9-1095853A019F}"/>
    <cellStyle name="Currency 2 2 4 3" xfId="3333" xr:uid="{A22437D9-131E-4654-A416-96864698AF9F}"/>
    <cellStyle name="Currency 2 2 4 3 2" xfId="8572" xr:uid="{E094A9BB-4985-44E6-9093-2E7ED7279308}"/>
    <cellStyle name="Currency 2 2 4 4" xfId="7553" xr:uid="{1D3F83EB-ACB5-4E97-8405-ECC65F1E11B0}"/>
    <cellStyle name="Currency 2 2 4 5" xfId="5448" xr:uid="{1F6526D3-9D42-4A52-B6B2-7028516E9993}"/>
    <cellStyle name="Currency 2 2 4 6" xfId="2314" xr:uid="{E30D88BC-7C18-498D-AD3D-4FE02FE6EBA6}"/>
    <cellStyle name="Currency 2 2 4 7" xfId="1288" xr:uid="{DEA64446-B2FE-44A0-9E84-5BCAEE78BC92}"/>
    <cellStyle name="Currency 2 2 5" xfId="742" xr:uid="{0C81022B-6953-44D6-B0A4-9C1878B7FD2F}"/>
    <cellStyle name="Currency 2 2 5 2" xfId="4755" xr:uid="{4A7D13EC-C7F3-4AC9-B5FE-12485D1641BE}"/>
    <cellStyle name="Currency 2 2 5 2 2" xfId="9995" xr:uid="{9C5E4FF9-112B-4C8E-B1B6-583625404EB2}"/>
    <cellStyle name="Currency 2 2 5 2 3" xfId="6871" xr:uid="{36341C84-20F3-409D-A4AB-63212A74F792}"/>
    <cellStyle name="Currency 2 2 5 3" xfId="3814" xr:uid="{AC2ED4EC-279F-4F60-89C1-4BAA35BC2AF3}"/>
    <cellStyle name="Currency 2 2 5 3 2" xfId="9053" xr:uid="{BC2A2656-3218-41B4-ADF5-45B3058C4D22}"/>
    <cellStyle name="Currency 2 2 5 4" xfId="8034" xr:uid="{C7CECB5D-7660-448E-A628-E4484AE48E1E}"/>
    <cellStyle name="Currency 2 2 5 5" xfId="5929" xr:uid="{AC5CE75C-68F6-47BE-9A69-C2D3CC4E3096}"/>
    <cellStyle name="Currency 2 2 5 6" xfId="2795" xr:uid="{86265B45-9B24-45A0-B1CF-785FBFF82EF4}"/>
    <cellStyle name="Currency 2 2 5 7" xfId="1769" xr:uid="{DC05EEB5-6D75-4D76-9F23-FE067C8B61BA}"/>
    <cellStyle name="Currency 2 2 6" xfId="4297" xr:uid="{9D16E96B-47E5-4D67-9240-746BE0144848}"/>
    <cellStyle name="Currency 2 2 6 2" xfId="9537" xr:uid="{3D0CB9D0-4F92-48D0-A6D6-809B2F27C4EE}"/>
    <cellStyle name="Currency 2 2 6 3" xfId="6413" xr:uid="{E9CD1371-369E-4E6D-8A0C-E3E73D190543}"/>
    <cellStyle name="Currency 2 2 7" xfId="3276" xr:uid="{BC7E9E31-FB74-4512-B535-6065077F116B}"/>
    <cellStyle name="Currency 2 2 7 2" xfId="8515" xr:uid="{2BB25F91-6E3C-49FD-B186-8748FE560BBB}"/>
    <cellStyle name="Currency 2 2 8" xfId="7496" xr:uid="{A90715DB-F28A-40D7-9B34-6BA987B9B475}"/>
    <cellStyle name="Currency 2 2 9" xfId="5391" xr:uid="{F2EF5EA8-6858-42DC-8C06-866864642146}"/>
    <cellStyle name="Currency 2 3" xfId="338" xr:uid="{D5D65488-C00D-44AF-A3D8-085D55EA489F}"/>
    <cellStyle name="Currency 2 3 10" xfId="1370" xr:uid="{B13D3BF7-B7BD-4A63-B702-FB8F93AF29EB}"/>
    <cellStyle name="Currency 2 3 2" xfId="583" xr:uid="{B4D1CE20-30F4-44FD-BCDE-7B81E210F610}"/>
    <cellStyle name="Currency 2 3 2 2" xfId="1066" xr:uid="{051EE312-725E-485B-B45F-BA50C2660E21}"/>
    <cellStyle name="Currency 2 3 2 2 2" xfId="5029" xr:uid="{A3CD0D6D-D344-481A-8E65-3521E3755087}"/>
    <cellStyle name="Currency 2 3 2 2 2 2" xfId="10269" xr:uid="{29EA9D65-6F05-4304-8154-717908F8C183}"/>
    <cellStyle name="Currency 2 3 2 2 2 3" xfId="7145" xr:uid="{330FFE3A-1A61-4CFF-AC38-0234D14FE521}"/>
    <cellStyle name="Currency 2 3 2 2 3" xfId="4138" xr:uid="{FFE8A472-8934-4BED-9A4C-A8F620391623}"/>
    <cellStyle name="Currency 2 3 2 2 3 2" xfId="9377" xr:uid="{B7610753-21C0-4EDA-88F2-1AEFDD36C507}"/>
    <cellStyle name="Currency 2 3 2 2 4" xfId="8358" xr:uid="{CA21C5C1-8C65-419D-BCBB-75BF55B18FF4}"/>
    <cellStyle name="Currency 2 3 2 2 5" xfId="6253" xr:uid="{CAFC791B-648C-4964-81D3-CD0E931855E4}"/>
    <cellStyle name="Currency 2 3 2 2 6" xfId="3119" xr:uid="{9E159771-0C4D-459D-817E-C3DF733A39A7}"/>
    <cellStyle name="Currency 2 3 2 2 7" xfId="2093" xr:uid="{9F47A805-FFEC-4CA9-9B46-3D79CDA1BD85}"/>
    <cellStyle name="Currency 2 3 2 3" xfId="4618" xr:uid="{186907BE-3811-46FE-9D40-923ADAFD7FE4}"/>
    <cellStyle name="Currency 2 3 2 3 2" xfId="9858" xr:uid="{4E126994-14DB-461A-92A7-DC6FEC9262CA}"/>
    <cellStyle name="Currency 2 3 2 3 3" xfId="6734" xr:uid="{E40041E1-BCA6-4FB1-993D-9B25FE58236E}"/>
    <cellStyle name="Currency 2 3 2 4" xfId="3657" xr:uid="{11518E40-8429-437E-8853-6D324255BD0A}"/>
    <cellStyle name="Currency 2 3 2 4 2" xfId="8896" xr:uid="{959D8319-B8F8-499D-8129-7FD0D4A3F2F9}"/>
    <cellStyle name="Currency 2 3 2 5" xfId="7877" xr:uid="{80FAEF12-8B87-4B5C-81A8-A8314E177511}"/>
    <cellStyle name="Currency 2 3 2 6" xfId="5772" xr:uid="{79FB0DCB-D1E2-4C90-A4C3-54CDAB8AA6DB}"/>
    <cellStyle name="Currency 2 3 2 7" xfId="2638" xr:uid="{F197007B-F54E-4598-A942-0F56817CC4F9}"/>
    <cellStyle name="Currency 2 3 2 8" xfId="1612" xr:uid="{53FCB736-BB1B-4F1A-BFE2-784D98000914}"/>
    <cellStyle name="Currency 2 3 3" xfId="824" xr:uid="{44A2FBB6-A3BC-4F00-816A-A23D24DB57CB}"/>
    <cellStyle name="Currency 2 3 3 2" xfId="4822" xr:uid="{0CF3B366-F047-4286-960A-FC3EDA75B492}"/>
    <cellStyle name="Currency 2 3 3 2 2" xfId="10062" xr:uid="{5D47D9EC-3EB2-4BF1-9C06-2F99878A7FA6}"/>
    <cellStyle name="Currency 2 3 3 2 3" xfId="6938" xr:uid="{5652F947-CCC8-4816-94EA-A2BF09D2009B}"/>
    <cellStyle name="Currency 2 3 3 3" xfId="3896" xr:uid="{56B019A4-9629-447F-A2BF-0EF8B032A39A}"/>
    <cellStyle name="Currency 2 3 3 3 2" xfId="9135" xr:uid="{DE52B6C7-2977-4FD4-A269-98030760CB9A}"/>
    <cellStyle name="Currency 2 3 3 4" xfId="8116" xr:uid="{EB0B48EF-3E1F-4500-8BFE-F75C89E3AD82}"/>
    <cellStyle name="Currency 2 3 3 5" xfId="6011" xr:uid="{E996FA5F-08B6-448A-9E0C-946B9D59EA4A}"/>
    <cellStyle name="Currency 2 3 3 6" xfId="2877" xr:uid="{761396A8-5D9A-4D3E-9DA4-A3244B562AE5}"/>
    <cellStyle name="Currency 2 3 3 7" xfId="1851" xr:uid="{10A3CCD2-4BE4-42A4-93A9-DF723FEB1411}"/>
    <cellStyle name="Currency 2 3 4" xfId="4412" xr:uid="{85F2677C-669F-43E9-8B6F-E11ECA568AF3}"/>
    <cellStyle name="Currency 2 3 4 2" xfId="9652" xr:uid="{60FA5D50-D976-469E-86FB-89758C95563C}"/>
    <cellStyle name="Currency 2 3 4 3" xfId="6528" xr:uid="{6A5E83A1-CD0F-4190-91EC-6336EE11460A}"/>
    <cellStyle name="Currency 2 3 5" xfId="3415" xr:uid="{C2A3E9C6-3336-4D2D-93C1-8B486AD41F4C}"/>
    <cellStyle name="Currency 2 3 5 2" xfId="8654" xr:uid="{9ED6F292-5E2A-492F-9F7B-872E282BC6AE}"/>
    <cellStyle name="Currency 2 3 6" xfId="7635" xr:uid="{C1E1D60C-D5B6-4B38-ADFB-49633E11A7A2}"/>
    <cellStyle name="Currency 2 3 7" xfId="5530" xr:uid="{B8B5C39B-44A4-4318-801E-5A55604A27A4}"/>
    <cellStyle name="Currency 2 3 8" xfId="10644" xr:uid="{138C94F5-D2EA-41A3-B3C8-F0A5F9CB7A1B}"/>
    <cellStyle name="Currency 2 3 9" xfId="2396" xr:uid="{73E733DF-D845-475F-9496-B7A3112C14E2}"/>
    <cellStyle name="Currency 2 4" xfId="381" xr:uid="{8E253608-7DD1-444A-A6A0-9724FF7E47CD}"/>
    <cellStyle name="Currency 2 4 10" xfId="1411" xr:uid="{DD42458C-6FB9-4FF8-99E2-B3FA54F8EB7F}"/>
    <cellStyle name="Currency 2 4 2" xfId="624" xr:uid="{58BB5CB8-BBC2-4135-9C6A-2F0F6195E778}"/>
    <cellStyle name="Currency 2 4 2 2" xfId="1107" xr:uid="{8807C22E-8F84-405B-B5B4-2BF5787546DC}"/>
    <cellStyle name="Currency 2 4 2 2 2" xfId="5065" xr:uid="{3D4B2E60-CEE9-4B72-B501-1F6E2EA9D85C}"/>
    <cellStyle name="Currency 2 4 2 2 2 2" xfId="10305" xr:uid="{2C4E2990-8FF4-4F23-A865-82C43B3A0C45}"/>
    <cellStyle name="Currency 2 4 2 2 2 3" xfId="7181" xr:uid="{FF00AF73-E2A3-4525-A224-AF56C64137AC}"/>
    <cellStyle name="Currency 2 4 2 2 3" xfId="4179" xr:uid="{99C39EA9-E734-478B-9EC2-F7149226FC64}"/>
    <cellStyle name="Currency 2 4 2 2 3 2" xfId="9418" xr:uid="{E86FD17E-5AA7-403E-AF05-F45CCF1FCC43}"/>
    <cellStyle name="Currency 2 4 2 2 4" xfId="8399" xr:uid="{8F84FC3C-E2B2-4B8D-8678-60C2694860F2}"/>
    <cellStyle name="Currency 2 4 2 2 5" xfId="6294" xr:uid="{55C14FCA-46A6-45BE-BB01-48B5CE8511D9}"/>
    <cellStyle name="Currency 2 4 2 2 6" xfId="3160" xr:uid="{D4548922-7FDB-409C-B0AA-B58DC476DD3D}"/>
    <cellStyle name="Currency 2 4 2 2 7" xfId="2134" xr:uid="{EA2D798D-0899-44D7-AAF1-E10C78179DF5}"/>
    <cellStyle name="Currency 2 4 2 3" xfId="4654" xr:uid="{C98538FF-9726-42CA-9852-0284158266B6}"/>
    <cellStyle name="Currency 2 4 2 3 2" xfId="9894" xr:uid="{CC852461-691F-44D7-856D-6E0FF82C0912}"/>
    <cellStyle name="Currency 2 4 2 3 3" xfId="6770" xr:uid="{4689C6E0-013E-477A-9824-D53CF8CEE6E8}"/>
    <cellStyle name="Currency 2 4 2 4" xfId="3698" xr:uid="{8696985D-D0A7-49A6-96EE-30B5B7763036}"/>
    <cellStyle name="Currency 2 4 2 4 2" xfId="8937" xr:uid="{CB4A4B15-C1BF-4120-B49C-A6D3C073CCCD}"/>
    <cellStyle name="Currency 2 4 2 5" xfId="7918" xr:uid="{B40C16C7-1ECA-4967-B486-76023F8103F5}"/>
    <cellStyle name="Currency 2 4 2 6" xfId="5813" xr:uid="{C99C07BF-C54D-46C0-AB93-73380A10936E}"/>
    <cellStyle name="Currency 2 4 2 7" xfId="2679" xr:uid="{30259CB3-B271-4134-B155-316553D8109D}"/>
    <cellStyle name="Currency 2 4 2 8" xfId="1653" xr:uid="{9343435C-39BD-4D21-9A42-EC4600CC5695}"/>
    <cellStyle name="Currency 2 4 3" xfId="865" xr:uid="{9CF7EC78-76A4-4E35-BC29-189DE29E2540}"/>
    <cellStyle name="Currency 2 4 3 2" xfId="4858" xr:uid="{5754B02A-68B0-4345-AD2A-98AE7CAB0F89}"/>
    <cellStyle name="Currency 2 4 3 2 2" xfId="10098" xr:uid="{974C26F8-52FC-4D8D-9F9C-39528C27FE97}"/>
    <cellStyle name="Currency 2 4 3 2 3" xfId="6974" xr:uid="{EE473E06-DB5C-4FB1-A368-69B07BB94224}"/>
    <cellStyle name="Currency 2 4 3 3" xfId="3937" xr:uid="{ED2A61FC-D1EC-4355-9810-04515272EAFE}"/>
    <cellStyle name="Currency 2 4 3 3 2" xfId="9176" xr:uid="{4E06B548-50E0-4B69-B772-49B2E5BEB260}"/>
    <cellStyle name="Currency 2 4 3 4" xfId="8157" xr:uid="{ADCF9E39-B087-4905-9A89-19AB9C47ECA2}"/>
    <cellStyle name="Currency 2 4 3 5" xfId="6052" xr:uid="{62683679-74B0-4DEA-8C74-33D213EE4F4F}"/>
    <cellStyle name="Currency 2 4 3 6" xfId="2918" xr:uid="{16DBE7FB-982D-4B99-BB82-AA110386607D}"/>
    <cellStyle name="Currency 2 4 3 7" xfId="1892" xr:uid="{F8C00D86-44EB-482A-AB6F-D8BC38F3E87E}"/>
    <cellStyle name="Currency 2 4 4" xfId="4447" xr:uid="{E639B40E-ED42-46BB-A5FF-10B3A4033242}"/>
    <cellStyle name="Currency 2 4 4 2" xfId="9687" xr:uid="{3565FD84-D00A-4E99-B51D-816804881C19}"/>
    <cellStyle name="Currency 2 4 4 3" xfId="6563" xr:uid="{5AC03378-D6BF-4EF5-9481-1893D08345DF}"/>
    <cellStyle name="Currency 2 4 5" xfId="3456" xr:uid="{B41249C7-9338-4642-9288-77831FA8E5DD}"/>
    <cellStyle name="Currency 2 4 5 2" xfId="8695" xr:uid="{E3D81E5F-7583-4177-9517-0D900CEB7C81}"/>
    <cellStyle name="Currency 2 4 6" xfId="7676" xr:uid="{956AF91D-FD0D-494F-89F8-2690B4F79552}"/>
    <cellStyle name="Currency 2 4 7" xfId="5571" xr:uid="{57D75126-5614-4826-B08A-7D637126C0BC}"/>
    <cellStyle name="Currency 2 4 8" xfId="10685" xr:uid="{811263C5-6358-4580-8293-903A01607D85}"/>
    <cellStyle name="Currency 2 4 9" xfId="2437" xr:uid="{A8E08AF7-1A21-423B-A110-ECB91B4B17CA}"/>
    <cellStyle name="Currency 2 5" xfId="422" xr:uid="{0DE212CA-3F16-49CF-87FF-4F6AC7BA8C46}"/>
    <cellStyle name="Currency 2 5 10" xfId="1452" xr:uid="{92E08343-85D3-4F04-84FA-2EB0AB3879CB}"/>
    <cellStyle name="Currency 2 5 2" xfId="665" xr:uid="{7150BCFC-870D-4C68-8E16-A3D8DA0580E9}"/>
    <cellStyle name="Currency 2 5 2 2" xfId="1148" xr:uid="{302C6D7E-B15F-4FC3-A231-5E6FFFD49128}"/>
    <cellStyle name="Currency 2 5 2 2 2" xfId="5101" xr:uid="{BF3BCE51-6CBD-4226-9306-4A41AC7BAA34}"/>
    <cellStyle name="Currency 2 5 2 2 2 2" xfId="10341" xr:uid="{B45DDF6D-5F59-4082-BC02-E58824FECE7E}"/>
    <cellStyle name="Currency 2 5 2 2 2 3" xfId="7217" xr:uid="{20F14FF1-E404-48A5-8F0C-129F6D02BA47}"/>
    <cellStyle name="Currency 2 5 2 2 3" xfId="4220" xr:uid="{6AD8E16B-0670-408D-A9A1-E5D263B6C2C3}"/>
    <cellStyle name="Currency 2 5 2 2 3 2" xfId="9459" xr:uid="{CA65C252-CE65-4602-B5F8-A45A03E84220}"/>
    <cellStyle name="Currency 2 5 2 2 4" xfId="8440" xr:uid="{BB67F611-764A-4274-A1EC-F973227A65AB}"/>
    <cellStyle name="Currency 2 5 2 2 5" xfId="6335" xr:uid="{D9579E55-56E1-405B-A9D8-F2741C5F2D55}"/>
    <cellStyle name="Currency 2 5 2 2 6" xfId="3201" xr:uid="{73C423F5-FCD2-4898-A035-EB08E271CB46}"/>
    <cellStyle name="Currency 2 5 2 2 7" xfId="2175" xr:uid="{4E7A932F-DB6C-497E-8BED-E963ED429C55}"/>
    <cellStyle name="Currency 2 5 2 3" xfId="4690" xr:uid="{48102ED0-BA23-44E9-8E07-0C5E43E90E6D}"/>
    <cellStyle name="Currency 2 5 2 3 2" xfId="9930" xr:uid="{AE15A4C3-9C19-4758-A7F9-B86127F3A014}"/>
    <cellStyle name="Currency 2 5 2 3 3" xfId="6806" xr:uid="{ABAC9C29-93BF-4CCD-BCE6-886DBF1A2351}"/>
    <cellStyle name="Currency 2 5 2 4" xfId="3739" xr:uid="{0EE98AE1-FAF0-4326-8E40-A1BBD9A1F008}"/>
    <cellStyle name="Currency 2 5 2 4 2" xfId="8978" xr:uid="{BFC2E795-5022-4867-8729-EDE77AE54A1C}"/>
    <cellStyle name="Currency 2 5 2 5" xfId="7959" xr:uid="{DE603F77-D953-4B7A-B4D2-508E35A3A3D8}"/>
    <cellStyle name="Currency 2 5 2 6" xfId="5854" xr:uid="{51C392B3-AB9D-43CF-BDF2-389459B9D371}"/>
    <cellStyle name="Currency 2 5 2 7" xfId="2720" xr:uid="{1A23001C-A7F3-497A-87B3-EB7BE5F7B9C0}"/>
    <cellStyle name="Currency 2 5 2 8" xfId="1694" xr:uid="{EDFAAE1D-1E34-4FB2-8070-946126900511}"/>
    <cellStyle name="Currency 2 5 3" xfId="906" xr:uid="{964F9434-60F2-4C81-8D11-A925A5E8F64A}"/>
    <cellStyle name="Currency 2 5 3 2" xfId="4894" xr:uid="{4891FFC1-BFEC-4352-8AA0-9825244122F3}"/>
    <cellStyle name="Currency 2 5 3 2 2" xfId="10134" xr:uid="{DA150679-67FF-4EA6-B2F9-CDFCCFEA83F5}"/>
    <cellStyle name="Currency 2 5 3 2 3" xfId="7010" xr:uid="{468F3F8F-E442-4707-A85A-AF06129F2B53}"/>
    <cellStyle name="Currency 2 5 3 3" xfId="3978" xr:uid="{CB4A74FB-F7DC-423B-87A3-BABA60EFF961}"/>
    <cellStyle name="Currency 2 5 3 3 2" xfId="9217" xr:uid="{05237703-3150-44C9-9C78-078643B7626A}"/>
    <cellStyle name="Currency 2 5 3 4" xfId="8198" xr:uid="{74402495-D28A-4B21-80D0-D9FF054D3A08}"/>
    <cellStyle name="Currency 2 5 3 5" xfId="6093" xr:uid="{7BA5D982-BF2E-4B04-9495-143191E5A2BD}"/>
    <cellStyle name="Currency 2 5 3 6" xfId="2959" xr:uid="{17B64CD9-5336-4175-B342-F7C43C07A26D}"/>
    <cellStyle name="Currency 2 5 3 7" xfId="1933" xr:uid="{7F5E1425-385E-4D44-91E1-C3186F296DBF}"/>
    <cellStyle name="Currency 2 5 4" xfId="4483" xr:uid="{E8D3F5B0-9C84-42BD-903B-E3194882312D}"/>
    <cellStyle name="Currency 2 5 4 2" xfId="9723" xr:uid="{274E5E6E-C7A4-45C9-B418-BC536421958E}"/>
    <cellStyle name="Currency 2 5 4 3" xfId="6599" xr:uid="{291BFED3-E646-4C50-8604-597CA07A7BA2}"/>
    <cellStyle name="Currency 2 5 5" xfId="3497" xr:uid="{6E679888-1AF9-4C6A-A56E-CC0AC1CE615A}"/>
    <cellStyle name="Currency 2 5 5 2" xfId="8736" xr:uid="{3FB9846C-38A6-4B1C-9E14-73043FDD25FB}"/>
    <cellStyle name="Currency 2 5 6" xfId="7717" xr:uid="{ED877488-88F9-440D-92A2-75A7B21E8878}"/>
    <cellStyle name="Currency 2 5 7" xfId="5612" xr:uid="{1DCF16EC-BA3C-4CDA-BC41-99349E6E1AA9}"/>
    <cellStyle name="Currency 2 5 8" xfId="10726" xr:uid="{B06923E6-686C-4144-81AC-34662E24DC89}"/>
    <cellStyle name="Currency 2 5 9" xfId="2478" xr:uid="{62463A5A-8034-4928-B503-5CE176811B06}"/>
    <cellStyle name="Currency 2 6" xfId="280" xr:uid="{40790E2D-9A7A-4FFF-9C67-55FECE4D2140}"/>
    <cellStyle name="Currency 2 6 2" xfId="526" xr:uid="{D65BF187-3469-4820-A7F0-752A0D6C9A32}"/>
    <cellStyle name="Currency 2 6 2 2" xfId="1009" xr:uid="{A390DD48-5BED-4DD0-98CE-F7750292E733}"/>
    <cellStyle name="Currency 2 6 2 2 2" xfId="4982" xr:uid="{384D85ED-6165-4287-8C52-879EBE94DC2B}"/>
    <cellStyle name="Currency 2 6 2 2 2 2" xfId="10222" xr:uid="{F2E11F12-98F4-4316-B0C7-8F4CDA4F9431}"/>
    <cellStyle name="Currency 2 6 2 2 2 3" xfId="7098" xr:uid="{57CCF9DA-C700-4501-AE3F-A0947F029784}"/>
    <cellStyle name="Currency 2 6 2 2 3" xfId="4081" xr:uid="{8010A9A4-6CE5-4103-B8D3-816BA7AE724F}"/>
    <cellStyle name="Currency 2 6 2 2 3 2" xfId="9320" xr:uid="{F46270AD-1F5C-467C-809D-02DA19F50721}"/>
    <cellStyle name="Currency 2 6 2 2 4" xfId="8301" xr:uid="{2E7020E8-500D-43F1-A4BD-21D7E90DB135}"/>
    <cellStyle name="Currency 2 6 2 2 5" xfId="6196" xr:uid="{0C6D0AC4-FA7F-4A7E-88FD-26D2FD5D99C8}"/>
    <cellStyle name="Currency 2 6 2 2 6" xfId="3062" xr:uid="{FC9FA331-D822-4868-A404-4AF1457EC228}"/>
    <cellStyle name="Currency 2 6 2 2 7" xfId="2036" xr:uid="{5F9D9D40-06D8-41C2-8B8B-238FFD87851D}"/>
    <cellStyle name="Currency 2 6 2 3" xfId="4570" xr:uid="{FC73F215-BDA9-4FCF-8C24-40B356D265CE}"/>
    <cellStyle name="Currency 2 6 2 3 2" xfId="9810" xr:uid="{2263530E-2BED-4774-8479-4EEAC7232ADB}"/>
    <cellStyle name="Currency 2 6 2 3 3" xfId="6686" xr:uid="{1130F8E2-3013-45CB-9A34-BFD679CF1A74}"/>
    <cellStyle name="Currency 2 6 2 4" xfId="3600" xr:uid="{19607B98-586B-40B1-B98D-CD5C9EBC5516}"/>
    <cellStyle name="Currency 2 6 2 4 2" xfId="8839" xr:uid="{612F0F69-A813-479A-9023-26050187FB70}"/>
    <cellStyle name="Currency 2 6 2 5" xfId="7820" xr:uid="{5DF82016-F6D7-4C8C-9747-B3E1BF2BDF33}"/>
    <cellStyle name="Currency 2 6 2 6" xfId="5715" xr:uid="{90819421-52B1-42B7-86C9-3CC5CBF7C573}"/>
    <cellStyle name="Currency 2 6 2 7" xfId="2581" xr:uid="{E3C3DB75-7027-49BB-AA95-25CE5223353A}"/>
    <cellStyle name="Currency 2 6 2 8" xfId="1555" xr:uid="{59F235A5-F1B6-46B4-BF61-2FF8BD2282AD}"/>
    <cellStyle name="Currency 2 6 3" xfId="766" xr:uid="{70E4AC90-5B45-47B0-BCA9-C0EDFDF0C552}"/>
    <cellStyle name="Currency 2 6 3 2" xfId="4774" xr:uid="{0FF68E22-B0B5-4B44-A5D2-780FD511902C}"/>
    <cellStyle name="Currency 2 6 3 2 2" xfId="10014" xr:uid="{EA2EF12D-52F7-4647-8D97-498CD889B9AF}"/>
    <cellStyle name="Currency 2 6 3 2 3" xfId="6890" xr:uid="{01003486-FF77-47DD-80BF-EFCD2A47D9D1}"/>
    <cellStyle name="Currency 2 6 3 3" xfId="3838" xr:uid="{8662DE97-7748-4BB2-9CE5-DB2259782336}"/>
    <cellStyle name="Currency 2 6 3 3 2" xfId="9077" xr:uid="{070BA7D6-1EA1-4F61-947C-C5A2CB31DCDA}"/>
    <cellStyle name="Currency 2 6 3 4" xfId="8058" xr:uid="{8CD5A799-1B2A-461B-93FC-0D9AE4E4D0BB}"/>
    <cellStyle name="Currency 2 6 3 5" xfId="5953" xr:uid="{24579391-6717-4063-905F-3729BC7D4402}"/>
    <cellStyle name="Currency 2 6 3 6" xfId="2819" xr:uid="{96887620-B546-4B54-8D6C-B422BB97CFD4}"/>
    <cellStyle name="Currency 2 6 3 7" xfId="1793" xr:uid="{D6FD2DF0-9E43-4B0F-82C1-2386A56D2B11}"/>
    <cellStyle name="Currency 2 6 4" xfId="4364" xr:uid="{4F01E5D9-61E6-4520-9945-A1465EDDE475}"/>
    <cellStyle name="Currency 2 6 4 2" xfId="9604" xr:uid="{9E3F563B-9C7C-4897-9EB0-240B3673F6E5}"/>
    <cellStyle name="Currency 2 6 4 3" xfId="6480" xr:uid="{89189E30-C3F0-4D60-9EEC-EDF7BC8300FB}"/>
    <cellStyle name="Currency 2 6 5" xfId="3357" xr:uid="{16A6EC11-BE1E-41BB-9262-65BADCFDF7F5}"/>
    <cellStyle name="Currency 2 6 5 2" xfId="8596" xr:uid="{258EC346-67F2-4BEE-8903-5229CE35F822}"/>
    <cellStyle name="Currency 2 6 6" xfId="7577" xr:uid="{DFDBC143-BF4D-4EB0-B56F-8CBB4307E705}"/>
    <cellStyle name="Currency 2 6 7" xfId="5472" xr:uid="{93B695DD-0B40-46A3-8C5C-5D91070CECCF}"/>
    <cellStyle name="Currency 2 6 8" xfId="2338" xr:uid="{1FF3F857-3BA7-43C5-B265-A29E78F5486D}"/>
    <cellStyle name="Currency 2 6 9" xfId="1312" xr:uid="{8BEA9C07-CCC8-4A57-8D60-D9FBFDAB4516}"/>
    <cellStyle name="Currency 2 7" xfId="469" xr:uid="{2805F446-11C7-4BB3-8E0A-9BD35A1021E5}"/>
    <cellStyle name="Currency 2 7 2" xfId="953" xr:uid="{5E7827DA-7C04-4141-B76D-9E3E2228B819}"/>
    <cellStyle name="Currency 2 7 2 2" xfId="4935" xr:uid="{3A2679F0-B072-4D23-AD04-537A533901ED}"/>
    <cellStyle name="Currency 2 7 2 2 2" xfId="10175" xr:uid="{218D71B9-A04A-4F77-A914-DDFABD735590}"/>
    <cellStyle name="Currency 2 7 2 2 3" xfId="7051" xr:uid="{1F43AFFC-9734-4B06-961A-25D6AE5E648B}"/>
    <cellStyle name="Currency 2 7 2 3" xfId="4025" xr:uid="{0697E3A7-9F81-46B5-8FA2-B1547A9ED7B9}"/>
    <cellStyle name="Currency 2 7 2 3 2" xfId="9264" xr:uid="{49416C93-0C9D-4B16-AC52-284F621F28AA}"/>
    <cellStyle name="Currency 2 7 2 4" xfId="8245" xr:uid="{5BF9AFC8-D8E3-420C-890D-471E6A48E569}"/>
    <cellStyle name="Currency 2 7 2 5" xfId="6140" xr:uid="{9F431092-FB95-400F-89B2-24937A4FB5A2}"/>
    <cellStyle name="Currency 2 7 2 6" xfId="3006" xr:uid="{EB28E24F-73F0-4487-A5B1-D5D6944EA2CA}"/>
    <cellStyle name="Currency 2 7 2 7" xfId="1980" xr:uid="{5F83B638-716D-41BB-89FC-9A897D636E94}"/>
    <cellStyle name="Currency 2 7 3" xfId="4523" xr:uid="{C4EF19B5-E92D-4F75-81F4-10E6E0E904E2}"/>
    <cellStyle name="Currency 2 7 3 2" xfId="9763" xr:uid="{8CA06B5D-93AC-48A2-A887-1F569371D15C}"/>
    <cellStyle name="Currency 2 7 3 3" xfId="6639" xr:uid="{E3BB33C0-5914-4CBE-900E-89EC2FAA4E5F}"/>
    <cellStyle name="Currency 2 7 4" xfId="3544" xr:uid="{281E6F2A-4DA1-4D86-A206-FF05D5F4DDAA}"/>
    <cellStyle name="Currency 2 7 4 2" xfId="8783" xr:uid="{5B1C1CAB-5810-4509-A0DD-9A706BB7C1A2}"/>
    <cellStyle name="Currency 2 7 5" xfId="7764" xr:uid="{938FDA6A-5F38-44CE-A0A3-C10AEECFBFEF}"/>
    <cellStyle name="Currency 2 7 6" xfId="5659" xr:uid="{E13F84CF-D5B3-440C-8056-37468031BB8C}"/>
    <cellStyle name="Currency 2 7 7" xfId="2525" xr:uid="{F8A84CB6-26AB-4F16-BC3B-87A5EFE0031F}"/>
    <cellStyle name="Currency 2 7 8" xfId="1499" xr:uid="{A7726ECA-F9DC-4623-BF40-EC6BECF3CDAF}"/>
    <cellStyle name="Currency 2 8" xfId="222" xr:uid="{D646EB3B-6202-4648-BFF3-C1EDF7745AF6}"/>
    <cellStyle name="Currency 2 8 2" xfId="4315" xr:uid="{292D8A55-D607-4660-81BB-E114498E70D9}"/>
    <cellStyle name="Currency 2 8 2 2" xfId="9555" xr:uid="{36DB70D1-BD6F-4049-831F-6F89FE3844C5}"/>
    <cellStyle name="Currency 2 8 2 3" xfId="6431" xr:uid="{9AECD001-E20D-48CB-88F0-8D14FB87F6B1}"/>
    <cellStyle name="Currency 2 8 3" xfId="3299" xr:uid="{8FCE680E-F9DA-4091-A37A-1F05945683AB}"/>
    <cellStyle name="Currency 2 8 3 2" xfId="8538" xr:uid="{F6DA51AE-0392-4AFE-B453-36FCDE75B098}"/>
    <cellStyle name="Currency 2 8 4" xfId="7519" xr:uid="{8048A80D-5DF3-4CAC-A894-D8A01C6D57B1}"/>
    <cellStyle name="Currency 2 8 5" xfId="5414" xr:uid="{6A7E094C-BEAE-44F0-B777-9BA8F2F1EF63}"/>
    <cellStyle name="Currency 2 8 6" xfId="2280" xr:uid="{5A572AA1-ADFB-40AC-BE6F-430421B3C98D}"/>
    <cellStyle name="Currency 2 8 7" xfId="1254" xr:uid="{98B98926-C913-4442-AA5E-63E161DD5FBE}"/>
    <cellStyle name="Currency 2 9" xfId="708" xr:uid="{53E3403F-71E6-4B6B-9E00-CE839488D253}"/>
    <cellStyle name="Currency 2 9 2" xfId="4726" xr:uid="{D143C0E2-29BC-4C3A-81C5-6BBAB5111584}"/>
    <cellStyle name="Currency 2 9 2 2" xfId="9966" xr:uid="{19A43227-F72F-47C4-A6A0-7EA870D97ECF}"/>
    <cellStyle name="Currency 2 9 2 3" xfId="6842" xr:uid="{67642522-19C5-4E41-9C6C-E62A2DB06603}"/>
    <cellStyle name="Currency 2 9 3" xfId="3780" xr:uid="{55B05303-0561-4C8D-922C-4FB06E7D3E09}"/>
    <cellStyle name="Currency 2 9 3 2" xfId="9019" xr:uid="{A4176340-9BE8-414D-A8F4-039BCA7BE6BB}"/>
    <cellStyle name="Currency 2 9 4" xfId="8000" xr:uid="{36CA26A7-5875-470A-9437-508335A37850}"/>
    <cellStyle name="Currency 2 9 5" xfId="5895" xr:uid="{C2746FCC-5D44-4619-873C-7E03A1B127C0}"/>
    <cellStyle name="Currency 2 9 6" xfId="2761" xr:uid="{2F151B28-DE77-4B85-B775-98D70E691B45}"/>
    <cellStyle name="Currency 2 9 7" xfId="1735" xr:uid="{1F9F4967-568F-4A23-825E-789AEC75795B}"/>
    <cellStyle name="Date (short)" xfId="50" xr:uid="{00000000-0005-0000-0000-000022000000}"/>
    <cellStyle name="Explanatory Text" xfId="20" builtinId="53" customBuiltin="1"/>
    <cellStyle name="Explanatory Text 2" xfId="114" xr:uid="{D1AF7EA8-2D0B-41EB-A9AE-26578B204A08}"/>
    <cellStyle name="Explanatory Text 3" xfId="73" xr:uid="{BDE55A58-5944-4B6A-8FDA-946AD65B3C27}"/>
    <cellStyle name="Followed Hyperlink" xfId="61" builtinId="9" hidden="1"/>
    <cellStyle name="Good" xfId="10" builtinId="26" hidden="1"/>
    <cellStyle name="Good 2" xfId="115" xr:uid="{ABB01B55-8873-4914-85B3-60899B6745BF}"/>
    <cellStyle name="Heading 1" xfId="6" builtinId="16" customBuiltin="1"/>
    <cellStyle name="Heading 1 2" xfId="116" xr:uid="{C3D8E2D6-FE98-470D-A695-482BA5B91752}"/>
    <cellStyle name="Heading 2" xfId="7" builtinId="17" customBuiltin="1"/>
    <cellStyle name="Heading 2 2" xfId="117" xr:uid="{104B1576-E8B2-46A9-8D41-3515D39F3E83}"/>
    <cellStyle name="Heading 3" xfId="8" builtinId="18" customBuiltin="1"/>
    <cellStyle name="Heading 3 2" xfId="118" xr:uid="{779174BE-533D-4A53-92C6-8438FFE4B73F}"/>
    <cellStyle name="Heading 4" xfId="9" builtinId="19" hidden="1"/>
    <cellStyle name="Heading 4 2" xfId="119" xr:uid="{5FB5A0A9-51B6-4BF7-B161-B2F6C4C1DB50}"/>
    <cellStyle name="Hyperlink" xfId="52" builtinId="8" customBuiltin="1"/>
    <cellStyle name="Hyperlink 2" xfId="74" xr:uid="{21B79319-D841-4CE3-BF44-B02B55260728}"/>
    <cellStyle name="Hyperlink 2 2" xfId="707" xr:uid="{31AE1EE6-2641-4D92-BC15-13F4E31CB5DD}"/>
    <cellStyle name="Hyperlink 2 3" xfId="120" xr:uid="{1E816751-7832-45E3-A8FE-B388CACA72C5}"/>
    <cellStyle name="Hyperlink 3" xfId="80" xr:uid="{6A68A7FD-9F04-4E32-A455-80BD3FD80155}"/>
    <cellStyle name="Hyperlink 3 2" xfId="372" xr:uid="{F0C29D8C-EE4A-49DD-BB5A-536D0844A6B5}"/>
    <cellStyle name="Hyperlink 4" xfId="470" xr:uid="{3CC958B3-081D-4885-BC3D-1C7F77394964}"/>
    <cellStyle name="Hyperlink 5" xfId="706" xr:uid="{97F61E03-6F8F-4004-8045-8974610FE65F}"/>
    <cellStyle name="Hyperlink 6" xfId="70" xr:uid="{75B841C2-5253-4A45-83DB-B25B2665C066}"/>
    <cellStyle name="Input" xfId="13" builtinId="20" customBuiltin="1"/>
    <cellStyle name="Input 2" xfId="121" xr:uid="{025479B2-A6E3-4A6E-BE24-A36C7790A0E5}"/>
    <cellStyle name="Label" xfId="49" xr:uid="{00000000-0005-0000-0000-00002C000000}"/>
    <cellStyle name="Label 2" xfId="62" xr:uid="{3044F1C9-2D54-4166-ADB7-B1C903B40F4C}"/>
    <cellStyle name="Link" xfId="48" xr:uid="{00000000-0005-0000-0000-00002D000000}"/>
    <cellStyle name="Linked Cell" xfId="16" builtinId="24" hidden="1"/>
    <cellStyle name="Linked Cell 2" xfId="122" xr:uid="{75F11C8D-C344-4FE1-8258-F7FF59DC3C21}"/>
    <cellStyle name="MPS axes" xfId="79" xr:uid="{9C053AF1-028A-49D7-BEFE-F02215F33BFA}"/>
    <cellStyle name="MPS dates" xfId="76" xr:uid="{6AFB767D-B5EF-448C-A8FC-45FD080EFE6D}"/>
    <cellStyle name="MPS title" xfId="78" xr:uid="{4A4D0E1F-0CE8-420C-AE8D-A1D8B8E336C7}"/>
    <cellStyle name="Neutral" xfId="12" builtinId="28" hidden="1"/>
    <cellStyle name="Neutral 2" xfId="123" xr:uid="{4C481B7E-BBDA-4C6D-BF89-9BE5F74B338A}"/>
    <cellStyle name="Normal" xfId="0" builtinId="0" customBuiltin="1"/>
    <cellStyle name="Normal 10" xfId="124" xr:uid="{19D6CD0D-63D2-4215-B35B-0E51EE289809}"/>
    <cellStyle name="Normal 11" xfId="125" xr:uid="{3C05FC1D-8A83-4A47-A7C7-711351736767}"/>
    <cellStyle name="Normal 11 2" xfId="126" xr:uid="{A19763E0-59BA-47E7-9C85-ADA23BA60CFA}"/>
    <cellStyle name="Normal 11 2 2" xfId="5139" xr:uid="{46696C55-D51F-4F49-8E0E-CEA4CFAA0BFA}"/>
    <cellStyle name="Normal 12" xfId="127" xr:uid="{4D1D013E-F9D1-4553-9D45-DDFD8DA24EAA}"/>
    <cellStyle name="Normal 12 2" xfId="128" xr:uid="{FDAAC42F-53FD-4711-9254-869DFAC338F9}"/>
    <cellStyle name="Normal 13" xfId="129" xr:uid="{8E212C2A-87E1-4011-B3DE-E144B4370B2C}"/>
    <cellStyle name="Normal 13 2" xfId="130" xr:uid="{90C22DA2-7C61-4CDA-BB54-ABAEF1EDCC09}"/>
    <cellStyle name="Normal 13 2 10" xfId="223" xr:uid="{500B6807-0A75-4200-BE92-DF358C508F9B}"/>
    <cellStyle name="Normal 13 2 10 2" xfId="4316" xr:uid="{44E21046-8074-4F23-9B36-F12B123C925A}"/>
    <cellStyle name="Normal 13 2 10 2 2" xfId="9556" xr:uid="{8D725E6B-B7A5-4663-8BDD-DA65C3AF4E0A}"/>
    <cellStyle name="Normal 13 2 10 2 3" xfId="6432" xr:uid="{D35FA3EC-763C-46AC-A04C-8CCF30F374AD}"/>
    <cellStyle name="Normal 13 2 10 3" xfId="3300" xr:uid="{A302AD30-31C7-46C0-8F22-14BD75505095}"/>
    <cellStyle name="Normal 13 2 10 3 2" xfId="8539" xr:uid="{0AF9EFCE-A7C9-404A-B402-945C81D4A8E8}"/>
    <cellStyle name="Normal 13 2 10 4" xfId="7520" xr:uid="{BB5DC346-83AC-42B9-AB66-E90B28FB2D7B}"/>
    <cellStyle name="Normal 13 2 10 5" xfId="5415" xr:uid="{E8334E8B-7884-4DEE-A9C9-E99156689306}"/>
    <cellStyle name="Normal 13 2 10 6" xfId="2281" xr:uid="{A8332C4D-A528-44DF-8366-B8247E29D9C9}"/>
    <cellStyle name="Normal 13 2 10 7" xfId="1255" xr:uid="{F7A84169-513F-405F-8019-35901BC7B948}"/>
    <cellStyle name="Normal 13 2 11" xfId="709" xr:uid="{B08AAA44-20C8-4B21-94D3-973C85E8DCDB}"/>
    <cellStyle name="Normal 13 2 11 2" xfId="4727" xr:uid="{97E272ED-1A7E-465C-BA95-27264B6C6C91}"/>
    <cellStyle name="Normal 13 2 11 2 2" xfId="9967" xr:uid="{45900E38-EAE8-4986-A3AD-1EBAE68E8462}"/>
    <cellStyle name="Normal 13 2 11 2 3" xfId="6843" xr:uid="{8AA77E82-5734-470F-8FD6-EF5761B44B77}"/>
    <cellStyle name="Normal 13 2 11 3" xfId="3781" xr:uid="{1A386329-8D16-44DE-90AE-0EF9CEEE9F8C}"/>
    <cellStyle name="Normal 13 2 11 3 2" xfId="9020" xr:uid="{88FBAB58-3A8E-4B9B-B478-9CEE42A8518B}"/>
    <cellStyle name="Normal 13 2 11 4" xfId="8001" xr:uid="{624A7A80-32A0-49EA-9482-14483D2085E4}"/>
    <cellStyle name="Normal 13 2 11 5" xfId="5896" xr:uid="{80BBC5BC-B151-4EE3-9A4B-07D70589812C}"/>
    <cellStyle name="Normal 13 2 11 6" xfId="2762" xr:uid="{3A2E24E6-74A6-4E77-8FD0-FE08A5C3127D}"/>
    <cellStyle name="Normal 13 2 11 7" xfId="1736" xr:uid="{0E434907-DC3B-4DF1-99F4-3F74C0BF5664}"/>
    <cellStyle name="Normal 13 2 12" xfId="4267" xr:uid="{63858737-7FC5-45E0-A1D7-4FA3472B08D5}"/>
    <cellStyle name="Normal 13 2 12 2" xfId="9507" xr:uid="{51CAC581-FC73-4CBA-B88E-BDA4C11D7B2E}"/>
    <cellStyle name="Normal 13 2 12 3" xfId="6383" xr:uid="{CBE3233D-FFE8-4568-82E1-05F3E1D04074}"/>
    <cellStyle name="Normal 13 2 13" xfId="3243" xr:uid="{E3F32A1F-9043-4D90-9AAD-15189B332DD9}"/>
    <cellStyle name="Normal 13 2 13 2" xfId="8482" xr:uid="{71B24EB4-37AE-4658-A772-A273250D522C}"/>
    <cellStyle name="Normal 13 2 14" xfId="7463" xr:uid="{6E9801FA-1664-484C-B55F-831A2096D0ED}"/>
    <cellStyle name="Normal 13 2 15" xfId="5358" xr:uid="{C5E4E43E-5841-43D4-8C1B-065A44D929E8}"/>
    <cellStyle name="Normal 13 2 16" xfId="10587" xr:uid="{F7100B2A-034D-467A-8418-6AD70200633C}"/>
    <cellStyle name="Normal 13 2 17" xfId="10768" xr:uid="{33FA0614-A4D6-4606-B5CA-12DFB77E0C98}"/>
    <cellStyle name="Normal 13 2 18" xfId="2224" xr:uid="{A8BDB7EC-425F-451C-BDD8-A19C3077F571}"/>
    <cellStyle name="Normal 13 2 19" xfId="1198" xr:uid="{9B2DA24A-B220-421F-8D31-86049380A3BD}"/>
    <cellStyle name="Normal 13 2 2" xfId="131" xr:uid="{527C8978-6460-4E5D-A23C-247973C37EAF}"/>
    <cellStyle name="Normal 13 2 2 10" xfId="4268" xr:uid="{D89B3A07-78D7-40E7-8464-CEAC877F9B77}"/>
    <cellStyle name="Normal 13 2 2 10 2" xfId="9508" xr:uid="{1BF5EFDA-2796-4E3D-A1D4-C597BC37D449}"/>
    <cellStyle name="Normal 13 2 2 10 3" xfId="6384" xr:uid="{581DDE0E-EED1-45C3-8CE2-E9888EB09803}"/>
    <cellStyle name="Normal 13 2 2 11" xfId="3244" xr:uid="{60A5EA52-04DC-4E5E-9573-A7E5920D2B05}"/>
    <cellStyle name="Normal 13 2 2 11 2" xfId="8483" xr:uid="{9662923A-A824-4AB4-B6CD-F0E94D0215BC}"/>
    <cellStyle name="Normal 13 2 2 12" xfId="7464" xr:uid="{2CAEB3D2-6DF2-4107-B377-51FD00F6F369}"/>
    <cellStyle name="Normal 13 2 2 13" xfId="5359" xr:uid="{AF5B62F9-C0DB-42B2-BBB3-8286C9AF3A45}"/>
    <cellStyle name="Normal 13 2 2 14" xfId="10588" xr:uid="{96DBAAE3-3185-4B8D-8F54-E4403CE46DA2}"/>
    <cellStyle name="Normal 13 2 2 15" xfId="10769" xr:uid="{39A79F27-CB88-4022-A171-271EE6859FF6}"/>
    <cellStyle name="Normal 13 2 2 16" xfId="2225" xr:uid="{E70C61A9-0DDB-40B0-A4F8-5F695830E875}"/>
    <cellStyle name="Normal 13 2 2 17" xfId="1199" xr:uid="{035966CE-3659-4CE2-BB37-82FD8EF337F5}"/>
    <cellStyle name="Normal 13 2 2 2" xfId="200" xr:uid="{D7C52DE7-809B-4360-A15D-27E39BA30D69}"/>
    <cellStyle name="Normal 13 2 2 2 10" xfId="10622" xr:uid="{8E6EAAE3-D002-459A-A9B8-E500BFBA014A}"/>
    <cellStyle name="Normal 13 2 2 2 11" xfId="2259" xr:uid="{C022F6BE-C53F-40D9-849B-272C9C57D437}"/>
    <cellStyle name="Normal 13 2 2 2 12" xfId="1233" xr:uid="{84B9DB41-A5C7-433C-BD82-B6CF1286C9D4}"/>
    <cellStyle name="Normal 13 2 2 2 2" xfId="316" xr:uid="{CD2CB3C2-97B8-4537-8748-39CD2E8BA1A4}"/>
    <cellStyle name="Normal 13 2 2 2 2 2" xfId="561" xr:uid="{EF080A93-2B32-4AD4-B9D2-078BCD948B06}"/>
    <cellStyle name="Normal 13 2 2 2 2 2 2" xfId="1044" xr:uid="{575BEDE5-1B9B-4C27-BF0E-1FA806743626}"/>
    <cellStyle name="Normal 13 2 2 2 2 2 2 2" xfId="5012" xr:uid="{0610D383-ADE7-4DD7-AEC2-C269E00D270A}"/>
    <cellStyle name="Normal 13 2 2 2 2 2 2 2 2" xfId="10252" xr:uid="{E0D7DF9E-ACCC-497B-A7FD-977FD2C8BC76}"/>
    <cellStyle name="Normal 13 2 2 2 2 2 2 2 3" xfId="7128" xr:uid="{D5194DB4-DD6B-48B5-B05C-04DFEE9A6991}"/>
    <cellStyle name="Normal 13 2 2 2 2 2 2 3" xfId="4116" xr:uid="{57BD8F97-D549-4C12-B819-B68029961506}"/>
    <cellStyle name="Normal 13 2 2 2 2 2 2 3 2" xfId="9355" xr:uid="{1B939F7A-6636-4D4D-A253-A339433AFAA1}"/>
    <cellStyle name="Normal 13 2 2 2 2 2 2 4" xfId="8336" xr:uid="{1F092905-D617-4164-ABBB-264715734034}"/>
    <cellStyle name="Normal 13 2 2 2 2 2 2 5" xfId="6231" xr:uid="{638DEC28-4BE0-4C3A-BD5E-6C7FDA5846C0}"/>
    <cellStyle name="Normal 13 2 2 2 2 2 2 6" xfId="3097" xr:uid="{A85DA592-1DA0-4039-B1CA-BA7078345E4B}"/>
    <cellStyle name="Normal 13 2 2 2 2 2 2 7" xfId="2071" xr:uid="{FB85A75C-1BCA-4288-9C0D-BD8B4709CC7D}"/>
    <cellStyle name="Normal 13 2 2 2 2 2 3" xfId="4601" xr:uid="{03D01746-F9D7-42E5-AA75-A81720E1F833}"/>
    <cellStyle name="Normal 13 2 2 2 2 2 3 2" xfId="9841" xr:uid="{2F9B1863-C2B3-4642-9665-AFF67709A8D4}"/>
    <cellStyle name="Normal 13 2 2 2 2 2 3 3" xfId="6717" xr:uid="{A5965161-20BA-442E-828C-EC8D5F507DE0}"/>
    <cellStyle name="Normal 13 2 2 2 2 2 4" xfId="3635" xr:uid="{2CD305E9-DED0-42D5-8D87-479286091B00}"/>
    <cellStyle name="Normal 13 2 2 2 2 2 4 2" xfId="8874" xr:uid="{200128C8-DAE8-41E1-9902-788FEC01F7BB}"/>
    <cellStyle name="Normal 13 2 2 2 2 2 5" xfId="7855" xr:uid="{F5F8778D-1079-4E3F-BD03-4E99606B96A3}"/>
    <cellStyle name="Normal 13 2 2 2 2 2 6" xfId="5750" xr:uid="{B2759436-59B1-4A13-A2AB-74AF7382E0F7}"/>
    <cellStyle name="Normal 13 2 2 2 2 2 7" xfId="2616" xr:uid="{78CEA1D6-AAD3-45C1-A02A-17B5D4AA9C1D}"/>
    <cellStyle name="Normal 13 2 2 2 2 2 8" xfId="1590" xr:uid="{714EADCC-308A-4C66-A68B-EAD6459DDFA1}"/>
    <cellStyle name="Normal 13 2 2 2 2 3" xfId="802" xr:uid="{B2BE2F1C-815C-4F78-B7CF-15F7130009F7}"/>
    <cellStyle name="Normal 13 2 2 2 2 3 2" xfId="4805" xr:uid="{6C425488-E975-4CCB-8F74-5AB9EDAE98B7}"/>
    <cellStyle name="Normal 13 2 2 2 2 3 2 2" xfId="10045" xr:uid="{4CC3BAA1-51B0-4426-8CDF-2FB8E6CCCB61}"/>
    <cellStyle name="Normal 13 2 2 2 2 3 2 3" xfId="6921" xr:uid="{FC588378-77FD-46A9-8EBF-7A1A9260EADD}"/>
    <cellStyle name="Normal 13 2 2 2 2 3 3" xfId="3874" xr:uid="{8D0B9D4B-2F79-427A-80E7-48FB1ADECA29}"/>
    <cellStyle name="Normal 13 2 2 2 2 3 3 2" xfId="9113" xr:uid="{803DEAA5-0A1D-4D15-B09D-F400B877FA73}"/>
    <cellStyle name="Normal 13 2 2 2 2 3 4" xfId="8094" xr:uid="{C3AD1C41-5E7F-4165-BD52-9E3829EAFF93}"/>
    <cellStyle name="Normal 13 2 2 2 2 3 5" xfId="5989" xr:uid="{B9DCCF8D-A73E-4DA2-8033-C883A7091367}"/>
    <cellStyle name="Normal 13 2 2 2 2 3 6" xfId="2855" xr:uid="{52CAEF84-4224-4F64-A065-2C64679622C9}"/>
    <cellStyle name="Normal 13 2 2 2 2 3 7" xfId="1829" xr:uid="{C5F1BA1A-1CA9-4FEA-8231-9892C92DD893}"/>
    <cellStyle name="Normal 13 2 2 2 2 4" xfId="4395" xr:uid="{231F1A84-A5B8-4D8D-B9F2-EAF8B2F7283A}"/>
    <cellStyle name="Normal 13 2 2 2 2 4 2" xfId="9635" xr:uid="{4CCCB89D-07C2-4E6A-A2B0-4CA17F314636}"/>
    <cellStyle name="Normal 13 2 2 2 2 4 3" xfId="6511" xr:uid="{79846800-1A78-4DD7-97C6-51B2D986F564}"/>
    <cellStyle name="Normal 13 2 2 2 2 5" xfId="3393" xr:uid="{6DFA4BDA-6744-48EA-B4E9-1FDF4BC97449}"/>
    <cellStyle name="Normal 13 2 2 2 2 5 2" xfId="8632" xr:uid="{8BE1280A-5F49-46A5-AD86-F1D5AF6935E2}"/>
    <cellStyle name="Normal 13 2 2 2 2 6" xfId="7613" xr:uid="{0397A6FA-7C27-4AD9-B28D-D4B8088FC3A5}"/>
    <cellStyle name="Normal 13 2 2 2 2 7" xfId="5508" xr:uid="{63BDFE11-7116-4721-94A7-F3F003C1B9EA}"/>
    <cellStyle name="Normal 13 2 2 2 2 8" xfId="2374" xr:uid="{24EF0D6F-9329-4E5E-9577-2102385C1587}"/>
    <cellStyle name="Normal 13 2 2 2 2 9" xfId="1348" xr:uid="{C88A279C-8A25-4F26-B822-CAF2277869E3}"/>
    <cellStyle name="Normal 13 2 2 2 3" xfId="504" xr:uid="{F9B7BAD9-A458-4712-9C97-64BB1238D556}"/>
    <cellStyle name="Normal 13 2 2 2 3 2" xfId="987" xr:uid="{6B4D57C1-D03E-4FEB-AA07-E0E9046C30C1}"/>
    <cellStyle name="Normal 13 2 2 2 3 2 2" xfId="4964" xr:uid="{0C082069-D897-4290-941A-E3AE6CFCAACF}"/>
    <cellStyle name="Normal 13 2 2 2 3 2 2 2" xfId="10204" xr:uid="{ABBC8090-6AA6-4387-A7A9-E9C47591DB4E}"/>
    <cellStyle name="Normal 13 2 2 2 3 2 2 3" xfId="7080" xr:uid="{CC9742BF-3453-4B3B-A8F5-3783A401C01E}"/>
    <cellStyle name="Normal 13 2 2 2 3 2 3" xfId="4059" xr:uid="{65CB1ABF-01D8-4ADD-84FF-09B26F4F7EB5}"/>
    <cellStyle name="Normal 13 2 2 2 3 2 3 2" xfId="9298" xr:uid="{22897669-13DF-451B-A524-2BEC4F250573}"/>
    <cellStyle name="Normal 13 2 2 2 3 2 4" xfId="8279" xr:uid="{AE19F677-49C0-45E3-9668-27A6A78960D2}"/>
    <cellStyle name="Normal 13 2 2 2 3 2 5" xfId="6174" xr:uid="{8979331C-EE30-4104-A9BF-D4FC0B5E1F72}"/>
    <cellStyle name="Normal 13 2 2 2 3 2 6" xfId="3040" xr:uid="{511C8EF6-51D9-4B1D-8A40-D918D4A354B9}"/>
    <cellStyle name="Normal 13 2 2 2 3 2 7" xfId="2014" xr:uid="{8CC88912-AA48-497D-AA8A-5CF069597EF2}"/>
    <cellStyle name="Normal 13 2 2 2 3 3" xfId="4552" xr:uid="{A1EBDF6A-C32C-46BF-AFA1-C1B6BEC5196B}"/>
    <cellStyle name="Normal 13 2 2 2 3 3 2" xfId="9792" xr:uid="{13343D8D-9868-4439-9149-02BAF4913D13}"/>
    <cellStyle name="Normal 13 2 2 2 3 3 3" xfId="6668" xr:uid="{6F7A2DEF-A531-4BFA-95BC-6135085934C0}"/>
    <cellStyle name="Normal 13 2 2 2 3 4" xfId="3578" xr:uid="{B6386310-7FF9-451F-8852-71EB872CB7F0}"/>
    <cellStyle name="Normal 13 2 2 2 3 4 2" xfId="8817" xr:uid="{3627C1B5-F929-4CCC-962B-EE87557BEBC7}"/>
    <cellStyle name="Normal 13 2 2 2 3 5" xfId="7798" xr:uid="{42A7E4AD-C418-4D37-AB24-6DEBB3A62DDA}"/>
    <cellStyle name="Normal 13 2 2 2 3 6" xfId="5693" xr:uid="{1E991245-E21A-4626-9D8C-8CA163CC4C50}"/>
    <cellStyle name="Normal 13 2 2 2 3 7" xfId="2559" xr:uid="{6959EB5C-E428-4F2F-ACAE-3B6D6FCD0B55}"/>
    <cellStyle name="Normal 13 2 2 2 3 8" xfId="1533" xr:uid="{E50D0CE8-D37D-425B-B98C-B82ACE7BFC2B}"/>
    <cellStyle name="Normal 13 2 2 2 4" xfId="258" xr:uid="{2F1791EA-5D89-4A2D-B62E-71E40157E062}"/>
    <cellStyle name="Normal 13 2 2 2 4 2" xfId="4346" xr:uid="{F79B2798-559B-463F-A12E-67CA6F5FE1CE}"/>
    <cellStyle name="Normal 13 2 2 2 4 2 2" xfId="9586" xr:uid="{87FE5685-55B0-45A1-9CD2-CBFF6C675493}"/>
    <cellStyle name="Normal 13 2 2 2 4 2 3" xfId="6462" xr:uid="{43FF8E18-3D63-4C81-AF3A-90684173FF0F}"/>
    <cellStyle name="Normal 13 2 2 2 4 3" xfId="3335" xr:uid="{55D16E9B-6B40-48EC-B832-8F54E1ADEB7C}"/>
    <cellStyle name="Normal 13 2 2 2 4 3 2" xfId="8574" xr:uid="{26272E97-AA90-4546-98C0-A2DBAB078221}"/>
    <cellStyle name="Normal 13 2 2 2 4 4" xfId="7555" xr:uid="{9B348207-FFEC-4699-B893-7B3372D0C255}"/>
    <cellStyle name="Normal 13 2 2 2 4 5" xfId="5450" xr:uid="{0B802D0B-062F-4745-BE74-928F230995F4}"/>
    <cellStyle name="Normal 13 2 2 2 4 6" xfId="2316" xr:uid="{620E5DB9-60F9-411D-8790-FEA20A03AC08}"/>
    <cellStyle name="Normal 13 2 2 2 4 7" xfId="1290" xr:uid="{2E44DA78-0A5C-4075-B348-7E72F4DFF8F1}"/>
    <cellStyle name="Normal 13 2 2 2 5" xfId="744" xr:uid="{2D8FE576-C642-4648-9E70-5EDBFEE68ED2}"/>
    <cellStyle name="Normal 13 2 2 2 5 2" xfId="4757" xr:uid="{02C0E89C-7D42-4B93-A7BA-004EFC3D9F20}"/>
    <cellStyle name="Normal 13 2 2 2 5 2 2" xfId="9997" xr:uid="{9EB94721-1CD0-4122-AA8C-8AA0FD49F112}"/>
    <cellStyle name="Normal 13 2 2 2 5 2 3" xfId="6873" xr:uid="{1194BE35-229B-4727-B7E6-4A6C23DBD048}"/>
    <cellStyle name="Normal 13 2 2 2 5 3" xfId="3816" xr:uid="{85E1C827-7541-43C3-93CA-A9C03C01C7AE}"/>
    <cellStyle name="Normal 13 2 2 2 5 3 2" xfId="9055" xr:uid="{D628DB31-0913-49DF-99E3-1761303CAEAC}"/>
    <cellStyle name="Normal 13 2 2 2 5 4" xfId="8036" xr:uid="{3DB22243-AF83-4B59-A8E1-C3B8F8056967}"/>
    <cellStyle name="Normal 13 2 2 2 5 5" xfId="5931" xr:uid="{1FB78F83-13E0-41FF-A5A9-924BAA497560}"/>
    <cellStyle name="Normal 13 2 2 2 5 6" xfId="2797" xr:uid="{C58AD952-FD2B-4E9F-BBEE-273FBB9D8EEA}"/>
    <cellStyle name="Normal 13 2 2 2 5 7" xfId="1771" xr:uid="{C7916950-4B56-42F9-99EA-94BBD4772B27}"/>
    <cellStyle name="Normal 13 2 2 2 6" xfId="4299" xr:uid="{B79DE0C6-766B-4374-9CC8-953897FE0A86}"/>
    <cellStyle name="Normal 13 2 2 2 6 2" xfId="9539" xr:uid="{AAD8F947-79C0-4E95-A42D-3049A3A77A8F}"/>
    <cellStyle name="Normal 13 2 2 2 6 3" xfId="6415" xr:uid="{FDD67BF3-7B02-416C-BDCE-5BD959F9D629}"/>
    <cellStyle name="Normal 13 2 2 2 7" xfId="3278" xr:uid="{C6B02537-552C-4565-B04C-B79F397FB6FE}"/>
    <cellStyle name="Normal 13 2 2 2 7 2" xfId="8517" xr:uid="{D5A78476-E460-49FB-8DB7-0D5A0D343490}"/>
    <cellStyle name="Normal 13 2 2 2 8" xfId="7498" xr:uid="{F795F9DF-9FB9-4690-918C-4A9F96776BEC}"/>
    <cellStyle name="Normal 13 2 2 2 9" xfId="5393" xr:uid="{553DFE8C-8C94-4D2A-99BA-8E2F4E7CA952}"/>
    <cellStyle name="Normal 13 2 2 3" xfId="340" xr:uid="{7A51A5DB-D332-4758-93DC-D9883E2F68E3}"/>
    <cellStyle name="Normal 13 2 2 3 10" xfId="1372" xr:uid="{578C81AF-7971-469D-A7DF-4E1E3A427365}"/>
    <cellStyle name="Normal 13 2 2 3 2" xfId="585" xr:uid="{D8C4B61C-440D-4FE7-BE0C-0B1A5F827176}"/>
    <cellStyle name="Normal 13 2 2 3 2 2" xfId="1068" xr:uid="{BC62363B-69C6-4082-B374-AAB5388A0863}"/>
    <cellStyle name="Normal 13 2 2 3 2 2 2" xfId="5031" xr:uid="{D1C02D81-BF98-4FF6-9702-0FC15B7A9C61}"/>
    <cellStyle name="Normal 13 2 2 3 2 2 2 2" xfId="10271" xr:uid="{E65F9743-91C9-4BAE-BCE0-C89D861F481C}"/>
    <cellStyle name="Normal 13 2 2 3 2 2 2 3" xfId="7147" xr:uid="{9563B862-0EDB-432E-A248-627BE0B203D1}"/>
    <cellStyle name="Normal 13 2 2 3 2 2 3" xfId="4140" xr:uid="{EE51F060-42A5-453B-A5F3-095CFBEB0BBA}"/>
    <cellStyle name="Normal 13 2 2 3 2 2 3 2" xfId="9379" xr:uid="{E566D94B-4819-4752-9F16-C0517219ED46}"/>
    <cellStyle name="Normal 13 2 2 3 2 2 4" xfId="8360" xr:uid="{1BC3F0C8-43B0-450D-8304-24573F2D9450}"/>
    <cellStyle name="Normal 13 2 2 3 2 2 5" xfId="6255" xr:uid="{841CFB6B-50CE-4DB3-8B80-2EF74E2C6946}"/>
    <cellStyle name="Normal 13 2 2 3 2 2 6" xfId="3121" xr:uid="{D8B58289-BB28-48B2-90D4-03B72BD8BCB2}"/>
    <cellStyle name="Normal 13 2 2 3 2 2 7" xfId="2095" xr:uid="{FA9107B0-1F76-46F4-B4CA-BFE94B5BED29}"/>
    <cellStyle name="Normal 13 2 2 3 2 3" xfId="4620" xr:uid="{91A4FFDA-33D6-48FE-A332-D01ABEBECA60}"/>
    <cellStyle name="Normal 13 2 2 3 2 3 2" xfId="9860" xr:uid="{0BBDD45C-D52F-4CE0-8DB3-63C6CFE92D00}"/>
    <cellStyle name="Normal 13 2 2 3 2 3 3" xfId="6736" xr:uid="{A8CDB411-1576-423A-8649-825A972F7DE1}"/>
    <cellStyle name="Normal 13 2 2 3 2 4" xfId="3659" xr:uid="{876CF8FB-FE48-4569-9F6B-F48AE4D85AD4}"/>
    <cellStyle name="Normal 13 2 2 3 2 4 2" xfId="8898" xr:uid="{EE1BAF58-8F6E-403E-9BD3-1C7C51BBF44A}"/>
    <cellStyle name="Normal 13 2 2 3 2 5" xfId="7879" xr:uid="{451B021A-A56E-4BE6-888A-4EAB2A30F38B}"/>
    <cellStyle name="Normal 13 2 2 3 2 6" xfId="5774" xr:uid="{58A7340E-EFE2-4BFB-A51E-B0502231B086}"/>
    <cellStyle name="Normal 13 2 2 3 2 7" xfId="2640" xr:uid="{C77BAC69-AC67-4574-8F59-89CB2278EF59}"/>
    <cellStyle name="Normal 13 2 2 3 2 8" xfId="1614" xr:uid="{C19C05C7-C41B-4530-9246-B42FF909278E}"/>
    <cellStyle name="Normal 13 2 2 3 3" xfId="826" xr:uid="{4E1DA2C1-62EB-45A0-AF25-AA89A9EEE094}"/>
    <cellStyle name="Normal 13 2 2 3 3 2" xfId="4824" xr:uid="{66604B8B-6A40-47A2-97FD-EF2548F38F85}"/>
    <cellStyle name="Normal 13 2 2 3 3 2 2" xfId="10064" xr:uid="{06647816-7316-49D8-8ACF-446BEBE52857}"/>
    <cellStyle name="Normal 13 2 2 3 3 2 3" xfId="6940" xr:uid="{20E228AA-A18D-4E82-9691-4F4D8839A8A9}"/>
    <cellStyle name="Normal 13 2 2 3 3 3" xfId="3898" xr:uid="{C10F1A53-D0F2-4E38-9946-DE4CB30A7DCF}"/>
    <cellStyle name="Normal 13 2 2 3 3 3 2" xfId="9137" xr:uid="{0B1B62C9-EE71-4E42-9B10-1596BB1528B5}"/>
    <cellStyle name="Normal 13 2 2 3 3 4" xfId="8118" xr:uid="{17DD6418-50D7-4DDF-ACAE-21DAE2507032}"/>
    <cellStyle name="Normal 13 2 2 3 3 5" xfId="6013" xr:uid="{CDCC8AAA-4DC7-4E44-A7FA-4BFBA2C1EABC}"/>
    <cellStyle name="Normal 13 2 2 3 3 6" xfId="2879" xr:uid="{19C4FDB2-5883-4D07-AB14-FBDF9755A77B}"/>
    <cellStyle name="Normal 13 2 2 3 3 7" xfId="1853" xr:uid="{374123A4-8E10-4864-9AF9-8E0A9122241C}"/>
    <cellStyle name="Normal 13 2 2 3 4" xfId="4414" xr:uid="{421122B2-D421-441A-A318-ECFCB4EF93FE}"/>
    <cellStyle name="Normal 13 2 2 3 4 2" xfId="9654" xr:uid="{D727AA2C-F884-43DE-8D18-236B2F4B3FB6}"/>
    <cellStyle name="Normal 13 2 2 3 4 3" xfId="6530" xr:uid="{06A07269-EA01-4672-A63C-6616812BCCCC}"/>
    <cellStyle name="Normal 13 2 2 3 5" xfId="3417" xr:uid="{2884DDDD-F696-4430-8774-B776D0B1ACB8}"/>
    <cellStyle name="Normal 13 2 2 3 5 2" xfId="8656" xr:uid="{FEA1F450-1109-4DC5-A2BF-487C812A1D60}"/>
    <cellStyle name="Normal 13 2 2 3 6" xfId="7637" xr:uid="{6BEF27EF-D6AC-476D-AB9E-C09F0FC636C7}"/>
    <cellStyle name="Normal 13 2 2 3 7" xfId="5532" xr:uid="{5DBD5E94-34E4-477F-987E-673987782EA8}"/>
    <cellStyle name="Normal 13 2 2 3 8" xfId="10646" xr:uid="{87AC1082-7179-44C0-8B43-74DF3F2F283B}"/>
    <cellStyle name="Normal 13 2 2 3 9" xfId="2398" xr:uid="{AF1065D3-AE3C-4804-81E2-D826AA59F7CD}"/>
    <cellStyle name="Normal 13 2 2 4" xfId="383" xr:uid="{03D416C4-2F3B-4717-A541-6800E65F0B4D}"/>
    <cellStyle name="Normal 13 2 2 4 10" xfId="1413" xr:uid="{C1E1EFFA-EF48-4390-964C-632CA72F33CB}"/>
    <cellStyle name="Normal 13 2 2 4 2" xfId="626" xr:uid="{641AC1B0-6110-4343-9FEC-95E9C101910E}"/>
    <cellStyle name="Normal 13 2 2 4 2 2" xfId="1109" xr:uid="{7F7083C8-D617-4535-8E40-BA1D23707E94}"/>
    <cellStyle name="Normal 13 2 2 4 2 2 2" xfId="5067" xr:uid="{4279161C-4489-49E0-9753-C65EA43AB81E}"/>
    <cellStyle name="Normal 13 2 2 4 2 2 2 2" xfId="10307" xr:uid="{C9B4B6A8-63E6-4C5B-816C-BFC7737AA15F}"/>
    <cellStyle name="Normal 13 2 2 4 2 2 2 3" xfId="7183" xr:uid="{534F1F38-4BE5-4E43-88D1-FEC983F225BC}"/>
    <cellStyle name="Normal 13 2 2 4 2 2 3" xfId="4181" xr:uid="{50426FE3-910D-4996-B86E-22076CFAA927}"/>
    <cellStyle name="Normal 13 2 2 4 2 2 3 2" xfId="9420" xr:uid="{BA1D2CF8-6BD5-415C-9E3A-25403408C610}"/>
    <cellStyle name="Normal 13 2 2 4 2 2 4" xfId="8401" xr:uid="{451CB457-122C-4DC8-A948-9EF90FA908F8}"/>
    <cellStyle name="Normal 13 2 2 4 2 2 5" xfId="6296" xr:uid="{677F2B35-6853-48B7-ACBA-7B7A4B6EF189}"/>
    <cellStyle name="Normal 13 2 2 4 2 2 6" xfId="3162" xr:uid="{EFCD67DD-DD60-429F-BD27-4660C059A739}"/>
    <cellStyle name="Normal 13 2 2 4 2 2 7" xfId="2136" xr:uid="{0508218E-85B0-4E5B-99B7-CB02D9AB511B}"/>
    <cellStyle name="Normal 13 2 2 4 2 3" xfId="4656" xr:uid="{F2A1D802-EF06-41A3-A472-AE941831FE42}"/>
    <cellStyle name="Normal 13 2 2 4 2 3 2" xfId="9896" xr:uid="{E49E0C5D-931C-440B-9C46-ECF2D7B7DFF6}"/>
    <cellStyle name="Normal 13 2 2 4 2 3 3" xfId="6772" xr:uid="{4145B538-4F15-46B4-9E37-43E8CD4A6152}"/>
    <cellStyle name="Normal 13 2 2 4 2 4" xfId="3700" xr:uid="{EF7E0F05-20EF-460B-A166-C5AB54EC8B52}"/>
    <cellStyle name="Normal 13 2 2 4 2 4 2" xfId="8939" xr:uid="{57520581-966C-4E27-B481-A9102FED2CB7}"/>
    <cellStyle name="Normal 13 2 2 4 2 5" xfId="7920" xr:uid="{52F1D55E-BC9F-4B89-9E84-9401C79693B1}"/>
    <cellStyle name="Normal 13 2 2 4 2 6" xfId="5815" xr:uid="{FB922775-9B4B-4BA7-9240-08755F9DADF4}"/>
    <cellStyle name="Normal 13 2 2 4 2 7" xfId="2681" xr:uid="{8A3A7150-1518-49F0-A8DA-038DC814F576}"/>
    <cellStyle name="Normal 13 2 2 4 2 8" xfId="1655" xr:uid="{6924445B-EBD9-4BA2-BA8A-5EF9E353B987}"/>
    <cellStyle name="Normal 13 2 2 4 3" xfId="867" xr:uid="{9CE93957-8197-4DC0-937C-CA2FCACC87DA}"/>
    <cellStyle name="Normal 13 2 2 4 3 2" xfId="4860" xr:uid="{851C7959-EE3B-4BF8-812A-ECAC591842FD}"/>
    <cellStyle name="Normal 13 2 2 4 3 2 2" xfId="10100" xr:uid="{8D3EE736-4B88-442F-BCC5-930FE686F618}"/>
    <cellStyle name="Normal 13 2 2 4 3 2 3" xfId="6976" xr:uid="{6C93393D-D930-4B96-9105-308B4EE2F756}"/>
    <cellStyle name="Normal 13 2 2 4 3 3" xfId="3939" xr:uid="{00415451-7F4D-4DC3-9559-973CBD5B6805}"/>
    <cellStyle name="Normal 13 2 2 4 3 3 2" xfId="9178" xr:uid="{7645439B-AF2A-4D64-8088-2BBA2E98E413}"/>
    <cellStyle name="Normal 13 2 2 4 3 4" xfId="8159" xr:uid="{D7E11B1D-DE18-4931-917D-9FCB1469AED1}"/>
    <cellStyle name="Normal 13 2 2 4 3 5" xfId="6054" xr:uid="{D686152A-24C3-455B-A2BB-10251C5B378D}"/>
    <cellStyle name="Normal 13 2 2 4 3 6" xfId="2920" xr:uid="{AFFE60CA-CEAA-4430-AA5F-0B4FDAA096EE}"/>
    <cellStyle name="Normal 13 2 2 4 3 7" xfId="1894" xr:uid="{AD78EDD7-4687-430C-B958-4D9A284563DF}"/>
    <cellStyle name="Normal 13 2 2 4 4" xfId="4449" xr:uid="{D5B8B2F4-D4E6-40E3-9A0D-1625A27F6A84}"/>
    <cellStyle name="Normal 13 2 2 4 4 2" xfId="9689" xr:uid="{7E04C918-0E4E-40DB-9C45-B67F6A1CCB10}"/>
    <cellStyle name="Normal 13 2 2 4 4 3" xfId="6565" xr:uid="{4FEE12B3-EA3D-4AA1-8C15-889648F8D114}"/>
    <cellStyle name="Normal 13 2 2 4 5" xfId="3458" xr:uid="{7E7DA539-8FC7-4856-B2E3-C5B4389E7780}"/>
    <cellStyle name="Normal 13 2 2 4 5 2" xfId="8697" xr:uid="{EEB1C46E-AD6F-4F0A-AA0E-E943DF3A7B27}"/>
    <cellStyle name="Normal 13 2 2 4 6" xfId="7678" xr:uid="{8DDC8CBE-560F-4F33-B165-5D674E72D6F9}"/>
    <cellStyle name="Normal 13 2 2 4 7" xfId="5573" xr:uid="{D9275943-E2DE-4D9C-8247-751ABECD5D66}"/>
    <cellStyle name="Normal 13 2 2 4 8" xfId="10687" xr:uid="{E080A16F-683E-4A07-91DE-72718D05333A}"/>
    <cellStyle name="Normal 13 2 2 4 9" xfId="2439" xr:uid="{9478CDE0-C97F-4C65-94BB-379D9A1E68CF}"/>
    <cellStyle name="Normal 13 2 2 5" xfId="424" xr:uid="{55B6159E-C891-44E3-9835-B04D9368515D}"/>
    <cellStyle name="Normal 13 2 2 5 10" xfId="1454" xr:uid="{9E1DD3BD-C833-4069-B49E-1252683374C3}"/>
    <cellStyle name="Normal 13 2 2 5 2" xfId="667" xr:uid="{25F33598-FB05-46F9-B756-E3B4DD4ADC76}"/>
    <cellStyle name="Normal 13 2 2 5 2 2" xfId="1150" xr:uid="{2C4EAEA3-2DEC-4594-A97B-47CC10FC0F6E}"/>
    <cellStyle name="Normal 13 2 2 5 2 2 2" xfId="5103" xr:uid="{A74902E0-5729-47FC-807E-0350119F5518}"/>
    <cellStyle name="Normal 13 2 2 5 2 2 2 2" xfId="10343" xr:uid="{BB8EC01E-3BB2-473F-8A2D-0DCDC899E8A4}"/>
    <cellStyle name="Normal 13 2 2 5 2 2 2 3" xfId="7219" xr:uid="{A8F4A158-071C-44A9-A027-33C5D1698D97}"/>
    <cellStyle name="Normal 13 2 2 5 2 2 3" xfId="4222" xr:uid="{D9099E70-E5D2-487E-89E6-2EE8146B891B}"/>
    <cellStyle name="Normal 13 2 2 5 2 2 3 2" xfId="9461" xr:uid="{02FA9704-DB49-4375-B534-119AC79D96EF}"/>
    <cellStyle name="Normal 13 2 2 5 2 2 4" xfId="8442" xr:uid="{AB15192A-7591-485A-9CB4-AE0526E98F37}"/>
    <cellStyle name="Normal 13 2 2 5 2 2 5" xfId="6337" xr:uid="{C76B42DC-4B37-447D-A543-ADCB504352CE}"/>
    <cellStyle name="Normal 13 2 2 5 2 2 6" xfId="3203" xr:uid="{718D1DAA-B799-4ABC-864F-A6F0D651000B}"/>
    <cellStyle name="Normal 13 2 2 5 2 2 7" xfId="2177" xr:uid="{D50365B8-7ACA-41A9-A43A-32F144FC30F3}"/>
    <cellStyle name="Normal 13 2 2 5 2 3" xfId="4692" xr:uid="{B0958A88-0C7E-4CCF-ACA6-BC2D0FC97AA5}"/>
    <cellStyle name="Normal 13 2 2 5 2 3 2" xfId="9932" xr:uid="{8693AA32-A37A-433B-9E37-2B6514920CEC}"/>
    <cellStyle name="Normal 13 2 2 5 2 3 3" xfId="6808" xr:uid="{FEC9201F-93A6-4FED-B934-12BD949D03B7}"/>
    <cellStyle name="Normal 13 2 2 5 2 4" xfId="3741" xr:uid="{8E84760C-3226-416F-9FB3-4B7A6675DB73}"/>
    <cellStyle name="Normal 13 2 2 5 2 4 2" xfId="8980" xr:uid="{0CD0DF5E-3C69-4CE6-A23E-9ED4B2D95161}"/>
    <cellStyle name="Normal 13 2 2 5 2 5" xfId="7961" xr:uid="{121E4117-B14C-418C-BF4B-702546805464}"/>
    <cellStyle name="Normal 13 2 2 5 2 6" xfId="5856" xr:uid="{3337F915-71EE-4C49-BA77-353A44398559}"/>
    <cellStyle name="Normal 13 2 2 5 2 7" xfId="2722" xr:uid="{5BBF6066-8B4F-4159-94B8-23B2E4F47041}"/>
    <cellStyle name="Normal 13 2 2 5 2 8" xfId="1696" xr:uid="{4FBFFB0B-030B-48EC-93A7-0EBD0648C442}"/>
    <cellStyle name="Normal 13 2 2 5 3" xfId="908" xr:uid="{61136B56-97BB-4814-8486-6B8B65465F66}"/>
    <cellStyle name="Normal 13 2 2 5 3 2" xfId="4896" xr:uid="{4AA246A1-14D2-4278-AECE-78D44C2BC228}"/>
    <cellStyle name="Normal 13 2 2 5 3 2 2" xfId="10136" xr:uid="{B5B47829-CD7D-4AA6-82BD-7FC72261D523}"/>
    <cellStyle name="Normal 13 2 2 5 3 2 3" xfId="7012" xr:uid="{F7A79BBA-901D-4834-9A16-0151FD904499}"/>
    <cellStyle name="Normal 13 2 2 5 3 3" xfId="3980" xr:uid="{D1FEB87C-5FC4-426D-808C-068B53200A23}"/>
    <cellStyle name="Normal 13 2 2 5 3 3 2" xfId="9219" xr:uid="{A4359BC9-CC7C-4A19-88D1-34F304A79A6F}"/>
    <cellStyle name="Normal 13 2 2 5 3 4" xfId="8200" xr:uid="{BD5496E1-D2B3-4B7E-BCE4-17AF5051D479}"/>
    <cellStyle name="Normal 13 2 2 5 3 5" xfId="6095" xr:uid="{9927A51C-F6CE-43EB-8801-A4E0297CFD01}"/>
    <cellStyle name="Normal 13 2 2 5 3 6" xfId="2961" xr:uid="{F428D0CF-4447-4F33-924D-7F59A1BE7C35}"/>
    <cellStyle name="Normal 13 2 2 5 3 7" xfId="1935" xr:uid="{43A8A255-029C-4525-8523-5C0525F72C90}"/>
    <cellStyle name="Normal 13 2 2 5 4" xfId="4485" xr:uid="{BD83B0B2-7BB6-4C08-BF19-526C6736A1A2}"/>
    <cellStyle name="Normal 13 2 2 5 4 2" xfId="9725" xr:uid="{294E1465-F4FF-4070-BD65-2770BFEC9D0A}"/>
    <cellStyle name="Normal 13 2 2 5 4 3" xfId="6601" xr:uid="{801AE640-F407-4FD8-901E-94AD663C9900}"/>
    <cellStyle name="Normal 13 2 2 5 5" xfId="3499" xr:uid="{F810F9F7-0CBC-4D55-8E99-ADA5B76FD6DD}"/>
    <cellStyle name="Normal 13 2 2 5 5 2" xfId="8738" xr:uid="{1F95C1DE-2EEA-44DE-920F-38FAFA45E671}"/>
    <cellStyle name="Normal 13 2 2 5 6" xfId="7719" xr:uid="{4C697D65-2EDF-4AF7-87C7-9D0C82EABB77}"/>
    <cellStyle name="Normal 13 2 2 5 7" xfId="5614" xr:uid="{1D66D2C5-94B5-4DB0-B1DF-8C2431CEAC72}"/>
    <cellStyle name="Normal 13 2 2 5 8" xfId="10728" xr:uid="{571EB46C-CFD1-4D50-A4AD-A094B8353FC9}"/>
    <cellStyle name="Normal 13 2 2 5 9" xfId="2480" xr:uid="{3153D980-5A28-449A-839E-471E3393286E}"/>
    <cellStyle name="Normal 13 2 2 6" xfId="282" xr:uid="{E9F03434-5C15-4856-9739-A6EEE09E2F8E}"/>
    <cellStyle name="Normal 13 2 2 6 2" xfId="528" xr:uid="{4B3F3257-D2CE-4213-B037-E97BB08A0E8E}"/>
    <cellStyle name="Normal 13 2 2 6 2 2" xfId="1011" xr:uid="{9DEA2A15-EE0B-4E31-9774-8FFBBE6E5CEA}"/>
    <cellStyle name="Normal 13 2 2 6 2 2 2" xfId="4984" xr:uid="{9401F916-2FC6-45D2-89B6-735DA2A17CED}"/>
    <cellStyle name="Normal 13 2 2 6 2 2 2 2" xfId="10224" xr:uid="{CF2D308A-339E-4BE9-AED5-C949FE63668F}"/>
    <cellStyle name="Normal 13 2 2 6 2 2 2 3" xfId="7100" xr:uid="{10F6E88D-DBB8-4AF4-B78B-B7EF5A675874}"/>
    <cellStyle name="Normal 13 2 2 6 2 2 3" xfId="4083" xr:uid="{DB47D95E-E1ED-4C56-99E5-145174F2B1DC}"/>
    <cellStyle name="Normal 13 2 2 6 2 2 3 2" xfId="9322" xr:uid="{25D1006A-D123-4773-9474-54C42F25766D}"/>
    <cellStyle name="Normal 13 2 2 6 2 2 4" xfId="8303" xr:uid="{1336B27A-A333-4422-9DDB-89EBA0838B42}"/>
    <cellStyle name="Normal 13 2 2 6 2 2 5" xfId="6198" xr:uid="{D2317C24-611E-4E86-A88F-F40299CA6246}"/>
    <cellStyle name="Normal 13 2 2 6 2 2 6" xfId="3064" xr:uid="{E0658630-E12A-4178-AF8A-926F28764FE6}"/>
    <cellStyle name="Normal 13 2 2 6 2 2 7" xfId="2038" xr:uid="{BFAF045A-CCD3-4D6D-81DD-044967B050E6}"/>
    <cellStyle name="Normal 13 2 2 6 2 3" xfId="4572" xr:uid="{1CC86F33-CDFC-4A10-8ECE-3199B99F7555}"/>
    <cellStyle name="Normal 13 2 2 6 2 3 2" xfId="9812" xr:uid="{272F2205-B655-4561-A37E-4B4AD44284CC}"/>
    <cellStyle name="Normal 13 2 2 6 2 3 3" xfId="6688" xr:uid="{9144B58B-53D8-48EF-A5B8-0B072D485E48}"/>
    <cellStyle name="Normal 13 2 2 6 2 4" xfId="3602" xr:uid="{1E612DD2-D9B1-4D49-BE4A-B2B2276EB8C2}"/>
    <cellStyle name="Normal 13 2 2 6 2 4 2" xfId="8841" xr:uid="{D9EBC56F-3FE6-400B-9623-517A90EFCB7A}"/>
    <cellStyle name="Normal 13 2 2 6 2 5" xfId="7822" xr:uid="{9A6AE867-1D9E-4C5F-B0BD-7FBD18F64DF7}"/>
    <cellStyle name="Normal 13 2 2 6 2 6" xfId="5717" xr:uid="{C3617F29-6FB9-4952-83E4-E1311CC2BCE9}"/>
    <cellStyle name="Normal 13 2 2 6 2 7" xfId="2583" xr:uid="{5C74D80B-FAF8-40D3-AD4B-86D3C55D022B}"/>
    <cellStyle name="Normal 13 2 2 6 2 8" xfId="1557" xr:uid="{14D6BB3B-9B8D-472B-9297-4730444BDC19}"/>
    <cellStyle name="Normal 13 2 2 6 3" xfId="768" xr:uid="{D0310CAE-15DD-4F75-9465-29331D290A53}"/>
    <cellStyle name="Normal 13 2 2 6 3 2" xfId="4776" xr:uid="{9DE84F12-0753-4927-9810-DA12F9A272D4}"/>
    <cellStyle name="Normal 13 2 2 6 3 2 2" xfId="10016" xr:uid="{5257B7C6-899A-4391-B265-D24DEA56A43F}"/>
    <cellStyle name="Normal 13 2 2 6 3 2 3" xfId="6892" xr:uid="{C659EEE7-5836-407C-8F0B-23EE6FED4A4D}"/>
    <cellStyle name="Normal 13 2 2 6 3 3" xfId="3840" xr:uid="{DFBED8C2-824B-4F48-9824-1C32C0853672}"/>
    <cellStyle name="Normal 13 2 2 6 3 3 2" xfId="9079" xr:uid="{D942F5A6-828E-4105-9DC6-8477E1F0D4C6}"/>
    <cellStyle name="Normal 13 2 2 6 3 4" xfId="8060" xr:uid="{EC57F86A-28D4-4981-A35C-C86F9A7F3C9C}"/>
    <cellStyle name="Normal 13 2 2 6 3 5" xfId="5955" xr:uid="{8AA4EB5F-A6CA-4D5B-B63E-6A8D238F09DC}"/>
    <cellStyle name="Normal 13 2 2 6 3 6" xfId="2821" xr:uid="{BEEF6119-4375-4A6B-BB3F-56C4EDC7C7DA}"/>
    <cellStyle name="Normal 13 2 2 6 3 7" xfId="1795" xr:uid="{F243A892-4C37-4486-A867-D157395269C7}"/>
    <cellStyle name="Normal 13 2 2 6 4" xfId="4366" xr:uid="{976BE7AC-5A68-430F-8062-F804027E75B9}"/>
    <cellStyle name="Normal 13 2 2 6 4 2" xfId="9606" xr:uid="{4C9588D3-B517-4265-9964-4D5B618A9B0A}"/>
    <cellStyle name="Normal 13 2 2 6 4 3" xfId="6482" xr:uid="{9F23D6DA-A76E-48F0-9498-057840350DE1}"/>
    <cellStyle name="Normal 13 2 2 6 5" xfId="3359" xr:uid="{B7CBC404-D8BF-4DE3-A1C1-6364776E2CDF}"/>
    <cellStyle name="Normal 13 2 2 6 5 2" xfId="8598" xr:uid="{9CBE7C1E-14E2-43C1-BD08-B71C250B14D6}"/>
    <cellStyle name="Normal 13 2 2 6 6" xfId="7579" xr:uid="{189D5B07-6C5B-4714-A1DE-6980316B7357}"/>
    <cellStyle name="Normal 13 2 2 6 7" xfId="5474" xr:uid="{A619DB7C-B713-4B33-9E0B-FF6ABAC7FEC6}"/>
    <cellStyle name="Normal 13 2 2 6 8" xfId="2340" xr:uid="{752BFF62-F626-490E-B8F5-BBF0BCF39B17}"/>
    <cellStyle name="Normal 13 2 2 6 9" xfId="1314" xr:uid="{7591BF3E-B6C1-4A04-B73B-41FCF434DD16}"/>
    <cellStyle name="Normal 13 2 2 7" xfId="472" xr:uid="{8D16C49C-FD69-4779-9C9A-3EC3012DB79D}"/>
    <cellStyle name="Normal 13 2 2 7 2" xfId="955" xr:uid="{E798428F-D21E-4AF8-AAF7-DD5EFA2B03A1}"/>
    <cellStyle name="Normal 13 2 2 7 2 2" xfId="4937" xr:uid="{548B2B03-055A-48C7-9FF7-BAADAC4D58A5}"/>
    <cellStyle name="Normal 13 2 2 7 2 2 2" xfId="10177" xr:uid="{8D65598B-1248-40D9-A4C0-BDBF112FD969}"/>
    <cellStyle name="Normal 13 2 2 7 2 2 3" xfId="7053" xr:uid="{2A6BC794-6AE4-4ED6-AF4A-045A71A21DB4}"/>
    <cellStyle name="Normal 13 2 2 7 2 3" xfId="4027" xr:uid="{6425967D-A87A-4699-9340-82A2C7DF699A}"/>
    <cellStyle name="Normal 13 2 2 7 2 3 2" xfId="9266" xr:uid="{32DA89FF-C8EA-4125-90E0-63D588EFB085}"/>
    <cellStyle name="Normal 13 2 2 7 2 4" xfId="8247" xr:uid="{DA9F881F-9434-4BFF-9888-FB35F276E816}"/>
    <cellStyle name="Normal 13 2 2 7 2 5" xfId="6142" xr:uid="{6ADE75AB-574B-4540-B7AA-F23224A91EED}"/>
    <cellStyle name="Normal 13 2 2 7 2 6" xfId="3008" xr:uid="{52C105B9-F83A-45B3-90D4-13B1764EB3DB}"/>
    <cellStyle name="Normal 13 2 2 7 2 7" xfId="1982" xr:uid="{98C8A849-7C01-4BB1-992D-B6CAE4375B1C}"/>
    <cellStyle name="Normal 13 2 2 7 3" xfId="4525" xr:uid="{A0C0F5A8-A757-4B2F-BCE1-A86417A5E4CD}"/>
    <cellStyle name="Normal 13 2 2 7 3 2" xfId="9765" xr:uid="{4BDB0252-1D70-4C28-AC34-5236F7DDB02A}"/>
    <cellStyle name="Normal 13 2 2 7 3 3" xfId="6641" xr:uid="{3F070F50-2152-45D4-8F8E-0FB6A012AF17}"/>
    <cellStyle name="Normal 13 2 2 7 4" xfId="3546" xr:uid="{9EC18562-360A-44E0-AB90-814AAC766777}"/>
    <cellStyle name="Normal 13 2 2 7 4 2" xfId="8785" xr:uid="{E09D12F0-07C5-4CCF-BA4A-5C8074A8F660}"/>
    <cellStyle name="Normal 13 2 2 7 5" xfId="7766" xr:uid="{76F6EFBC-B467-46E7-B2E6-CCC05C0AEBC1}"/>
    <cellStyle name="Normal 13 2 2 7 6" xfId="5661" xr:uid="{7352022C-77C6-41FB-96CC-81C877315C97}"/>
    <cellStyle name="Normal 13 2 2 7 7" xfId="2527" xr:uid="{CE111A15-C848-4BBE-9362-4F48A3F4EC43}"/>
    <cellStyle name="Normal 13 2 2 7 8" xfId="1501" xr:uid="{096433FB-C94F-48B8-8804-2E8F33425D2B}"/>
    <cellStyle name="Normal 13 2 2 8" xfId="224" xr:uid="{5C66776E-4495-46DA-BBF9-C35ADB7A01C8}"/>
    <cellStyle name="Normal 13 2 2 8 2" xfId="4317" xr:uid="{080D05CB-205C-46A9-BAD1-971E805E8C62}"/>
    <cellStyle name="Normal 13 2 2 8 2 2" xfId="9557" xr:uid="{265E80F9-B613-426A-B391-3B87427C923F}"/>
    <cellStyle name="Normal 13 2 2 8 2 3" xfId="6433" xr:uid="{335F2EFD-099E-4422-ACAD-E171A0BDC9A5}"/>
    <cellStyle name="Normal 13 2 2 8 3" xfId="3301" xr:uid="{274BE811-EDC9-41EF-925F-7618F3C98D08}"/>
    <cellStyle name="Normal 13 2 2 8 3 2" xfId="8540" xr:uid="{7CAF594F-C338-409E-9B6B-203FFF996CCF}"/>
    <cellStyle name="Normal 13 2 2 8 4" xfId="7521" xr:uid="{3E658ABE-4A44-4E10-B206-867B945A6547}"/>
    <cellStyle name="Normal 13 2 2 8 5" xfId="5416" xr:uid="{EC3DCE46-F9D5-42C9-A52D-870FC3B70B3E}"/>
    <cellStyle name="Normal 13 2 2 8 6" xfId="2282" xr:uid="{27CC8536-22D8-4EE8-B8EA-AB9494A9D9F4}"/>
    <cellStyle name="Normal 13 2 2 8 7" xfId="1256" xr:uid="{B221BD10-6382-499F-93E2-1BD07385BA36}"/>
    <cellStyle name="Normal 13 2 2 9" xfId="710" xr:uid="{CD5C857C-B5E8-4090-818C-672C13499633}"/>
    <cellStyle name="Normal 13 2 2 9 2" xfId="4728" xr:uid="{4A16FEDC-14AC-489D-8698-8F20C611C563}"/>
    <cellStyle name="Normal 13 2 2 9 2 2" xfId="9968" xr:uid="{0973ECC6-BC08-431E-B747-B2651D90CBC1}"/>
    <cellStyle name="Normal 13 2 2 9 2 3" xfId="6844" xr:uid="{4E00ED25-12AC-4402-B4B4-BBFBE9BD466C}"/>
    <cellStyle name="Normal 13 2 2 9 3" xfId="3782" xr:uid="{2B0FA704-85C3-42CD-87B4-87EBD1881C8E}"/>
    <cellStyle name="Normal 13 2 2 9 3 2" xfId="9021" xr:uid="{DA35204F-7683-4693-83C3-FC79C7270BD3}"/>
    <cellStyle name="Normal 13 2 2 9 4" xfId="8002" xr:uid="{307F906E-C472-41F1-A8C0-7416CB0750E3}"/>
    <cellStyle name="Normal 13 2 2 9 5" xfId="5897" xr:uid="{82D06F9B-517D-4562-AE69-75B2D00EA9DD}"/>
    <cellStyle name="Normal 13 2 2 9 6" xfId="2763" xr:uid="{AC178530-A43B-41AD-ABE4-84003F6212B1}"/>
    <cellStyle name="Normal 13 2 2 9 7" xfId="1737" xr:uid="{AF4F9BBF-52BE-4747-AF50-F6FF58635E67}"/>
    <cellStyle name="Normal 13 2 3" xfId="194" xr:uid="{7289686D-92DA-4B5B-ADBB-B97C80A042C9}"/>
    <cellStyle name="Normal 13 2 3 10" xfId="3272" xr:uid="{51775250-E6D3-4C04-8A05-0E1B17E181C6}"/>
    <cellStyle name="Normal 13 2 3 10 2" xfId="8511" xr:uid="{6A412D19-4C97-4628-9ECD-16219F8390FA}"/>
    <cellStyle name="Normal 13 2 3 11" xfId="7492" xr:uid="{7AE1D36A-48FD-4C7D-9A07-0B3421AB1655}"/>
    <cellStyle name="Normal 13 2 3 12" xfId="5387" xr:uid="{32098116-437D-4F82-8124-8A3EC572A5C3}"/>
    <cellStyle name="Normal 13 2 3 13" xfId="10616" xr:uid="{7BECAAF4-DBA6-4403-844D-686ECCAC3F6E}"/>
    <cellStyle name="Normal 13 2 3 14" xfId="10797" xr:uid="{5F0B1572-F96A-471F-B247-745B377B9812}"/>
    <cellStyle name="Normal 13 2 3 15" xfId="2253" xr:uid="{896701CF-800F-4767-BDC2-24E3EE7963C0}"/>
    <cellStyle name="Normal 13 2 3 16" xfId="1227" xr:uid="{B4359A87-DE6C-42CC-905F-B5666CBB2210}"/>
    <cellStyle name="Normal 13 2 3 2" xfId="368" xr:uid="{2AC36141-04A7-49D2-A26C-7BF01F62C883}"/>
    <cellStyle name="Normal 13 2 3 2 10" xfId="1400" xr:uid="{3BCC8153-3E34-40D6-84B8-D2595919AB4A}"/>
    <cellStyle name="Normal 13 2 3 2 2" xfId="613" xr:uid="{8773AEB9-025F-4E00-9196-6A3C5B8C626F}"/>
    <cellStyle name="Normal 13 2 3 2 2 2" xfId="1096" xr:uid="{3F660C55-348B-4EAA-886B-C77D01BD1886}"/>
    <cellStyle name="Normal 13 2 3 2 2 2 2" xfId="5054" xr:uid="{88F1C1AF-B9BB-4871-9797-C4F57E04EDD8}"/>
    <cellStyle name="Normal 13 2 3 2 2 2 2 2" xfId="10294" xr:uid="{491C383B-837E-4BCF-94B3-4C5A0954C6FC}"/>
    <cellStyle name="Normal 13 2 3 2 2 2 2 3" xfId="7170" xr:uid="{8FC6B29D-B04B-4A96-85B4-865C65E050F9}"/>
    <cellStyle name="Normal 13 2 3 2 2 2 3" xfId="4168" xr:uid="{424C147C-2F51-4687-8EF2-EC8A092B8E1C}"/>
    <cellStyle name="Normal 13 2 3 2 2 2 3 2" xfId="9407" xr:uid="{F83DC3CC-6BD7-45D1-BD9E-C139962CA548}"/>
    <cellStyle name="Normal 13 2 3 2 2 2 4" xfId="8388" xr:uid="{7E759719-F57F-48E5-8DE9-646458059D7A}"/>
    <cellStyle name="Normal 13 2 3 2 2 2 5" xfId="6283" xr:uid="{9876AB88-BDD3-4629-8E0F-926AA9F53DDD}"/>
    <cellStyle name="Normal 13 2 3 2 2 2 6" xfId="3149" xr:uid="{A7CFA8DF-B619-401D-B02E-4A6ABE4EB4FC}"/>
    <cellStyle name="Normal 13 2 3 2 2 2 7" xfId="2123" xr:uid="{CB33BF0A-525A-4B2F-AEF5-0EE77B5E5892}"/>
    <cellStyle name="Normal 13 2 3 2 2 3" xfId="4643" xr:uid="{04C0268E-0202-4FC3-A379-0E1AA1DBAA48}"/>
    <cellStyle name="Normal 13 2 3 2 2 3 2" xfId="9883" xr:uid="{86037704-019C-44A2-90EA-9EC890CD34D6}"/>
    <cellStyle name="Normal 13 2 3 2 2 3 3" xfId="6759" xr:uid="{DED82DC1-797A-4717-9C97-CB90021F0DFB}"/>
    <cellStyle name="Normal 13 2 3 2 2 4" xfId="3687" xr:uid="{4230EAAF-D329-401C-B889-1E6DE0E1FD1D}"/>
    <cellStyle name="Normal 13 2 3 2 2 4 2" xfId="8926" xr:uid="{FBC7BD21-B64C-4F17-BA48-34A7709FFCAB}"/>
    <cellStyle name="Normal 13 2 3 2 2 5" xfId="7907" xr:uid="{7B36EDA5-6ADC-4171-AFBA-EDC00D096CEA}"/>
    <cellStyle name="Normal 13 2 3 2 2 6" xfId="5802" xr:uid="{92B11102-8E1E-4FC6-9D30-4E2DF1F23594}"/>
    <cellStyle name="Normal 13 2 3 2 2 7" xfId="2668" xr:uid="{EEE671CD-1DE3-4206-A6D0-AF66CEBD174C}"/>
    <cellStyle name="Normal 13 2 3 2 2 8" xfId="1642" xr:uid="{9C39DBCD-5063-4308-83DB-5B0569246CF2}"/>
    <cellStyle name="Normal 13 2 3 2 3" xfId="854" xr:uid="{341AF2F4-1B73-402B-8979-19E2E3384392}"/>
    <cellStyle name="Normal 13 2 3 2 3 2" xfId="4847" xr:uid="{E9C48AA1-B44C-468E-8BE6-0B26D10F331E}"/>
    <cellStyle name="Normal 13 2 3 2 3 2 2" xfId="10087" xr:uid="{6FEBFE58-6135-4187-9C5F-82FCC08B79C6}"/>
    <cellStyle name="Normal 13 2 3 2 3 2 3" xfId="6963" xr:uid="{5B605CB2-E40E-43C8-9B2E-281E58883590}"/>
    <cellStyle name="Normal 13 2 3 2 3 3" xfId="3926" xr:uid="{07E3E28E-CC98-44BB-AC9E-94D612604213}"/>
    <cellStyle name="Normal 13 2 3 2 3 3 2" xfId="9165" xr:uid="{9E5C73CE-082D-4FC3-A51F-2A9C265E5F88}"/>
    <cellStyle name="Normal 13 2 3 2 3 4" xfId="8146" xr:uid="{CEE81430-7CD2-4B5A-8BF2-087ECA31B710}"/>
    <cellStyle name="Normal 13 2 3 2 3 5" xfId="6041" xr:uid="{133A9EC2-7C4B-43A3-8F51-A4C265668CB2}"/>
    <cellStyle name="Normal 13 2 3 2 3 6" xfId="2907" xr:uid="{0AFB9898-BA45-44C6-871E-8BD79D1FE72F}"/>
    <cellStyle name="Normal 13 2 3 2 3 7" xfId="1881" xr:uid="{4C45890C-9DB5-4798-885C-F0295DE1382C}"/>
    <cellStyle name="Normal 13 2 3 2 4" xfId="4436" xr:uid="{03B23168-D226-4629-9079-53CE273F6A00}"/>
    <cellStyle name="Normal 13 2 3 2 4 2" xfId="9676" xr:uid="{13586AA8-3757-4CFC-A073-46DCCADBE886}"/>
    <cellStyle name="Normal 13 2 3 2 4 3" xfId="6552" xr:uid="{3EFC8281-7160-4E9A-8E2B-F8CDD1F396D1}"/>
    <cellStyle name="Normal 13 2 3 2 5" xfId="3445" xr:uid="{4BD4A292-83B4-442B-B7E8-FC3F01B7C8BB}"/>
    <cellStyle name="Normal 13 2 3 2 5 2" xfId="8684" xr:uid="{A3DDAD1A-ACAB-4611-A537-2F7A2F693496}"/>
    <cellStyle name="Normal 13 2 3 2 6" xfId="7665" xr:uid="{C8BBF6D5-FA61-4648-8A05-9DC85D729ED6}"/>
    <cellStyle name="Normal 13 2 3 2 7" xfId="5560" xr:uid="{22D251AD-2175-4860-96E4-CA30D08909A4}"/>
    <cellStyle name="Normal 13 2 3 2 8" xfId="10674" xr:uid="{40455E1E-11B0-4167-A42C-ACD253FF22B3}"/>
    <cellStyle name="Normal 13 2 3 2 9" xfId="2426" xr:uid="{A85912AC-67D0-4F91-A63F-94B04EF8C9E8}"/>
    <cellStyle name="Normal 13 2 3 3" xfId="411" xr:uid="{07AB3111-6B20-4952-A314-91EC11F0A55E}"/>
    <cellStyle name="Normal 13 2 3 3 10" xfId="1441" xr:uid="{3BABB435-C16F-4E78-B311-E0920BE237D1}"/>
    <cellStyle name="Normal 13 2 3 3 2" xfId="654" xr:uid="{91D1D897-A657-4E3F-9F28-8FFF834C55C1}"/>
    <cellStyle name="Normal 13 2 3 3 2 2" xfId="1137" xr:uid="{7F1D32D5-C465-4309-A594-10E8E774F25F}"/>
    <cellStyle name="Normal 13 2 3 3 2 2 2" xfId="5090" xr:uid="{BB771A53-E0DF-4DB3-8596-CDB7EBCB94D6}"/>
    <cellStyle name="Normal 13 2 3 3 2 2 2 2" xfId="10330" xr:uid="{580D24AE-CE91-4B33-B2E2-299AF9B27837}"/>
    <cellStyle name="Normal 13 2 3 3 2 2 2 3" xfId="7206" xr:uid="{A2836DA5-55D6-48B2-9E06-E0BBF5D1B5A3}"/>
    <cellStyle name="Normal 13 2 3 3 2 2 3" xfId="4209" xr:uid="{D37150BE-5C50-4DE4-8ABA-9173B313334A}"/>
    <cellStyle name="Normal 13 2 3 3 2 2 3 2" xfId="9448" xr:uid="{68515121-0B88-46A6-AFB2-34B7B5A44E47}"/>
    <cellStyle name="Normal 13 2 3 3 2 2 4" xfId="8429" xr:uid="{37C2C850-8E96-44FE-9724-36E585FD2A87}"/>
    <cellStyle name="Normal 13 2 3 3 2 2 5" xfId="6324" xr:uid="{B3692591-3806-45C6-8090-96A0A8A40857}"/>
    <cellStyle name="Normal 13 2 3 3 2 2 6" xfId="3190" xr:uid="{4830B46E-742E-4B8F-9E1C-1061E403BFF0}"/>
    <cellStyle name="Normal 13 2 3 3 2 2 7" xfId="2164" xr:uid="{76D2C002-DC11-4212-94D2-D872ED072857}"/>
    <cellStyle name="Normal 13 2 3 3 2 3" xfId="4679" xr:uid="{AFE9BA7D-FC5F-4E98-A4C7-68C80FE0693D}"/>
    <cellStyle name="Normal 13 2 3 3 2 3 2" xfId="9919" xr:uid="{ACC29353-E080-40B3-808A-A2ACDBEAFFF1}"/>
    <cellStyle name="Normal 13 2 3 3 2 3 3" xfId="6795" xr:uid="{FD4AB58C-CCB4-4A72-883A-D52149DE8A83}"/>
    <cellStyle name="Normal 13 2 3 3 2 4" xfId="3728" xr:uid="{A3617FF2-585A-4C9C-B290-1AAABE560093}"/>
    <cellStyle name="Normal 13 2 3 3 2 4 2" xfId="8967" xr:uid="{C811343F-034D-44F8-AB46-D5E8DAA65D52}"/>
    <cellStyle name="Normal 13 2 3 3 2 5" xfId="7948" xr:uid="{9E2E802F-51B5-49B4-B69D-B0090F281D24}"/>
    <cellStyle name="Normal 13 2 3 3 2 6" xfId="5843" xr:uid="{4ABC4978-F0D4-403C-9605-6A8E4157EAFF}"/>
    <cellStyle name="Normal 13 2 3 3 2 7" xfId="2709" xr:uid="{BAA17375-C376-4B10-A664-3FC2EC2E5A0F}"/>
    <cellStyle name="Normal 13 2 3 3 2 8" xfId="1683" xr:uid="{33F58736-ECBD-4A84-B233-459E4F3AC102}"/>
    <cellStyle name="Normal 13 2 3 3 3" xfId="895" xr:uid="{01E602C6-818A-4C69-885E-DF6703FEBDCB}"/>
    <cellStyle name="Normal 13 2 3 3 3 2" xfId="4883" xr:uid="{A3CDC279-8EA2-46E3-99DF-60BB8D838115}"/>
    <cellStyle name="Normal 13 2 3 3 3 2 2" xfId="10123" xr:uid="{CF0BC650-38B3-43E0-BFC7-1FD33BD80495}"/>
    <cellStyle name="Normal 13 2 3 3 3 2 3" xfId="6999" xr:uid="{34CE6951-5FD6-44F6-9E6C-60E3E3D80FF4}"/>
    <cellStyle name="Normal 13 2 3 3 3 3" xfId="3967" xr:uid="{CAE20DE1-670F-48C8-9544-96CC0A6DB8B2}"/>
    <cellStyle name="Normal 13 2 3 3 3 3 2" xfId="9206" xr:uid="{022D5BD9-DADF-49DA-BDD9-C9AC73767872}"/>
    <cellStyle name="Normal 13 2 3 3 3 4" xfId="8187" xr:uid="{055632BD-3AE9-41E1-B558-D0022017E683}"/>
    <cellStyle name="Normal 13 2 3 3 3 5" xfId="6082" xr:uid="{8C77F258-2EFD-4110-A571-9F556563AF1E}"/>
    <cellStyle name="Normal 13 2 3 3 3 6" xfId="2948" xr:uid="{24ED5353-9D5F-48EC-9D5B-6C15C3AFA68D}"/>
    <cellStyle name="Normal 13 2 3 3 3 7" xfId="1922" xr:uid="{1F20654D-E69E-4FC9-8129-87B1C5FE229F}"/>
    <cellStyle name="Normal 13 2 3 3 4" xfId="4472" xr:uid="{818B1A3C-D7A9-4AAD-A61B-E489BF7B654D}"/>
    <cellStyle name="Normal 13 2 3 3 4 2" xfId="9712" xr:uid="{FBAFD387-2AC0-4C36-8D79-0E168EEF6025}"/>
    <cellStyle name="Normal 13 2 3 3 4 3" xfId="6588" xr:uid="{1C6AF76B-ECA2-41C3-93AD-EEBFEFFC6524}"/>
    <cellStyle name="Normal 13 2 3 3 5" xfId="3486" xr:uid="{9D66E683-BE6A-4171-8A32-C248E94C397E}"/>
    <cellStyle name="Normal 13 2 3 3 5 2" xfId="8725" xr:uid="{3A083BCD-C91B-4A05-B834-1CEC2A36470A}"/>
    <cellStyle name="Normal 13 2 3 3 6" xfId="7706" xr:uid="{E8F90284-F21A-4E04-9D5C-029A84785608}"/>
    <cellStyle name="Normal 13 2 3 3 7" xfId="5601" xr:uid="{657ACD77-765A-43F7-A8B8-C999262F3F7F}"/>
    <cellStyle name="Normal 13 2 3 3 8" xfId="10715" xr:uid="{6C56ABA5-ED93-4220-91F2-18ED671A2FB8}"/>
    <cellStyle name="Normal 13 2 3 3 9" xfId="2467" xr:uid="{8A67831E-1768-485C-9754-56C5890F30A4}"/>
    <cellStyle name="Normal 13 2 3 4" xfId="452" xr:uid="{8E8C6A20-F55D-45C9-B833-7BD0B360AF9C}"/>
    <cellStyle name="Normal 13 2 3 4 10" xfId="1482" xr:uid="{C1D36B00-F42D-4DC0-B734-B94B026FA906}"/>
    <cellStyle name="Normal 13 2 3 4 2" xfId="695" xr:uid="{E977ADCE-A85A-493D-8988-B9A319DD3855}"/>
    <cellStyle name="Normal 13 2 3 4 2 2" xfId="1178" xr:uid="{25C75CFB-6504-47E1-87C3-BE037B963D35}"/>
    <cellStyle name="Normal 13 2 3 4 2 2 2" xfId="5126" xr:uid="{C9515FB5-848A-4FA7-9A21-30A1DEBE9E71}"/>
    <cellStyle name="Normal 13 2 3 4 2 2 2 2" xfId="10366" xr:uid="{B9918D3A-C5A3-4E74-B992-1F42C3E1AF8B}"/>
    <cellStyle name="Normal 13 2 3 4 2 2 2 3" xfId="7242" xr:uid="{9354CD88-9BFB-4E7E-B137-AD2F74589B77}"/>
    <cellStyle name="Normal 13 2 3 4 2 2 3" xfId="4250" xr:uid="{1715CCEA-1140-4600-A541-CA0F4340804B}"/>
    <cellStyle name="Normal 13 2 3 4 2 2 3 2" xfId="9489" xr:uid="{4CFE259A-E2C5-4AA2-8439-10D9D17C05BA}"/>
    <cellStyle name="Normal 13 2 3 4 2 2 4" xfId="8470" xr:uid="{27E219EA-4BD1-4BBA-B506-A858CAE165E7}"/>
    <cellStyle name="Normal 13 2 3 4 2 2 5" xfId="6365" xr:uid="{4D243D5F-6627-48D6-9119-478772138D4E}"/>
    <cellStyle name="Normal 13 2 3 4 2 2 6" xfId="3231" xr:uid="{7595A96F-3C47-48B8-B996-9B7C6D5C5D0D}"/>
    <cellStyle name="Normal 13 2 3 4 2 2 7" xfId="2205" xr:uid="{C7E5F489-0F33-4432-AB9C-95D60D74BDFB}"/>
    <cellStyle name="Normal 13 2 3 4 2 3" xfId="4715" xr:uid="{244BCDAB-3116-4672-9C57-1477C6DADD64}"/>
    <cellStyle name="Normal 13 2 3 4 2 3 2" xfId="9955" xr:uid="{C1C012A3-93FD-42A3-B09F-9E4551BA6269}"/>
    <cellStyle name="Normal 13 2 3 4 2 3 3" xfId="6831" xr:uid="{337BFA54-01AF-4F55-97C3-06B088170A71}"/>
    <cellStyle name="Normal 13 2 3 4 2 4" xfId="3769" xr:uid="{95584826-6AEC-4E5E-AF94-6DA06B04E299}"/>
    <cellStyle name="Normal 13 2 3 4 2 4 2" xfId="9008" xr:uid="{A500BE1C-42F1-4C21-B9A8-B2061F1DB0BB}"/>
    <cellStyle name="Normal 13 2 3 4 2 5" xfId="7989" xr:uid="{EB0E1B4D-E025-475A-834A-DF3020CA4E4F}"/>
    <cellStyle name="Normal 13 2 3 4 2 6" xfId="5884" xr:uid="{C272E330-21C1-4F27-97D6-A09A37C1D0F0}"/>
    <cellStyle name="Normal 13 2 3 4 2 7" xfId="2750" xr:uid="{ABBF385E-241C-4172-AD2D-9EF2C5D2E2E6}"/>
    <cellStyle name="Normal 13 2 3 4 2 8" xfId="1724" xr:uid="{1E3D5D6C-3CBF-4445-A7DA-CC7935C779EB}"/>
    <cellStyle name="Normal 13 2 3 4 3" xfId="936" xr:uid="{9CE5111A-61AA-4DC0-A7A3-A85A8AF5A4C2}"/>
    <cellStyle name="Normal 13 2 3 4 3 2" xfId="4919" xr:uid="{ECA3F105-4B27-4056-8973-3BA8D0467502}"/>
    <cellStyle name="Normal 13 2 3 4 3 2 2" xfId="10159" xr:uid="{70A0D8BA-EC13-439D-B690-CC8A2C40E743}"/>
    <cellStyle name="Normal 13 2 3 4 3 2 3" xfId="7035" xr:uid="{3BF8C7EB-40B9-49F3-B463-C37870DCEB56}"/>
    <cellStyle name="Normal 13 2 3 4 3 3" xfId="4008" xr:uid="{0924F837-AD81-4AE5-B2F4-9005BEBADFC2}"/>
    <cellStyle name="Normal 13 2 3 4 3 3 2" xfId="9247" xr:uid="{15BD5FEA-014D-4258-B340-5D746793F193}"/>
    <cellStyle name="Normal 13 2 3 4 3 4" xfId="8228" xr:uid="{97B3438D-5C7A-4ECB-ADB7-64A80CC956E6}"/>
    <cellStyle name="Normal 13 2 3 4 3 5" xfId="6123" xr:uid="{54388CD0-22C5-4D20-B97F-607D8CB094C1}"/>
    <cellStyle name="Normal 13 2 3 4 3 6" xfId="2989" xr:uid="{858AEC6A-0214-4801-A49C-3B58573B063A}"/>
    <cellStyle name="Normal 13 2 3 4 3 7" xfId="1963" xr:uid="{4F5F7FC0-07B1-457F-AD9D-6CCFBFD4FBB7}"/>
    <cellStyle name="Normal 13 2 3 4 4" xfId="4508" xr:uid="{83DFA9F6-7CD5-4A4A-8709-150506F49020}"/>
    <cellStyle name="Normal 13 2 3 4 4 2" xfId="9748" xr:uid="{E66D6872-A266-4807-9A69-3E1B8FBC4663}"/>
    <cellStyle name="Normal 13 2 3 4 4 3" xfId="6624" xr:uid="{B20A10D0-9F0F-4FC0-A3AB-7A28FC6B0FBA}"/>
    <cellStyle name="Normal 13 2 3 4 5" xfId="3527" xr:uid="{C73C85CE-60DD-48A6-806A-EB3FB561AD71}"/>
    <cellStyle name="Normal 13 2 3 4 5 2" xfId="8766" xr:uid="{9E76BEE2-B6FD-4425-934F-7F3D849D9B4A}"/>
    <cellStyle name="Normal 13 2 3 4 6" xfId="7747" xr:uid="{762D28BB-F7D6-4154-9817-35BE8CF7838D}"/>
    <cellStyle name="Normal 13 2 3 4 7" xfId="5642" xr:uid="{D87B71A0-E9BD-4803-AF7B-07D8FE73DCCE}"/>
    <cellStyle name="Normal 13 2 3 4 8" xfId="10756" xr:uid="{24A7B687-19CB-4BC7-B02B-1EFC06F1F713}"/>
    <cellStyle name="Normal 13 2 3 4 9" xfId="2508" xr:uid="{969DB6B2-5460-4907-8B5F-7BF37AF74CE9}"/>
    <cellStyle name="Normal 13 2 3 5" xfId="310" xr:uid="{CEA9FB19-D13E-48CA-974B-FC05FEE88AFD}"/>
    <cellStyle name="Normal 13 2 3 5 2" xfId="555" xr:uid="{3BA239DE-5663-4B02-AF73-183EB86CE989}"/>
    <cellStyle name="Normal 13 2 3 5 2 2" xfId="1038" xr:uid="{0F4BC607-9C69-41ED-812A-F8C3F6A34C3B}"/>
    <cellStyle name="Normal 13 2 3 5 2 2 2" xfId="5006" xr:uid="{69D8B085-7271-42C8-9277-88BEECF651F7}"/>
    <cellStyle name="Normal 13 2 3 5 2 2 2 2" xfId="10246" xr:uid="{0E877EE5-B2AE-468B-B5D5-DC8D71209E2B}"/>
    <cellStyle name="Normal 13 2 3 5 2 2 2 3" xfId="7122" xr:uid="{0B2C8DC7-103F-4060-AFAD-DDD4A38F6375}"/>
    <cellStyle name="Normal 13 2 3 5 2 2 3" xfId="4110" xr:uid="{AEC1921A-F04E-40DD-AC70-8F6CD7C66637}"/>
    <cellStyle name="Normal 13 2 3 5 2 2 3 2" xfId="9349" xr:uid="{2D2987CD-47EA-4371-850B-9ED441E1DD1F}"/>
    <cellStyle name="Normal 13 2 3 5 2 2 4" xfId="8330" xr:uid="{3F637E88-7C2B-40F4-85E2-F4764CC6553B}"/>
    <cellStyle name="Normal 13 2 3 5 2 2 5" xfId="6225" xr:uid="{602B98DD-4069-4AF4-9E2B-F01B271A0447}"/>
    <cellStyle name="Normal 13 2 3 5 2 2 6" xfId="3091" xr:uid="{D4617E33-FF25-4E59-8043-F4C345323513}"/>
    <cellStyle name="Normal 13 2 3 5 2 2 7" xfId="2065" xr:uid="{FCA147AB-EE11-4A13-83DF-BE4856246925}"/>
    <cellStyle name="Normal 13 2 3 5 2 3" xfId="4595" xr:uid="{460DBD8E-5D2D-47AF-B12C-373F256F54BC}"/>
    <cellStyle name="Normal 13 2 3 5 2 3 2" xfId="9835" xr:uid="{C331968E-1650-44CC-9701-8A59F673C9D2}"/>
    <cellStyle name="Normal 13 2 3 5 2 3 3" xfId="6711" xr:uid="{6948FCAE-C4AB-4F72-9A33-2675656F2642}"/>
    <cellStyle name="Normal 13 2 3 5 2 4" xfId="3629" xr:uid="{6BCE7C48-426E-4CA7-A49D-0F5F2ECFE59B}"/>
    <cellStyle name="Normal 13 2 3 5 2 4 2" xfId="8868" xr:uid="{B22ABEC2-6B27-4349-91AB-BCF02BD1021C}"/>
    <cellStyle name="Normal 13 2 3 5 2 5" xfId="7849" xr:uid="{2C9FE228-7312-428A-8A51-086FFE27EA52}"/>
    <cellStyle name="Normal 13 2 3 5 2 6" xfId="5744" xr:uid="{F39D10EC-4E2A-4B6D-8CFB-BE063ACCC44A}"/>
    <cellStyle name="Normal 13 2 3 5 2 7" xfId="2610" xr:uid="{6C8A5774-B758-4FEE-BACE-8AC256ABA2E4}"/>
    <cellStyle name="Normal 13 2 3 5 2 8" xfId="1584" xr:uid="{8BAF56F6-AAA3-43E3-9C33-5AB75B9A43E5}"/>
    <cellStyle name="Normal 13 2 3 5 3" xfId="796" xr:uid="{3ACC3629-43C7-455F-84BD-D4CB268B2EF4}"/>
    <cellStyle name="Normal 13 2 3 5 3 2" xfId="4799" xr:uid="{C1760ACE-3970-49B2-912C-8EDEC31E0A40}"/>
    <cellStyle name="Normal 13 2 3 5 3 2 2" xfId="10039" xr:uid="{E9C16632-1774-4914-B475-B2E4095A0C83}"/>
    <cellStyle name="Normal 13 2 3 5 3 2 3" xfId="6915" xr:uid="{4126465F-D7EA-4561-8F48-00D547F458AB}"/>
    <cellStyle name="Normal 13 2 3 5 3 3" xfId="3868" xr:uid="{0B5AC178-CFD7-4AA1-B6AD-7BB76F08FF57}"/>
    <cellStyle name="Normal 13 2 3 5 3 3 2" xfId="9107" xr:uid="{C891230E-29B6-4108-ADB1-A58244D9E98A}"/>
    <cellStyle name="Normal 13 2 3 5 3 4" xfId="8088" xr:uid="{AB34503E-A20E-4075-9C22-0DDC6FF0D4E8}"/>
    <cellStyle name="Normal 13 2 3 5 3 5" xfId="5983" xr:uid="{46D20C6D-3616-4BCA-8F30-3B5F90667E6C}"/>
    <cellStyle name="Normal 13 2 3 5 3 6" xfId="2849" xr:uid="{63A4082C-1AD6-4F37-A14C-7B2898CE41BB}"/>
    <cellStyle name="Normal 13 2 3 5 3 7" xfId="1823" xr:uid="{7212DEA5-EFDB-433A-9114-8DBD73A91E64}"/>
    <cellStyle name="Normal 13 2 3 5 4" xfId="4389" xr:uid="{BF3AD7E3-5001-4666-9351-3486480217B1}"/>
    <cellStyle name="Normal 13 2 3 5 4 2" xfId="9629" xr:uid="{3867CB82-6CFB-456C-A34A-1E7CEBC53804}"/>
    <cellStyle name="Normal 13 2 3 5 4 3" xfId="6505" xr:uid="{F2574E32-64F9-4BAF-800D-4605633A4075}"/>
    <cellStyle name="Normal 13 2 3 5 5" xfId="3387" xr:uid="{E8B4FFC7-F15A-4669-8275-E439783600B8}"/>
    <cellStyle name="Normal 13 2 3 5 5 2" xfId="8626" xr:uid="{46D77749-DEAC-46B1-BB6C-9A5BEC3FB16E}"/>
    <cellStyle name="Normal 13 2 3 5 6" xfId="7607" xr:uid="{FF0F6EE5-C1B8-4713-A152-3E3236E87535}"/>
    <cellStyle name="Normal 13 2 3 5 7" xfId="5502" xr:uid="{8E30F9B8-A92E-491C-948E-C6848C3E1C82}"/>
    <cellStyle name="Normal 13 2 3 5 8" xfId="2368" xr:uid="{3961F759-A7CF-4637-8C98-7AD0C3088FAB}"/>
    <cellStyle name="Normal 13 2 3 5 9" xfId="1342" xr:uid="{61E8EBDA-0A7E-47BF-9515-FE0CB10BB46A}"/>
    <cellStyle name="Normal 13 2 3 6" xfId="498" xr:uid="{50F0D5C7-F500-4DA5-BA82-F8BB7B900F22}"/>
    <cellStyle name="Normal 13 2 3 6 2" xfId="981" xr:uid="{F6B7C6F7-BDE6-4A29-AF0C-47512A7F37B8}"/>
    <cellStyle name="Normal 13 2 3 6 2 2" xfId="4958" xr:uid="{4E23571A-6DEC-4662-96A0-75BD519C901E}"/>
    <cellStyle name="Normal 13 2 3 6 2 2 2" xfId="10198" xr:uid="{61C76395-063C-4581-BDFA-C04B4BA09DD1}"/>
    <cellStyle name="Normal 13 2 3 6 2 2 3" xfId="7074" xr:uid="{69338F8A-3721-4B2B-B3CA-90F292CDA94C}"/>
    <cellStyle name="Normal 13 2 3 6 2 3" xfId="4053" xr:uid="{2D0108F5-299D-425B-9F8A-35A57510C35C}"/>
    <cellStyle name="Normal 13 2 3 6 2 3 2" xfId="9292" xr:uid="{8FAEDC1C-1FCD-497D-9E64-44E2968A4427}"/>
    <cellStyle name="Normal 13 2 3 6 2 4" xfId="8273" xr:uid="{BF3E894F-0EB7-476B-8BCA-D98A6967F790}"/>
    <cellStyle name="Normal 13 2 3 6 2 5" xfId="6168" xr:uid="{7C2BB1DE-953A-4B40-8E25-9F8C58283EF8}"/>
    <cellStyle name="Normal 13 2 3 6 2 6" xfId="3034" xr:uid="{E68BD9C1-0E27-4BD9-8947-4447B03ED944}"/>
    <cellStyle name="Normal 13 2 3 6 2 7" xfId="2008" xr:uid="{24CB7C8C-F4C0-4E56-BF34-2EDFDFAEA8A7}"/>
    <cellStyle name="Normal 13 2 3 6 3" xfId="4546" xr:uid="{334B4F5B-CE14-490B-99B1-F1B7479A0DD7}"/>
    <cellStyle name="Normal 13 2 3 6 3 2" xfId="9786" xr:uid="{B9753079-2ADA-46C1-9D49-4766DF7696A5}"/>
    <cellStyle name="Normal 13 2 3 6 3 3" xfId="6662" xr:uid="{03DCEBDE-345E-4A1B-8701-E9E34ADB1FAE}"/>
    <cellStyle name="Normal 13 2 3 6 4" xfId="3572" xr:uid="{806A0BF6-2F44-4A56-93FC-F33C2466575B}"/>
    <cellStyle name="Normal 13 2 3 6 4 2" xfId="8811" xr:uid="{501A9FC6-3141-4F05-BA0E-CC575DE7067A}"/>
    <cellStyle name="Normal 13 2 3 6 5" xfId="7792" xr:uid="{438B482D-FFC6-4F73-BB6B-E5160AAE6F2C}"/>
    <cellStyle name="Normal 13 2 3 6 6" xfId="5687" xr:uid="{7CD2D9EC-F84E-464E-B131-5A96A08F869F}"/>
    <cellStyle name="Normal 13 2 3 6 7" xfId="2553" xr:uid="{EE3E9FE9-0A2C-460B-B084-58BC9B0CD560}"/>
    <cellStyle name="Normal 13 2 3 6 8" xfId="1527" xr:uid="{68676DE4-9F53-406E-A311-23B22A7DCAEB}"/>
    <cellStyle name="Normal 13 2 3 7" xfId="252" xr:uid="{5199FF19-994D-46EF-952F-BDDC2383A1B7}"/>
    <cellStyle name="Normal 13 2 3 7 2" xfId="4340" xr:uid="{2BCDCED9-E0E7-4ECF-AFEE-FC1111EC3EEB}"/>
    <cellStyle name="Normal 13 2 3 7 2 2" xfId="9580" xr:uid="{D6452F4A-7856-4982-B35F-88E74AE218AA}"/>
    <cellStyle name="Normal 13 2 3 7 2 3" xfId="6456" xr:uid="{9A1F45F5-B215-4507-ABD9-68F73D8EF612}"/>
    <cellStyle name="Normal 13 2 3 7 3" xfId="3329" xr:uid="{FDCC6CE9-86E3-41E0-8DC1-95A71DEE94AB}"/>
    <cellStyle name="Normal 13 2 3 7 3 2" xfId="8568" xr:uid="{AF45AB72-55F3-459B-B7FD-8342892AAADF}"/>
    <cellStyle name="Normal 13 2 3 7 4" xfId="7549" xr:uid="{2A481C1B-0219-4E5E-AEFB-915D558AB535}"/>
    <cellStyle name="Normal 13 2 3 7 5" xfId="5444" xr:uid="{DC4FCFAF-97F4-4D6F-99B4-A32B9DC2316D}"/>
    <cellStyle name="Normal 13 2 3 7 6" xfId="2310" xr:uid="{9A228A69-ED4E-42D2-B60B-8E9B2CCB93B3}"/>
    <cellStyle name="Normal 13 2 3 7 7" xfId="1284" xr:uid="{A4EAE238-1A21-4429-BFA1-25143C5F4FFF}"/>
    <cellStyle name="Normal 13 2 3 8" xfId="738" xr:uid="{545B0703-2F61-4DBA-8D4A-6D32E8CFD010}"/>
    <cellStyle name="Normal 13 2 3 8 2" xfId="4751" xr:uid="{841A6FEC-8A0A-45E3-9479-67DEBD12379C}"/>
    <cellStyle name="Normal 13 2 3 8 2 2" xfId="9991" xr:uid="{7CAE56A3-0F9B-4EFA-89A9-3CDA93F6577B}"/>
    <cellStyle name="Normal 13 2 3 8 2 3" xfId="6867" xr:uid="{4A4327B0-404C-450F-8E02-82B28EB2A9F3}"/>
    <cellStyle name="Normal 13 2 3 8 3" xfId="3810" xr:uid="{D5DD89FE-8AD4-46AE-959B-02862D170033}"/>
    <cellStyle name="Normal 13 2 3 8 3 2" xfId="9049" xr:uid="{FADE04FD-CF9D-4676-8DF0-C618E58ADF4F}"/>
    <cellStyle name="Normal 13 2 3 8 4" xfId="8030" xr:uid="{5A3E8105-97C2-49FA-97E0-D7790D0E4C7A}"/>
    <cellStyle name="Normal 13 2 3 8 5" xfId="5925" xr:uid="{A282F3AA-3774-479D-B8F8-F6DF7F385C72}"/>
    <cellStyle name="Normal 13 2 3 8 6" xfId="2791" xr:uid="{26AB0727-7DC6-4DCF-B43A-5C632F9CC505}"/>
    <cellStyle name="Normal 13 2 3 8 7" xfId="1765" xr:uid="{FAC0E2A2-CB4B-41CA-8E6F-EDD08DE45028}"/>
    <cellStyle name="Normal 13 2 3 9" xfId="4293" xr:uid="{BE492E6E-2E39-4498-952D-D0FB51B7686D}"/>
    <cellStyle name="Normal 13 2 3 9 2" xfId="9533" xr:uid="{D69A256D-55C1-4D0A-AC76-7CECDB44AFD6}"/>
    <cellStyle name="Normal 13 2 3 9 3" xfId="6409" xr:uid="{FD13C39E-0851-48DA-94DD-4C8DE6E04FDA}"/>
    <cellStyle name="Normal 13 2 4" xfId="199" xr:uid="{EAF8CA02-5B85-4C9A-8148-AD4D6D027624}"/>
    <cellStyle name="Normal 13 2 4 10" xfId="10621" xr:uid="{94728691-609A-40CE-BA18-0FCFEB551A32}"/>
    <cellStyle name="Normal 13 2 4 11" xfId="2258" xr:uid="{39519AF3-89AF-455D-810F-11F3F394FD94}"/>
    <cellStyle name="Normal 13 2 4 12" xfId="1232" xr:uid="{E5F233CA-E232-4F06-BEE8-FF6EE6364097}"/>
    <cellStyle name="Normal 13 2 4 2" xfId="315" xr:uid="{9609FDB4-0F7A-4887-99CB-382E1A95DA7D}"/>
    <cellStyle name="Normal 13 2 4 2 2" xfId="560" xr:uid="{98EB6D22-F3E9-400E-9F79-6BE2278778B3}"/>
    <cellStyle name="Normal 13 2 4 2 2 2" xfId="1043" xr:uid="{27BA1710-96A2-4C93-91AE-7A15C375D973}"/>
    <cellStyle name="Normal 13 2 4 2 2 2 2" xfId="5011" xr:uid="{EB80E428-AE33-4FF9-8D41-DA531F60C7E9}"/>
    <cellStyle name="Normal 13 2 4 2 2 2 2 2" xfId="10251" xr:uid="{40015099-2223-4EE5-AA4F-C8D385B2096C}"/>
    <cellStyle name="Normal 13 2 4 2 2 2 2 3" xfId="7127" xr:uid="{AC1F0C35-BC2D-4DDE-AA0F-6E7AC4A94CFE}"/>
    <cellStyle name="Normal 13 2 4 2 2 2 3" xfId="4115" xr:uid="{EB5E0898-F91D-4BB6-A001-F613DC5F0737}"/>
    <cellStyle name="Normal 13 2 4 2 2 2 3 2" xfId="9354" xr:uid="{FC880F94-EBC8-4AF9-8FE9-22A50DA8ADFE}"/>
    <cellStyle name="Normal 13 2 4 2 2 2 4" xfId="8335" xr:uid="{19D67988-DBD0-41B0-8EA9-4BF6BEEACA90}"/>
    <cellStyle name="Normal 13 2 4 2 2 2 5" xfId="6230" xr:uid="{F2BFD01F-5697-42AA-B17A-EC94A6D33B5D}"/>
    <cellStyle name="Normal 13 2 4 2 2 2 6" xfId="3096" xr:uid="{9E555EA1-8CFB-4E27-8EC1-2C50FF370724}"/>
    <cellStyle name="Normal 13 2 4 2 2 2 7" xfId="2070" xr:uid="{C40F2508-DCEE-40EF-80BF-BF0DF932DF87}"/>
    <cellStyle name="Normal 13 2 4 2 2 3" xfId="4600" xr:uid="{1F02D4DB-21AD-4E56-B8B6-ECA0DEA05456}"/>
    <cellStyle name="Normal 13 2 4 2 2 3 2" xfId="9840" xr:uid="{0D5DFBA5-48B8-4DAC-B11A-ED0CEEDB1474}"/>
    <cellStyle name="Normal 13 2 4 2 2 3 3" xfId="6716" xr:uid="{CCAA0AB8-07B7-4B40-8DFB-0595AA32B246}"/>
    <cellStyle name="Normal 13 2 4 2 2 4" xfId="3634" xr:uid="{B5A1AEEA-12E2-473A-A2BF-D625FCAC9EF8}"/>
    <cellStyle name="Normal 13 2 4 2 2 4 2" xfId="8873" xr:uid="{E59F8281-9F78-49F3-A364-C41B02C1C655}"/>
    <cellStyle name="Normal 13 2 4 2 2 5" xfId="7854" xr:uid="{FFC4CA16-4382-4D79-9E37-8F56078B6BD9}"/>
    <cellStyle name="Normal 13 2 4 2 2 6" xfId="5749" xr:uid="{DF6251CD-671C-44B5-9EFA-197F9C945C89}"/>
    <cellStyle name="Normal 13 2 4 2 2 7" xfId="2615" xr:uid="{639A0517-5138-4910-BD87-8B7AF9DEADBF}"/>
    <cellStyle name="Normal 13 2 4 2 2 8" xfId="1589" xr:uid="{13173DC2-3136-4E1C-A095-B6FD82803558}"/>
    <cellStyle name="Normal 13 2 4 2 3" xfId="801" xr:uid="{D7717C42-2A46-48A0-BFB1-B3F944189C5E}"/>
    <cellStyle name="Normal 13 2 4 2 3 2" xfId="4804" xr:uid="{83B05B9C-4CAA-4BBE-AC0A-4306247743C8}"/>
    <cellStyle name="Normal 13 2 4 2 3 2 2" xfId="10044" xr:uid="{5874FE6C-635C-45A0-BC3E-2B1DF1F19320}"/>
    <cellStyle name="Normal 13 2 4 2 3 2 3" xfId="6920" xr:uid="{ED191D81-DABB-4179-ACE0-1D8D319CC0D0}"/>
    <cellStyle name="Normal 13 2 4 2 3 3" xfId="3873" xr:uid="{B86A1360-CFC6-458E-8A98-7C9D8868C80F}"/>
    <cellStyle name="Normal 13 2 4 2 3 3 2" xfId="9112" xr:uid="{00384A04-8C29-45C8-AB26-70721944D6E6}"/>
    <cellStyle name="Normal 13 2 4 2 3 4" xfId="8093" xr:uid="{113FD2E8-280A-4302-A059-EF837DA91B13}"/>
    <cellStyle name="Normal 13 2 4 2 3 5" xfId="5988" xr:uid="{D6C5629D-8067-4228-B1C9-2008DF3207D8}"/>
    <cellStyle name="Normal 13 2 4 2 3 6" xfId="2854" xr:uid="{1A3639C9-2745-4EA8-9469-9A5903BF370D}"/>
    <cellStyle name="Normal 13 2 4 2 3 7" xfId="1828" xr:uid="{125BF26E-54C3-4A87-97E9-235645363DDD}"/>
    <cellStyle name="Normal 13 2 4 2 4" xfId="4394" xr:uid="{DEA0E603-0627-4BA9-8F98-2C91A2131D5E}"/>
    <cellStyle name="Normal 13 2 4 2 4 2" xfId="9634" xr:uid="{19D63364-AED1-4382-A917-3EAF0FB280C7}"/>
    <cellStyle name="Normal 13 2 4 2 4 3" xfId="6510" xr:uid="{1CDD9F3C-C08C-4261-B3F1-33877B6956A4}"/>
    <cellStyle name="Normal 13 2 4 2 5" xfId="3392" xr:uid="{09E96077-B671-437B-BB59-FCF60933769B}"/>
    <cellStyle name="Normal 13 2 4 2 5 2" xfId="8631" xr:uid="{5A2F7E33-5F24-4352-9C15-7D2729A59D52}"/>
    <cellStyle name="Normal 13 2 4 2 6" xfId="7612" xr:uid="{ED2C0AF5-E5AD-47A1-AE14-3EC00766B216}"/>
    <cellStyle name="Normal 13 2 4 2 7" xfId="5507" xr:uid="{9D22E5DA-2697-4BFF-B9E8-AF0659E332AA}"/>
    <cellStyle name="Normal 13 2 4 2 8" xfId="2373" xr:uid="{038F0C2D-77DF-4444-A3C5-E90A98768A3E}"/>
    <cellStyle name="Normal 13 2 4 2 9" xfId="1347" xr:uid="{7A9CFDFE-F6CA-4D73-B496-9D269B4A63C4}"/>
    <cellStyle name="Normal 13 2 4 3" xfId="503" xr:uid="{71E1B7E5-DC6D-4A8A-B89B-6994797D50F2}"/>
    <cellStyle name="Normal 13 2 4 3 2" xfId="986" xr:uid="{EFF12B0F-EB1E-47E7-9788-906FFB65F6DA}"/>
    <cellStyle name="Normal 13 2 4 3 2 2" xfId="4963" xr:uid="{531F2A4A-BABA-4CD6-9976-CD1C8E582BD9}"/>
    <cellStyle name="Normal 13 2 4 3 2 2 2" xfId="10203" xr:uid="{513F15DA-9D2A-4FF7-B691-A8E938E279B6}"/>
    <cellStyle name="Normal 13 2 4 3 2 2 3" xfId="7079" xr:uid="{937A6B8A-9631-4F74-98D7-3861CB9E19EB}"/>
    <cellStyle name="Normal 13 2 4 3 2 3" xfId="4058" xr:uid="{B861E078-529A-43DF-ADD8-7F4F76BC5C3B}"/>
    <cellStyle name="Normal 13 2 4 3 2 3 2" xfId="9297" xr:uid="{B3826E36-535D-471D-AB97-B98A644B8387}"/>
    <cellStyle name="Normal 13 2 4 3 2 4" xfId="8278" xr:uid="{37D4FEEC-B62B-4C97-AA8C-799E10C326FB}"/>
    <cellStyle name="Normal 13 2 4 3 2 5" xfId="6173" xr:uid="{5D578200-D78F-4C2E-97D3-C6081513AA95}"/>
    <cellStyle name="Normal 13 2 4 3 2 6" xfId="3039" xr:uid="{5718EC10-33AA-4D95-8EF3-9EA8DB01F5B6}"/>
    <cellStyle name="Normal 13 2 4 3 2 7" xfId="2013" xr:uid="{8F8ACA8F-0248-4BE7-9F6C-E1AD46A582E1}"/>
    <cellStyle name="Normal 13 2 4 3 3" xfId="4551" xr:uid="{C1334BEE-0D74-4AC6-9B88-EFBAF7673F6E}"/>
    <cellStyle name="Normal 13 2 4 3 3 2" xfId="9791" xr:uid="{E001494D-B491-4FB6-BA23-7B787A69C63A}"/>
    <cellStyle name="Normal 13 2 4 3 3 3" xfId="6667" xr:uid="{772D8191-E347-415F-A67C-08155DAB18B4}"/>
    <cellStyle name="Normal 13 2 4 3 4" xfId="3577" xr:uid="{DC04E6CD-D116-4802-9BC8-65EC24676512}"/>
    <cellStyle name="Normal 13 2 4 3 4 2" xfId="8816" xr:uid="{1D4454D1-09B6-418F-9B82-8B05DDFF481B}"/>
    <cellStyle name="Normal 13 2 4 3 5" xfId="7797" xr:uid="{D2E2F535-18DB-4EBB-905A-7E7A5E3CCB51}"/>
    <cellStyle name="Normal 13 2 4 3 6" xfId="5692" xr:uid="{A0BB3A89-D78D-4B36-B391-3BB9BBD5EB00}"/>
    <cellStyle name="Normal 13 2 4 3 7" xfId="2558" xr:uid="{BC2B59D0-1058-4B1B-9DA0-E4FA5E1369FD}"/>
    <cellStyle name="Normal 13 2 4 3 8" xfId="1532" xr:uid="{DE844548-5014-4E4C-8764-89CD9699CF03}"/>
    <cellStyle name="Normal 13 2 4 4" xfId="257" xr:uid="{26B23CE2-66DE-4C20-B31B-158D30E785FC}"/>
    <cellStyle name="Normal 13 2 4 4 2" xfId="4345" xr:uid="{00224212-7C9C-452D-A86F-3FC8B9DA52C9}"/>
    <cellStyle name="Normal 13 2 4 4 2 2" xfId="9585" xr:uid="{8E380588-8F4F-44B8-B343-CAE4B83A92B5}"/>
    <cellStyle name="Normal 13 2 4 4 2 3" xfId="6461" xr:uid="{248F260D-B386-469B-9437-A55CCDDD46A8}"/>
    <cellStyle name="Normal 13 2 4 4 3" xfId="3334" xr:uid="{9B8CE872-CE1E-43F9-AC3E-2D95A5B39852}"/>
    <cellStyle name="Normal 13 2 4 4 3 2" xfId="8573" xr:uid="{865D41D1-C39E-48E9-AB91-8578A9BBFBC0}"/>
    <cellStyle name="Normal 13 2 4 4 4" xfId="7554" xr:uid="{3463075E-366F-432F-878C-54EA22EC1122}"/>
    <cellStyle name="Normal 13 2 4 4 5" xfId="5449" xr:uid="{29D1A38C-0861-4DCA-95EF-3BAA9F5FA0E0}"/>
    <cellStyle name="Normal 13 2 4 4 6" xfId="2315" xr:uid="{CBDA8AF0-FCB8-442F-A2EF-FC90DCD06D4F}"/>
    <cellStyle name="Normal 13 2 4 4 7" xfId="1289" xr:uid="{7AB8C8BA-F31B-48EA-814E-65C61EF4CEBC}"/>
    <cellStyle name="Normal 13 2 4 5" xfId="743" xr:uid="{EF476EFF-5CAB-4D8B-93D2-2B258E1E4301}"/>
    <cellStyle name="Normal 13 2 4 5 2" xfId="4756" xr:uid="{D3627B94-90F0-4C8C-8E51-67888CEA0CD8}"/>
    <cellStyle name="Normal 13 2 4 5 2 2" xfId="9996" xr:uid="{5D0DB3CE-1D89-4ECD-A79E-9C7DA50DAFDB}"/>
    <cellStyle name="Normal 13 2 4 5 2 3" xfId="6872" xr:uid="{E5625D7A-8B0D-42CC-AFF4-682854C8957A}"/>
    <cellStyle name="Normal 13 2 4 5 3" xfId="3815" xr:uid="{4513A56C-BBB4-49DB-936A-6BB5A69FE705}"/>
    <cellStyle name="Normal 13 2 4 5 3 2" xfId="9054" xr:uid="{883BE557-2085-4FF7-B18F-818AAAB2712B}"/>
    <cellStyle name="Normal 13 2 4 5 4" xfId="8035" xr:uid="{CD1FB0B4-313E-49BB-8F39-083360A3673D}"/>
    <cellStyle name="Normal 13 2 4 5 5" xfId="5930" xr:uid="{84F35C90-8BC4-468D-B871-FCC4481BE548}"/>
    <cellStyle name="Normal 13 2 4 5 6" xfId="2796" xr:uid="{B1C1E5DE-A778-4E62-B341-59FE146F950A}"/>
    <cellStyle name="Normal 13 2 4 5 7" xfId="1770" xr:uid="{D6C786B2-2690-4451-9B57-39B33190ED80}"/>
    <cellStyle name="Normal 13 2 4 6" xfId="4298" xr:uid="{1A02F154-594E-4EEC-92EB-3704AEBF7C74}"/>
    <cellStyle name="Normal 13 2 4 6 2" xfId="9538" xr:uid="{ACFD83CB-648E-4011-819B-36A03FF092AB}"/>
    <cellStyle name="Normal 13 2 4 6 3" xfId="6414" xr:uid="{31B1F9B4-B323-4A67-8C58-A98BA1585380}"/>
    <cellStyle name="Normal 13 2 4 7" xfId="3277" xr:uid="{BE645648-F930-4E0C-BCF7-6A1DA509437F}"/>
    <cellStyle name="Normal 13 2 4 7 2" xfId="8516" xr:uid="{1628DE58-7F66-45CB-AB3D-15E7324DB267}"/>
    <cellStyle name="Normal 13 2 4 8" xfId="7497" xr:uid="{99963657-EEB0-401E-B992-FCE48905C0BB}"/>
    <cellStyle name="Normal 13 2 4 9" xfId="5392" xr:uid="{57663A73-E556-405B-B639-BF2EC2ECE145}"/>
    <cellStyle name="Normal 13 2 5" xfId="339" xr:uid="{A7F0EA31-2124-45BF-ACB8-E1E0DB03F2DE}"/>
    <cellStyle name="Normal 13 2 5 10" xfId="1371" xr:uid="{7812106C-EF20-4E66-8776-7A7C98B6A07C}"/>
    <cellStyle name="Normal 13 2 5 2" xfId="584" xr:uid="{A3FFE584-4B2C-4C24-937B-45FAB65B0F95}"/>
    <cellStyle name="Normal 13 2 5 2 2" xfId="1067" xr:uid="{615C9DB7-33EA-4AA3-B0AF-A5F7071113F2}"/>
    <cellStyle name="Normal 13 2 5 2 2 2" xfId="5030" xr:uid="{83BE21DC-AF8A-4B6C-B52E-9822D1C8F2C0}"/>
    <cellStyle name="Normal 13 2 5 2 2 2 2" xfId="10270" xr:uid="{54E32B78-C290-4141-AA1D-592A04BD7EEB}"/>
    <cellStyle name="Normal 13 2 5 2 2 2 3" xfId="7146" xr:uid="{5AD22967-321D-481D-AEED-BE0C4BDD1705}"/>
    <cellStyle name="Normal 13 2 5 2 2 3" xfId="4139" xr:uid="{EBB666C1-CD74-4BF7-934D-3E3FE4FE6C2F}"/>
    <cellStyle name="Normal 13 2 5 2 2 3 2" xfId="9378" xr:uid="{3C223D49-2D9B-4C64-B280-5A673C3D48B2}"/>
    <cellStyle name="Normal 13 2 5 2 2 4" xfId="8359" xr:uid="{C82732A2-9C12-46C3-BBC6-20063921D616}"/>
    <cellStyle name="Normal 13 2 5 2 2 5" xfId="6254" xr:uid="{5C8C7D13-0EEA-414B-AD03-4F5958044F33}"/>
    <cellStyle name="Normal 13 2 5 2 2 6" xfId="3120" xr:uid="{5BD76207-95B5-421F-B055-38FA1DAB391F}"/>
    <cellStyle name="Normal 13 2 5 2 2 7" xfId="2094" xr:uid="{7BF2399D-62B9-4F29-82C9-F169E1C39FFC}"/>
    <cellStyle name="Normal 13 2 5 2 3" xfId="4619" xr:uid="{88DE7494-348C-4289-B769-B2B5BB0A6EF5}"/>
    <cellStyle name="Normal 13 2 5 2 3 2" xfId="9859" xr:uid="{753DBEB4-96E0-4408-B8C1-36F9663781C2}"/>
    <cellStyle name="Normal 13 2 5 2 3 3" xfId="6735" xr:uid="{01C1CB36-CE79-4F79-9D28-65C25FD1B565}"/>
    <cellStyle name="Normal 13 2 5 2 4" xfId="3658" xr:uid="{BA0D26A4-7FE6-44FD-9291-34BED8AB5440}"/>
    <cellStyle name="Normal 13 2 5 2 4 2" xfId="8897" xr:uid="{358797BA-0047-4A9D-A3D3-9EBDA85515C6}"/>
    <cellStyle name="Normal 13 2 5 2 5" xfId="7878" xr:uid="{CEEF7CE6-60A6-4258-A9CC-908780D81B0E}"/>
    <cellStyle name="Normal 13 2 5 2 6" xfId="5773" xr:uid="{3F1C27C5-F028-4AA1-8DF0-13DD48517958}"/>
    <cellStyle name="Normal 13 2 5 2 7" xfId="2639" xr:uid="{455CBC2B-03E7-4AA6-99AF-B3A7046FF43D}"/>
    <cellStyle name="Normal 13 2 5 2 8" xfId="1613" xr:uid="{2F41D247-D517-468D-801F-1BF8B1E972BA}"/>
    <cellStyle name="Normal 13 2 5 3" xfId="825" xr:uid="{956B9C49-8AD1-449A-9497-7BBE71F1ABA5}"/>
    <cellStyle name="Normal 13 2 5 3 2" xfId="4823" xr:uid="{251180A1-95C6-4C7D-8EE0-9EA6AE8D44F2}"/>
    <cellStyle name="Normal 13 2 5 3 2 2" xfId="10063" xr:uid="{6E1A39A9-7731-4862-BDFA-00F704E417D2}"/>
    <cellStyle name="Normal 13 2 5 3 2 3" xfId="6939" xr:uid="{62A7B715-8148-443E-871C-284256D2C267}"/>
    <cellStyle name="Normal 13 2 5 3 3" xfId="3897" xr:uid="{59784B0B-F62F-4D94-9D15-39FC857F7A0D}"/>
    <cellStyle name="Normal 13 2 5 3 3 2" xfId="9136" xr:uid="{9E4C10F9-CA47-47F2-977F-A8E3C53EE63A}"/>
    <cellStyle name="Normal 13 2 5 3 4" xfId="8117" xr:uid="{CE8FDC81-6186-4518-9D5C-64F75937E2A3}"/>
    <cellStyle name="Normal 13 2 5 3 5" xfId="6012" xr:uid="{1F913439-0024-46C7-9FB8-00A9725207AF}"/>
    <cellStyle name="Normal 13 2 5 3 6" xfId="2878" xr:uid="{AEEEFA67-38B5-4143-8668-BAA62A39B61A}"/>
    <cellStyle name="Normal 13 2 5 3 7" xfId="1852" xr:uid="{4AF766A4-4AF6-4CB8-97FB-74FF4A3727B7}"/>
    <cellStyle name="Normal 13 2 5 4" xfId="4413" xr:uid="{F9DAE6D4-7179-4FAF-A048-2124A0DFD85B}"/>
    <cellStyle name="Normal 13 2 5 4 2" xfId="9653" xr:uid="{B17BB066-F339-40C8-81FD-7E074B70E45B}"/>
    <cellStyle name="Normal 13 2 5 4 3" xfId="6529" xr:uid="{8DD18A3D-3769-437F-9B9B-77CBFD373FAB}"/>
    <cellStyle name="Normal 13 2 5 5" xfId="3416" xr:uid="{25665E3B-565C-4C2C-83AC-4AF9A639F97A}"/>
    <cellStyle name="Normal 13 2 5 5 2" xfId="8655" xr:uid="{70358353-A937-40B1-982E-07E80926C0B8}"/>
    <cellStyle name="Normal 13 2 5 6" xfId="7636" xr:uid="{F9A95E9B-6DC0-4807-AF3C-22F1418E1167}"/>
    <cellStyle name="Normal 13 2 5 7" xfId="5531" xr:uid="{4AB62DDA-F04E-43E5-9449-6F399EC7424B}"/>
    <cellStyle name="Normal 13 2 5 8" xfId="10645" xr:uid="{3FA026FE-5508-449D-B246-A583BF8E35DA}"/>
    <cellStyle name="Normal 13 2 5 9" xfId="2397" xr:uid="{77FCA762-AFCF-4880-947E-16B6FD763222}"/>
    <cellStyle name="Normal 13 2 6" xfId="382" xr:uid="{544B20EE-A1A3-4937-9A07-6F1E19EA6BE1}"/>
    <cellStyle name="Normal 13 2 6 10" xfId="1412" xr:uid="{782FDCED-5136-41BE-91BF-F924C698857F}"/>
    <cellStyle name="Normal 13 2 6 2" xfId="625" xr:uid="{F5F75118-EE9D-42E2-AF02-DF1F4DFFA22D}"/>
    <cellStyle name="Normal 13 2 6 2 2" xfId="1108" xr:uid="{1C94718B-E841-4A2E-AD8A-97F380192BA6}"/>
    <cellStyle name="Normal 13 2 6 2 2 2" xfId="5066" xr:uid="{DF454F81-3948-4E42-A2CE-7C8422C0E6DA}"/>
    <cellStyle name="Normal 13 2 6 2 2 2 2" xfId="10306" xr:uid="{1F38A635-3795-42B1-A5AC-217904BD3D0A}"/>
    <cellStyle name="Normal 13 2 6 2 2 2 3" xfId="7182" xr:uid="{EB2241E8-3961-43BF-B320-CFFBB4F8B60E}"/>
    <cellStyle name="Normal 13 2 6 2 2 3" xfId="4180" xr:uid="{C77001A1-65AA-4505-A51A-AEE5DA88BF30}"/>
    <cellStyle name="Normal 13 2 6 2 2 3 2" xfId="9419" xr:uid="{F9ABF4D5-EE2A-4DE2-87D2-D25B4F5E31E2}"/>
    <cellStyle name="Normal 13 2 6 2 2 4" xfId="8400" xr:uid="{DBB21D87-A7D5-4D5A-A661-415345AB130C}"/>
    <cellStyle name="Normal 13 2 6 2 2 5" xfId="6295" xr:uid="{FFBB992C-9AC9-45CF-A9A2-6A6AFBF745EC}"/>
    <cellStyle name="Normal 13 2 6 2 2 6" xfId="3161" xr:uid="{CDDAB070-D126-4C60-9A7F-D67780B9FC88}"/>
    <cellStyle name="Normal 13 2 6 2 2 7" xfId="2135" xr:uid="{04C40402-467D-48B9-BCCB-5290F56D96AC}"/>
    <cellStyle name="Normal 13 2 6 2 3" xfId="4655" xr:uid="{FCDD4AA8-820B-4AB4-AF2A-8E07C8475B92}"/>
    <cellStyle name="Normal 13 2 6 2 3 2" xfId="9895" xr:uid="{2910E00B-AF36-4A41-A643-C21110C06D71}"/>
    <cellStyle name="Normal 13 2 6 2 3 3" xfId="6771" xr:uid="{4C9B2980-9130-4BD3-8741-EE8078B36FA0}"/>
    <cellStyle name="Normal 13 2 6 2 4" xfId="3699" xr:uid="{177AE365-F5F5-496C-A603-FE8FE2647715}"/>
    <cellStyle name="Normal 13 2 6 2 4 2" xfId="8938" xr:uid="{08BC57F8-51BC-4447-B281-D792A81644C8}"/>
    <cellStyle name="Normal 13 2 6 2 5" xfId="7919" xr:uid="{28212CA3-A479-46BD-A729-3DFFD28C8EDB}"/>
    <cellStyle name="Normal 13 2 6 2 6" xfId="5814" xr:uid="{63305BB8-5F65-4677-A896-7A4FBDF40894}"/>
    <cellStyle name="Normal 13 2 6 2 7" xfId="2680" xr:uid="{02D97093-75DC-453D-BA33-380B50AAA954}"/>
    <cellStyle name="Normal 13 2 6 2 8" xfId="1654" xr:uid="{CAE361A4-45D0-493C-9279-2F13D674E710}"/>
    <cellStyle name="Normal 13 2 6 3" xfId="866" xr:uid="{51C3BCCA-C3C0-4257-AE6E-32889A42DE32}"/>
    <cellStyle name="Normal 13 2 6 3 2" xfId="4859" xr:uid="{BACCE1D5-A08F-47E8-8562-71FC284A2B69}"/>
    <cellStyle name="Normal 13 2 6 3 2 2" xfId="10099" xr:uid="{A28FFBA2-971A-4C22-BEAC-E90A6DA8181D}"/>
    <cellStyle name="Normal 13 2 6 3 2 3" xfId="6975" xr:uid="{FCA7B549-41D8-4ECC-AC7C-FDAFDCC18BDD}"/>
    <cellStyle name="Normal 13 2 6 3 3" xfId="3938" xr:uid="{A976BEE2-76B4-49D0-9C45-FA0136C5AF44}"/>
    <cellStyle name="Normal 13 2 6 3 3 2" xfId="9177" xr:uid="{AB60A847-D6CD-438F-9205-AE92B2848ABF}"/>
    <cellStyle name="Normal 13 2 6 3 4" xfId="8158" xr:uid="{7387D846-ACFB-4904-AB51-62F70FBE494D}"/>
    <cellStyle name="Normal 13 2 6 3 5" xfId="6053" xr:uid="{7E46779C-1983-41CD-8335-AB493793CD7B}"/>
    <cellStyle name="Normal 13 2 6 3 6" xfId="2919" xr:uid="{ACD82179-BA1B-4A2E-AD6C-61A3A2AD1885}"/>
    <cellStyle name="Normal 13 2 6 3 7" xfId="1893" xr:uid="{44E62868-C23B-461F-B839-6FE55A797BB6}"/>
    <cellStyle name="Normal 13 2 6 4" xfId="4448" xr:uid="{C828B12D-24F7-4879-8D67-7A0AFE31B743}"/>
    <cellStyle name="Normal 13 2 6 4 2" xfId="9688" xr:uid="{AE0F6098-F577-4066-88AD-7807F68121E3}"/>
    <cellStyle name="Normal 13 2 6 4 3" xfId="6564" xr:uid="{13606FBC-83D8-4348-B452-A1790B156707}"/>
    <cellStyle name="Normal 13 2 6 5" xfId="3457" xr:uid="{16B1DDA4-0C32-416D-A706-3AB03FE15C5B}"/>
    <cellStyle name="Normal 13 2 6 5 2" xfId="8696" xr:uid="{3E584403-C747-43E5-B545-BB623DBEF882}"/>
    <cellStyle name="Normal 13 2 6 6" xfId="7677" xr:uid="{8AFD3C84-406B-49D0-AD47-640DD68385DE}"/>
    <cellStyle name="Normal 13 2 6 7" xfId="5572" xr:uid="{1623678A-95A3-4E5D-BEA7-A3D93FADEF99}"/>
    <cellStyle name="Normal 13 2 6 8" xfId="10686" xr:uid="{4DF77D03-2238-456F-9CB3-30475F275963}"/>
    <cellStyle name="Normal 13 2 6 9" xfId="2438" xr:uid="{FA994F09-2046-48C6-B18A-F857B100CD49}"/>
    <cellStyle name="Normal 13 2 7" xfId="423" xr:uid="{831CEBFC-73A7-4E3C-B97C-6B1E8663D7F5}"/>
    <cellStyle name="Normal 13 2 7 10" xfId="1453" xr:uid="{84F48C49-B3E1-49B9-880E-47CFC67E7B28}"/>
    <cellStyle name="Normal 13 2 7 2" xfId="666" xr:uid="{E589AD55-4D35-4321-B48B-4FD1F8F32192}"/>
    <cellStyle name="Normal 13 2 7 2 2" xfId="1149" xr:uid="{FFE0BADA-8BDD-4BCB-B4D0-290E593A1116}"/>
    <cellStyle name="Normal 13 2 7 2 2 2" xfId="5102" xr:uid="{2EEE095D-146F-4C18-8991-DD6442CCE654}"/>
    <cellStyle name="Normal 13 2 7 2 2 2 2" xfId="10342" xr:uid="{E19C27F7-F53E-4D7B-8B47-62BD447021E4}"/>
    <cellStyle name="Normal 13 2 7 2 2 2 3" xfId="7218" xr:uid="{A54330FF-5419-410B-8D60-68A8248FC4E1}"/>
    <cellStyle name="Normal 13 2 7 2 2 3" xfId="4221" xr:uid="{685E9CE7-9988-41B5-A0AB-DE3F2CE46B26}"/>
    <cellStyle name="Normal 13 2 7 2 2 3 2" xfId="9460" xr:uid="{CE14B88D-1BEA-44AC-909F-8481AEEAC497}"/>
    <cellStyle name="Normal 13 2 7 2 2 4" xfId="8441" xr:uid="{1609BA53-B253-4B84-ABFA-DDA11EA4408E}"/>
    <cellStyle name="Normal 13 2 7 2 2 5" xfId="6336" xr:uid="{1EEB24C2-41B0-42CA-BE45-B0BC75C250A6}"/>
    <cellStyle name="Normal 13 2 7 2 2 6" xfId="3202" xr:uid="{608059D8-BEE6-43F3-ADB4-3E938F2778B9}"/>
    <cellStyle name="Normal 13 2 7 2 2 7" xfId="2176" xr:uid="{E7664150-CDA8-40EE-827E-339E37004272}"/>
    <cellStyle name="Normal 13 2 7 2 3" xfId="4691" xr:uid="{6B7E8588-2E4D-42E8-825D-1F1C78199359}"/>
    <cellStyle name="Normal 13 2 7 2 3 2" xfId="9931" xr:uid="{1D0DC7D9-4C0D-48CF-A739-BFAF132A0FD2}"/>
    <cellStyle name="Normal 13 2 7 2 3 3" xfId="6807" xr:uid="{00652588-3C86-4083-A8AD-5698ED94BE7E}"/>
    <cellStyle name="Normal 13 2 7 2 4" xfId="3740" xr:uid="{C00CAA09-4363-41B7-A0DB-50C9183F890E}"/>
    <cellStyle name="Normal 13 2 7 2 4 2" xfId="8979" xr:uid="{201A5A22-DBA6-48AD-92D0-F5C825CD6812}"/>
    <cellStyle name="Normal 13 2 7 2 5" xfId="7960" xr:uid="{3B07E72F-C4A7-42D0-A15F-14C504090073}"/>
    <cellStyle name="Normal 13 2 7 2 6" xfId="5855" xr:uid="{F544365B-3C6C-41FB-AA51-FE2642CA5A16}"/>
    <cellStyle name="Normal 13 2 7 2 7" xfId="2721" xr:uid="{B56089F4-C87D-4A23-981C-5AF1AD77050D}"/>
    <cellStyle name="Normal 13 2 7 2 8" xfId="1695" xr:uid="{443F0B02-0404-4B4F-B11A-CDE5B7E1C402}"/>
    <cellStyle name="Normal 13 2 7 3" xfId="907" xr:uid="{B9B53A2B-A25E-4D4F-8332-1E00FD9F2A4A}"/>
    <cellStyle name="Normal 13 2 7 3 2" xfId="4895" xr:uid="{E0AF3A7F-F6C3-4749-A44D-3D50F4CD2A06}"/>
    <cellStyle name="Normal 13 2 7 3 2 2" xfId="10135" xr:uid="{8CFA0B47-29BD-46AB-B4DE-83A049882B49}"/>
    <cellStyle name="Normal 13 2 7 3 2 3" xfId="7011" xr:uid="{733BC2E9-67EE-4A39-A938-A091DA092415}"/>
    <cellStyle name="Normal 13 2 7 3 3" xfId="3979" xr:uid="{B8B03ABA-739C-44A4-B011-442BD75F9C0F}"/>
    <cellStyle name="Normal 13 2 7 3 3 2" xfId="9218" xr:uid="{E7C08C40-E799-45B2-AF7E-201682FB663D}"/>
    <cellStyle name="Normal 13 2 7 3 4" xfId="8199" xr:uid="{84280A30-1295-4464-9B05-0EA542D687EE}"/>
    <cellStyle name="Normal 13 2 7 3 5" xfId="6094" xr:uid="{8C9B2EAC-B2E7-4F62-9220-40D6D740A901}"/>
    <cellStyle name="Normal 13 2 7 3 6" xfId="2960" xr:uid="{EB04837A-E5CD-4B82-A657-4F97E1A30D89}"/>
    <cellStyle name="Normal 13 2 7 3 7" xfId="1934" xr:uid="{E2ADCC7F-F9D0-4645-90A3-0CD2E7493DC5}"/>
    <cellStyle name="Normal 13 2 7 4" xfId="4484" xr:uid="{34E82780-B5BB-4423-866B-92F301D8DB8D}"/>
    <cellStyle name="Normal 13 2 7 4 2" xfId="9724" xr:uid="{DF293C16-1A65-40EA-A24F-B910C8BCDD15}"/>
    <cellStyle name="Normal 13 2 7 4 3" xfId="6600" xr:uid="{C05BBE3E-23DF-43B1-BD87-A10AD5F0A8EB}"/>
    <cellStyle name="Normal 13 2 7 5" xfId="3498" xr:uid="{4EB4171E-E84F-4C17-89D8-C2A30571FC6A}"/>
    <cellStyle name="Normal 13 2 7 5 2" xfId="8737" xr:uid="{8DB916E0-0577-435A-A19B-2432412B888D}"/>
    <cellStyle name="Normal 13 2 7 6" xfId="7718" xr:uid="{F9420E99-E4F4-4794-BC20-96677B2069D0}"/>
    <cellStyle name="Normal 13 2 7 7" xfId="5613" xr:uid="{6719B4AC-EBE3-462C-8934-43BE2E814965}"/>
    <cellStyle name="Normal 13 2 7 8" xfId="10727" xr:uid="{5DB0FDDC-0CBE-4C5B-98C9-3267763E1C51}"/>
    <cellStyle name="Normal 13 2 7 9" xfId="2479" xr:uid="{A991EED5-95AF-49CD-AB2C-C9515BCAF253}"/>
    <cellStyle name="Normal 13 2 8" xfId="281" xr:uid="{6C95C777-0AEC-489B-A4B2-9AC42B21CB83}"/>
    <cellStyle name="Normal 13 2 8 2" xfId="527" xr:uid="{DA1F917C-CF0D-45D5-8288-F6CA1B7CD276}"/>
    <cellStyle name="Normal 13 2 8 2 2" xfId="1010" xr:uid="{24C205BB-3B3A-4CFD-9CE9-38F9DDA0A900}"/>
    <cellStyle name="Normal 13 2 8 2 2 2" xfId="4983" xr:uid="{EE27FB15-8E68-4023-96E8-3FCCF62CD3F4}"/>
    <cellStyle name="Normal 13 2 8 2 2 2 2" xfId="10223" xr:uid="{9D6D4FB9-3582-4141-8942-6B03EE199A09}"/>
    <cellStyle name="Normal 13 2 8 2 2 2 3" xfId="7099" xr:uid="{67414B67-0D14-495C-887F-CD79FDFBA80A}"/>
    <cellStyle name="Normal 13 2 8 2 2 3" xfId="4082" xr:uid="{D285F52D-A434-4A3E-9A0B-592FE4178010}"/>
    <cellStyle name="Normal 13 2 8 2 2 3 2" xfId="9321" xr:uid="{999D67D7-B9D9-4278-B793-871668F5D94C}"/>
    <cellStyle name="Normal 13 2 8 2 2 4" xfId="8302" xr:uid="{71CC0024-2221-4BFA-B096-CA01B9FBCE90}"/>
    <cellStyle name="Normal 13 2 8 2 2 5" xfId="6197" xr:uid="{B984EBAA-E77B-4A60-87DC-3F10F31503A3}"/>
    <cellStyle name="Normal 13 2 8 2 2 6" xfId="3063" xr:uid="{E13A5CFF-7AB8-4044-9F5E-618554B31599}"/>
    <cellStyle name="Normal 13 2 8 2 2 7" xfId="2037" xr:uid="{A99C313B-4334-41E7-A00D-6D3B41F72BDD}"/>
    <cellStyle name="Normal 13 2 8 2 3" xfId="4571" xr:uid="{6369D3BB-B244-42B2-86E1-860031D1A38E}"/>
    <cellStyle name="Normal 13 2 8 2 3 2" xfId="9811" xr:uid="{F71D472A-DA1E-488B-8D1F-89480906A27C}"/>
    <cellStyle name="Normal 13 2 8 2 3 3" xfId="6687" xr:uid="{EA5A6714-C012-468C-88CB-EAE0888DC405}"/>
    <cellStyle name="Normal 13 2 8 2 4" xfId="3601" xr:uid="{DD883D8E-90FE-4367-9641-EB69B7481EC8}"/>
    <cellStyle name="Normal 13 2 8 2 4 2" xfId="8840" xr:uid="{83CF8457-9E1A-4F97-8604-06A211ED8882}"/>
    <cellStyle name="Normal 13 2 8 2 5" xfId="7821" xr:uid="{6663237C-8C15-45CB-A7A6-00A02ADBF8D5}"/>
    <cellStyle name="Normal 13 2 8 2 6" xfId="5716" xr:uid="{922A519A-1675-4796-9DAB-2D7CAE972780}"/>
    <cellStyle name="Normal 13 2 8 2 7" xfId="2582" xr:uid="{E4646EFB-EE7A-40AA-BE65-9E2C4E776918}"/>
    <cellStyle name="Normal 13 2 8 2 8" xfId="1556" xr:uid="{64502D3A-D0DA-485B-8958-DEA96F123391}"/>
    <cellStyle name="Normal 13 2 8 3" xfId="767" xr:uid="{4D2EAE5E-ADD7-4C8A-8536-B36ADB6FECFE}"/>
    <cellStyle name="Normal 13 2 8 3 2" xfId="4775" xr:uid="{F8B19EAE-D5D2-4F10-96DA-230FDE0CA33C}"/>
    <cellStyle name="Normal 13 2 8 3 2 2" xfId="10015" xr:uid="{4915F898-BA03-4E21-ABC9-242A0256A1D6}"/>
    <cellStyle name="Normal 13 2 8 3 2 3" xfId="6891" xr:uid="{5A74D4D3-2886-438F-BE63-556C48B07BF4}"/>
    <cellStyle name="Normal 13 2 8 3 3" xfId="3839" xr:uid="{F05E6767-15F5-4C4C-8BAA-828D4CF8CEC2}"/>
    <cellStyle name="Normal 13 2 8 3 3 2" xfId="9078" xr:uid="{864F2F4A-924E-4429-AA3D-387E2C9991D3}"/>
    <cellStyle name="Normal 13 2 8 3 4" xfId="8059" xr:uid="{674E0906-B68F-4DD3-BF7B-CDAE606B617F}"/>
    <cellStyle name="Normal 13 2 8 3 5" xfId="5954" xr:uid="{AA9920B2-D11E-48EC-AD26-A06B0618F224}"/>
    <cellStyle name="Normal 13 2 8 3 6" xfId="2820" xr:uid="{A8129CC4-FBF8-44B6-AB0F-2E6BE1968487}"/>
    <cellStyle name="Normal 13 2 8 3 7" xfId="1794" xr:uid="{313C5C6F-1263-4D1F-B125-679C3528AEF7}"/>
    <cellStyle name="Normal 13 2 8 4" xfId="4365" xr:uid="{1CD548E6-2385-45BA-BCD7-616F3EFC311E}"/>
    <cellStyle name="Normal 13 2 8 4 2" xfId="9605" xr:uid="{70FD211F-359B-4A01-BC56-3A1435D4AA12}"/>
    <cellStyle name="Normal 13 2 8 4 3" xfId="6481" xr:uid="{39A5CADD-76D3-4904-B1B1-3A99E8D259DE}"/>
    <cellStyle name="Normal 13 2 8 5" xfId="3358" xr:uid="{8604E359-727A-4FA5-9B81-FFA9E1663DF9}"/>
    <cellStyle name="Normal 13 2 8 5 2" xfId="8597" xr:uid="{8C526F14-A0D9-421D-B4A1-D7D897D34EDD}"/>
    <cellStyle name="Normal 13 2 8 6" xfId="7578" xr:uid="{5E0E96B9-D6E5-470D-BE52-426CFDF884CA}"/>
    <cellStyle name="Normal 13 2 8 7" xfId="5473" xr:uid="{462F8F51-B397-4A88-B104-663EBBF7B840}"/>
    <cellStyle name="Normal 13 2 8 8" xfId="2339" xr:uid="{31664E89-2E7A-43E2-9C7D-1E6C9323F43F}"/>
    <cellStyle name="Normal 13 2 8 9" xfId="1313" xr:uid="{39E847CA-44AB-4258-8A4A-EE9BC8C15B19}"/>
    <cellStyle name="Normal 13 2 9" xfId="471" xr:uid="{E8F1440D-DA1A-4571-8A1F-30FB01E9C9D0}"/>
    <cellStyle name="Normal 13 2 9 2" xfId="954" xr:uid="{8FF15F5C-F6CB-462D-890D-3B71E8AC117F}"/>
    <cellStyle name="Normal 13 2 9 2 2" xfId="4936" xr:uid="{7EB16C39-CD30-4B01-844C-B9C0D6729CEA}"/>
    <cellStyle name="Normal 13 2 9 2 2 2" xfId="10176" xr:uid="{CE5A4092-A26E-4690-A41D-353A393E53DA}"/>
    <cellStyle name="Normal 13 2 9 2 2 3" xfId="7052" xr:uid="{FD728A9E-9894-4201-B928-886BB0FEEC5B}"/>
    <cellStyle name="Normal 13 2 9 2 3" xfId="4026" xr:uid="{D6E34731-C3C4-4515-9FFF-BD697EC5A066}"/>
    <cellStyle name="Normal 13 2 9 2 3 2" xfId="9265" xr:uid="{4120BCD7-12B4-4C56-AE9E-AC41A1B479DC}"/>
    <cellStyle name="Normal 13 2 9 2 4" xfId="8246" xr:uid="{6FD57CB3-5410-4FF7-AC27-8B9E77062F3B}"/>
    <cellStyle name="Normal 13 2 9 2 5" xfId="6141" xr:uid="{28E3700D-883D-4ADF-B7AC-394F7174FFF3}"/>
    <cellStyle name="Normal 13 2 9 2 6" xfId="3007" xr:uid="{A705A57A-2A9E-4094-840B-BCF812CA3E09}"/>
    <cellStyle name="Normal 13 2 9 2 7" xfId="1981" xr:uid="{0311DDDD-9FEB-4728-A231-EE97B0EA54E6}"/>
    <cellStyle name="Normal 13 2 9 3" xfId="4524" xr:uid="{0B3E1718-678E-47DA-BBD9-2248F724CAC3}"/>
    <cellStyle name="Normal 13 2 9 3 2" xfId="9764" xr:uid="{62ECA72D-F464-4CFD-87D7-EC814BE233B0}"/>
    <cellStyle name="Normal 13 2 9 3 3" xfId="6640" xr:uid="{49A740D8-F2F2-4355-B08F-3213512E1B83}"/>
    <cellStyle name="Normal 13 2 9 4" xfId="3545" xr:uid="{A4A50F3B-DEA4-4FC3-A717-FAB47AFA3856}"/>
    <cellStyle name="Normal 13 2 9 4 2" xfId="8784" xr:uid="{CFF941AA-9B77-4772-BF79-9F7FDF5520CB}"/>
    <cellStyle name="Normal 13 2 9 5" xfId="7765" xr:uid="{182E35E3-BF44-4F9F-BE5B-6239673BB76F}"/>
    <cellStyle name="Normal 13 2 9 6" xfId="5660" xr:uid="{2A5D6D52-DDF7-4744-8319-2797E2AB7B9C}"/>
    <cellStyle name="Normal 13 2 9 7" xfId="2526" xr:uid="{BA1A9497-84EC-4275-B4D1-20D86DD155EB}"/>
    <cellStyle name="Normal 13 2 9 8" xfId="1500" xr:uid="{7DF48CB0-27E7-4B40-A4DC-DB177FBB8E31}"/>
    <cellStyle name="Normal 14" xfId="132" xr:uid="{9C765167-B8CD-4E2A-A108-CB248A3F8120}"/>
    <cellStyle name="Normal 14 10" xfId="711" xr:uid="{3D353C9D-61CB-4388-BD33-379CFF5DFF7E}"/>
    <cellStyle name="Normal 14 10 2" xfId="4729" xr:uid="{5E332672-4311-4609-A606-28A38F72F6EE}"/>
    <cellStyle name="Normal 14 10 2 2" xfId="9969" xr:uid="{B8AE8D27-01D7-48E3-A9E8-E241F17A9A70}"/>
    <cellStyle name="Normal 14 10 2 3" xfId="6845" xr:uid="{5C9F9DEB-A855-4953-AB67-A4912ECF16BD}"/>
    <cellStyle name="Normal 14 10 3" xfId="3783" xr:uid="{7326FDA3-0F07-48ED-BBB1-8ABB7F95DA58}"/>
    <cellStyle name="Normal 14 10 3 2" xfId="9022" xr:uid="{DB41D130-A56D-4214-B1A4-AD66B68962FA}"/>
    <cellStyle name="Normal 14 10 4" xfId="8003" xr:uid="{A88D3466-09FA-412D-9764-0D0D43A3D722}"/>
    <cellStyle name="Normal 14 10 5" xfId="5898" xr:uid="{0A941B2C-B813-46E6-BB7C-015A84BCDB67}"/>
    <cellStyle name="Normal 14 10 6" xfId="2764" xr:uid="{400E822E-895B-4556-9BCE-D02DC99626F2}"/>
    <cellStyle name="Normal 14 10 7" xfId="1738" xr:uid="{92BE76E7-C679-47B6-9E61-E3194763BDFA}"/>
    <cellStyle name="Normal 14 11" xfId="4269" xr:uid="{74F46FEA-E011-484D-93F2-731F2EFCF38A}"/>
    <cellStyle name="Normal 14 11 2" xfId="9509" xr:uid="{46385362-ADE8-4874-B13C-0FE3E7B32F07}"/>
    <cellStyle name="Normal 14 11 3" xfId="6385" xr:uid="{045E97F0-158A-4B75-98F0-87FB850E2899}"/>
    <cellStyle name="Normal 14 12" xfId="3245" xr:uid="{8636E864-AD1C-48A9-8D93-8C4F2F657E7E}"/>
    <cellStyle name="Normal 14 12 2" xfId="8484" xr:uid="{CEFA181C-FAA0-49A3-8981-C715C0AD25C5}"/>
    <cellStyle name="Normal 14 13" xfId="7465" xr:uid="{9E5A7EBB-28B2-4FFF-9307-96E2B31E7F60}"/>
    <cellStyle name="Normal 14 14" xfId="5360" xr:uid="{C942F4A5-100B-410F-9273-7081C48246BF}"/>
    <cellStyle name="Normal 14 15" xfId="10589" xr:uid="{52ED7F34-FBE4-4056-8652-F502A3942C06}"/>
    <cellStyle name="Normal 14 16" xfId="10770" xr:uid="{424DE3E2-AD51-4D2D-96B7-CC2F9BD80383}"/>
    <cellStyle name="Normal 14 17" xfId="2226" xr:uid="{C0EB22C1-9700-4F7E-9B47-C34E892981E7}"/>
    <cellStyle name="Normal 14 18" xfId="1200" xr:uid="{A947ACC4-563C-418C-8AC6-419C028F1295}"/>
    <cellStyle name="Normal 14 2" xfId="193" xr:uid="{10CDAF22-4C95-49A6-A2AD-85FCCB95056D}"/>
    <cellStyle name="Normal 14 2 10" xfId="3271" xr:uid="{D4179D17-644D-4CB3-A2A3-45B81E18FB44}"/>
    <cellStyle name="Normal 14 2 10 2" xfId="8510" xr:uid="{AD704B84-0FB4-4004-B9B9-7FE048187756}"/>
    <cellStyle name="Normal 14 2 11" xfId="7491" xr:uid="{B7777DE3-3760-48C4-B1A6-2EDB418DAAC5}"/>
    <cellStyle name="Normal 14 2 12" xfId="5386" xr:uid="{8240515B-B286-4BB6-A6F6-D27B3C82DE5D}"/>
    <cellStyle name="Normal 14 2 13" xfId="10615" xr:uid="{BDA2418B-59B6-4328-A116-BC3B00D8275B}"/>
    <cellStyle name="Normal 14 2 14" xfId="10796" xr:uid="{1D2F7ED0-8468-427C-BB3C-197E2E623F1B}"/>
    <cellStyle name="Normal 14 2 15" xfId="2252" xr:uid="{21B7B509-CFEA-4C16-9C88-D851E15DF2ED}"/>
    <cellStyle name="Normal 14 2 16" xfId="1226" xr:uid="{28B1FB24-ADD6-41F7-B401-CC2FBF1FE118}"/>
    <cellStyle name="Normal 14 2 2" xfId="367" xr:uid="{AAB9FBF9-C5A9-4CF0-8DF5-960554E8149E}"/>
    <cellStyle name="Normal 14 2 2 10" xfId="1399" xr:uid="{028E612D-4A0E-4A66-B7FD-10F5CF60E58E}"/>
    <cellStyle name="Normal 14 2 2 2" xfId="612" xr:uid="{31241959-D233-4E13-A933-184C3D5E672D}"/>
    <cellStyle name="Normal 14 2 2 2 2" xfId="1095" xr:uid="{6DB8E7F5-DCBD-4DBC-B8D5-4C2A704634CB}"/>
    <cellStyle name="Normal 14 2 2 2 2 2" xfId="5053" xr:uid="{493F70F9-CC8F-4BAE-A23A-6843940AB7D2}"/>
    <cellStyle name="Normal 14 2 2 2 2 2 2" xfId="10293" xr:uid="{30606C07-67C8-416D-9DF7-6DDA960D887D}"/>
    <cellStyle name="Normal 14 2 2 2 2 2 3" xfId="7169" xr:uid="{CAC709DE-C85F-4EFD-B9F0-4978B2C8EB07}"/>
    <cellStyle name="Normal 14 2 2 2 2 3" xfId="4167" xr:uid="{EA5A0030-681C-45E0-AE31-8E2342AC9E8F}"/>
    <cellStyle name="Normal 14 2 2 2 2 3 2" xfId="9406" xr:uid="{98A59464-6BAA-4DF1-A96E-C095BC997250}"/>
    <cellStyle name="Normal 14 2 2 2 2 4" xfId="8387" xr:uid="{E3179A40-DACD-4764-BFE2-31E6BCFDD009}"/>
    <cellStyle name="Normal 14 2 2 2 2 5" xfId="6282" xr:uid="{7AEC9AE2-0E20-4967-85A2-8D1F492A1C58}"/>
    <cellStyle name="Normal 14 2 2 2 2 6" xfId="3148" xr:uid="{1D2A2A3E-D1BB-4C9B-BD6A-8F39EDFEA3E4}"/>
    <cellStyle name="Normal 14 2 2 2 2 7" xfId="2122" xr:uid="{3C979BB9-8A06-4C6D-9022-1CFA425E09FA}"/>
    <cellStyle name="Normal 14 2 2 2 3" xfId="4642" xr:uid="{70E4DE9B-926C-43B1-AC9B-953794D447C6}"/>
    <cellStyle name="Normal 14 2 2 2 3 2" xfId="9882" xr:uid="{5049FCAC-E265-4E4E-A32D-C9252D2413A1}"/>
    <cellStyle name="Normal 14 2 2 2 3 3" xfId="6758" xr:uid="{7044C8EC-CEF4-46D9-9C4E-7745E4A93398}"/>
    <cellStyle name="Normal 14 2 2 2 4" xfId="3686" xr:uid="{097C48B9-0C0C-4E44-BDC0-21650C181A06}"/>
    <cellStyle name="Normal 14 2 2 2 4 2" xfId="8925" xr:uid="{1491FAE9-51E2-40A3-823F-82F870BA7271}"/>
    <cellStyle name="Normal 14 2 2 2 5" xfId="7906" xr:uid="{81432A9F-3F63-4861-9B77-411B4FAD5675}"/>
    <cellStyle name="Normal 14 2 2 2 6" xfId="5801" xr:uid="{CA103F4B-BEEC-420A-8F09-79A863E3AAC0}"/>
    <cellStyle name="Normal 14 2 2 2 7" xfId="2667" xr:uid="{22130D00-3C0D-417C-A671-072DD7884D1F}"/>
    <cellStyle name="Normal 14 2 2 2 8" xfId="1641" xr:uid="{C917F788-1870-4830-A3E2-67833FAD704C}"/>
    <cellStyle name="Normal 14 2 2 3" xfId="853" xr:uid="{67A2EF23-7C31-4320-8441-AF09E774B14B}"/>
    <cellStyle name="Normal 14 2 2 3 2" xfId="4846" xr:uid="{DFD5EBB3-B3A6-43CA-A4F5-71F14C4C7107}"/>
    <cellStyle name="Normal 14 2 2 3 2 2" xfId="10086" xr:uid="{7CD840E1-EFD3-4AC0-ACB2-99CD30F632A4}"/>
    <cellStyle name="Normal 14 2 2 3 2 3" xfId="6962" xr:uid="{1C7970C3-10B0-4712-918B-1EB5FEF34375}"/>
    <cellStyle name="Normal 14 2 2 3 3" xfId="3925" xr:uid="{D2674C37-ED1C-4B37-A166-AC3DB19F30A2}"/>
    <cellStyle name="Normal 14 2 2 3 3 2" xfId="9164" xr:uid="{953FFCD0-0980-47F4-8763-D43ECB53E7E0}"/>
    <cellStyle name="Normal 14 2 2 3 4" xfId="8145" xr:uid="{3135320B-9DDE-4DF7-B2E6-35CA3891D5FE}"/>
    <cellStyle name="Normal 14 2 2 3 5" xfId="6040" xr:uid="{DA1489E1-4262-4773-8554-7403DB5ADD3C}"/>
    <cellStyle name="Normal 14 2 2 3 6" xfId="2906" xr:uid="{B3C7DA40-8640-4ACD-B3F3-143BD4D64EF0}"/>
    <cellStyle name="Normal 14 2 2 3 7" xfId="1880" xr:uid="{94092F87-25F0-4791-BA27-64CDD9B1CC36}"/>
    <cellStyle name="Normal 14 2 2 4" xfId="4435" xr:uid="{6FCACAEE-A957-40C7-9463-EF76141AFCAA}"/>
    <cellStyle name="Normal 14 2 2 4 2" xfId="9675" xr:uid="{292A37D9-22A9-4653-A8BA-6EFFEC5087F3}"/>
    <cellStyle name="Normal 14 2 2 4 3" xfId="6551" xr:uid="{A31E9A46-8987-47F8-886A-2DE49F7C0D7E}"/>
    <cellStyle name="Normal 14 2 2 5" xfId="3444" xr:uid="{D4C8EF4C-CF9D-497D-9382-787EA5AE388E}"/>
    <cellStyle name="Normal 14 2 2 5 2" xfId="8683" xr:uid="{202A373D-84D7-4A9E-8156-C0688C8A5527}"/>
    <cellStyle name="Normal 14 2 2 6" xfId="7664" xr:uid="{0C2C64BA-742B-419F-9B6D-46133523E19A}"/>
    <cellStyle name="Normal 14 2 2 7" xfId="5559" xr:uid="{5CEC5ACB-DD8B-41D0-8973-E80DAAB35799}"/>
    <cellStyle name="Normal 14 2 2 8" xfId="10673" xr:uid="{456A9617-10C0-428B-9778-1084A8C47995}"/>
    <cellStyle name="Normal 14 2 2 9" xfId="2425" xr:uid="{6CA5C7EC-E19C-44C4-992E-D53E362EEBD6}"/>
    <cellStyle name="Normal 14 2 3" xfId="410" xr:uid="{7B808DBC-FE02-49BC-B4EF-C8E5BA8AAFCB}"/>
    <cellStyle name="Normal 14 2 3 10" xfId="1440" xr:uid="{9E3FDE53-99B2-4DCE-A1C2-6C2B1311EC09}"/>
    <cellStyle name="Normal 14 2 3 2" xfId="653" xr:uid="{5C4224FB-76F3-4FE5-9DE5-27CAF0646AF0}"/>
    <cellStyle name="Normal 14 2 3 2 2" xfId="1136" xr:uid="{E77B1080-8994-416D-939E-C873A7885A95}"/>
    <cellStyle name="Normal 14 2 3 2 2 2" xfId="5089" xr:uid="{662B0BDD-10CB-47B7-8FA3-1F61857E8FEE}"/>
    <cellStyle name="Normal 14 2 3 2 2 2 2" xfId="10329" xr:uid="{EA74CDCC-92F2-44D2-A987-F0F550554ADB}"/>
    <cellStyle name="Normal 14 2 3 2 2 2 3" xfId="7205" xr:uid="{E611A065-D390-4525-B3BA-5AF5AAD4AF50}"/>
    <cellStyle name="Normal 14 2 3 2 2 3" xfId="4208" xr:uid="{8780A2A2-984E-4426-AB8D-F525EA503458}"/>
    <cellStyle name="Normal 14 2 3 2 2 3 2" xfId="9447" xr:uid="{9706E50E-D8DD-41D8-BC84-4167B994EC19}"/>
    <cellStyle name="Normal 14 2 3 2 2 4" xfId="8428" xr:uid="{119C6848-4CDA-4BDD-8A4D-EB9FE47D0C5A}"/>
    <cellStyle name="Normal 14 2 3 2 2 5" xfId="6323" xr:uid="{22484BAE-B3AE-44C9-8487-99BAA19F1313}"/>
    <cellStyle name="Normal 14 2 3 2 2 6" xfId="3189" xr:uid="{4AFEE513-9417-4792-8240-25159A1161B4}"/>
    <cellStyle name="Normal 14 2 3 2 2 7" xfId="2163" xr:uid="{EA7A47A1-4940-477C-9146-2160997D84C4}"/>
    <cellStyle name="Normal 14 2 3 2 3" xfId="4678" xr:uid="{CFE289DB-4CEA-4DEA-85D6-3E3E2F315414}"/>
    <cellStyle name="Normal 14 2 3 2 3 2" xfId="9918" xr:uid="{99AFAFBD-B525-4D94-827D-CF4C3C1235A9}"/>
    <cellStyle name="Normal 14 2 3 2 3 3" xfId="6794" xr:uid="{ED67BBEB-9139-4BEC-887D-F1A26533FDC9}"/>
    <cellStyle name="Normal 14 2 3 2 4" xfId="3727" xr:uid="{431FA92A-0163-451B-8540-23E6C95F7B24}"/>
    <cellStyle name="Normal 14 2 3 2 4 2" xfId="8966" xr:uid="{9DF6E864-62BD-4ACA-A28B-3690864E2048}"/>
    <cellStyle name="Normal 14 2 3 2 5" xfId="7947" xr:uid="{BE01EDA4-7A67-457E-A022-CFC9A5EAD511}"/>
    <cellStyle name="Normal 14 2 3 2 6" xfId="5842" xr:uid="{FF1E6E7B-088E-4C00-A693-4E79999E90AF}"/>
    <cellStyle name="Normal 14 2 3 2 7" xfId="2708" xr:uid="{0FF921AD-3CE4-4154-8DAC-2FAC3469CFE4}"/>
    <cellStyle name="Normal 14 2 3 2 8" xfId="1682" xr:uid="{93BD17AE-37AA-4600-B3B9-4867E78FE4B0}"/>
    <cellStyle name="Normal 14 2 3 3" xfId="894" xr:uid="{F23D802F-D119-473E-A56A-F4403A4F58D4}"/>
    <cellStyle name="Normal 14 2 3 3 2" xfId="4882" xr:uid="{C6D1AB3F-B3FE-4EB5-9E6B-A6EB9587F04C}"/>
    <cellStyle name="Normal 14 2 3 3 2 2" xfId="10122" xr:uid="{A871BC53-4A40-4E03-9370-0BD5074E0404}"/>
    <cellStyle name="Normal 14 2 3 3 2 3" xfId="6998" xr:uid="{E8C57A45-EDD0-49ED-80EB-7DA0A57B7F92}"/>
    <cellStyle name="Normal 14 2 3 3 3" xfId="3966" xr:uid="{22D84A5D-F259-4A5A-8956-CDC737B95644}"/>
    <cellStyle name="Normal 14 2 3 3 3 2" xfId="9205" xr:uid="{D7228DB8-CDFB-430E-AFA2-608ECD9CB9A3}"/>
    <cellStyle name="Normal 14 2 3 3 4" xfId="8186" xr:uid="{84583A8F-3214-4C22-91DE-C14C00B69BD1}"/>
    <cellStyle name="Normal 14 2 3 3 5" xfId="6081" xr:uid="{7DD3DE5A-E9E3-47F7-8CA8-522240C40733}"/>
    <cellStyle name="Normal 14 2 3 3 6" xfId="2947" xr:uid="{14DF08B4-3040-42E6-ACE3-F025BED7508D}"/>
    <cellStyle name="Normal 14 2 3 3 7" xfId="1921" xr:uid="{3DE0A4D6-80B4-4B84-A8EC-510AADA95A04}"/>
    <cellStyle name="Normal 14 2 3 4" xfId="4471" xr:uid="{AE5AED09-3D17-4827-AC73-84F95CE2200B}"/>
    <cellStyle name="Normal 14 2 3 4 2" xfId="9711" xr:uid="{EABA9DD0-8E33-4037-A95F-83B76588F5EA}"/>
    <cellStyle name="Normal 14 2 3 4 3" xfId="6587" xr:uid="{0B4ADF9C-1802-43EB-8AE4-7F186E794CA3}"/>
    <cellStyle name="Normal 14 2 3 5" xfId="3485" xr:uid="{8D723284-DC96-4829-91F6-A2C1697C89F3}"/>
    <cellStyle name="Normal 14 2 3 5 2" xfId="8724" xr:uid="{67B3EDA8-D63F-480A-B92D-33533DFB46B5}"/>
    <cellStyle name="Normal 14 2 3 6" xfId="7705" xr:uid="{1E2927FF-AA05-4F34-9934-08A12DE3B8DF}"/>
    <cellStyle name="Normal 14 2 3 7" xfId="5600" xr:uid="{40A60F6B-BC52-4878-82EE-2E4BE335B1A7}"/>
    <cellStyle name="Normal 14 2 3 8" xfId="10714" xr:uid="{3923165B-9821-4F10-9D51-B3F634D3962E}"/>
    <cellStyle name="Normal 14 2 3 9" xfId="2466" xr:uid="{A368C49E-C71E-4E17-B389-516BEAB9CC0F}"/>
    <cellStyle name="Normal 14 2 4" xfId="451" xr:uid="{A952C084-BD44-4C47-A5D1-851318E02A46}"/>
    <cellStyle name="Normal 14 2 4 10" xfId="1481" xr:uid="{B2F25896-AFF2-4899-9B12-9AC5FE68C9E5}"/>
    <cellStyle name="Normal 14 2 4 2" xfId="694" xr:uid="{6DF9AE05-B84C-42A9-9DA5-8708043074DA}"/>
    <cellStyle name="Normal 14 2 4 2 2" xfId="1177" xr:uid="{A8C6C800-F71A-4102-9656-D67C586A06F8}"/>
    <cellStyle name="Normal 14 2 4 2 2 2" xfId="5125" xr:uid="{726065CE-3BAC-48B5-8941-D7A5BB07D332}"/>
    <cellStyle name="Normal 14 2 4 2 2 2 2" xfId="10365" xr:uid="{F04B7FAA-825B-4B41-8863-1D2D77F5CF6C}"/>
    <cellStyle name="Normal 14 2 4 2 2 2 3" xfId="7241" xr:uid="{5D3FA911-2BF0-43D2-BCFE-754269647C02}"/>
    <cellStyle name="Normal 14 2 4 2 2 3" xfId="4249" xr:uid="{73B3BE7A-1E71-4514-84A4-8E8ADB3800D8}"/>
    <cellStyle name="Normal 14 2 4 2 2 3 2" xfId="9488" xr:uid="{FCBF70EE-C012-49D6-9B50-3F4D279850B2}"/>
    <cellStyle name="Normal 14 2 4 2 2 4" xfId="8469" xr:uid="{74967ED1-C7D3-4463-BB40-2E72F3799CF5}"/>
    <cellStyle name="Normal 14 2 4 2 2 5" xfId="6364" xr:uid="{F5557AA4-8A21-49AB-B07C-0E158C0639B1}"/>
    <cellStyle name="Normal 14 2 4 2 2 6" xfId="3230" xr:uid="{CE0843CF-34A7-4623-BD97-643B593CB035}"/>
    <cellStyle name="Normal 14 2 4 2 2 7" xfId="2204" xr:uid="{EF7AE16A-C132-4E73-B8AB-5F65E2B2AF3F}"/>
    <cellStyle name="Normal 14 2 4 2 3" xfId="4714" xr:uid="{F2ADB96F-B884-4E84-A484-1487B1328BC0}"/>
    <cellStyle name="Normal 14 2 4 2 3 2" xfId="9954" xr:uid="{258B7B9D-B2FF-4648-BE2C-5F66E08549A2}"/>
    <cellStyle name="Normal 14 2 4 2 3 3" xfId="6830" xr:uid="{18C40E00-6A23-4D1A-918D-E91166B49C59}"/>
    <cellStyle name="Normal 14 2 4 2 4" xfId="3768" xr:uid="{912F7325-BAAA-42BA-AD60-EC61DD6CC1C0}"/>
    <cellStyle name="Normal 14 2 4 2 4 2" xfId="9007" xr:uid="{71212223-C19A-4B30-B2E0-5AB027CFC035}"/>
    <cellStyle name="Normal 14 2 4 2 5" xfId="7988" xr:uid="{FAD8C1F1-0237-45F9-87AB-F32DC0184438}"/>
    <cellStyle name="Normal 14 2 4 2 6" xfId="5883" xr:uid="{DD386C37-8D3B-46BC-A687-0EF12A776339}"/>
    <cellStyle name="Normal 14 2 4 2 7" xfId="2749" xr:uid="{DF95B30A-9523-4AAA-BF57-F7E54771F562}"/>
    <cellStyle name="Normal 14 2 4 2 8" xfId="1723" xr:uid="{CF0DE859-4017-40BA-B09A-8C95F429B37D}"/>
    <cellStyle name="Normal 14 2 4 3" xfId="935" xr:uid="{54BEC2C0-5ACE-4644-83C8-363619F15B98}"/>
    <cellStyle name="Normal 14 2 4 3 2" xfId="4918" xr:uid="{416047B2-0602-4CBF-9FDC-67BD614D65E3}"/>
    <cellStyle name="Normal 14 2 4 3 2 2" xfId="10158" xr:uid="{614766C1-5E6B-4138-9BCC-8AD3AD865028}"/>
    <cellStyle name="Normal 14 2 4 3 2 3" xfId="7034" xr:uid="{2A1A3C71-9676-4772-80EF-350A49B25407}"/>
    <cellStyle name="Normal 14 2 4 3 3" xfId="4007" xr:uid="{6460D1A7-BD18-49AF-B323-4A66F034ABC4}"/>
    <cellStyle name="Normal 14 2 4 3 3 2" xfId="9246" xr:uid="{6EB6DA58-504F-4273-AFC5-8EC58B116B48}"/>
    <cellStyle name="Normal 14 2 4 3 4" xfId="8227" xr:uid="{233CD8DD-9534-4B7A-A722-BBC4F22308D3}"/>
    <cellStyle name="Normal 14 2 4 3 5" xfId="6122" xr:uid="{E14FCCE8-F933-46F7-9CE0-BBE5EDD8C7AF}"/>
    <cellStyle name="Normal 14 2 4 3 6" xfId="2988" xr:uid="{45CEE821-729D-474B-98C6-9C43CA52FF14}"/>
    <cellStyle name="Normal 14 2 4 3 7" xfId="1962" xr:uid="{81A84A82-F3B2-4128-889E-2A4A0A9F52BC}"/>
    <cellStyle name="Normal 14 2 4 4" xfId="4507" xr:uid="{FA3C2A1E-AE37-41D9-BE16-419D34473879}"/>
    <cellStyle name="Normal 14 2 4 4 2" xfId="9747" xr:uid="{4D8F74E1-02EA-457E-93CE-F709AE94CC98}"/>
    <cellStyle name="Normal 14 2 4 4 3" xfId="6623" xr:uid="{D2C2399E-510D-4221-A160-C55EBB688C34}"/>
    <cellStyle name="Normal 14 2 4 5" xfId="3526" xr:uid="{7CF152C8-FA43-4C51-8F2A-3CF0EA178D67}"/>
    <cellStyle name="Normal 14 2 4 5 2" xfId="8765" xr:uid="{6E9EAEE8-4F06-4CF2-87B4-8F87CE700B25}"/>
    <cellStyle name="Normal 14 2 4 6" xfId="7746" xr:uid="{85286195-6BA3-45A8-A7AF-BCCE97F93B15}"/>
    <cellStyle name="Normal 14 2 4 7" xfId="5641" xr:uid="{3C1DDA01-71D9-48EF-A6C2-D8B36FF48B24}"/>
    <cellStyle name="Normal 14 2 4 8" xfId="10755" xr:uid="{CB1C7893-2EEB-4219-9E73-32232BA238F1}"/>
    <cellStyle name="Normal 14 2 4 9" xfId="2507" xr:uid="{72E3B9E1-4822-461A-B534-8B5E60E038BA}"/>
    <cellStyle name="Normal 14 2 5" xfId="309" xr:uid="{004B457F-7B0B-4F11-A798-C6061779BFBC}"/>
    <cellStyle name="Normal 14 2 5 2" xfId="554" xr:uid="{ED2B4AB5-E3FA-4E71-BB89-6EAF4F28EB59}"/>
    <cellStyle name="Normal 14 2 5 2 2" xfId="1037" xr:uid="{EB4FC25E-3FEB-42F8-887A-D707CD70D8E4}"/>
    <cellStyle name="Normal 14 2 5 2 2 2" xfId="5005" xr:uid="{F5A9AB12-AF9F-422D-839D-66056E1CF5FA}"/>
    <cellStyle name="Normal 14 2 5 2 2 2 2" xfId="10245" xr:uid="{DAD346C9-C4C4-424D-B335-6E3D9DA2D0D7}"/>
    <cellStyle name="Normal 14 2 5 2 2 2 3" xfId="7121" xr:uid="{8291A6B3-8206-4389-BFCB-9366F1175D39}"/>
    <cellStyle name="Normal 14 2 5 2 2 3" xfId="4109" xr:uid="{9479B349-12F6-4453-846D-8D883A5221B2}"/>
    <cellStyle name="Normal 14 2 5 2 2 3 2" xfId="9348" xr:uid="{511171AE-B783-4209-AE38-547215D2E900}"/>
    <cellStyle name="Normal 14 2 5 2 2 4" xfId="8329" xr:uid="{A0AAD26B-3DAB-400D-BFD8-37ADEA257D08}"/>
    <cellStyle name="Normal 14 2 5 2 2 5" xfId="6224" xr:uid="{7830F591-E431-4644-802F-48C5687CC6AA}"/>
    <cellStyle name="Normal 14 2 5 2 2 6" xfId="3090" xr:uid="{409B4D18-BC64-4CB3-B4A2-B044CDE2365A}"/>
    <cellStyle name="Normal 14 2 5 2 2 7" xfId="2064" xr:uid="{A8CB11BC-CF32-453E-BC97-5850D42C6002}"/>
    <cellStyle name="Normal 14 2 5 2 3" xfId="4594" xr:uid="{EEE81969-3FED-4846-951F-BAA50496A4B8}"/>
    <cellStyle name="Normal 14 2 5 2 3 2" xfId="9834" xr:uid="{D38F0AFF-7F8D-415F-B919-EBB84733E2F4}"/>
    <cellStyle name="Normal 14 2 5 2 3 3" xfId="6710" xr:uid="{91F5DEC3-319C-4443-BD4D-2E0A50FEF7CE}"/>
    <cellStyle name="Normal 14 2 5 2 4" xfId="3628" xr:uid="{5EA279B5-A7A1-4420-89A2-FD7B7911F637}"/>
    <cellStyle name="Normal 14 2 5 2 4 2" xfId="8867" xr:uid="{149A2737-B832-4CFB-B86E-8A2B9A021BC4}"/>
    <cellStyle name="Normal 14 2 5 2 5" xfId="7848" xr:uid="{F1FC98A0-E10D-45F6-B68C-448907D0A5E8}"/>
    <cellStyle name="Normal 14 2 5 2 6" xfId="5743" xr:uid="{06638104-229E-41F2-AB4E-9CCA3EE7D2EB}"/>
    <cellStyle name="Normal 14 2 5 2 7" xfId="2609" xr:uid="{D0E2E54E-D611-4596-B979-3D2251CC3F94}"/>
    <cellStyle name="Normal 14 2 5 2 8" xfId="1583" xr:uid="{EC99330A-D174-4F09-B5E8-4EC372D05AC4}"/>
    <cellStyle name="Normal 14 2 5 3" xfId="795" xr:uid="{12655614-4952-4893-ACD6-E46ED55E4DA5}"/>
    <cellStyle name="Normal 14 2 5 3 2" xfId="4798" xr:uid="{3C0F46B7-A191-4BDD-B464-0EF04D331645}"/>
    <cellStyle name="Normal 14 2 5 3 2 2" xfId="10038" xr:uid="{765E136B-19DF-4892-8C6F-D6A7082BEEC0}"/>
    <cellStyle name="Normal 14 2 5 3 2 3" xfId="6914" xr:uid="{9D8D92C5-D214-45FA-BDBC-0DBFDBEA0DC4}"/>
    <cellStyle name="Normal 14 2 5 3 3" xfId="3867" xr:uid="{8AF8AC82-CAA1-410B-8896-D6442782EDF3}"/>
    <cellStyle name="Normal 14 2 5 3 3 2" xfId="9106" xr:uid="{51996C42-ADAC-4DC9-81B9-2E11BE7CE5AF}"/>
    <cellStyle name="Normal 14 2 5 3 4" xfId="8087" xr:uid="{8791E8E0-03E8-453E-A6AD-0CFEC8ECDEC8}"/>
    <cellStyle name="Normal 14 2 5 3 5" xfId="5982" xr:uid="{535922A3-4717-4F0F-B4B3-A7DC35BDBEE7}"/>
    <cellStyle name="Normal 14 2 5 3 6" xfId="2848" xr:uid="{B3575E36-EC66-4D6C-9C29-BE702DD15A9D}"/>
    <cellStyle name="Normal 14 2 5 3 7" xfId="1822" xr:uid="{3A6049A0-17A9-4FB4-A4C9-4258716B2C87}"/>
    <cellStyle name="Normal 14 2 5 4" xfId="4388" xr:uid="{72D600DB-1120-443B-8E5F-83C8D3B70DBD}"/>
    <cellStyle name="Normal 14 2 5 4 2" xfId="9628" xr:uid="{B0DD4D8E-C0BD-41BD-A50C-151BF8A218F9}"/>
    <cellStyle name="Normal 14 2 5 4 3" xfId="6504" xr:uid="{892A37AC-8940-41CD-A5B2-54E5C8EE60D2}"/>
    <cellStyle name="Normal 14 2 5 5" xfId="3386" xr:uid="{81366D13-35D0-4715-BF7D-DC55E0B47234}"/>
    <cellStyle name="Normal 14 2 5 5 2" xfId="8625" xr:uid="{B2720B30-F3B1-44E0-A7AE-74DA6C1B1BB4}"/>
    <cellStyle name="Normal 14 2 5 6" xfId="7606" xr:uid="{43736746-FF90-486E-896E-1B4644AFCC2B}"/>
    <cellStyle name="Normal 14 2 5 7" xfId="5501" xr:uid="{657893B0-47C3-44AE-9B1D-F498F921120C}"/>
    <cellStyle name="Normal 14 2 5 8" xfId="2367" xr:uid="{A4A8B772-036A-45F2-9B38-036D9F351E9B}"/>
    <cellStyle name="Normal 14 2 5 9" xfId="1341" xr:uid="{3CF52EFB-1AB7-46AC-BA89-8DD2E4F1D4AB}"/>
    <cellStyle name="Normal 14 2 6" xfId="497" xr:uid="{AFA9A273-5B4C-494A-9906-D20111DEA963}"/>
    <cellStyle name="Normal 14 2 6 2" xfId="980" xr:uid="{6C4EB19F-5221-4CF5-81A6-946E659CF427}"/>
    <cellStyle name="Normal 14 2 6 2 2" xfId="4957" xr:uid="{D27AB492-C9AE-4B66-9DD2-97E0004325BE}"/>
    <cellStyle name="Normal 14 2 6 2 2 2" xfId="10197" xr:uid="{5A9D9E0B-ED02-467F-BC33-571D0747DFAA}"/>
    <cellStyle name="Normal 14 2 6 2 2 3" xfId="7073" xr:uid="{E2A9F101-34EA-4FE3-8A0E-085C3067D0FA}"/>
    <cellStyle name="Normal 14 2 6 2 3" xfId="4052" xr:uid="{D197DC2E-A63A-43C1-8D62-00B315B28C69}"/>
    <cellStyle name="Normal 14 2 6 2 3 2" xfId="9291" xr:uid="{F1AA27F0-8E05-4693-B9DB-698C8C2F7F03}"/>
    <cellStyle name="Normal 14 2 6 2 4" xfId="8272" xr:uid="{4A31E982-6214-4556-BABA-86BD1E49CE33}"/>
    <cellStyle name="Normal 14 2 6 2 5" xfId="6167" xr:uid="{D9988464-DD2F-4779-AD63-361243C4C6D4}"/>
    <cellStyle name="Normal 14 2 6 2 6" xfId="3033" xr:uid="{36BA22B7-422D-4DBB-95C0-7EAE9EFD8148}"/>
    <cellStyle name="Normal 14 2 6 2 7" xfId="2007" xr:uid="{B3D99B9E-C3DD-4F7B-8970-85348B6826A9}"/>
    <cellStyle name="Normal 14 2 6 3" xfId="4545" xr:uid="{56A534BC-24E3-45BA-8967-AB43ACAEC4CC}"/>
    <cellStyle name="Normal 14 2 6 3 2" xfId="9785" xr:uid="{390E6617-33A2-49D3-A5EA-7FFA9FEFE9EB}"/>
    <cellStyle name="Normal 14 2 6 3 3" xfId="6661" xr:uid="{627ADB8D-987F-47F2-9DD0-2216D89B1716}"/>
    <cellStyle name="Normal 14 2 6 4" xfId="3571" xr:uid="{886E1FC3-39D1-4B15-A9EE-F7F950021B60}"/>
    <cellStyle name="Normal 14 2 6 4 2" xfId="8810" xr:uid="{E4784A5E-DBC9-47DC-ABD7-B2294B0FA86E}"/>
    <cellStyle name="Normal 14 2 6 5" xfId="7791" xr:uid="{B51C411D-08AF-4ECD-9D78-F38424D88D18}"/>
    <cellStyle name="Normal 14 2 6 6" xfId="5686" xr:uid="{AE9BCC7F-D46A-43D8-B8A0-70322F5D146D}"/>
    <cellStyle name="Normal 14 2 6 7" xfId="2552" xr:uid="{92D204B1-C17F-4EDD-9F24-12D88DF2FF60}"/>
    <cellStyle name="Normal 14 2 6 8" xfId="1526" xr:uid="{B2F655B4-FCA8-4647-8E9E-317BDCFFCD81}"/>
    <cellStyle name="Normal 14 2 7" xfId="251" xr:uid="{71A87CB3-D6E4-4366-9EC9-586C5B614C79}"/>
    <cellStyle name="Normal 14 2 7 2" xfId="4339" xr:uid="{076AF49F-02A8-42FF-8C49-08DCB663BDB9}"/>
    <cellStyle name="Normal 14 2 7 2 2" xfId="9579" xr:uid="{E090FF5F-D310-449D-A796-815A6D284CF5}"/>
    <cellStyle name="Normal 14 2 7 2 3" xfId="6455" xr:uid="{45CD3329-7556-405E-874E-1488AA7A2C90}"/>
    <cellStyle name="Normal 14 2 7 3" xfId="3328" xr:uid="{DC0539E0-D521-4160-917B-1960BF1BB4AF}"/>
    <cellStyle name="Normal 14 2 7 3 2" xfId="8567" xr:uid="{B2E66023-7AFA-4B6C-B155-0BD074622127}"/>
    <cellStyle name="Normal 14 2 7 4" xfId="7548" xr:uid="{48131616-C932-4489-876F-4E4407749085}"/>
    <cellStyle name="Normal 14 2 7 5" xfId="5443" xr:uid="{17642A46-B18B-4979-9E61-3641B111D289}"/>
    <cellStyle name="Normal 14 2 7 6" xfId="2309" xr:uid="{218FA622-5645-4E39-8FF1-97ED46D255F2}"/>
    <cellStyle name="Normal 14 2 7 7" xfId="1283" xr:uid="{7329D489-A3FE-4B46-A28A-0F381FE5E63D}"/>
    <cellStyle name="Normal 14 2 8" xfId="737" xr:uid="{4244389F-6D0F-4096-A474-8F8C58DE3799}"/>
    <cellStyle name="Normal 14 2 8 2" xfId="4750" xr:uid="{74263BD9-117D-495F-AD98-B39A12C88A04}"/>
    <cellStyle name="Normal 14 2 8 2 2" xfId="9990" xr:uid="{4DDB0354-016F-4B77-9EA1-BEB8182BC791}"/>
    <cellStyle name="Normal 14 2 8 2 3" xfId="6866" xr:uid="{00555F79-BB2F-4062-9441-44AA44F9963F}"/>
    <cellStyle name="Normal 14 2 8 3" xfId="3809" xr:uid="{5BFC0CD3-F02A-4B56-B1E9-BA5E7C83BA37}"/>
    <cellStyle name="Normal 14 2 8 3 2" xfId="9048" xr:uid="{D4D1DB04-C879-4202-85CA-1E728BC40254}"/>
    <cellStyle name="Normal 14 2 8 4" xfId="8029" xr:uid="{B78F1474-20D7-41EB-98ED-A8BF718D1182}"/>
    <cellStyle name="Normal 14 2 8 5" xfId="5924" xr:uid="{15DA61CA-DEB4-42B7-8D88-6A8981D339CA}"/>
    <cellStyle name="Normal 14 2 8 6" xfId="2790" xr:uid="{A86FEE41-C73C-43CD-BC2B-6CF663672DE3}"/>
    <cellStyle name="Normal 14 2 8 7" xfId="1764" xr:uid="{C494D1D4-FE60-42C6-814C-305F06283354}"/>
    <cellStyle name="Normal 14 2 9" xfId="4292" xr:uid="{97EBA670-3059-4966-92E1-F7C71E1285BF}"/>
    <cellStyle name="Normal 14 2 9 2" xfId="9532" xr:uid="{8107D440-76F0-4CAC-B5DF-2C91B5CBB1AB}"/>
    <cellStyle name="Normal 14 2 9 3" xfId="6408" xr:uid="{A83DE71F-C778-4EC3-8AF9-58250023986D}"/>
    <cellStyle name="Normal 14 3" xfId="201" xr:uid="{86AD12B6-71CC-446E-B7E0-375DE5F5D2E6}"/>
    <cellStyle name="Normal 14 3 10" xfId="10623" xr:uid="{4E84C1F2-195F-4334-9ACA-AC3CDF16AE76}"/>
    <cellStyle name="Normal 14 3 11" xfId="2260" xr:uid="{FD59B891-BC2A-4377-90E3-DD98C6219E96}"/>
    <cellStyle name="Normal 14 3 12" xfId="1234" xr:uid="{3DD9EB8D-5547-4719-B800-BB8B1510D6BA}"/>
    <cellStyle name="Normal 14 3 2" xfId="317" xr:uid="{51D28050-34C6-4BB1-9D06-5108EB0A766B}"/>
    <cellStyle name="Normal 14 3 2 2" xfId="562" xr:uid="{35B2345E-1736-4087-9379-F48097806120}"/>
    <cellStyle name="Normal 14 3 2 2 2" xfId="1045" xr:uid="{0B27C0F4-3294-44D5-81A5-1C9FA597B048}"/>
    <cellStyle name="Normal 14 3 2 2 2 2" xfId="5013" xr:uid="{FC08BC34-7BDE-415D-B1B8-D800E546A4B9}"/>
    <cellStyle name="Normal 14 3 2 2 2 2 2" xfId="10253" xr:uid="{49ED7A47-AB2D-463B-8246-A62695C832CE}"/>
    <cellStyle name="Normal 14 3 2 2 2 2 3" xfId="7129" xr:uid="{043CC24D-B74C-4E1E-A12A-D3CAF9E4FC2A}"/>
    <cellStyle name="Normal 14 3 2 2 2 3" xfId="4117" xr:uid="{3E87046F-F91C-4D71-9066-116D8E964D45}"/>
    <cellStyle name="Normal 14 3 2 2 2 3 2" xfId="9356" xr:uid="{C196DF15-114A-44C6-AA3A-7FFA04E298CF}"/>
    <cellStyle name="Normal 14 3 2 2 2 4" xfId="8337" xr:uid="{7C82C2D0-8EE1-48A9-A52B-2B30CC3357E0}"/>
    <cellStyle name="Normal 14 3 2 2 2 5" xfId="6232" xr:uid="{9E8140AC-A100-467F-B2B8-996B291C5598}"/>
    <cellStyle name="Normal 14 3 2 2 2 6" xfId="3098" xr:uid="{12F6D51B-2505-4AC2-8906-125CBDEC4F14}"/>
    <cellStyle name="Normal 14 3 2 2 2 7" xfId="2072" xr:uid="{DD6D33C7-E736-498A-B51C-5B229902FFC2}"/>
    <cellStyle name="Normal 14 3 2 2 3" xfId="4602" xr:uid="{20640E07-0ADE-4C77-9209-1F29025EF9F7}"/>
    <cellStyle name="Normal 14 3 2 2 3 2" xfId="9842" xr:uid="{E4CD25B4-8FE6-47A1-BC2B-931F114EA35C}"/>
    <cellStyle name="Normal 14 3 2 2 3 3" xfId="6718" xr:uid="{D7EAA054-CDDD-4507-80FD-1F74EE2F39DC}"/>
    <cellStyle name="Normal 14 3 2 2 4" xfId="3636" xr:uid="{FC5826D5-E767-474F-8735-F57A31CD539D}"/>
    <cellStyle name="Normal 14 3 2 2 4 2" xfId="8875" xr:uid="{CCA34D2B-9ABA-49C4-8C43-4D991D95BC98}"/>
    <cellStyle name="Normal 14 3 2 2 5" xfId="7856" xr:uid="{EB3896BF-5FFD-45DD-BD1B-B8B30DA49435}"/>
    <cellStyle name="Normal 14 3 2 2 6" xfId="5751" xr:uid="{ADF9553B-FCC0-4B68-9566-1A2B11B15D6B}"/>
    <cellStyle name="Normal 14 3 2 2 7" xfId="2617" xr:uid="{F99D2DCD-E9A1-4147-8A94-8EB148816B59}"/>
    <cellStyle name="Normal 14 3 2 2 8" xfId="1591" xr:uid="{B04BA201-C349-4001-B6CA-912FEDDD4CBE}"/>
    <cellStyle name="Normal 14 3 2 3" xfId="803" xr:uid="{3413343B-9B3A-401E-86FA-46AFC4AD8D88}"/>
    <cellStyle name="Normal 14 3 2 3 2" xfId="4806" xr:uid="{DCD5EA17-8408-40FD-ABBC-2813B173D923}"/>
    <cellStyle name="Normal 14 3 2 3 2 2" xfId="10046" xr:uid="{0861B81C-5044-46A1-B7E5-7CC6B6F8CBF6}"/>
    <cellStyle name="Normal 14 3 2 3 2 3" xfId="6922" xr:uid="{236B6079-AFA5-4468-8E96-103B3247B22E}"/>
    <cellStyle name="Normal 14 3 2 3 3" xfId="3875" xr:uid="{68F18F42-E38F-4DFC-A324-E3CE2E10AF82}"/>
    <cellStyle name="Normal 14 3 2 3 3 2" xfId="9114" xr:uid="{57F1BDCD-EA5E-467F-9F5E-302053BA5228}"/>
    <cellStyle name="Normal 14 3 2 3 4" xfId="8095" xr:uid="{CD01FE7D-E8F0-4E19-ABBA-23A6B923A407}"/>
    <cellStyle name="Normal 14 3 2 3 5" xfId="5990" xr:uid="{E93EE0AA-3F03-4683-B1F0-75C347B2D495}"/>
    <cellStyle name="Normal 14 3 2 3 6" xfId="2856" xr:uid="{D4537888-F19A-4CAF-9C14-AF9932A6655E}"/>
    <cellStyle name="Normal 14 3 2 3 7" xfId="1830" xr:uid="{BB211F74-5905-4E71-AB7A-4D49478F8626}"/>
    <cellStyle name="Normal 14 3 2 4" xfId="4396" xr:uid="{DB769A79-900D-41E1-97D1-C05C54E2E4ED}"/>
    <cellStyle name="Normal 14 3 2 4 2" xfId="9636" xr:uid="{9DFCFD29-AE1D-4741-AE10-279D41C20F41}"/>
    <cellStyle name="Normal 14 3 2 4 3" xfId="6512" xr:uid="{7EAC3317-21AE-4FF6-A25C-96F6A8B29A36}"/>
    <cellStyle name="Normal 14 3 2 5" xfId="3394" xr:uid="{C00B6C4D-AFDE-4D59-B5E8-9A6A67CC0092}"/>
    <cellStyle name="Normal 14 3 2 5 2" xfId="8633" xr:uid="{19A7CA57-0EC5-4EA5-B57E-B4C52488A454}"/>
    <cellStyle name="Normal 14 3 2 6" xfId="7614" xr:uid="{601B85E0-41DF-442E-A4B1-B07E50AB0417}"/>
    <cellStyle name="Normal 14 3 2 7" xfId="5509" xr:uid="{7821277A-A540-4131-A6AD-8DD6CCF2CD87}"/>
    <cellStyle name="Normal 14 3 2 8" xfId="2375" xr:uid="{9FF74B50-A6AA-41A2-AB4A-0125EECB5630}"/>
    <cellStyle name="Normal 14 3 2 9" xfId="1349" xr:uid="{A2260A42-A902-4871-9C17-38E5A20EF0FF}"/>
    <cellStyle name="Normal 14 3 3" xfId="505" xr:uid="{D283087B-9E4B-4950-83EA-0FC75554D8C3}"/>
    <cellStyle name="Normal 14 3 3 2" xfId="988" xr:uid="{4F713740-F128-4CD3-BA98-905B643D886E}"/>
    <cellStyle name="Normal 14 3 3 2 2" xfId="4965" xr:uid="{02DF3076-C818-4BA6-944A-93BBBA6CFF92}"/>
    <cellStyle name="Normal 14 3 3 2 2 2" xfId="10205" xr:uid="{DD99FB99-2367-47EB-9B4D-BC7E3D05C0B2}"/>
    <cellStyle name="Normal 14 3 3 2 2 3" xfId="7081" xr:uid="{6FFBCB50-D616-4DE9-97A4-C998A20FEB5C}"/>
    <cellStyle name="Normal 14 3 3 2 3" xfId="4060" xr:uid="{29FEA5F0-5948-4245-A6F5-8803194280B4}"/>
    <cellStyle name="Normal 14 3 3 2 3 2" xfId="9299" xr:uid="{71D699D7-88C3-4944-A520-D84633D8B409}"/>
    <cellStyle name="Normal 14 3 3 2 4" xfId="8280" xr:uid="{72451637-937F-4C87-9790-19B9F0697FA7}"/>
    <cellStyle name="Normal 14 3 3 2 5" xfId="6175" xr:uid="{87BF8054-84F8-4498-A734-0146306AE68F}"/>
    <cellStyle name="Normal 14 3 3 2 6" xfId="3041" xr:uid="{7278504F-0236-402D-B485-9EF6987D8725}"/>
    <cellStyle name="Normal 14 3 3 2 7" xfId="2015" xr:uid="{7122D993-31CC-4928-BB2A-9450CBBF24AA}"/>
    <cellStyle name="Normal 14 3 3 3" xfId="4553" xr:uid="{6FA5E025-0EB1-4306-B981-62AD1AFCEAA4}"/>
    <cellStyle name="Normal 14 3 3 3 2" xfId="9793" xr:uid="{E8A604F2-FAD0-4183-8E3E-2CAB8F42A08B}"/>
    <cellStyle name="Normal 14 3 3 3 3" xfId="6669" xr:uid="{56A0AACA-EE36-4E29-9657-5D09F9B4F484}"/>
    <cellStyle name="Normal 14 3 3 4" xfId="3579" xr:uid="{296D6066-684F-40AB-B6A0-734FF1E056D7}"/>
    <cellStyle name="Normal 14 3 3 4 2" xfId="8818" xr:uid="{18C770E8-07DC-410B-8526-68360F468E32}"/>
    <cellStyle name="Normal 14 3 3 5" xfId="7799" xr:uid="{3F05D681-CB89-4491-9AAB-F0B501818906}"/>
    <cellStyle name="Normal 14 3 3 6" xfId="5694" xr:uid="{BDEAACE3-8B6B-48C0-A1E1-7BC931A9FCC9}"/>
    <cellStyle name="Normal 14 3 3 7" xfId="2560" xr:uid="{80AF399C-C11E-42AE-9B84-E132B45C6384}"/>
    <cellStyle name="Normal 14 3 3 8" xfId="1534" xr:uid="{0ADACC31-21F8-4983-B5C0-42A31B9F3326}"/>
    <cellStyle name="Normal 14 3 4" xfId="259" xr:uid="{B10C406A-1998-4B1F-B06E-2647BDCDDE03}"/>
    <cellStyle name="Normal 14 3 4 2" xfId="4347" xr:uid="{3B8B0253-11A5-454B-9B54-CB0E6F14B275}"/>
    <cellStyle name="Normal 14 3 4 2 2" xfId="9587" xr:uid="{DD510DAA-BA05-48C3-B8CA-BE3C9ACF9B0A}"/>
    <cellStyle name="Normal 14 3 4 2 3" xfId="6463" xr:uid="{B56FFAF1-36F4-4F0E-A135-9CAE28BDFBB9}"/>
    <cellStyle name="Normal 14 3 4 3" xfId="3336" xr:uid="{55CE6CCC-DB62-4479-99B1-24031D1DEAC0}"/>
    <cellStyle name="Normal 14 3 4 3 2" xfId="8575" xr:uid="{252DAC2B-F1A8-4229-AFBC-6EA5C0AEB91A}"/>
    <cellStyle name="Normal 14 3 4 4" xfId="7556" xr:uid="{36F17D5E-E35B-4376-8E79-F672B446AD23}"/>
    <cellStyle name="Normal 14 3 4 5" xfId="5451" xr:uid="{37693CF5-B5E0-404C-AB67-CF880E4D8543}"/>
    <cellStyle name="Normal 14 3 4 6" xfId="2317" xr:uid="{17FE4353-2ABC-4BEA-B242-81C77B02B28A}"/>
    <cellStyle name="Normal 14 3 4 7" xfId="1291" xr:uid="{954764B8-2BB1-47BE-BCF2-390507C58D95}"/>
    <cellStyle name="Normal 14 3 5" xfId="745" xr:uid="{83778B5E-77E0-4227-B233-964F354816C3}"/>
    <cellStyle name="Normal 14 3 5 2" xfId="4758" xr:uid="{3C64820F-E733-48AB-AE52-FC887DFBCA86}"/>
    <cellStyle name="Normal 14 3 5 2 2" xfId="9998" xr:uid="{DCB8C525-E204-4B29-98E8-8F5046F46CF1}"/>
    <cellStyle name="Normal 14 3 5 2 3" xfId="6874" xr:uid="{E7E5B857-A337-4BC6-AE1E-E7A66AA7B817}"/>
    <cellStyle name="Normal 14 3 5 3" xfId="3817" xr:uid="{6998B73D-E168-4796-923F-5B4C13E3B486}"/>
    <cellStyle name="Normal 14 3 5 3 2" xfId="9056" xr:uid="{A65900B1-CCEA-47F4-B18D-AB143D8A376C}"/>
    <cellStyle name="Normal 14 3 5 4" xfId="8037" xr:uid="{FA1D8391-9B67-4366-B706-48FEE630BD96}"/>
    <cellStyle name="Normal 14 3 5 5" xfId="5932" xr:uid="{DEBF0259-ECA8-4345-AB65-A482E0D19EB6}"/>
    <cellStyle name="Normal 14 3 5 6" xfId="2798" xr:uid="{5C6FB654-8F62-4B4A-9797-C0C5298B2453}"/>
    <cellStyle name="Normal 14 3 5 7" xfId="1772" xr:uid="{D7071B56-5DA6-4ECB-AED2-018FBB662012}"/>
    <cellStyle name="Normal 14 3 6" xfId="4300" xr:uid="{8163578B-94EA-4B17-ACF8-54ACC8638CB2}"/>
    <cellStyle name="Normal 14 3 6 2" xfId="9540" xr:uid="{A5E526B1-9C3B-4139-A599-969D86E881FE}"/>
    <cellStyle name="Normal 14 3 6 3" xfId="6416" xr:uid="{9D64DBBE-B3BE-43CF-A29B-600A9A3C9014}"/>
    <cellStyle name="Normal 14 3 7" xfId="3279" xr:uid="{691E4EB2-4BA1-4ED0-8B8B-BD8753D8EE57}"/>
    <cellStyle name="Normal 14 3 7 2" xfId="8518" xr:uid="{B766898C-14DD-45C5-B475-D74DC02FC163}"/>
    <cellStyle name="Normal 14 3 8" xfId="7499" xr:uid="{7C59F85D-700A-4AEE-BA2C-31E7C05CDAC2}"/>
    <cellStyle name="Normal 14 3 9" xfId="5394" xr:uid="{9FC1ED90-1133-4E19-854E-47BBA709B9D8}"/>
    <cellStyle name="Normal 14 4" xfId="341" xr:uid="{935776E9-3D13-406B-A136-E9BA5ED5C862}"/>
    <cellStyle name="Normal 14 4 10" xfId="1373" xr:uid="{72C72354-A85D-4804-BC7A-2C13917E851D}"/>
    <cellStyle name="Normal 14 4 2" xfId="586" xr:uid="{D7BD50FE-7A0A-4DD6-A361-BB2A74EE787E}"/>
    <cellStyle name="Normal 14 4 2 2" xfId="1069" xr:uid="{F4958C4D-2124-46E4-B53E-104E37C2DBA0}"/>
    <cellStyle name="Normal 14 4 2 2 2" xfId="5032" xr:uid="{09CB5801-C0E7-4B76-BD41-5D1F408A9207}"/>
    <cellStyle name="Normal 14 4 2 2 2 2" xfId="10272" xr:uid="{818F478E-FB1A-4FB1-A5C3-2F33D8FBE38C}"/>
    <cellStyle name="Normal 14 4 2 2 2 3" xfId="7148" xr:uid="{E07293A3-8D35-4128-BD02-7FE10C62AD09}"/>
    <cellStyle name="Normal 14 4 2 2 3" xfId="4141" xr:uid="{58D96113-2D3D-4463-A3AC-3AF4FC8A020A}"/>
    <cellStyle name="Normal 14 4 2 2 3 2" xfId="9380" xr:uid="{B3DAC55E-35F3-490D-B6F8-F5A1E4E9C7C0}"/>
    <cellStyle name="Normal 14 4 2 2 4" xfId="8361" xr:uid="{477D11C5-DA29-480A-A2D1-888BB2862A47}"/>
    <cellStyle name="Normal 14 4 2 2 5" xfId="6256" xr:uid="{DFF43ACF-5784-4B9D-8D46-C6DC037988CB}"/>
    <cellStyle name="Normal 14 4 2 2 6" xfId="3122" xr:uid="{10DE430D-D688-4E80-8536-6AD38BEFA229}"/>
    <cellStyle name="Normal 14 4 2 2 7" xfId="2096" xr:uid="{D63F35A2-C43A-424F-99D5-C51760016591}"/>
    <cellStyle name="Normal 14 4 2 3" xfId="4621" xr:uid="{C3EC19A2-98E3-441B-9E42-6E2C1E795742}"/>
    <cellStyle name="Normal 14 4 2 3 2" xfId="9861" xr:uid="{124331CE-04F5-44A1-803B-26E3FE24A564}"/>
    <cellStyle name="Normal 14 4 2 3 3" xfId="6737" xr:uid="{2D60159C-C8DE-4587-9632-2CC40AB94C4D}"/>
    <cellStyle name="Normal 14 4 2 4" xfId="3660" xr:uid="{F44BB53B-2625-427D-9576-F29CD177F720}"/>
    <cellStyle name="Normal 14 4 2 4 2" xfId="8899" xr:uid="{D672094A-B388-433A-94C0-03FB863ACEAC}"/>
    <cellStyle name="Normal 14 4 2 5" xfId="7880" xr:uid="{F3EA600F-6F2B-4CF8-A88E-7740CEB5DB07}"/>
    <cellStyle name="Normal 14 4 2 6" xfId="5775" xr:uid="{5E76A1D6-DBC7-4E9E-8FDA-549E492B5892}"/>
    <cellStyle name="Normal 14 4 2 7" xfId="2641" xr:uid="{8B707BB7-4041-4545-A517-688C92943C92}"/>
    <cellStyle name="Normal 14 4 2 8" xfId="1615" xr:uid="{25DDDADE-B308-4398-B2DB-1AB6A685CBD2}"/>
    <cellStyle name="Normal 14 4 3" xfId="827" xr:uid="{DC27C3DE-ABC5-4624-B515-8421D8A19091}"/>
    <cellStyle name="Normal 14 4 3 2" xfId="4825" xr:uid="{101FE587-FFFA-45C0-9D0D-3255B8F4D6CE}"/>
    <cellStyle name="Normal 14 4 3 2 2" xfId="10065" xr:uid="{DE229C6A-0CD3-4EDF-A990-D2CEA247DD92}"/>
    <cellStyle name="Normal 14 4 3 2 3" xfId="6941" xr:uid="{D053A757-922F-4251-BB41-14241BD3113A}"/>
    <cellStyle name="Normal 14 4 3 3" xfId="3899" xr:uid="{7C39C09B-9411-4F4C-BDFB-A5C39ECC7741}"/>
    <cellStyle name="Normal 14 4 3 3 2" xfId="9138" xr:uid="{C22C7B4E-B194-4C49-8C71-765D96205A64}"/>
    <cellStyle name="Normal 14 4 3 4" xfId="8119" xr:uid="{97C999C0-0386-4F79-A8C4-D9856BDCA62A}"/>
    <cellStyle name="Normal 14 4 3 5" xfId="6014" xr:uid="{B86C4E2C-A767-40D5-958C-5B48E7DCF7C4}"/>
    <cellStyle name="Normal 14 4 3 6" xfId="2880" xr:uid="{DA08854C-F07F-4469-BA48-C6EC4F1CEE9D}"/>
    <cellStyle name="Normal 14 4 3 7" xfId="1854" xr:uid="{53A9CFE2-85FD-483F-B435-8C80EFB43E6F}"/>
    <cellStyle name="Normal 14 4 4" xfId="4415" xr:uid="{746DD8BE-7BDA-4B0F-824A-FBD980B2D34C}"/>
    <cellStyle name="Normal 14 4 4 2" xfId="9655" xr:uid="{76D2D25E-F904-4866-AB3C-4853C7342FB8}"/>
    <cellStyle name="Normal 14 4 4 3" xfId="6531" xr:uid="{90D84EF8-6900-4DF9-80A9-47E07EA6268D}"/>
    <cellStyle name="Normal 14 4 5" xfId="3418" xr:uid="{3D170C6A-2184-4E0F-BEB9-C28DB8313DE9}"/>
    <cellStyle name="Normal 14 4 5 2" xfId="8657" xr:uid="{130A093D-3BE2-4370-8539-EA5F485FCE33}"/>
    <cellStyle name="Normal 14 4 6" xfId="7638" xr:uid="{6C0940F8-A990-4665-A2C1-B5E36608844A}"/>
    <cellStyle name="Normal 14 4 7" xfId="5533" xr:uid="{983F0617-6A8E-42C1-A86A-F9B819C2B52E}"/>
    <cellStyle name="Normal 14 4 8" xfId="10647" xr:uid="{4D5D4D22-5A9C-46C4-8104-52073862DB8C}"/>
    <cellStyle name="Normal 14 4 9" xfId="2399" xr:uid="{317EF7FF-939A-461E-9CA9-F5851074C8EE}"/>
    <cellStyle name="Normal 14 5" xfId="384" xr:uid="{5E4756DE-EB37-403D-89A6-FC19548EBC46}"/>
    <cellStyle name="Normal 14 5 10" xfId="1414" xr:uid="{CE97A1BD-DE34-4E96-85C2-8BECC3C154D6}"/>
    <cellStyle name="Normal 14 5 2" xfId="627" xr:uid="{676DC6B5-8745-4FBA-96EC-CD4794633DAF}"/>
    <cellStyle name="Normal 14 5 2 2" xfId="1110" xr:uid="{B1E4FB87-E977-4BD0-B748-05F0348B51C3}"/>
    <cellStyle name="Normal 14 5 2 2 2" xfId="5068" xr:uid="{3AF7BEAD-63BD-4973-9884-07947E0E9445}"/>
    <cellStyle name="Normal 14 5 2 2 2 2" xfId="10308" xr:uid="{499F81D8-06CF-444E-85A1-C9FBD744E32E}"/>
    <cellStyle name="Normal 14 5 2 2 2 3" xfId="7184" xr:uid="{10956657-CFD1-4B56-A499-458638A60D61}"/>
    <cellStyle name="Normal 14 5 2 2 3" xfId="4182" xr:uid="{265EDEC6-4BAA-4942-889F-AC132D36E8A4}"/>
    <cellStyle name="Normal 14 5 2 2 3 2" xfId="9421" xr:uid="{5C96F1A7-1454-4939-81F9-BF65C791AC66}"/>
    <cellStyle name="Normal 14 5 2 2 4" xfId="8402" xr:uid="{926910BB-956E-4986-993D-95E80DB0A3F1}"/>
    <cellStyle name="Normal 14 5 2 2 5" xfId="6297" xr:uid="{EFBB0C05-5751-469B-81D4-5C49C842F96B}"/>
    <cellStyle name="Normal 14 5 2 2 6" xfId="3163" xr:uid="{E6A91A80-3C10-411B-935A-DE8336DAB137}"/>
    <cellStyle name="Normal 14 5 2 2 7" xfId="2137" xr:uid="{EEAB2775-8E7C-4619-9244-95428626C70B}"/>
    <cellStyle name="Normal 14 5 2 3" xfId="4657" xr:uid="{737DBFD4-5DB7-4CF4-8362-8F52E123A78C}"/>
    <cellStyle name="Normal 14 5 2 3 2" xfId="9897" xr:uid="{61EB9948-764B-4043-8C8D-500DE9480F1B}"/>
    <cellStyle name="Normal 14 5 2 3 3" xfId="6773" xr:uid="{F4D3D211-1030-4F37-B511-BCF87DF3602A}"/>
    <cellStyle name="Normal 14 5 2 4" xfId="3701" xr:uid="{FA25C94B-C15B-411B-A3CE-061C865221C1}"/>
    <cellStyle name="Normal 14 5 2 4 2" xfId="8940" xr:uid="{4483BAA3-3670-45CA-9DA6-90E4F75E09A8}"/>
    <cellStyle name="Normal 14 5 2 5" xfId="7921" xr:uid="{4840CFD5-B800-42FA-8FA4-19A28FDFE09E}"/>
    <cellStyle name="Normal 14 5 2 6" xfId="5816" xr:uid="{331E05DB-CB47-42D1-9438-7C7F70CF3CD0}"/>
    <cellStyle name="Normal 14 5 2 7" xfId="2682" xr:uid="{DEE280FB-6638-454B-8FE5-E2BABC01299E}"/>
    <cellStyle name="Normal 14 5 2 8" xfId="1656" xr:uid="{4C5BB6E1-7A3B-44B7-94D2-960516C236AA}"/>
    <cellStyle name="Normal 14 5 3" xfId="868" xr:uid="{E516424C-0915-47EF-96CC-E899FC6E45F9}"/>
    <cellStyle name="Normal 14 5 3 2" xfId="4861" xr:uid="{9FB5A034-65C1-4A3B-A093-2342B9BE792E}"/>
    <cellStyle name="Normal 14 5 3 2 2" xfId="10101" xr:uid="{DA70824D-90B4-4E50-B9E5-12D76D3CF76B}"/>
    <cellStyle name="Normal 14 5 3 2 3" xfId="6977" xr:uid="{6CC365CD-9FD1-4D32-923F-E281C2B7F0F3}"/>
    <cellStyle name="Normal 14 5 3 3" xfId="3940" xr:uid="{FAE8A460-A344-475F-8A47-867405598C9F}"/>
    <cellStyle name="Normal 14 5 3 3 2" xfId="9179" xr:uid="{11F89DC5-4E31-4B80-8DCD-035959CA548A}"/>
    <cellStyle name="Normal 14 5 3 4" xfId="8160" xr:uid="{38EFD34F-8502-4F16-80CB-3E1015AF0C9B}"/>
    <cellStyle name="Normal 14 5 3 5" xfId="6055" xr:uid="{E7521E86-CB68-4077-B4C6-84503F5E5158}"/>
    <cellStyle name="Normal 14 5 3 6" xfId="2921" xr:uid="{3A595EF1-FB49-41C0-921B-F66FB08BD7C7}"/>
    <cellStyle name="Normal 14 5 3 7" xfId="1895" xr:uid="{970D0A31-97B9-4E65-BDD6-D82DFB9F3F9C}"/>
    <cellStyle name="Normal 14 5 4" xfId="4450" xr:uid="{737B19D9-A7F8-40A8-873B-D3E6186FD9F7}"/>
    <cellStyle name="Normal 14 5 4 2" xfId="9690" xr:uid="{4F71001C-2B30-4338-8655-F79ED6462566}"/>
    <cellStyle name="Normal 14 5 4 3" xfId="6566" xr:uid="{771852DF-1669-4DD1-BD16-0FD21474F408}"/>
    <cellStyle name="Normal 14 5 5" xfId="3459" xr:uid="{15E7CD2E-7359-493B-8B9D-6DBB043C7803}"/>
    <cellStyle name="Normal 14 5 5 2" xfId="8698" xr:uid="{8BFDD2D0-8933-4EFF-805C-9BC71BA891BE}"/>
    <cellStyle name="Normal 14 5 6" xfId="7679" xr:uid="{3DFD3314-141A-40A5-8A0C-B815B0C8BF99}"/>
    <cellStyle name="Normal 14 5 7" xfId="5574" xr:uid="{4E15E4B1-C7A3-40DC-8068-D5C962B3A226}"/>
    <cellStyle name="Normal 14 5 8" xfId="10688" xr:uid="{6B5C97A1-97E2-4EB8-9EB2-6B17DCB48F9F}"/>
    <cellStyle name="Normal 14 5 9" xfId="2440" xr:uid="{5A4A2416-1FA8-45AE-B47F-D20E79E97E03}"/>
    <cellStyle name="Normal 14 6" xfId="425" xr:uid="{8E2CDBEC-7AF4-4491-B113-BEFA3B345F3E}"/>
    <cellStyle name="Normal 14 6 10" xfId="1455" xr:uid="{A0EE9677-B7E1-4AD9-853C-53AC962279B3}"/>
    <cellStyle name="Normal 14 6 2" xfId="668" xr:uid="{5614DE2B-7A53-4FCC-B898-5893125E9095}"/>
    <cellStyle name="Normal 14 6 2 2" xfId="1151" xr:uid="{DA8D5B06-6DD0-408C-B448-CB5A907FAC35}"/>
    <cellStyle name="Normal 14 6 2 2 2" xfId="5104" xr:uid="{E08F9225-02B2-4AF3-8F01-CA31CA1B7671}"/>
    <cellStyle name="Normal 14 6 2 2 2 2" xfId="10344" xr:uid="{8C380C2F-445C-4E59-AA8C-B9117F0B8146}"/>
    <cellStyle name="Normal 14 6 2 2 2 3" xfId="7220" xr:uid="{578DD556-9F79-4252-949A-87C51325D656}"/>
    <cellStyle name="Normal 14 6 2 2 3" xfId="4223" xr:uid="{5D329D4A-9182-4D3F-AC7C-F8E33C073E26}"/>
    <cellStyle name="Normal 14 6 2 2 3 2" xfId="9462" xr:uid="{A8A9BC23-4334-4241-97D0-0116F3BFE0DF}"/>
    <cellStyle name="Normal 14 6 2 2 4" xfId="8443" xr:uid="{D984241B-9C69-428D-9D50-A105A44A77C7}"/>
    <cellStyle name="Normal 14 6 2 2 5" xfId="6338" xr:uid="{A8B7EE48-669F-4F34-B4A2-3ABFD8B47F74}"/>
    <cellStyle name="Normal 14 6 2 2 6" xfId="3204" xr:uid="{6EBFF1DA-F8E2-4782-AD23-AE9355C185DA}"/>
    <cellStyle name="Normal 14 6 2 2 7" xfId="2178" xr:uid="{BB6D31BB-7592-4D0F-9F49-0D4BB8FD043F}"/>
    <cellStyle name="Normal 14 6 2 3" xfId="4693" xr:uid="{6EE4303F-17BD-494A-A522-7AB949C6548B}"/>
    <cellStyle name="Normal 14 6 2 3 2" xfId="9933" xr:uid="{99ADF81B-3EFD-4237-A797-B4BF869B0584}"/>
    <cellStyle name="Normal 14 6 2 3 3" xfId="6809" xr:uid="{2F0F7401-E3FC-4D23-B60D-F6A5CB6CABA1}"/>
    <cellStyle name="Normal 14 6 2 4" xfId="3742" xr:uid="{5E4D9EBF-EFA6-4599-A358-B95C1717EAE3}"/>
    <cellStyle name="Normal 14 6 2 4 2" xfId="8981" xr:uid="{1925BC74-0A4C-4EB8-A4BB-0DC93EA70448}"/>
    <cellStyle name="Normal 14 6 2 5" xfId="7962" xr:uid="{814091A2-85F6-4466-B5B3-97A74DD2F767}"/>
    <cellStyle name="Normal 14 6 2 6" xfId="5857" xr:uid="{6E00F54C-BB09-471B-8EE1-04737C365FAF}"/>
    <cellStyle name="Normal 14 6 2 7" xfId="2723" xr:uid="{DDC227E4-4F44-4479-A774-56341B75A1A0}"/>
    <cellStyle name="Normal 14 6 2 8" xfId="1697" xr:uid="{D8466B69-5E76-4856-8F3C-6D47D2C657FF}"/>
    <cellStyle name="Normal 14 6 3" xfId="909" xr:uid="{DD527D89-B98F-4452-BA4A-741E4F8436FB}"/>
    <cellStyle name="Normal 14 6 3 2" xfId="4897" xr:uid="{21856EC5-EF34-446C-91BD-159BDB03CEC3}"/>
    <cellStyle name="Normal 14 6 3 2 2" xfId="10137" xr:uid="{2C4A2DB8-4E1C-4423-87B7-734B035D1396}"/>
    <cellStyle name="Normal 14 6 3 2 3" xfId="7013" xr:uid="{6D6EF53D-14A7-4428-BFBE-3D004C9D821A}"/>
    <cellStyle name="Normal 14 6 3 3" xfId="3981" xr:uid="{BEFE72C0-CCF1-4D4A-8E33-1D5682658B04}"/>
    <cellStyle name="Normal 14 6 3 3 2" xfId="9220" xr:uid="{9CAF414D-F5EB-4D9D-9E0D-B51F50CD640F}"/>
    <cellStyle name="Normal 14 6 3 4" xfId="8201" xr:uid="{93B96A64-8E68-42EF-B7E8-CB1DFAA247B6}"/>
    <cellStyle name="Normal 14 6 3 5" xfId="6096" xr:uid="{C2938799-FB31-4D51-9F23-C1DD5A8A35E8}"/>
    <cellStyle name="Normal 14 6 3 6" xfId="2962" xr:uid="{866D1802-C3B4-4EC1-880E-E8366B99BA38}"/>
    <cellStyle name="Normal 14 6 3 7" xfId="1936" xr:uid="{1A095082-2F6D-4641-814C-11AA8094C891}"/>
    <cellStyle name="Normal 14 6 4" xfId="4486" xr:uid="{FB3C10D1-BF23-41F1-A0BE-1732E4908C6C}"/>
    <cellStyle name="Normal 14 6 4 2" xfId="9726" xr:uid="{1BB2233A-686D-459F-8027-3C76D2F2DDAA}"/>
    <cellStyle name="Normal 14 6 4 3" xfId="6602" xr:uid="{AF8E62AE-18B5-460E-AFF5-5FADE65C2B3D}"/>
    <cellStyle name="Normal 14 6 5" xfId="3500" xr:uid="{116C6E5B-3E2C-4715-B6AF-34EF584E5B20}"/>
    <cellStyle name="Normal 14 6 5 2" xfId="8739" xr:uid="{F0022184-851D-4072-AF2F-E256E2875761}"/>
    <cellStyle name="Normal 14 6 6" xfId="7720" xr:uid="{85D66503-AC94-437F-8A26-F268E7B8521C}"/>
    <cellStyle name="Normal 14 6 7" xfId="5615" xr:uid="{67E39A5E-4432-4137-8C86-4768D86D4B30}"/>
    <cellStyle name="Normal 14 6 8" xfId="10729" xr:uid="{1F1E9A52-C13F-4D80-A992-A4F16711BBCF}"/>
    <cellStyle name="Normal 14 6 9" xfId="2481" xr:uid="{69D8F659-A96F-487E-9596-EC947DA7D31A}"/>
    <cellStyle name="Normal 14 7" xfId="283" xr:uid="{F2D8DC8A-0839-41BB-9527-79842D12A7C3}"/>
    <cellStyle name="Normal 14 7 2" xfId="529" xr:uid="{E3B0130F-0911-4AFF-9F99-94F9C740BFA0}"/>
    <cellStyle name="Normal 14 7 2 2" xfId="1012" xr:uid="{9626134A-A59F-4DFC-AAAE-06C69AB7CDE7}"/>
    <cellStyle name="Normal 14 7 2 2 2" xfId="4985" xr:uid="{769EF078-F146-4D67-A5F2-FFDF2DCFF38A}"/>
    <cellStyle name="Normal 14 7 2 2 2 2" xfId="10225" xr:uid="{8376E85D-B233-4E6F-BD06-1233F989B91F}"/>
    <cellStyle name="Normal 14 7 2 2 2 3" xfId="7101" xr:uid="{D54D4CCC-4ABF-4C6C-A8CF-1C88CC86878B}"/>
    <cellStyle name="Normal 14 7 2 2 3" xfId="4084" xr:uid="{D703332E-49EB-4833-AA7A-E0C4A618B954}"/>
    <cellStyle name="Normal 14 7 2 2 3 2" xfId="9323" xr:uid="{30E97EC5-454E-4AE3-9581-9C12A704126C}"/>
    <cellStyle name="Normal 14 7 2 2 4" xfId="8304" xr:uid="{9AAD1E6E-B7D1-4D9E-9026-17F7CE2D5DE6}"/>
    <cellStyle name="Normal 14 7 2 2 5" xfId="6199" xr:uid="{692A3755-AF08-465C-8EAD-7F33CBF8AE6E}"/>
    <cellStyle name="Normal 14 7 2 2 6" xfId="3065" xr:uid="{A9E944CB-BDD9-4CF8-9E11-075ACD54D352}"/>
    <cellStyle name="Normal 14 7 2 2 7" xfId="2039" xr:uid="{8B909262-F9A3-4B8E-82D1-D8DC1D26F223}"/>
    <cellStyle name="Normal 14 7 2 3" xfId="4573" xr:uid="{D0C01A22-E754-4779-AC62-E151BD86C57A}"/>
    <cellStyle name="Normal 14 7 2 3 2" xfId="9813" xr:uid="{8C336D02-273E-473C-8A31-C6FEA693F67F}"/>
    <cellStyle name="Normal 14 7 2 3 3" xfId="6689" xr:uid="{8346ADD4-EBA1-46F0-8629-F2B8FC809D97}"/>
    <cellStyle name="Normal 14 7 2 4" xfId="3603" xr:uid="{D620B215-5A9E-4209-AF1A-DDC739F6DD0D}"/>
    <cellStyle name="Normal 14 7 2 4 2" xfId="8842" xr:uid="{8365BCFF-6512-4194-9856-7B8AB6AB85E0}"/>
    <cellStyle name="Normal 14 7 2 5" xfId="7823" xr:uid="{EC6F5C1A-8421-4A32-9FFE-65BD68B62D81}"/>
    <cellStyle name="Normal 14 7 2 6" xfId="5718" xr:uid="{FD808C0A-8927-4B4D-8970-CB2E88D369CE}"/>
    <cellStyle name="Normal 14 7 2 7" xfId="2584" xr:uid="{FFB1FF43-1C41-4527-9848-541CA3B10F66}"/>
    <cellStyle name="Normal 14 7 2 8" xfId="1558" xr:uid="{5C1B4D36-B53D-455D-ABEE-D5B46CF0F267}"/>
    <cellStyle name="Normal 14 7 3" xfId="769" xr:uid="{8FF483EA-AEC4-45A4-ABD4-AF0FC159A716}"/>
    <cellStyle name="Normal 14 7 3 2" xfId="4777" xr:uid="{1C6A2DEB-D131-4465-B3C8-3D0837DC84C7}"/>
    <cellStyle name="Normal 14 7 3 2 2" xfId="10017" xr:uid="{E0AE1D59-B631-4FA7-BAD0-61CADF81BC36}"/>
    <cellStyle name="Normal 14 7 3 2 3" xfId="6893" xr:uid="{984829A9-1551-4327-8B83-7F2377373E47}"/>
    <cellStyle name="Normal 14 7 3 3" xfId="3841" xr:uid="{8EBDB96C-D958-471F-A466-FF1AFB605F26}"/>
    <cellStyle name="Normal 14 7 3 3 2" xfId="9080" xr:uid="{672090DC-8ADF-45C0-8FA5-72E1E5536343}"/>
    <cellStyle name="Normal 14 7 3 4" xfId="8061" xr:uid="{53588504-1AE9-422D-9FFE-EE6571087FFF}"/>
    <cellStyle name="Normal 14 7 3 5" xfId="5956" xr:uid="{4E90B0E3-2B34-48CD-A593-8C653E9E2829}"/>
    <cellStyle name="Normal 14 7 3 6" xfId="2822" xr:uid="{EC342FFD-D66D-454A-8160-EF6449E20E01}"/>
    <cellStyle name="Normal 14 7 3 7" xfId="1796" xr:uid="{7219B398-556F-4633-8088-8031C06C6E62}"/>
    <cellStyle name="Normal 14 7 4" xfId="4367" xr:uid="{DB8C98A3-11A6-4C19-B4CC-409CD0D75A3A}"/>
    <cellStyle name="Normal 14 7 4 2" xfId="9607" xr:uid="{CB1D71CC-0697-4057-BB03-C9AB0FE55DBF}"/>
    <cellStyle name="Normal 14 7 4 3" xfId="6483" xr:uid="{677CA0B7-AE7D-4B82-A7F5-E44D17451852}"/>
    <cellStyle name="Normal 14 7 5" xfId="3360" xr:uid="{A3254A7E-D3C0-43C3-9099-1769E4F139AA}"/>
    <cellStyle name="Normal 14 7 5 2" xfId="8599" xr:uid="{485EA9B6-0B44-4DB3-9D6A-513D7977D47D}"/>
    <cellStyle name="Normal 14 7 6" xfId="7580" xr:uid="{3B731F97-0C9B-44C2-8E58-2EE08AA9E367}"/>
    <cellStyle name="Normal 14 7 7" xfId="5475" xr:uid="{063961D1-8B43-4E7E-8807-5505380A050C}"/>
    <cellStyle name="Normal 14 7 8" xfId="2341" xr:uid="{C47296DF-2A70-48CF-BAFD-E73FF1E7EA90}"/>
    <cellStyle name="Normal 14 7 9" xfId="1315" xr:uid="{818BE5B8-1D56-497F-9D5E-89C86D357C95}"/>
    <cellStyle name="Normal 14 8" xfId="473" xr:uid="{35955AD4-4417-42E4-9075-E7D86381DBB5}"/>
    <cellStyle name="Normal 14 8 2" xfId="956" xr:uid="{946FE03C-3E7D-4A2D-ADB6-26A73E2A2952}"/>
    <cellStyle name="Normal 14 8 2 2" xfId="4938" xr:uid="{03C8D3DE-5ACB-4181-BE00-5B3962734C7E}"/>
    <cellStyle name="Normal 14 8 2 2 2" xfId="10178" xr:uid="{B02D2D48-1AE2-4B93-9D8D-FC3080C1D2C7}"/>
    <cellStyle name="Normal 14 8 2 2 3" xfId="7054" xr:uid="{89F28BDA-EFC7-4AED-9949-FCFB857DA2EE}"/>
    <cellStyle name="Normal 14 8 2 3" xfId="4028" xr:uid="{49E89F43-6A0F-4DCC-8C41-16E337A19068}"/>
    <cellStyle name="Normal 14 8 2 3 2" xfId="9267" xr:uid="{7F496788-560E-41F8-A9FD-08A48EA2ACB8}"/>
    <cellStyle name="Normal 14 8 2 4" xfId="8248" xr:uid="{52262E1A-0E5C-4DC0-AAEF-2FCF44DF3E87}"/>
    <cellStyle name="Normal 14 8 2 5" xfId="6143" xr:uid="{C99C2435-135D-43D0-B0D3-776337CE7CE4}"/>
    <cellStyle name="Normal 14 8 2 6" xfId="3009" xr:uid="{1F7E5453-18F7-46A9-B8CF-C615CBB264EE}"/>
    <cellStyle name="Normal 14 8 2 7" xfId="1983" xr:uid="{FF0F1623-7ED6-4875-B445-4A1F0D1B7431}"/>
    <cellStyle name="Normal 14 8 3" xfId="4526" xr:uid="{6DA15F0C-347B-41E7-9E84-3AACDC6E5B53}"/>
    <cellStyle name="Normal 14 8 3 2" xfId="9766" xr:uid="{10E6A231-F63D-495C-BB9C-D18FE8BC55D5}"/>
    <cellStyle name="Normal 14 8 3 3" xfId="6642" xr:uid="{5466FDFE-FF21-49A1-AEF0-E71AD846C4D5}"/>
    <cellStyle name="Normal 14 8 4" xfId="3547" xr:uid="{1922F151-EC21-4C43-A41E-B01EC3DA3A10}"/>
    <cellStyle name="Normal 14 8 4 2" xfId="8786" xr:uid="{C3ED681C-466B-4080-94D3-46D06E086E33}"/>
    <cellStyle name="Normal 14 8 5" xfId="7767" xr:uid="{C1A32BC8-85A9-4160-9B51-8FF531A89A22}"/>
    <cellStyle name="Normal 14 8 6" xfId="5662" xr:uid="{C87F6578-EE9E-41DB-A83D-136550273A04}"/>
    <cellStyle name="Normal 14 8 7" xfId="2528" xr:uid="{52B2C58C-568A-42FE-91B2-9112E94F91A7}"/>
    <cellStyle name="Normal 14 8 8" xfId="1502" xr:uid="{26F95E7A-B535-46C2-91B3-23C75977EA0D}"/>
    <cellStyle name="Normal 14 9" xfId="225" xr:uid="{80C93FE3-124D-49D8-838B-6F997BA07941}"/>
    <cellStyle name="Normal 14 9 2" xfId="4318" xr:uid="{2D11FDA7-5814-4817-A5C9-365A12F307FF}"/>
    <cellStyle name="Normal 14 9 2 2" xfId="9558" xr:uid="{C481FB09-38FD-40A3-AA2F-DD3BA02E80DD}"/>
    <cellStyle name="Normal 14 9 2 3" xfId="6434" xr:uid="{F45732B4-D105-499F-B963-392CBE20404B}"/>
    <cellStyle name="Normal 14 9 3" xfId="3302" xr:uid="{49ECBB21-FCE9-4103-AAB9-E3825D2EDE2E}"/>
    <cellStyle name="Normal 14 9 3 2" xfId="8541" xr:uid="{E584D646-AF2B-4EE1-97D9-470D93DF4C8B}"/>
    <cellStyle name="Normal 14 9 4" xfId="7522" xr:uid="{40A2F25C-1DB2-4CA7-8D33-26DA2104FDC2}"/>
    <cellStyle name="Normal 14 9 5" xfId="5417" xr:uid="{F630A483-5A31-4215-B9A9-253B65AAB05E}"/>
    <cellStyle name="Normal 14 9 6" xfId="2283" xr:uid="{E16BC3CF-AAA7-4F96-B983-E7F887C898A9}"/>
    <cellStyle name="Normal 14 9 7" xfId="1257" xr:uid="{B216ECE9-93FB-42AF-AFE3-C538B9F31BED}"/>
    <cellStyle name="Normal 15" xfId="133" xr:uid="{D2C1D8CF-7C3D-4433-9BB9-03865F92119E}"/>
    <cellStyle name="Normal 16" xfId="134" xr:uid="{0CD9EA6D-AC78-4FD5-9E7F-00EBC7D36D3A}"/>
    <cellStyle name="Normal 17" xfId="135" xr:uid="{8003FF3D-9467-45FE-93B6-2CA6644DEC39}"/>
    <cellStyle name="Normal 18" xfId="463" xr:uid="{C8A3F1B8-A732-49CB-BAB6-68DB0F60383F}"/>
    <cellStyle name="Normal 18 2" xfId="947" xr:uid="{3BD0AF14-277B-4C45-BC8E-5A06E1795FC0}"/>
    <cellStyle name="Normal 18 2 2" xfId="4930" xr:uid="{B10B88BF-2231-4ED9-B37E-A392F1C2F5C9}"/>
    <cellStyle name="Normal 18 2 2 2" xfId="10170" xr:uid="{5F5120E3-E716-4884-9476-5D0BB9861875}"/>
    <cellStyle name="Normal 18 2 2 3" xfId="7046" xr:uid="{9B1C5A16-C5BD-40BB-B74C-9D5A8F3AAC6B}"/>
    <cellStyle name="Normal 18 2 3" xfId="4019" xr:uid="{EB5E4530-43AB-4030-8609-65D05C379B10}"/>
    <cellStyle name="Normal 18 2 3 2" xfId="9258" xr:uid="{777EA189-77B9-4E17-AE0B-6E5B9DFD547D}"/>
    <cellStyle name="Normal 18 2 4" xfId="8239" xr:uid="{1BF062B7-C459-4D36-8D24-0427ACA00E59}"/>
    <cellStyle name="Normal 18 2 5" xfId="6134" xr:uid="{531A17CE-C465-4716-A2A2-5F560C9D6789}"/>
    <cellStyle name="Normal 18 2 6" xfId="3000" xr:uid="{1717BDD3-588E-4734-BCDC-41A56348581A}"/>
    <cellStyle name="Normal 18 2 7" xfId="1974" xr:uid="{C324C001-7616-4D16-8A59-0BBBD20C78A1}"/>
    <cellStyle name="Normal 18 3" xfId="4518" xr:uid="{86E97545-B1EE-4528-A186-2413C18E972D}"/>
    <cellStyle name="Normal 18 3 2" xfId="9758" xr:uid="{8F1B550C-FE43-4DAC-B4A4-FEECC448BDDF}"/>
    <cellStyle name="Normal 18 3 3" xfId="6634" xr:uid="{9CD2B142-AA1D-4552-BA34-DA2EA558A5F2}"/>
    <cellStyle name="Normal 18 4" xfId="3538" xr:uid="{F41789AC-7911-41D6-9936-857E8DCDF81D}"/>
    <cellStyle name="Normal 18 4 2" xfId="8777" xr:uid="{58B5E0A7-A22E-4266-AB85-B3ACBCF8622E}"/>
    <cellStyle name="Normal 18 5" xfId="7758" xr:uid="{B481419B-CC4D-45D5-8DFB-107228AB14DC}"/>
    <cellStyle name="Normal 18 6" xfId="5653" xr:uid="{FF1422ED-6EFD-461B-A2D1-7ADAA219AAAD}"/>
    <cellStyle name="Normal 18 7" xfId="2519" xr:uid="{A81C5AE4-ED3A-4B12-8ED7-E541C47110EA}"/>
    <cellStyle name="Normal 18 8" xfId="1493" xr:uid="{FD76867D-9B31-4243-A27D-C4F138003A1D}"/>
    <cellStyle name="Normal 19" xfId="81" xr:uid="{20960CF7-5EEB-4046-9719-F55B6DE3F511}"/>
    <cellStyle name="Normal 2" xfId="136" xr:uid="{BC447E46-BA1F-487C-9F36-12E0356E50E6}"/>
    <cellStyle name="Normal 2 2" xfId="137" xr:uid="{4824D499-EF40-48B4-B966-80D6E8634C9C}"/>
    <cellStyle name="Normal 2 2 2" xfId="138" xr:uid="{00CF5350-8B77-4B97-94F3-2C15DB5746A5}"/>
    <cellStyle name="Normal 2 3" xfId="139" xr:uid="{CBBC1DD9-F868-41C2-9C62-DAEF45667995}"/>
    <cellStyle name="Normal 2 3 2" xfId="184" xr:uid="{63509DAF-B537-4BB4-B4BA-2327457E8A3E}"/>
    <cellStyle name="Normal 2 3 2 10" xfId="242" xr:uid="{4A29BB8A-D9F3-4FDB-8319-EA632ECDDACB}"/>
    <cellStyle name="Normal 2 3 2 10 2" xfId="4331" xr:uid="{5530907A-003E-4436-9906-0D9764D061B7}"/>
    <cellStyle name="Normal 2 3 2 10 2 2" xfId="9571" xr:uid="{86DEF654-6CE2-49D8-96F5-62F9C0D57ADC}"/>
    <cellStyle name="Normal 2 3 2 10 2 3" xfId="6447" xr:uid="{24ABC18D-0CA1-4DA0-92E1-3DC3D47AB563}"/>
    <cellStyle name="Normal 2 3 2 10 3" xfId="3319" xr:uid="{11D60D50-5F65-4DC9-A690-BECAE80D3A48}"/>
    <cellStyle name="Normal 2 3 2 10 3 2" xfId="8558" xr:uid="{7A61F76D-42CB-4B9A-967C-AEE194FC6339}"/>
    <cellStyle name="Normal 2 3 2 10 4" xfId="7539" xr:uid="{A13E3E2E-E673-4BF4-B8AA-624B32BF52AA}"/>
    <cellStyle name="Normal 2 3 2 10 5" xfId="5434" xr:uid="{C3849416-DD54-49F9-AA49-BD4A2D51F54E}"/>
    <cellStyle name="Normal 2 3 2 10 6" xfId="2300" xr:uid="{64FE2D5C-D590-4EB5-9D63-D2AEF124B9C2}"/>
    <cellStyle name="Normal 2 3 2 10 7" xfId="1274" xr:uid="{DEDF56AE-D3B5-40D4-B12E-DEBB36F928F9}"/>
    <cellStyle name="Normal 2 3 2 11" xfId="728" xr:uid="{D84A20E0-7B99-46F0-AE63-20DD45B9EA6A}"/>
    <cellStyle name="Normal 2 3 2 11 2" xfId="4742" xr:uid="{BBB35727-AB01-4F03-A05F-718E71616746}"/>
    <cellStyle name="Normal 2 3 2 11 2 2" xfId="9982" xr:uid="{E528397C-8988-42C8-800A-16B59A4E149A}"/>
    <cellStyle name="Normal 2 3 2 11 2 3" xfId="6858" xr:uid="{309BBD24-E9C8-431B-A195-3A867BDFEFBD}"/>
    <cellStyle name="Normal 2 3 2 11 3" xfId="3800" xr:uid="{C8F4FA48-533E-4179-BA66-589AD0A38D37}"/>
    <cellStyle name="Normal 2 3 2 11 3 2" xfId="9039" xr:uid="{EB425A48-E936-4F97-BFF5-4F0FCD3706D4}"/>
    <cellStyle name="Normal 2 3 2 11 4" xfId="8020" xr:uid="{DEEB135C-D100-4268-92BD-2BF4E40EA975}"/>
    <cellStyle name="Normal 2 3 2 11 5" xfId="5915" xr:uid="{0E581089-4A6B-4124-8D03-7F16586C0B0B}"/>
    <cellStyle name="Normal 2 3 2 11 6" xfId="2781" xr:uid="{C2DBF293-D54F-4E4E-B082-0D5D584B685B}"/>
    <cellStyle name="Normal 2 3 2 11 7" xfId="1755" xr:uid="{B92EAFDC-9CB5-4C42-B167-F1C2C1B661DD}"/>
    <cellStyle name="Normal 2 3 2 12" xfId="4285" xr:uid="{1DD39F75-AF5A-4A43-91A5-BEA7F6668225}"/>
    <cellStyle name="Normal 2 3 2 12 2" xfId="9525" xr:uid="{D8BFBB2E-126D-455F-AFDC-7E1C5A27DF8C}"/>
    <cellStyle name="Normal 2 3 2 12 3" xfId="6401" xr:uid="{AAC593C2-442C-4B6A-8551-E796DDD86466}"/>
    <cellStyle name="Normal 2 3 2 13" xfId="3262" xr:uid="{DB6F22C8-4686-4BD0-8BBD-3118C34534A8}"/>
    <cellStyle name="Normal 2 3 2 13 2" xfId="8501" xr:uid="{B4AE943F-F9A2-4364-9CB8-BBDB9024773B}"/>
    <cellStyle name="Normal 2 3 2 14" xfId="7482" xr:uid="{CB394203-3494-49CF-A0F0-8BB38E836F54}"/>
    <cellStyle name="Normal 2 3 2 15" xfId="5377" xr:uid="{8D1C65A1-825C-47D5-A5F9-66694B8955B4}"/>
    <cellStyle name="Normal 2 3 2 16" xfId="10606" xr:uid="{63CB2B50-31A2-4C40-B21A-6D9F62AF3036}"/>
    <cellStyle name="Normal 2 3 2 17" xfId="10787" xr:uid="{13C098C2-AF8F-477E-9F23-9595EC6B57D0}"/>
    <cellStyle name="Normal 2 3 2 18" xfId="2243" xr:uid="{C03CB3AE-3D57-40E9-AA33-4C77FC998620}"/>
    <cellStyle name="Normal 2 3 2 19" xfId="1217" xr:uid="{59957246-F77B-475D-A719-A28EB43D5CE2}"/>
    <cellStyle name="Normal 2 3 2 2" xfId="192" xr:uid="{0DCCB8FF-E432-45F8-80B9-6D481E1A8F7C}"/>
    <cellStyle name="Normal 2 3 2 2 10" xfId="3270" xr:uid="{8BA82A93-FB89-4DD4-B8B1-6B58900D6369}"/>
    <cellStyle name="Normal 2 3 2 2 10 2" xfId="8509" xr:uid="{87E6F541-3713-4753-99CE-AB43594E4ACE}"/>
    <cellStyle name="Normal 2 3 2 2 11" xfId="7490" xr:uid="{905FDDCF-2D79-4355-90ED-C6FB019E02FC}"/>
    <cellStyle name="Normal 2 3 2 2 12" xfId="5385" xr:uid="{EC58AA36-D2D4-40E7-A739-2E05D450F6DF}"/>
    <cellStyle name="Normal 2 3 2 2 13" xfId="10614" xr:uid="{E308EB22-ADC3-4F28-BB0B-E258CE2951CB}"/>
    <cellStyle name="Normal 2 3 2 2 14" xfId="10795" xr:uid="{6C3B137B-3EEB-45B2-BA30-2F799E7A789D}"/>
    <cellStyle name="Normal 2 3 2 2 15" xfId="2251" xr:uid="{47C1A792-0515-482B-BB7C-6964E8118DCF}"/>
    <cellStyle name="Normal 2 3 2 2 16" xfId="1225" xr:uid="{D4F42C58-9D4A-4DC9-9225-BC5A6519DB7F}"/>
    <cellStyle name="Normal 2 3 2 2 2" xfId="366" xr:uid="{9AB9C4A3-6B94-4E48-845D-CB1371A1CE63}"/>
    <cellStyle name="Normal 2 3 2 2 2 10" xfId="1398" xr:uid="{AF27DCF1-0674-4A72-B0D8-DCC5A6D55015}"/>
    <cellStyle name="Normal 2 3 2 2 2 2" xfId="611" xr:uid="{06F2626C-2283-4690-B65C-EB42EA509BF0}"/>
    <cellStyle name="Normal 2 3 2 2 2 2 2" xfId="1094" xr:uid="{7463982E-3238-4D08-8E22-2316B2F08338}"/>
    <cellStyle name="Normal 2 3 2 2 2 2 2 2" xfId="5052" xr:uid="{731FCCDE-1CC0-4D6D-AB0D-1978B17FFE46}"/>
    <cellStyle name="Normal 2 3 2 2 2 2 2 2 2" xfId="10292" xr:uid="{AA2224E6-9923-4A1B-BD87-F981684436D5}"/>
    <cellStyle name="Normal 2 3 2 2 2 2 2 2 3" xfId="7168" xr:uid="{E123A889-3631-45F4-8707-9AD6FF14C2BB}"/>
    <cellStyle name="Normal 2 3 2 2 2 2 2 3" xfId="4166" xr:uid="{9D140CBD-DCFF-44E6-A27A-C4ACE1251AA5}"/>
    <cellStyle name="Normal 2 3 2 2 2 2 2 3 2" xfId="9405" xr:uid="{61DEBFA3-C188-464E-9CAF-7EBBC9AF5D83}"/>
    <cellStyle name="Normal 2 3 2 2 2 2 2 4" xfId="8386" xr:uid="{A2D45763-9D58-47B1-9DF2-5E064B4FDB31}"/>
    <cellStyle name="Normal 2 3 2 2 2 2 2 5" xfId="6281" xr:uid="{7750A012-72DF-47F9-9AB5-77C14691A9A8}"/>
    <cellStyle name="Normal 2 3 2 2 2 2 2 6" xfId="3147" xr:uid="{3D1B35FD-25B8-4345-B911-79BD98094D92}"/>
    <cellStyle name="Normal 2 3 2 2 2 2 2 7" xfId="2121" xr:uid="{5906BD0A-196B-40AF-98D2-BEB91A5D1CE6}"/>
    <cellStyle name="Normal 2 3 2 2 2 2 3" xfId="4641" xr:uid="{BF5DCB54-7BCB-42F1-8DED-C0CB4F68A360}"/>
    <cellStyle name="Normal 2 3 2 2 2 2 3 2" xfId="9881" xr:uid="{5C367A92-D0C0-4476-9C08-12967502F95A}"/>
    <cellStyle name="Normal 2 3 2 2 2 2 3 3" xfId="6757" xr:uid="{C2B26745-00D9-46C9-881E-AC54F8A20B92}"/>
    <cellStyle name="Normal 2 3 2 2 2 2 4" xfId="3685" xr:uid="{6BB2AB1C-CBCA-4851-A685-FDE8BD22FD8A}"/>
    <cellStyle name="Normal 2 3 2 2 2 2 4 2" xfId="8924" xr:uid="{EF92CD50-CFDB-430D-9C94-94509C6CC7EB}"/>
    <cellStyle name="Normal 2 3 2 2 2 2 5" xfId="7905" xr:uid="{827D6FF5-19AB-46C9-9C81-500D9A04382A}"/>
    <cellStyle name="Normal 2 3 2 2 2 2 6" xfId="5800" xr:uid="{3C0C9792-518B-4131-9582-DE4F286768DE}"/>
    <cellStyle name="Normal 2 3 2 2 2 2 7" xfId="2666" xr:uid="{D85BE2B6-55F5-44D4-A4D7-E3F001DE42D9}"/>
    <cellStyle name="Normal 2 3 2 2 2 2 8" xfId="1640" xr:uid="{F189D5FA-2916-43E5-8F8E-E7F78D8D5D36}"/>
    <cellStyle name="Normal 2 3 2 2 2 3" xfId="852" xr:uid="{80DABE65-71F1-448A-B9BA-6274F024B28B}"/>
    <cellStyle name="Normal 2 3 2 2 2 3 2" xfId="4845" xr:uid="{D248C8DB-D91B-467A-93AE-2D3EF1C88033}"/>
    <cellStyle name="Normal 2 3 2 2 2 3 2 2" xfId="10085" xr:uid="{F70AC305-6443-446B-979C-CEE031510355}"/>
    <cellStyle name="Normal 2 3 2 2 2 3 2 3" xfId="6961" xr:uid="{F95B0C75-EA74-4933-B615-B324287C9D29}"/>
    <cellStyle name="Normal 2 3 2 2 2 3 3" xfId="3924" xr:uid="{D26BAC76-9BDC-4982-BE5C-F1BDA37756B4}"/>
    <cellStyle name="Normal 2 3 2 2 2 3 3 2" xfId="9163" xr:uid="{7AFABBB5-475F-4EDB-B6D3-C953A2A904AC}"/>
    <cellStyle name="Normal 2 3 2 2 2 3 4" xfId="8144" xr:uid="{557EDF39-28A9-4B7F-BAE7-042AF94F2156}"/>
    <cellStyle name="Normal 2 3 2 2 2 3 5" xfId="6039" xr:uid="{08DA7489-14D8-493B-BE1E-8A976043904A}"/>
    <cellStyle name="Normal 2 3 2 2 2 3 6" xfId="2905" xr:uid="{0B301ADE-3E0A-4F68-BAEB-5A447F51ADFA}"/>
    <cellStyle name="Normal 2 3 2 2 2 3 7" xfId="1879" xr:uid="{CA4349B3-8BCA-4706-B316-375EF1E16D77}"/>
    <cellStyle name="Normal 2 3 2 2 2 4" xfId="4434" xr:uid="{0EF0D8CA-44B1-41E2-8303-82B4A5ACD79F}"/>
    <cellStyle name="Normal 2 3 2 2 2 4 2" xfId="9674" xr:uid="{A795971D-4D45-4969-9411-D22DB9CF04E1}"/>
    <cellStyle name="Normal 2 3 2 2 2 4 3" xfId="6550" xr:uid="{D847112D-1EFB-4F38-8B08-DF93D0FA218D}"/>
    <cellStyle name="Normal 2 3 2 2 2 5" xfId="3443" xr:uid="{95D3EB40-92EC-473A-968A-1B9403C72D00}"/>
    <cellStyle name="Normal 2 3 2 2 2 5 2" xfId="8682" xr:uid="{2FF0B4D4-22B3-4BF1-8232-263DC109F191}"/>
    <cellStyle name="Normal 2 3 2 2 2 6" xfId="7663" xr:uid="{F60D872F-514A-473D-B0AF-94E69A2283C2}"/>
    <cellStyle name="Normal 2 3 2 2 2 7" xfId="5558" xr:uid="{2182579D-24AA-448B-A2C9-ECDC1EDCA7DE}"/>
    <cellStyle name="Normal 2 3 2 2 2 8" xfId="10672" xr:uid="{A8C8A77C-FBA4-40D5-A91A-205B75ACE442}"/>
    <cellStyle name="Normal 2 3 2 2 2 9" xfId="2424" xr:uid="{E2AEFC2D-6D3E-4469-8B11-68EC267E46C1}"/>
    <cellStyle name="Normal 2 3 2 2 3" xfId="409" xr:uid="{71AACC96-FBF9-4BAA-A493-A6283D2568E0}"/>
    <cellStyle name="Normal 2 3 2 2 3 10" xfId="1439" xr:uid="{FD29BDDE-3A18-4D3A-91B5-E8FCFCDEB6A5}"/>
    <cellStyle name="Normal 2 3 2 2 3 2" xfId="652" xr:uid="{57AB5643-E9DF-4268-B2A2-11B5B88EFF3D}"/>
    <cellStyle name="Normal 2 3 2 2 3 2 2" xfId="1135" xr:uid="{F2CE0F3E-B58B-4675-9FAF-8E370451FA42}"/>
    <cellStyle name="Normal 2 3 2 2 3 2 2 2" xfId="5088" xr:uid="{4AADB66B-0F39-4DDA-83E5-5A072BC96324}"/>
    <cellStyle name="Normal 2 3 2 2 3 2 2 2 2" xfId="10328" xr:uid="{E5A79F6D-D9C4-4C88-9118-B423AD440910}"/>
    <cellStyle name="Normal 2 3 2 2 3 2 2 2 3" xfId="7204" xr:uid="{0FC1FB32-8785-4776-93B3-2E85AFE3696D}"/>
    <cellStyle name="Normal 2 3 2 2 3 2 2 3" xfId="4207" xr:uid="{0A3A6EE1-C651-44CB-90F4-50430E2149F7}"/>
    <cellStyle name="Normal 2 3 2 2 3 2 2 3 2" xfId="9446" xr:uid="{2EB6AF9B-AC85-44DF-A82D-5401EC9DBD1F}"/>
    <cellStyle name="Normal 2 3 2 2 3 2 2 4" xfId="8427" xr:uid="{F3236474-902E-450B-B158-2FCC76B1568E}"/>
    <cellStyle name="Normal 2 3 2 2 3 2 2 5" xfId="6322" xr:uid="{2ED2498C-DC2F-4320-B0D4-B1EAE2C93689}"/>
    <cellStyle name="Normal 2 3 2 2 3 2 2 6" xfId="3188" xr:uid="{036A47FB-6C8A-4EB6-A40D-A80366434C1C}"/>
    <cellStyle name="Normal 2 3 2 2 3 2 2 7" xfId="2162" xr:uid="{ACB371ED-56C4-4554-A1DA-82A5D24257B0}"/>
    <cellStyle name="Normal 2 3 2 2 3 2 3" xfId="4677" xr:uid="{35EA5F31-F16B-433B-A436-F3DA7F6CC31E}"/>
    <cellStyle name="Normal 2 3 2 2 3 2 3 2" xfId="9917" xr:uid="{D4844ABA-22AE-438C-AA90-C94C97125C7E}"/>
    <cellStyle name="Normal 2 3 2 2 3 2 3 3" xfId="6793" xr:uid="{8937FB9B-5A86-4F1D-9FD6-5D071A445E92}"/>
    <cellStyle name="Normal 2 3 2 2 3 2 4" xfId="3726" xr:uid="{BA85EB3E-01C3-4436-954F-31E4AFC16D11}"/>
    <cellStyle name="Normal 2 3 2 2 3 2 4 2" xfId="8965" xr:uid="{D4162D32-14DE-4235-BCF3-63434DA3FB0F}"/>
    <cellStyle name="Normal 2 3 2 2 3 2 5" xfId="7946" xr:uid="{C593995D-877B-41E4-A663-7617661F1810}"/>
    <cellStyle name="Normal 2 3 2 2 3 2 6" xfId="5841" xr:uid="{24164486-F2F7-414A-96E5-153994823FFB}"/>
    <cellStyle name="Normal 2 3 2 2 3 2 7" xfId="2707" xr:uid="{35345DD0-BEFD-48E6-B4D5-C9D89CCF17A8}"/>
    <cellStyle name="Normal 2 3 2 2 3 2 8" xfId="1681" xr:uid="{73C048EE-0BBF-4CF0-98A0-E7B07A3325E1}"/>
    <cellStyle name="Normal 2 3 2 2 3 3" xfId="893" xr:uid="{78739A95-4FA5-4E50-B3E7-ADE590407AFC}"/>
    <cellStyle name="Normal 2 3 2 2 3 3 2" xfId="4881" xr:uid="{0F82B07A-2387-441E-A780-654D025F187B}"/>
    <cellStyle name="Normal 2 3 2 2 3 3 2 2" xfId="10121" xr:uid="{704052AE-0228-4097-95C8-D2A57A676DA8}"/>
    <cellStyle name="Normal 2 3 2 2 3 3 2 3" xfId="6997" xr:uid="{BCC6FAEB-98EF-47BF-8703-9617C14FF46A}"/>
    <cellStyle name="Normal 2 3 2 2 3 3 3" xfId="3965" xr:uid="{79E40492-2CE5-4958-AA50-119CD18CDF49}"/>
    <cellStyle name="Normal 2 3 2 2 3 3 3 2" xfId="9204" xr:uid="{0E9CB9A2-D8A3-4466-A69E-3DC90D94530A}"/>
    <cellStyle name="Normal 2 3 2 2 3 3 4" xfId="8185" xr:uid="{CFFFCB72-76EB-4A66-A9E9-32B97EA2D2A9}"/>
    <cellStyle name="Normal 2 3 2 2 3 3 5" xfId="6080" xr:uid="{134008C3-07F0-446C-8025-D9A77185ED8B}"/>
    <cellStyle name="Normal 2 3 2 2 3 3 6" xfId="2946" xr:uid="{7A1BBFC4-B2C4-4DB9-8512-90585E224EE5}"/>
    <cellStyle name="Normal 2 3 2 2 3 3 7" xfId="1920" xr:uid="{0843E53B-700D-4BFB-94CF-4585A8A68D1D}"/>
    <cellStyle name="Normal 2 3 2 2 3 4" xfId="4470" xr:uid="{430AED37-DB20-4D19-A2FD-E73980468D52}"/>
    <cellStyle name="Normal 2 3 2 2 3 4 2" xfId="9710" xr:uid="{D35BE5AD-49A0-4CDC-B0E8-4B7A5CA3C53F}"/>
    <cellStyle name="Normal 2 3 2 2 3 4 3" xfId="6586" xr:uid="{F22C465B-9102-49AC-AB04-8656C8E94130}"/>
    <cellStyle name="Normal 2 3 2 2 3 5" xfId="3484" xr:uid="{CBD791B4-2B9D-4A64-BB8B-7E34F9F3FF0F}"/>
    <cellStyle name="Normal 2 3 2 2 3 5 2" xfId="8723" xr:uid="{88C7916F-16E0-4008-A153-A0F5EDB12511}"/>
    <cellStyle name="Normal 2 3 2 2 3 6" xfId="7704" xr:uid="{88247556-0DD0-4E5C-9577-07355BC0AC72}"/>
    <cellStyle name="Normal 2 3 2 2 3 7" xfId="5599" xr:uid="{65E32059-258E-48C7-900D-AEC6B5461A4D}"/>
    <cellStyle name="Normal 2 3 2 2 3 8" xfId="10713" xr:uid="{FAB03320-3EBD-4FAE-A577-715C4C4A2E15}"/>
    <cellStyle name="Normal 2 3 2 2 3 9" xfId="2465" xr:uid="{ADED2506-930B-4A7A-A72F-3409362B3DB7}"/>
    <cellStyle name="Normal 2 3 2 2 4" xfId="450" xr:uid="{12C37C9E-5A79-47AD-80FA-2C521394D48C}"/>
    <cellStyle name="Normal 2 3 2 2 4 10" xfId="1480" xr:uid="{61AADF10-3941-49B2-984E-C415E6DE4576}"/>
    <cellStyle name="Normal 2 3 2 2 4 2" xfId="693" xr:uid="{D9B072F1-C7C5-4A1E-9F94-64709B013DC5}"/>
    <cellStyle name="Normal 2 3 2 2 4 2 2" xfId="1176" xr:uid="{D0A65679-17F6-4FF6-9E73-CE2738C3FC47}"/>
    <cellStyle name="Normal 2 3 2 2 4 2 2 2" xfId="5124" xr:uid="{57403830-0F5A-43EE-9D5B-CA6D6F668CAE}"/>
    <cellStyle name="Normal 2 3 2 2 4 2 2 2 2" xfId="10364" xr:uid="{C5A559D2-EEE5-42F7-B4E8-5AFD99DF5DFB}"/>
    <cellStyle name="Normal 2 3 2 2 4 2 2 2 3" xfId="7240" xr:uid="{43107F2C-BCBF-472D-BC52-97D674A9183F}"/>
    <cellStyle name="Normal 2 3 2 2 4 2 2 3" xfId="4248" xr:uid="{E4B76FE9-F896-4884-99C4-46774F3554EC}"/>
    <cellStyle name="Normal 2 3 2 2 4 2 2 3 2" xfId="9487" xr:uid="{A4724E33-C951-49CA-A3BA-C6A5AFC51A92}"/>
    <cellStyle name="Normal 2 3 2 2 4 2 2 4" xfId="8468" xr:uid="{1CEA95DA-EF1C-436A-A35E-A23C45A01C35}"/>
    <cellStyle name="Normal 2 3 2 2 4 2 2 5" xfId="6363" xr:uid="{2F32E929-3E87-4465-9D83-1B0B53E13421}"/>
    <cellStyle name="Normal 2 3 2 2 4 2 2 6" xfId="3229" xr:uid="{1723CB19-9099-4643-BBB2-C622A69FEA20}"/>
    <cellStyle name="Normal 2 3 2 2 4 2 2 7" xfId="2203" xr:uid="{88E5607C-0D06-4C1A-A222-69109155BE94}"/>
    <cellStyle name="Normal 2 3 2 2 4 2 3" xfId="4713" xr:uid="{F2EC7049-DFFF-4284-B763-EC58D01F30A9}"/>
    <cellStyle name="Normal 2 3 2 2 4 2 3 2" xfId="9953" xr:uid="{DE92FA96-290A-4574-AD99-D838A3B6F548}"/>
    <cellStyle name="Normal 2 3 2 2 4 2 3 3" xfId="6829" xr:uid="{8528018A-82CB-46AE-8A21-9ADC51626351}"/>
    <cellStyle name="Normal 2 3 2 2 4 2 4" xfId="3767" xr:uid="{67A368F0-4987-40E0-A8DF-9525E40985D6}"/>
    <cellStyle name="Normal 2 3 2 2 4 2 4 2" xfId="9006" xr:uid="{5AA0B75D-C00A-4608-B3D2-1FB57BA7FD1A}"/>
    <cellStyle name="Normal 2 3 2 2 4 2 5" xfId="7987" xr:uid="{1100BAA2-F469-49CF-8A14-BD9091D809BD}"/>
    <cellStyle name="Normal 2 3 2 2 4 2 6" xfId="5882" xr:uid="{3B3C6D19-99AD-4092-950D-006A4DB0A74F}"/>
    <cellStyle name="Normal 2 3 2 2 4 2 7" xfId="2748" xr:uid="{16329583-A13B-4AD4-B2ED-E6A204AF8AB8}"/>
    <cellStyle name="Normal 2 3 2 2 4 2 8" xfId="1722" xr:uid="{2B836CAB-26E0-4EB7-A2B8-41D7DE33E8CF}"/>
    <cellStyle name="Normal 2 3 2 2 4 3" xfId="934" xr:uid="{B6F00917-9020-4E82-A9E8-188A83889F98}"/>
    <cellStyle name="Normal 2 3 2 2 4 3 2" xfId="4917" xr:uid="{D4D2C265-67DD-4F29-9326-DB147A2269FA}"/>
    <cellStyle name="Normal 2 3 2 2 4 3 2 2" xfId="10157" xr:uid="{42491C55-5B76-4603-A9DC-2E1E09FF5AB0}"/>
    <cellStyle name="Normal 2 3 2 2 4 3 2 3" xfId="7033" xr:uid="{F4F0E288-7123-496B-ACC2-279CCD659600}"/>
    <cellStyle name="Normal 2 3 2 2 4 3 3" xfId="4006" xr:uid="{7070B1DF-DEDB-4B4A-A296-4AF6ECDBFC47}"/>
    <cellStyle name="Normal 2 3 2 2 4 3 3 2" xfId="9245" xr:uid="{27116B6D-1BFC-4785-AA83-9A8828F4A8B3}"/>
    <cellStyle name="Normal 2 3 2 2 4 3 4" xfId="8226" xr:uid="{05403934-38E0-479A-890E-C32105EEB0D5}"/>
    <cellStyle name="Normal 2 3 2 2 4 3 5" xfId="6121" xr:uid="{9784DB33-EDB8-4182-B320-79753B4F54E4}"/>
    <cellStyle name="Normal 2 3 2 2 4 3 6" xfId="2987" xr:uid="{6BF464C8-3F35-455F-AEF1-E0408BA31210}"/>
    <cellStyle name="Normal 2 3 2 2 4 3 7" xfId="1961" xr:uid="{CE224134-9448-431D-88BA-903BE42B9D84}"/>
    <cellStyle name="Normal 2 3 2 2 4 4" xfId="4506" xr:uid="{CD8E6A1B-7832-495C-930E-B9B6D48ED72D}"/>
    <cellStyle name="Normal 2 3 2 2 4 4 2" xfId="9746" xr:uid="{5B7D73DA-E445-4A08-A38F-2BCF33AE32C5}"/>
    <cellStyle name="Normal 2 3 2 2 4 4 3" xfId="6622" xr:uid="{50A74762-1C46-41D5-A49D-4B0D4705228D}"/>
    <cellStyle name="Normal 2 3 2 2 4 5" xfId="3525" xr:uid="{45A648EF-96A6-4FA8-BB06-8FDFDC65A845}"/>
    <cellStyle name="Normal 2 3 2 2 4 5 2" xfId="8764" xr:uid="{ACAB254D-00E1-49B7-BB41-A3965EE80FCA}"/>
    <cellStyle name="Normal 2 3 2 2 4 6" xfId="7745" xr:uid="{F809B5DD-F2C8-46F0-84AB-D004CB1CEA4D}"/>
    <cellStyle name="Normal 2 3 2 2 4 7" xfId="5640" xr:uid="{AFEFCE2D-D371-4C2A-B294-B54D1BC160A6}"/>
    <cellStyle name="Normal 2 3 2 2 4 8" xfId="10754" xr:uid="{29D82B3B-6DC2-4BF4-BADD-B0B6FA9F33AE}"/>
    <cellStyle name="Normal 2 3 2 2 4 9" xfId="2506" xr:uid="{1C40E4AB-D8D0-425C-A24F-F1713596604D}"/>
    <cellStyle name="Normal 2 3 2 2 5" xfId="308" xr:uid="{B0813908-9892-4245-B2CC-1EEAF99DAE12}"/>
    <cellStyle name="Normal 2 3 2 2 5 2" xfId="553" xr:uid="{1F694669-15C0-4CA7-B0C4-29FC1EF1C711}"/>
    <cellStyle name="Normal 2 3 2 2 5 2 2" xfId="1036" xr:uid="{17F1B198-7C5C-4AA1-8D49-0B997C2C6C1F}"/>
    <cellStyle name="Normal 2 3 2 2 5 2 2 2" xfId="5004" xr:uid="{029D1002-2034-48AB-8D27-C3A018DCD72D}"/>
    <cellStyle name="Normal 2 3 2 2 5 2 2 2 2" xfId="10244" xr:uid="{9EAF0CBD-9695-4426-9D95-EF5689477D01}"/>
    <cellStyle name="Normal 2 3 2 2 5 2 2 2 3" xfId="7120" xr:uid="{C85E1947-6D84-47BF-8AFC-0AC992539CEF}"/>
    <cellStyle name="Normal 2 3 2 2 5 2 2 3" xfId="4108" xr:uid="{A1D73076-06DE-4C73-9B58-5E45B0D6DAE2}"/>
    <cellStyle name="Normal 2 3 2 2 5 2 2 3 2" xfId="9347" xr:uid="{87A2D718-FC7A-4B04-8620-C158182A1CFA}"/>
    <cellStyle name="Normal 2 3 2 2 5 2 2 4" xfId="8328" xr:uid="{B235CD1B-21BE-43C8-A2C0-A13C84538687}"/>
    <cellStyle name="Normal 2 3 2 2 5 2 2 5" xfId="6223" xr:uid="{5FE9BB22-D0F0-494A-9965-90E7028E3E03}"/>
    <cellStyle name="Normal 2 3 2 2 5 2 2 6" xfId="3089" xr:uid="{84255BAB-370E-4CC5-B2E2-40DA4279CC85}"/>
    <cellStyle name="Normal 2 3 2 2 5 2 2 7" xfId="2063" xr:uid="{0661EF4D-FD50-4457-82C5-5C5EF3AD5CA1}"/>
    <cellStyle name="Normal 2 3 2 2 5 2 3" xfId="4593" xr:uid="{3713E507-C8D8-43D0-9EBC-B48B8A05E449}"/>
    <cellStyle name="Normal 2 3 2 2 5 2 3 2" xfId="9833" xr:uid="{3820FAE0-1846-4A22-AF32-8D5E939EF33D}"/>
    <cellStyle name="Normal 2 3 2 2 5 2 3 3" xfId="6709" xr:uid="{D4247AB8-CD70-4CFC-97FF-36D02B41A9DC}"/>
    <cellStyle name="Normal 2 3 2 2 5 2 4" xfId="3627" xr:uid="{148FECAA-730A-4545-B7B9-50AE4E0E7B37}"/>
    <cellStyle name="Normal 2 3 2 2 5 2 4 2" xfId="8866" xr:uid="{738DF31D-1500-460A-B181-8AA652F8A36E}"/>
    <cellStyle name="Normal 2 3 2 2 5 2 5" xfId="7847" xr:uid="{D6EE2035-043F-4596-917B-0820CEFFF209}"/>
    <cellStyle name="Normal 2 3 2 2 5 2 6" xfId="5742" xr:uid="{F1EF835E-6048-40CF-815C-7B1D4DD2C988}"/>
    <cellStyle name="Normal 2 3 2 2 5 2 7" xfId="2608" xr:uid="{7617DFD6-D1FB-474C-8F2E-F5CDAB000DBC}"/>
    <cellStyle name="Normal 2 3 2 2 5 2 8" xfId="1582" xr:uid="{37DE95B5-1DE4-4AEA-83B2-18F4C1F6A349}"/>
    <cellStyle name="Normal 2 3 2 2 5 3" xfId="794" xr:uid="{E79F028D-5182-449C-97A6-C0D9985EB519}"/>
    <cellStyle name="Normal 2 3 2 2 5 3 2" xfId="4797" xr:uid="{2FBEFC59-BE5D-4081-A9B3-9C981E5DF82B}"/>
    <cellStyle name="Normal 2 3 2 2 5 3 2 2" xfId="10037" xr:uid="{19764008-FBCC-4277-891E-7447392EA5C4}"/>
    <cellStyle name="Normal 2 3 2 2 5 3 2 3" xfId="6913" xr:uid="{4C114280-7D0D-48BA-A8C4-DB23071759BE}"/>
    <cellStyle name="Normal 2 3 2 2 5 3 3" xfId="3866" xr:uid="{FA8C10C6-C8FD-4B2D-981F-E8EB9EE67454}"/>
    <cellStyle name="Normal 2 3 2 2 5 3 3 2" xfId="9105" xr:uid="{B99F8ABD-D890-4ACA-BFBA-3BE5759E300C}"/>
    <cellStyle name="Normal 2 3 2 2 5 3 4" xfId="8086" xr:uid="{172E4F00-2A27-42B9-B068-09D219527FD0}"/>
    <cellStyle name="Normal 2 3 2 2 5 3 5" xfId="5981" xr:uid="{052C1B32-9D97-43C4-BC84-7694D2412ACF}"/>
    <cellStyle name="Normal 2 3 2 2 5 3 6" xfId="2847" xr:uid="{CBDBE0EA-F5D2-481F-9F03-69740EEE7FB2}"/>
    <cellStyle name="Normal 2 3 2 2 5 3 7" xfId="1821" xr:uid="{541CB7ED-03DE-4210-93E3-0BC75D35B493}"/>
    <cellStyle name="Normal 2 3 2 2 5 4" xfId="4387" xr:uid="{7A7144B8-9002-4C44-BB93-917EC7C50B47}"/>
    <cellStyle name="Normal 2 3 2 2 5 4 2" xfId="9627" xr:uid="{39F44A48-E0E1-4BCC-BF3D-25E5C081C88E}"/>
    <cellStyle name="Normal 2 3 2 2 5 4 3" xfId="6503" xr:uid="{0D09AB30-3ED2-40B5-8041-957304590A14}"/>
    <cellStyle name="Normal 2 3 2 2 5 5" xfId="3385" xr:uid="{B2B8E7FA-2309-40B6-BD55-83988B8078FB}"/>
    <cellStyle name="Normal 2 3 2 2 5 5 2" xfId="8624" xr:uid="{18D39B3F-762F-4A51-B248-446C61A63EED}"/>
    <cellStyle name="Normal 2 3 2 2 5 6" xfId="7605" xr:uid="{C2863C05-3026-4E2C-9290-8F1827188B81}"/>
    <cellStyle name="Normal 2 3 2 2 5 7" xfId="5500" xr:uid="{EF21A1F1-1B1C-415D-8363-0C384517A21A}"/>
    <cellStyle name="Normal 2 3 2 2 5 8" xfId="2366" xr:uid="{0A854598-86C8-45C7-8D6E-8105DC72806F}"/>
    <cellStyle name="Normal 2 3 2 2 5 9" xfId="1340" xr:uid="{7BC9AB97-AAEC-470B-832E-A08DFAB284FE}"/>
    <cellStyle name="Normal 2 3 2 2 6" xfId="466" xr:uid="{2CD801C0-05E1-49E5-8EAB-4A2066807D34}"/>
    <cellStyle name="Normal 2 3 2 2 6 2" xfId="950" xr:uid="{1A25042C-D8FC-4969-8ADE-A03397AEC539}"/>
    <cellStyle name="Normal 2 3 2 2 6 2 2" xfId="4932" xr:uid="{F7E4AA27-9B83-4CE6-8768-671D3046D249}"/>
    <cellStyle name="Normal 2 3 2 2 6 2 2 2" xfId="10172" xr:uid="{B48BFE45-1258-4823-ADAC-69317AD5B06B}"/>
    <cellStyle name="Normal 2 3 2 2 6 2 2 3" xfId="7048" xr:uid="{5923CE47-E7EE-48AD-8393-979207EB5DF6}"/>
    <cellStyle name="Normal 2 3 2 2 6 2 3" xfId="4022" xr:uid="{EB5D84CF-E165-4E1E-8383-457E97994DC1}"/>
    <cellStyle name="Normal 2 3 2 2 6 2 3 2" xfId="9261" xr:uid="{1FE7EC50-A7EC-45CF-957E-CEA83A2FF615}"/>
    <cellStyle name="Normal 2 3 2 2 6 2 4" xfId="8242" xr:uid="{C4F177D3-0B61-4833-85E2-F820ADE0DB78}"/>
    <cellStyle name="Normal 2 3 2 2 6 2 5" xfId="6137" xr:uid="{B7E4B78A-25A4-4658-844D-4F38D70B43F2}"/>
    <cellStyle name="Normal 2 3 2 2 6 2 6" xfId="3003" xr:uid="{0685C092-DE90-482B-B333-64BF89E65CA8}"/>
    <cellStyle name="Normal 2 3 2 2 6 2 7" xfId="1977" xr:uid="{AB7AAE73-E35A-40FE-B481-6CC4F383CB2E}"/>
    <cellStyle name="Normal 2 3 2 2 6 3" xfId="4520" xr:uid="{5CFC51B8-8219-476C-8021-038541BEB20C}"/>
    <cellStyle name="Normal 2 3 2 2 6 3 2" xfId="9760" xr:uid="{82EEB6C3-429F-493D-977C-A149CAB1AFE4}"/>
    <cellStyle name="Normal 2 3 2 2 6 3 3" xfId="6636" xr:uid="{840261BE-A11F-449C-B9D2-8AED133AF03A}"/>
    <cellStyle name="Normal 2 3 2 2 6 4" xfId="3541" xr:uid="{88262736-364F-4318-B331-79A6D1B145F3}"/>
    <cellStyle name="Normal 2 3 2 2 6 4 2" xfId="8780" xr:uid="{20B708BD-D782-4342-8D9D-20CC0D14F87C}"/>
    <cellStyle name="Normal 2 3 2 2 6 5" xfId="7761" xr:uid="{60502C34-4B9B-406E-B60E-929F84732282}"/>
    <cellStyle name="Normal 2 3 2 2 6 6" xfId="5656" xr:uid="{4209E4D3-E36C-43D5-AE40-ED6ECFEE908E}"/>
    <cellStyle name="Normal 2 3 2 2 6 7" xfId="2522" xr:uid="{C29A7373-DD97-4404-B3F3-B5083F3202C0}"/>
    <cellStyle name="Normal 2 3 2 2 6 8" xfId="1496" xr:uid="{EBF0851D-D07A-4DE9-8CC4-D73625FE9C33}"/>
    <cellStyle name="Normal 2 3 2 2 7" xfId="250" xr:uid="{9AF9D8B6-5B5A-4F76-A8E2-00E995A3CB9F}"/>
    <cellStyle name="Normal 2 3 2 2 7 2" xfId="4338" xr:uid="{853C85CB-588E-485C-926D-92FE186D66D3}"/>
    <cellStyle name="Normal 2 3 2 2 7 2 2" xfId="9578" xr:uid="{0F886E59-B260-447F-90F1-C0BB9B685025}"/>
    <cellStyle name="Normal 2 3 2 2 7 2 3" xfId="6454" xr:uid="{E8CB32FC-0737-42C1-A526-0818A9389C11}"/>
    <cellStyle name="Normal 2 3 2 2 7 3" xfId="3327" xr:uid="{FB3D360B-711B-4E06-B29B-F574581C7F62}"/>
    <cellStyle name="Normal 2 3 2 2 7 3 2" xfId="8566" xr:uid="{AF6017B2-A45F-4A4D-AABB-1812ADB6E07A}"/>
    <cellStyle name="Normal 2 3 2 2 7 4" xfId="7547" xr:uid="{5B8F4EB4-5CF4-418E-8CF5-17FB6A95CF14}"/>
    <cellStyle name="Normal 2 3 2 2 7 5" xfId="5442" xr:uid="{502CB5D7-5E2D-47B4-BC4C-9E915264CF7F}"/>
    <cellStyle name="Normal 2 3 2 2 7 6" xfId="2308" xr:uid="{EF624C70-D692-4255-BADE-F4B966A188AA}"/>
    <cellStyle name="Normal 2 3 2 2 7 7" xfId="1282" xr:uid="{A331102D-394F-4437-A900-11505AC920D2}"/>
    <cellStyle name="Normal 2 3 2 2 8" xfId="736" xr:uid="{DB985E43-B1A4-4B9D-804F-C3FE8AD724F3}"/>
    <cellStyle name="Normal 2 3 2 2 8 2" xfId="4749" xr:uid="{6486586A-315F-4DCA-903A-76552CCD279E}"/>
    <cellStyle name="Normal 2 3 2 2 8 2 2" xfId="9989" xr:uid="{82BBA847-8A2E-4E36-9505-8363CAED49ED}"/>
    <cellStyle name="Normal 2 3 2 2 8 2 3" xfId="6865" xr:uid="{87B981B8-D721-4645-8CF0-94FE0D57CEC3}"/>
    <cellStyle name="Normal 2 3 2 2 8 3" xfId="3808" xr:uid="{CBB58719-8489-4678-8352-D7979BB54077}"/>
    <cellStyle name="Normal 2 3 2 2 8 3 2" xfId="9047" xr:uid="{A384DD69-7F46-4D56-8D9C-7738129F77EA}"/>
    <cellStyle name="Normal 2 3 2 2 8 4" xfId="8028" xr:uid="{628F0723-D7E7-43AD-9DDC-F545F80C72D6}"/>
    <cellStyle name="Normal 2 3 2 2 8 5" xfId="5923" xr:uid="{9BDDC779-3D57-4EC3-BBCA-B373F4B850DA}"/>
    <cellStyle name="Normal 2 3 2 2 8 6" xfId="2789" xr:uid="{6C7865E7-6F5F-42B8-8EBB-20BC2C14DCA7}"/>
    <cellStyle name="Normal 2 3 2 2 8 7" xfId="1763" xr:uid="{A0BA3286-1413-43B2-B031-6CCEA8C0DFF8}"/>
    <cellStyle name="Normal 2 3 2 2 9" xfId="4291" xr:uid="{70A563BB-727A-479C-A096-84B61514617E}"/>
    <cellStyle name="Normal 2 3 2 2 9 2" xfId="9531" xr:uid="{FF541FCF-6043-4F62-AD19-E105C52771DC}"/>
    <cellStyle name="Normal 2 3 2 2 9 3" xfId="6407" xr:uid="{BA803663-6126-4560-8739-38104F394361}"/>
    <cellStyle name="Normal 2 3 2 3" xfId="188" xr:uid="{28C8A1EA-F56F-41B3-9ED7-E4A016EF3062}"/>
    <cellStyle name="Normal 2 3 2 3 10" xfId="3266" xr:uid="{9929C779-87AE-4E9B-BD96-4FF0D4BC360D}"/>
    <cellStyle name="Normal 2 3 2 3 10 2" xfId="8505" xr:uid="{02F1A970-DCE0-49C3-AC00-874E4562314B}"/>
    <cellStyle name="Normal 2 3 2 3 11" xfId="7486" xr:uid="{CAA29AE3-3A47-4DC5-A017-2501FDEFDE1E}"/>
    <cellStyle name="Normal 2 3 2 3 12" xfId="5381" xr:uid="{0E1BA3A6-E22A-4465-BF2B-D56B284AFFA2}"/>
    <cellStyle name="Normal 2 3 2 3 13" xfId="10610" xr:uid="{E53125B2-4289-4370-A322-704DEE04F850}"/>
    <cellStyle name="Normal 2 3 2 3 14" xfId="10791" xr:uid="{48DC4C0D-5634-4455-9E74-8179631A291C}"/>
    <cellStyle name="Normal 2 3 2 3 15" xfId="2247" xr:uid="{75A320A1-A24B-473E-968E-4CD600AD1594}"/>
    <cellStyle name="Normal 2 3 2 3 16" xfId="1221" xr:uid="{6C8391D6-D9D7-4F49-8D1A-5CA9BDAA4CF5}"/>
    <cellStyle name="Normal 2 3 2 3 2" xfId="362" xr:uid="{5778464C-103A-4392-B48B-0D30A5E4A2E0}"/>
    <cellStyle name="Normal 2 3 2 3 2 10" xfId="1394" xr:uid="{3F7514CD-660D-41FB-BAE8-F40CEC0EBB40}"/>
    <cellStyle name="Normal 2 3 2 3 2 2" xfId="607" xr:uid="{4676C21D-009D-4643-9EF5-9837F43EB688}"/>
    <cellStyle name="Normal 2 3 2 3 2 2 2" xfId="1090" xr:uid="{CEDB2AA3-D6D1-4034-989E-2F95F7C8A9FE}"/>
    <cellStyle name="Normal 2 3 2 3 2 2 2 2" xfId="5049" xr:uid="{24099FCD-C4E0-42ED-B383-1866E7B45805}"/>
    <cellStyle name="Normal 2 3 2 3 2 2 2 2 2" xfId="10289" xr:uid="{93138671-707B-4189-8E38-7AF402F27051}"/>
    <cellStyle name="Normal 2 3 2 3 2 2 2 2 3" xfId="7165" xr:uid="{543DC1E1-5EA3-4A62-B095-ABD2D8C421C6}"/>
    <cellStyle name="Normal 2 3 2 3 2 2 2 3" xfId="4162" xr:uid="{D8276664-F639-4607-9AEF-4273EF389BC5}"/>
    <cellStyle name="Normal 2 3 2 3 2 2 2 3 2" xfId="9401" xr:uid="{459FCFC6-41E4-41F6-A9D5-9BA953704D27}"/>
    <cellStyle name="Normal 2 3 2 3 2 2 2 4" xfId="8382" xr:uid="{63B11B6A-46C2-420D-A8F6-FC6A031D6454}"/>
    <cellStyle name="Normal 2 3 2 3 2 2 2 5" xfId="6277" xr:uid="{5D9DA04B-A635-4D28-BEDD-FDB672F5A893}"/>
    <cellStyle name="Normal 2 3 2 3 2 2 2 6" xfId="3143" xr:uid="{601F5D29-20DB-4F96-A551-2AE4566F4746}"/>
    <cellStyle name="Normal 2 3 2 3 2 2 2 7" xfId="2117" xr:uid="{3C7F188A-D417-4411-AE91-6AEEA976FF12}"/>
    <cellStyle name="Normal 2 3 2 3 2 2 3" xfId="4638" xr:uid="{1A1D1E30-6D64-4031-91FC-BA57273CB421}"/>
    <cellStyle name="Normal 2 3 2 3 2 2 3 2" xfId="9878" xr:uid="{65231BD8-EF2F-4ECC-A216-D772571C40E9}"/>
    <cellStyle name="Normal 2 3 2 3 2 2 3 3" xfId="6754" xr:uid="{F9097D51-5033-40FB-A83C-97302C2AE0EF}"/>
    <cellStyle name="Normal 2 3 2 3 2 2 4" xfId="3681" xr:uid="{606D6B5D-B75F-494A-8781-A35CD3B24063}"/>
    <cellStyle name="Normal 2 3 2 3 2 2 4 2" xfId="8920" xr:uid="{6872AAD5-6ED7-4216-BEBE-8A6F14B03A5B}"/>
    <cellStyle name="Normal 2 3 2 3 2 2 5" xfId="7901" xr:uid="{15F02329-52C6-4F6A-BAEB-946383168362}"/>
    <cellStyle name="Normal 2 3 2 3 2 2 6" xfId="5796" xr:uid="{663A109C-3856-4448-9E5C-6D2D72DA65D5}"/>
    <cellStyle name="Normal 2 3 2 3 2 2 7" xfId="2662" xr:uid="{A8C9BE9E-852D-447F-94A4-BC3B74C770FF}"/>
    <cellStyle name="Normal 2 3 2 3 2 2 8" xfId="1636" xr:uid="{F051CA3F-6284-4507-A6ED-60364F40C6A6}"/>
    <cellStyle name="Normal 2 3 2 3 2 3" xfId="848" xr:uid="{061D8ED6-877E-4218-9191-5A8F0BAAF897}"/>
    <cellStyle name="Normal 2 3 2 3 2 3 2" xfId="4842" xr:uid="{DCF62836-D33A-4BE4-B073-0B0DA17E504D}"/>
    <cellStyle name="Normal 2 3 2 3 2 3 2 2" xfId="10082" xr:uid="{CBE9FF1E-87A5-4B3A-A3FA-E55B47DB4D21}"/>
    <cellStyle name="Normal 2 3 2 3 2 3 2 3" xfId="6958" xr:uid="{9A47DE20-6AA1-4C5A-AD0F-04757CB700D6}"/>
    <cellStyle name="Normal 2 3 2 3 2 3 3" xfId="3920" xr:uid="{0502BEA4-363B-4499-864F-CC252AFAC7B5}"/>
    <cellStyle name="Normal 2 3 2 3 2 3 3 2" xfId="9159" xr:uid="{B0BDE004-458B-47F6-A014-8F04FC8958B7}"/>
    <cellStyle name="Normal 2 3 2 3 2 3 4" xfId="8140" xr:uid="{548300B8-C23A-44B8-B3D1-8DC4B87675EA}"/>
    <cellStyle name="Normal 2 3 2 3 2 3 5" xfId="6035" xr:uid="{2E8647BB-F410-4B5D-B7DA-CB735EE27014}"/>
    <cellStyle name="Normal 2 3 2 3 2 3 6" xfId="2901" xr:uid="{B68F7BC4-1899-4371-AE01-908E01B8AA31}"/>
    <cellStyle name="Normal 2 3 2 3 2 3 7" xfId="1875" xr:uid="{E3812618-0E64-4505-976B-E2921F3C2FDF}"/>
    <cellStyle name="Normal 2 3 2 3 2 4" xfId="5226" xr:uid="{6669822E-4317-46A6-84ED-6C33FF235F1B}"/>
    <cellStyle name="Normal 2 3 2 3 2 4 2" xfId="10455" xr:uid="{83ED3377-6079-4CF8-B5E3-38EA32FC5010}"/>
    <cellStyle name="Normal 2 3 2 3 2 4 3" xfId="7331" xr:uid="{5C647ED1-F404-424F-A2B9-16C4F3C48490}"/>
    <cellStyle name="Normal 2 3 2 3 2 5" xfId="3439" xr:uid="{775CD354-0040-4FB2-9613-8ACC49A7CB82}"/>
    <cellStyle name="Normal 2 3 2 3 2 5 2" xfId="8678" xr:uid="{7C83E14E-7ECD-45D1-9EAA-96748E44703A}"/>
    <cellStyle name="Normal 2 3 2 3 2 6" xfId="7659" xr:uid="{42156059-EB40-423E-8A0C-3635581EE490}"/>
    <cellStyle name="Normal 2 3 2 3 2 7" xfId="5554" xr:uid="{12461D95-9FE4-482A-B76C-B6A597B86B60}"/>
    <cellStyle name="Normal 2 3 2 3 2 8" xfId="10668" xr:uid="{A9B3ECA3-4357-4250-9E7B-4C98065BDF2C}"/>
    <cellStyle name="Normal 2 3 2 3 2 9" xfId="2420" xr:uid="{59C4DDBA-8264-46F7-858F-C53C785C643E}"/>
    <cellStyle name="Normal 2 3 2 3 3" xfId="405" xr:uid="{B406E3E2-4D4D-4C3D-A6D8-DE3C4AE84512}"/>
    <cellStyle name="Normal 2 3 2 3 3 10" xfId="1435" xr:uid="{8465E6FC-7F0F-45D4-9637-AD081DF48B18}"/>
    <cellStyle name="Normal 2 3 2 3 3 2" xfId="648" xr:uid="{E2832C2E-ABD4-4083-97C3-2B0BE1F85DBC}"/>
    <cellStyle name="Normal 2 3 2 3 3 2 2" xfId="1131" xr:uid="{330102E3-BC9E-4148-A735-460D538A3CBC}"/>
    <cellStyle name="Normal 2 3 2 3 3 2 2 2" xfId="5085" xr:uid="{07081054-6E09-44AD-8467-9DBCECB56714}"/>
    <cellStyle name="Normal 2 3 2 3 3 2 2 2 2" xfId="10325" xr:uid="{C5595835-22A1-4E9A-B499-2FC88C6351CC}"/>
    <cellStyle name="Normal 2 3 2 3 3 2 2 2 3" xfId="7201" xr:uid="{339A1426-7A21-491D-84CD-EF163449062B}"/>
    <cellStyle name="Normal 2 3 2 3 3 2 2 3" xfId="4203" xr:uid="{4F83EEC5-DBC6-4109-BBFE-47731E2FA1C3}"/>
    <cellStyle name="Normal 2 3 2 3 3 2 2 3 2" xfId="9442" xr:uid="{7F4B107A-E86D-4508-B003-12B2A3BE03E8}"/>
    <cellStyle name="Normal 2 3 2 3 3 2 2 4" xfId="8423" xr:uid="{B47161FF-927E-4CDA-B805-372E64A3538F}"/>
    <cellStyle name="Normal 2 3 2 3 3 2 2 5" xfId="6318" xr:uid="{DF9368A9-3DA1-4CD2-8D51-C4F6A894E08E}"/>
    <cellStyle name="Normal 2 3 2 3 3 2 2 6" xfId="3184" xr:uid="{3B0E7F19-5A6D-45F8-82E9-B5BBA3227E29}"/>
    <cellStyle name="Normal 2 3 2 3 3 2 2 7" xfId="2158" xr:uid="{CA336B05-57F1-462F-B665-4EB86AAE4F6B}"/>
    <cellStyle name="Normal 2 3 2 3 3 2 3" xfId="4674" xr:uid="{C310EC60-9334-434C-80B8-1FC1E467976A}"/>
    <cellStyle name="Normal 2 3 2 3 3 2 3 2" xfId="9914" xr:uid="{378040ED-5052-4D93-84D2-D25FA6EC8B4A}"/>
    <cellStyle name="Normal 2 3 2 3 3 2 3 3" xfId="6790" xr:uid="{77F1F07A-96BF-4C18-B805-E40B8E80922E}"/>
    <cellStyle name="Normal 2 3 2 3 3 2 4" xfId="3722" xr:uid="{1F6E82BD-BAEF-4BED-89FF-B36C46A159D2}"/>
    <cellStyle name="Normal 2 3 2 3 3 2 4 2" xfId="8961" xr:uid="{D45D6136-5605-4341-B1C7-64425051B6E0}"/>
    <cellStyle name="Normal 2 3 2 3 3 2 5" xfId="7942" xr:uid="{784C3207-1A74-47E1-A807-CD577F04E79D}"/>
    <cellStyle name="Normal 2 3 2 3 3 2 6" xfId="5837" xr:uid="{EF5915E3-92C1-4C1C-B9CE-41F21FB7CE14}"/>
    <cellStyle name="Normal 2 3 2 3 3 2 7" xfId="2703" xr:uid="{72B21597-E7E0-4190-9572-5EE11D9D36A4}"/>
    <cellStyle name="Normal 2 3 2 3 3 2 8" xfId="1677" xr:uid="{625FFF43-F80A-4429-ABBB-281EB1EDE28D}"/>
    <cellStyle name="Normal 2 3 2 3 3 3" xfId="889" xr:uid="{3CEC9BA8-1D1D-4477-9A67-FBB9C5220616}"/>
    <cellStyle name="Normal 2 3 2 3 3 3 2" xfId="4878" xr:uid="{6760BA8E-DB84-4F25-8A82-9AFB068A9D0E}"/>
    <cellStyle name="Normal 2 3 2 3 3 3 2 2" xfId="10118" xr:uid="{84E29A5D-FFA4-46E3-810B-9C12006EB3BB}"/>
    <cellStyle name="Normal 2 3 2 3 3 3 2 3" xfId="6994" xr:uid="{2B8F2580-4BEC-44E5-990A-CFA5D5386AD2}"/>
    <cellStyle name="Normal 2 3 2 3 3 3 3" xfId="3961" xr:uid="{62723C1A-F0EF-44C7-BBB2-099A29FC9BD7}"/>
    <cellStyle name="Normal 2 3 2 3 3 3 3 2" xfId="9200" xr:uid="{4E4E04CF-0870-4EC4-AE4C-E58A4252B40A}"/>
    <cellStyle name="Normal 2 3 2 3 3 3 4" xfId="8181" xr:uid="{7A65B58B-E5D9-4D5D-A5FD-9FE7500465F8}"/>
    <cellStyle name="Normal 2 3 2 3 3 3 5" xfId="6076" xr:uid="{C70BA1A3-088E-471C-8C1C-A6C2DE754AF3}"/>
    <cellStyle name="Normal 2 3 2 3 3 3 6" xfId="2942" xr:uid="{51DBCEDC-2F12-4B7F-80CB-B61BEE8F3D51}"/>
    <cellStyle name="Normal 2 3 2 3 3 3 7" xfId="1916" xr:uid="{E43202F6-5EC6-4327-B0BE-B1353964D179}"/>
    <cellStyle name="Normal 2 3 2 3 3 4" xfId="4467" xr:uid="{C03AADE7-ED7E-44B8-9D25-3ADB722615A0}"/>
    <cellStyle name="Normal 2 3 2 3 3 4 2" xfId="9707" xr:uid="{0CA1F427-0C34-491F-9324-407C12666C93}"/>
    <cellStyle name="Normal 2 3 2 3 3 4 3" xfId="6583" xr:uid="{65AF41CD-2FB5-473A-9912-A552C9BE06B7}"/>
    <cellStyle name="Normal 2 3 2 3 3 5" xfId="3480" xr:uid="{8A90A578-896C-48EA-9478-33F05C773F84}"/>
    <cellStyle name="Normal 2 3 2 3 3 5 2" xfId="8719" xr:uid="{151E5D31-1B17-40B1-91A8-C0CC9E61669A}"/>
    <cellStyle name="Normal 2 3 2 3 3 6" xfId="7700" xr:uid="{789BB0C2-0BAA-4C3D-A6CA-74E61D8EED58}"/>
    <cellStyle name="Normal 2 3 2 3 3 7" xfId="5595" xr:uid="{73EA54BB-74B1-4AD6-8BA9-F4954E6586D4}"/>
    <cellStyle name="Normal 2 3 2 3 3 8" xfId="10709" xr:uid="{EC3BC1AB-87A6-4A99-BD9F-3A04CBCC1E3B}"/>
    <cellStyle name="Normal 2 3 2 3 3 9" xfId="2461" xr:uid="{E5D16649-0251-401D-A251-2313AB4DC44F}"/>
    <cellStyle name="Normal 2 3 2 3 4" xfId="446" xr:uid="{5EE60ACF-DDE9-4DDD-AFA6-34FB282BEB68}"/>
    <cellStyle name="Normal 2 3 2 3 4 10" xfId="1476" xr:uid="{594C3D85-1552-47BF-92B6-62F6CF0BB3B2}"/>
    <cellStyle name="Normal 2 3 2 3 4 2" xfId="689" xr:uid="{AC486583-C09C-46DE-9575-B5281C138FCA}"/>
    <cellStyle name="Normal 2 3 2 3 4 2 2" xfId="1172" xr:uid="{F345EBFE-2E77-473E-BA54-7848F10E2332}"/>
    <cellStyle name="Normal 2 3 2 3 4 2 2 2" xfId="5121" xr:uid="{9D68DCFF-C1A5-41D8-8C34-1FDF532E2A2F}"/>
    <cellStyle name="Normal 2 3 2 3 4 2 2 2 2" xfId="10361" xr:uid="{3F6F632C-3C80-4C1B-8780-B104CCD8B4C2}"/>
    <cellStyle name="Normal 2 3 2 3 4 2 2 2 3" xfId="7237" xr:uid="{15CCA2B6-316D-41D0-96A6-4A21F0F741E9}"/>
    <cellStyle name="Normal 2 3 2 3 4 2 2 3" xfId="4244" xr:uid="{17550BFC-C3EC-4815-8B6F-A7AA3B20EA6D}"/>
    <cellStyle name="Normal 2 3 2 3 4 2 2 3 2" xfId="9483" xr:uid="{9B9EA300-A019-435D-A090-6CB118B12757}"/>
    <cellStyle name="Normal 2 3 2 3 4 2 2 4" xfId="8464" xr:uid="{A5AAD73B-5CE0-416C-A0DC-0A26E0CB791D}"/>
    <cellStyle name="Normal 2 3 2 3 4 2 2 5" xfId="6359" xr:uid="{A599D0BB-1EEC-43BE-8D40-BD73719E7038}"/>
    <cellStyle name="Normal 2 3 2 3 4 2 2 6" xfId="3225" xr:uid="{D867064C-888A-4DC6-A8F3-BE220A607A58}"/>
    <cellStyle name="Normal 2 3 2 3 4 2 2 7" xfId="2199" xr:uid="{2B807E30-C206-4C7B-AD9E-B6B2DC192A89}"/>
    <cellStyle name="Normal 2 3 2 3 4 2 3" xfId="4710" xr:uid="{90472518-58E8-4D11-BDC3-C4CFE6865E01}"/>
    <cellStyle name="Normal 2 3 2 3 4 2 3 2" xfId="9950" xr:uid="{E6675A0D-F4B5-48AB-AD60-D702430B7869}"/>
    <cellStyle name="Normal 2 3 2 3 4 2 3 3" xfId="6826" xr:uid="{CA5021C3-A2E2-49B7-B450-2F8C31F5D5A3}"/>
    <cellStyle name="Normal 2 3 2 3 4 2 4" xfId="3763" xr:uid="{48F4B84D-F519-4F37-A443-426F468C6C62}"/>
    <cellStyle name="Normal 2 3 2 3 4 2 4 2" xfId="9002" xr:uid="{A9DD0776-F7C0-48C4-9ECC-F9DA53499829}"/>
    <cellStyle name="Normal 2 3 2 3 4 2 5" xfId="7983" xr:uid="{C49C266C-81B8-4373-8073-49E3C5AB716E}"/>
    <cellStyle name="Normal 2 3 2 3 4 2 6" xfId="5878" xr:uid="{C616A138-A303-404C-BA74-66C69AA3CBDF}"/>
    <cellStyle name="Normal 2 3 2 3 4 2 7" xfId="2744" xr:uid="{A5BBA57B-466E-47FA-BAD1-372B01C10597}"/>
    <cellStyle name="Normal 2 3 2 3 4 2 8" xfId="1718" xr:uid="{FAC6F163-D052-4CB5-9CD1-FFFEC31E1617}"/>
    <cellStyle name="Normal 2 3 2 3 4 3" xfId="930" xr:uid="{8495016C-3703-4C9B-9964-AC9F3BFEEF5E}"/>
    <cellStyle name="Normal 2 3 2 3 4 3 2" xfId="4914" xr:uid="{31418E66-40B4-42ED-9AE1-BDE7221E8B79}"/>
    <cellStyle name="Normal 2 3 2 3 4 3 2 2" xfId="10154" xr:uid="{29242C08-A38C-498A-A5BC-1259D15EADA4}"/>
    <cellStyle name="Normal 2 3 2 3 4 3 2 3" xfId="7030" xr:uid="{36A88A52-DA70-478F-B590-3478989533DD}"/>
    <cellStyle name="Normal 2 3 2 3 4 3 3" xfId="4002" xr:uid="{7460DF11-510D-4252-BF6E-1EC0DD423899}"/>
    <cellStyle name="Normal 2 3 2 3 4 3 3 2" xfId="9241" xr:uid="{4AB8B7F4-6FCC-4D43-B1D3-366DEFF265E8}"/>
    <cellStyle name="Normal 2 3 2 3 4 3 4" xfId="8222" xr:uid="{4F04DFA6-0A22-41DC-9176-BAB6199FC086}"/>
    <cellStyle name="Normal 2 3 2 3 4 3 5" xfId="6117" xr:uid="{5FDAB2CF-4944-4F70-9CFA-7A4AF6B1AFCE}"/>
    <cellStyle name="Normal 2 3 2 3 4 3 6" xfId="2983" xr:uid="{FACBE88D-B912-4CB6-879D-915E8C3E5591}"/>
    <cellStyle name="Normal 2 3 2 3 4 3 7" xfId="1957" xr:uid="{38283634-430C-43E3-8A0B-BAF20BBCC285}"/>
    <cellStyle name="Normal 2 3 2 3 4 4" xfId="4503" xr:uid="{5FCBCDDE-95B8-4A1C-A3C2-4BC231B70098}"/>
    <cellStyle name="Normal 2 3 2 3 4 4 2" xfId="9743" xr:uid="{4AA2628B-37EC-4CA4-901F-CA62889EC603}"/>
    <cellStyle name="Normal 2 3 2 3 4 4 3" xfId="6619" xr:uid="{2401894F-7711-414C-8E8F-6CFAA2DBABDB}"/>
    <cellStyle name="Normal 2 3 2 3 4 5" xfId="3521" xr:uid="{040B90D6-7375-4B54-A7C9-4C36FE227663}"/>
    <cellStyle name="Normal 2 3 2 3 4 5 2" xfId="8760" xr:uid="{0991C4EC-1C40-4F11-9E29-440898CF098E}"/>
    <cellStyle name="Normal 2 3 2 3 4 6" xfId="7741" xr:uid="{93DF99F4-6B1B-48D2-9FF4-6D51F5926D00}"/>
    <cellStyle name="Normal 2 3 2 3 4 7" xfId="5636" xr:uid="{35F38A1D-C8BC-453C-AA02-FFD547E039A8}"/>
    <cellStyle name="Normal 2 3 2 3 4 8" xfId="10750" xr:uid="{46296659-94B6-408F-A1AE-57FC9E202272}"/>
    <cellStyle name="Normal 2 3 2 3 4 9" xfId="2502" xr:uid="{53EF0797-E262-4A0C-9733-A73B720A3C31}"/>
    <cellStyle name="Normal 2 3 2 3 5" xfId="304" xr:uid="{A9B45001-EF8A-40AA-83A0-FAEA04BC844A}"/>
    <cellStyle name="Normal 2 3 2 3 5 2" xfId="550" xr:uid="{C258C55F-661A-46CB-958C-5473543F2A29}"/>
    <cellStyle name="Normal 2 3 2 3 5 2 2" xfId="1033" xr:uid="{81DD9205-43B3-4AE5-A470-FC94BC4422FE}"/>
    <cellStyle name="Normal 2 3 2 3 5 2 2 2" xfId="5001" xr:uid="{F24C362F-7EBB-47D8-A94B-913DABFD7121}"/>
    <cellStyle name="Normal 2 3 2 3 5 2 2 2 2" xfId="10241" xr:uid="{58B8DB12-4736-4164-90FA-065246FAE2CE}"/>
    <cellStyle name="Normal 2 3 2 3 5 2 2 2 3" xfId="7117" xr:uid="{9EF3E81E-253E-4AB4-A9D7-154510B406AE}"/>
    <cellStyle name="Normal 2 3 2 3 5 2 2 3" xfId="4105" xr:uid="{BB3E0098-6DD7-47EB-AC5F-612758D6C9DA}"/>
    <cellStyle name="Normal 2 3 2 3 5 2 2 3 2" xfId="9344" xr:uid="{94F50ED7-9307-4493-B521-955BC5708814}"/>
    <cellStyle name="Normal 2 3 2 3 5 2 2 4" xfId="8325" xr:uid="{E1346061-5658-4BCE-BBA9-73B8DB6516F3}"/>
    <cellStyle name="Normal 2 3 2 3 5 2 2 5" xfId="6220" xr:uid="{6EC480B5-F24C-4B21-87E7-84B2444E69BA}"/>
    <cellStyle name="Normal 2 3 2 3 5 2 2 6" xfId="3086" xr:uid="{950967AA-357A-4BDB-8767-D8AEA3B6DC95}"/>
    <cellStyle name="Normal 2 3 2 3 5 2 2 7" xfId="2060" xr:uid="{4BE4C234-EA22-47AD-9DDD-ABB3D2372AE4}"/>
    <cellStyle name="Normal 2 3 2 3 5 2 3" xfId="4590" xr:uid="{61B943A5-4D39-406E-9451-70C05986C003}"/>
    <cellStyle name="Normal 2 3 2 3 5 2 3 2" xfId="9830" xr:uid="{E3A9F400-E71D-41AB-AF19-B0EDB77B7689}"/>
    <cellStyle name="Normal 2 3 2 3 5 2 3 3" xfId="6706" xr:uid="{5637BB54-92C5-4627-A5A0-B91711FDCF43}"/>
    <cellStyle name="Normal 2 3 2 3 5 2 4" xfId="3624" xr:uid="{CDFBED0C-CF09-45C0-A689-73BB42980FE8}"/>
    <cellStyle name="Normal 2 3 2 3 5 2 4 2" xfId="8863" xr:uid="{EDD8C2D5-0F5F-493B-9DCC-F77FD2B69844}"/>
    <cellStyle name="Normal 2 3 2 3 5 2 5" xfId="7844" xr:uid="{6B808AEC-5F66-42E2-8DC1-9F0CC3C31A57}"/>
    <cellStyle name="Normal 2 3 2 3 5 2 6" xfId="5739" xr:uid="{2EA1CE15-B437-41C6-A7D5-2781CA6430B1}"/>
    <cellStyle name="Normal 2 3 2 3 5 2 7" xfId="2605" xr:uid="{1F1702B3-C52B-4E13-8D27-954AF55D6A58}"/>
    <cellStyle name="Normal 2 3 2 3 5 2 8" xfId="1579" xr:uid="{2828A0FB-EA06-49F6-BC67-5E584D7D4F3E}"/>
    <cellStyle name="Normal 2 3 2 3 5 3" xfId="790" xr:uid="{6DA83294-5176-4855-B127-BCD9FBCDB15C}"/>
    <cellStyle name="Normal 2 3 2 3 5 3 2" xfId="4794" xr:uid="{B947FECB-22F1-4B3E-863D-F659A4AD4992}"/>
    <cellStyle name="Normal 2 3 2 3 5 3 2 2" xfId="10034" xr:uid="{7C07F003-2933-41CE-A6BE-9B9B644D6B4E}"/>
    <cellStyle name="Normal 2 3 2 3 5 3 2 3" xfId="6910" xr:uid="{A519EE00-DD4D-4FED-B270-03FD30C697F3}"/>
    <cellStyle name="Normal 2 3 2 3 5 3 3" xfId="3862" xr:uid="{6899F159-8E0B-498C-94E9-FBF647722413}"/>
    <cellStyle name="Normal 2 3 2 3 5 3 3 2" xfId="9101" xr:uid="{92408621-3ABC-4F68-A600-ADBAE02CC204}"/>
    <cellStyle name="Normal 2 3 2 3 5 3 4" xfId="8082" xr:uid="{F1F23564-1CA6-4B9F-9DAE-64174D2A4C62}"/>
    <cellStyle name="Normal 2 3 2 3 5 3 5" xfId="5977" xr:uid="{312A64E7-62B0-47BB-A20A-F2F8C5092769}"/>
    <cellStyle name="Normal 2 3 2 3 5 3 6" xfId="2843" xr:uid="{C41BA779-D331-4455-B289-FB5619A3EC9E}"/>
    <cellStyle name="Normal 2 3 2 3 5 3 7" xfId="1817" xr:uid="{BF044C86-48FD-4012-9862-8E5F7F593AA6}"/>
    <cellStyle name="Normal 2 3 2 3 5 4" xfId="4384" xr:uid="{70F46219-13C4-4C47-941C-A3B80F0C567D}"/>
    <cellStyle name="Normal 2 3 2 3 5 4 2" xfId="9624" xr:uid="{A77A63A2-95FC-4904-9FDA-E6B9C517F564}"/>
    <cellStyle name="Normal 2 3 2 3 5 4 3" xfId="6500" xr:uid="{BBAB2825-7CE9-4300-9053-2AF6D506D666}"/>
    <cellStyle name="Normal 2 3 2 3 5 5" xfId="3381" xr:uid="{D5901F37-7A94-4473-85AC-1A748537430A}"/>
    <cellStyle name="Normal 2 3 2 3 5 5 2" xfId="8620" xr:uid="{7BF04590-72BF-4927-BB61-F8DA56C8A7AA}"/>
    <cellStyle name="Normal 2 3 2 3 5 6" xfId="7601" xr:uid="{C6CCF265-4C33-4D5C-8A81-281324DA6783}"/>
    <cellStyle name="Normal 2 3 2 3 5 7" xfId="5496" xr:uid="{2B31660C-B2B0-4044-9A41-18265F264D15}"/>
    <cellStyle name="Normal 2 3 2 3 5 8" xfId="2362" xr:uid="{53D057DB-3714-4682-A53B-7CBBB5077DE6}"/>
    <cellStyle name="Normal 2 3 2 3 5 9" xfId="1336" xr:uid="{6331588E-A8B1-43D9-B84B-47A8DB809818}"/>
    <cellStyle name="Normal 2 3 2 3 6" xfId="493" xr:uid="{5ED1DCE5-767D-446F-8F73-AB4CBE043516}"/>
    <cellStyle name="Normal 2 3 2 3 6 2" xfId="976" xr:uid="{22A0EAA9-29AF-4832-B780-FFDF99C2140B}"/>
    <cellStyle name="Normal 2 3 2 3 6 2 2" xfId="4954" xr:uid="{2216EC7D-EB1E-4B21-AD37-69A20788F49F}"/>
    <cellStyle name="Normal 2 3 2 3 6 2 2 2" xfId="10194" xr:uid="{EB63E2EA-7F50-437B-B985-9AD6837FEE00}"/>
    <cellStyle name="Normal 2 3 2 3 6 2 2 3" xfId="7070" xr:uid="{AA8850C8-7A1C-4804-BDC0-F4E97B1508BA}"/>
    <cellStyle name="Normal 2 3 2 3 6 2 3" xfId="4048" xr:uid="{D672BCDF-DEC4-4C52-ACD9-BC3BAD65AA9F}"/>
    <cellStyle name="Normal 2 3 2 3 6 2 3 2" xfId="9287" xr:uid="{90374365-EFA4-4EBC-A3D5-6A2DF844647A}"/>
    <cellStyle name="Normal 2 3 2 3 6 2 4" xfId="8268" xr:uid="{4C9ADDE3-1762-47B6-8F87-1F55DBA8A1D2}"/>
    <cellStyle name="Normal 2 3 2 3 6 2 5" xfId="6163" xr:uid="{106B572C-5575-4996-8D0C-8F28BBDA57DC}"/>
    <cellStyle name="Normal 2 3 2 3 6 2 6" xfId="3029" xr:uid="{F618BED2-AE3C-4565-A3D2-EE85C45417D4}"/>
    <cellStyle name="Normal 2 3 2 3 6 2 7" xfId="2003" xr:uid="{687F4E54-FFFC-44B5-8D6F-BBF885F2BE75}"/>
    <cellStyle name="Normal 2 3 2 3 6 3" xfId="4542" xr:uid="{7B19E73C-B4A7-4BE3-8FAF-D188033C2282}"/>
    <cellStyle name="Normal 2 3 2 3 6 3 2" xfId="9782" xr:uid="{5989A2CC-98C5-4147-B619-4199904157BF}"/>
    <cellStyle name="Normal 2 3 2 3 6 3 3" xfId="6658" xr:uid="{02D25768-B8A4-48FB-AB02-DCF628707E5B}"/>
    <cellStyle name="Normal 2 3 2 3 6 4" xfId="3567" xr:uid="{8D7C7068-2839-4D28-96CE-9AFEE4D8D821}"/>
    <cellStyle name="Normal 2 3 2 3 6 4 2" xfId="8806" xr:uid="{B23C17B6-08E6-4E96-BF08-8A2CFC4E845B}"/>
    <cellStyle name="Normal 2 3 2 3 6 5" xfId="7787" xr:uid="{224DAA4B-72C4-4585-816C-D9A0EDEA58D8}"/>
    <cellStyle name="Normal 2 3 2 3 6 6" xfId="5682" xr:uid="{E5C6EFC3-0CA7-48E7-AD2F-3F6C5FD07555}"/>
    <cellStyle name="Normal 2 3 2 3 6 7" xfId="2548" xr:uid="{CC069E6D-0A11-4E80-9314-98363B609888}"/>
    <cellStyle name="Normal 2 3 2 3 6 8" xfId="1522" xr:uid="{2FB96AB0-04D3-4580-93DD-ADF12FA4CD40}"/>
    <cellStyle name="Normal 2 3 2 3 7" xfId="246" xr:uid="{4EE53D0F-A59A-4B6E-8075-E27BBAC70BE7}"/>
    <cellStyle name="Normal 2 3 2 3 7 2" xfId="4335" xr:uid="{CF8910DB-A698-4D06-A10A-1080C38ABC0B}"/>
    <cellStyle name="Normal 2 3 2 3 7 2 2" xfId="9575" xr:uid="{353335A5-A1F0-45C8-86AB-3E2EFF4E30ED}"/>
    <cellStyle name="Normal 2 3 2 3 7 2 3" xfId="6451" xr:uid="{75C557F7-41A0-48D2-8416-9BD127D444ED}"/>
    <cellStyle name="Normal 2 3 2 3 7 3" xfId="3323" xr:uid="{0833DDFA-7DDD-4ADD-800F-542223C9E689}"/>
    <cellStyle name="Normal 2 3 2 3 7 3 2" xfId="8562" xr:uid="{68254D1F-806B-40C2-8F46-F434117ECAA6}"/>
    <cellStyle name="Normal 2 3 2 3 7 4" xfId="7543" xr:uid="{E8B3C5E2-A55E-462D-B0F3-6206E98BD5F6}"/>
    <cellStyle name="Normal 2 3 2 3 7 5" xfId="5438" xr:uid="{719D3E88-7668-4DEA-92CA-C41A7AA4D075}"/>
    <cellStyle name="Normal 2 3 2 3 7 6" xfId="2304" xr:uid="{56672A58-2132-46BE-8A48-55F5D362CEB9}"/>
    <cellStyle name="Normal 2 3 2 3 7 7" xfId="1278" xr:uid="{D45F6E9F-EC6E-4BE3-9720-6FA5B2DF4B3F}"/>
    <cellStyle name="Normal 2 3 2 3 8" xfId="732" xr:uid="{F1395455-8C0B-42B0-A346-683620A37B45}"/>
    <cellStyle name="Normal 2 3 2 3 8 2" xfId="4746" xr:uid="{A3DF9A86-C2DC-4066-BC00-2B5F1C0329FA}"/>
    <cellStyle name="Normal 2 3 2 3 8 2 2" xfId="9986" xr:uid="{D9DE67A2-5E09-4983-A1F5-DFA6C3640175}"/>
    <cellStyle name="Normal 2 3 2 3 8 2 3" xfId="6862" xr:uid="{FB63481B-8E9F-4846-ABD5-E75D3BAC7BD5}"/>
    <cellStyle name="Normal 2 3 2 3 8 3" xfId="3804" xr:uid="{C469A46B-5A00-4A10-9FD3-B40B31E416C0}"/>
    <cellStyle name="Normal 2 3 2 3 8 3 2" xfId="9043" xr:uid="{DA208A65-9B1F-4AE2-9C2A-C257750F2D55}"/>
    <cellStyle name="Normal 2 3 2 3 8 4" xfId="8024" xr:uid="{4F6F0201-7F52-4026-99ED-AA55D2B82ECB}"/>
    <cellStyle name="Normal 2 3 2 3 8 5" xfId="5919" xr:uid="{53E93328-7FC1-4AC1-BDFB-4E446EA2E521}"/>
    <cellStyle name="Normal 2 3 2 3 8 6" xfId="2785" xr:uid="{2F485C57-C8A6-445A-B26A-C79C001BCBD1}"/>
    <cellStyle name="Normal 2 3 2 3 8 7" xfId="1759" xr:uid="{3125BA21-0077-410C-8969-911CE0C44C65}"/>
    <cellStyle name="Normal 2 3 2 3 9" xfId="4288" xr:uid="{B5F8E5E1-7AC1-4D65-B6D7-D3CB4E5AE461}"/>
    <cellStyle name="Normal 2 3 2 3 9 2" xfId="9528" xr:uid="{9E424CC6-8BFD-4B80-AB26-CBC4D2AE2A8F}"/>
    <cellStyle name="Normal 2 3 2 3 9 3" xfId="6404" xr:uid="{A584E00B-FB36-474A-9E26-6B932DDF698B}"/>
    <cellStyle name="Normal 2 3 2 4" xfId="202" xr:uid="{D5F03824-A8F8-4585-9A63-F2C655468626}"/>
    <cellStyle name="Normal 2 3 2 4 10" xfId="10624" xr:uid="{79DA562E-B748-47DF-ABF6-91B80D81CC5A}"/>
    <cellStyle name="Normal 2 3 2 4 11" xfId="2261" xr:uid="{79A6F90B-8209-4A7B-AC8D-8D838D831906}"/>
    <cellStyle name="Normal 2 3 2 4 12" xfId="1235" xr:uid="{5E85FE32-F44B-4FD5-A395-BEF5C4D53C14}"/>
    <cellStyle name="Normal 2 3 2 4 2" xfId="318" xr:uid="{4AB526E1-F755-448C-9D25-5C16D6571E1A}"/>
    <cellStyle name="Normal 2 3 2 4 2 2" xfId="563" xr:uid="{68E5B3C6-F7A4-404D-9677-9F9E30B34EF2}"/>
    <cellStyle name="Normal 2 3 2 4 2 2 2" xfId="1046" xr:uid="{648D77DD-FFFA-47CF-AE69-F1E74E05BEC5}"/>
    <cellStyle name="Normal 2 3 2 4 2 2 2 2" xfId="5014" xr:uid="{D2DA1B48-5BED-4740-9C9F-72541B0432B9}"/>
    <cellStyle name="Normal 2 3 2 4 2 2 2 2 2" xfId="10254" xr:uid="{F0CAB440-8122-4185-BAE6-5A152D07D647}"/>
    <cellStyle name="Normal 2 3 2 4 2 2 2 2 3" xfId="7130" xr:uid="{C455B279-1A14-4636-A109-7B9E23D0AB1F}"/>
    <cellStyle name="Normal 2 3 2 4 2 2 2 3" xfId="4118" xr:uid="{5842A9FC-3522-4CF2-AE45-D526EC078F29}"/>
    <cellStyle name="Normal 2 3 2 4 2 2 2 3 2" xfId="9357" xr:uid="{8DA66176-86F1-4B64-B88E-2795493BE07F}"/>
    <cellStyle name="Normal 2 3 2 4 2 2 2 4" xfId="8338" xr:uid="{E79A8840-9A73-4DDA-A1E6-5507544B9622}"/>
    <cellStyle name="Normal 2 3 2 4 2 2 2 5" xfId="6233" xr:uid="{74703152-B9DF-4F09-8319-A468E32F7F7E}"/>
    <cellStyle name="Normal 2 3 2 4 2 2 2 6" xfId="3099" xr:uid="{5DD33FF3-67B9-4906-98A9-3C9B1E65400D}"/>
    <cellStyle name="Normal 2 3 2 4 2 2 2 7" xfId="2073" xr:uid="{997474CD-0D26-4BE5-BA8A-C9AD055ADB2E}"/>
    <cellStyle name="Normal 2 3 2 4 2 2 3" xfId="4603" xr:uid="{B9FAFA4C-5DCB-45F1-ADBF-6D0DF81929E2}"/>
    <cellStyle name="Normal 2 3 2 4 2 2 3 2" xfId="9843" xr:uid="{7A1B73E5-D583-40F6-9C06-09023A563BF6}"/>
    <cellStyle name="Normal 2 3 2 4 2 2 3 3" xfId="6719" xr:uid="{F816743B-B913-4D9C-A5AF-18BED649CEE4}"/>
    <cellStyle name="Normal 2 3 2 4 2 2 4" xfId="3637" xr:uid="{56066AC1-CC6B-44DC-9F4D-6543F25B769B}"/>
    <cellStyle name="Normal 2 3 2 4 2 2 4 2" xfId="8876" xr:uid="{76CCB254-3BD8-4158-862C-75955D0993B0}"/>
    <cellStyle name="Normal 2 3 2 4 2 2 5" xfId="7857" xr:uid="{95C9A237-0DCE-48F2-9E4E-C8A5C50BAD24}"/>
    <cellStyle name="Normal 2 3 2 4 2 2 6" xfId="5752" xr:uid="{641382F3-40A2-42A1-B3A7-F87E310095AB}"/>
    <cellStyle name="Normal 2 3 2 4 2 2 7" xfId="2618" xr:uid="{3FF89A33-1EF0-4293-BDC6-B49BE75E2B17}"/>
    <cellStyle name="Normal 2 3 2 4 2 2 8" xfId="1592" xr:uid="{FFACA6F1-51D3-4D8A-B13C-60857546EE6E}"/>
    <cellStyle name="Normal 2 3 2 4 2 3" xfId="804" xr:uid="{1CE7D0BD-65CE-42E9-BB65-B2897BAC44A4}"/>
    <cellStyle name="Normal 2 3 2 4 2 3 2" xfId="4807" xr:uid="{5FFD8369-D9A5-45A2-A889-4B71DEBA9E33}"/>
    <cellStyle name="Normal 2 3 2 4 2 3 2 2" xfId="10047" xr:uid="{33CEA9BF-7DDB-49D3-BF25-F74F92D75FDD}"/>
    <cellStyle name="Normal 2 3 2 4 2 3 2 3" xfId="6923" xr:uid="{20432D22-30B5-4F9A-9F9B-EE9737B51B14}"/>
    <cellStyle name="Normal 2 3 2 4 2 3 3" xfId="3876" xr:uid="{6E3CA512-9675-44FA-9B35-F23E2E9DF24D}"/>
    <cellStyle name="Normal 2 3 2 4 2 3 3 2" xfId="9115" xr:uid="{5F485DC6-9B59-497C-BD2F-15BA5EBD03E0}"/>
    <cellStyle name="Normal 2 3 2 4 2 3 4" xfId="8096" xr:uid="{CE988039-DD6F-4B52-9F40-094D5683F919}"/>
    <cellStyle name="Normal 2 3 2 4 2 3 5" xfId="5991" xr:uid="{F4524BF1-DD1A-479E-A13A-9B21960119A7}"/>
    <cellStyle name="Normal 2 3 2 4 2 3 6" xfId="2857" xr:uid="{0A1CB56D-EE4C-47AB-9F8F-24FFAF1B085B}"/>
    <cellStyle name="Normal 2 3 2 4 2 3 7" xfId="1831" xr:uid="{6C5D8A30-C233-44D3-9225-0E7A172B521D}"/>
    <cellStyle name="Normal 2 3 2 4 2 4" xfId="4397" xr:uid="{BBEBA00C-27DE-4EE5-856F-2A84B3E83CBB}"/>
    <cellStyle name="Normal 2 3 2 4 2 4 2" xfId="9637" xr:uid="{B48C5576-9F2D-485B-B9C7-F90A80933F5C}"/>
    <cellStyle name="Normal 2 3 2 4 2 4 3" xfId="6513" xr:uid="{A352FB05-E7DC-4EC7-918C-AB99DCF545BB}"/>
    <cellStyle name="Normal 2 3 2 4 2 5" xfId="3395" xr:uid="{74986A2F-20AC-477C-8CBD-C1B8ECF5C456}"/>
    <cellStyle name="Normal 2 3 2 4 2 5 2" xfId="8634" xr:uid="{8798B26B-8B93-47F6-9D16-FB49BAACDD07}"/>
    <cellStyle name="Normal 2 3 2 4 2 6" xfId="7615" xr:uid="{066D2FE8-7CB6-4473-9E31-E0DEB4E1155F}"/>
    <cellStyle name="Normal 2 3 2 4 2 7" xfId="5510" xr:uid="{911E2E4E-396F-4D37-84B8-9CF493B63D33}"/>
    <cellStyle name="Normal 2 3 2 4 2 8" xfId="2376" xr:uid="{7D9EFB4A-DFD0-494E-A5BD-648E5FBD4A90}"/>
    <cellStyle name="Normal 2 3 2 4 2 9" xfId="1350" xr:uid="{D1610E31-FFBD-44B1-945B-BD61AD0112CD}"/>
    <cellStyle name="Normal 2 3 2 4 3" xfId="506" xr:uid="{C7B48B52-FA32-4B62-BF21-50C2216E0981}"/>
    <cellStyle name="Normal 2 3 2 4 3 2" xfId="989" xr:uid="{8FCF758E-5CC1-47AF-BD7E-0FFD3C890087}"/>
    <cellStyle name="Normal 2 3 2 4 3 2 2" xfId="4966" xr:uid="{1E55C2C8-E893-4104-81BE-3EC1DC34351E}"/>
    <cellStyle name="Normal 2 3 2 4 3 2 2 2" xfId="10206" xr:uid="{D8831175-40E0-4B87-AC83-0B0B3B1FB424}"/>
    <cellStyle name="Normal 2 3 2 4 3 2 2 3" xfId="7082" xr:uid="{4C85BD75-6E4E-4784-ADA4-9FC6BD76ED67}"/>
    <cellStyle name="Normal 2 3 2 4 3 2 3" xfId="4061" xr:uid="{A116FA27-D169-4809-AE73-1813BD56900A}"/>
    <cellStyle name="Normal 2 3 2 4 3 2 3 2" xfId="9300" xr:uid="{624FB8DA-3508-4E7B-A899-FAE2FAABE6CA}"/>
    <cellStyle name="Normal 2 3 2 4 3 2 4" xfId="8281" xr:uid="{FBCEF90D-FF65-4483-85CC-DD211F480D60}"/>
    <cellStyle name="Normal 2 3 2 4 3 2 5" xfId="6176" xr:uid="{9E1D0B71-DE9E-4DEF-B88A-D07914D9D609}"/>
    <cellStyle name="Normal 2 3 2 4 3 2 6" xfId="3042" xr:uid="{687B96B9-5973-4F4D-BE17-A003ED3A1656}"/>
    <cellStyle name="Normal 2 3 2 4 3 2 7" xfId="2016" xr:uid="{2550C30F-2E44-4446-A093-3351BDB476EA}"/>
    <cellStyle name="Normal 2 3 2 4 3 3" xfId="4554" xr:uid="{C3E49DBF-1440-4BB0-AF8F-98E0AF86E4D7}"/>
    <cellStyle name="Normal 2 3 2 4 3 3 2" xfId="9794" xr:uid="{6037EF19-255D-45F7-B398-9278B0596D78}"/>
    <cellStyle name="Normal 2 3 2 4 3 3 3" xfId="6670" xr:uid="{2F1CD351-6AA8-410C-B84D-9DA26D7BF396}"/>
    <cellStyle name="Normal 2 3 2 4 3 4" xfId="3580" xr:uid="{F02E3957-50AE-4DB9-9069-F00724555A21}"/>
    <cellStyle name="Normal 2 3 2 4 3 4 2" xfId="8819" xr:uid="{7F203014-51BC-4216-B1D4-C9155FC55D43}"/>
    <cellStyle name="Normal 2 3 2 4 3 5" xfId="7800" xr:uid="{4BC0944D-67C2-4D27-9613-19B169928DB0}"/>
    <cellStyle name="Normal 2 3 2 4 3 6" xfId="5695" xr:uid="{E832DD93-AAA7-4D4A-B6C2-4D37F5924F47}"/>
    <cellStyle name="Normal 2 3 2 4 3 7" xfId="2561" xr:uid="{5321C7E2-BDDE-4131-88B7-72F015DBAA28}"/>
    <cellStyle name="Normal 2 3 2 4 3 8" xfId="1535" xr:uid="{D5AE1DB8-1E9F-404B-AD84-B9F5AC9A0920}"/>
    <cellStyle name="Normal 2 3 2 4 4" xfId="260" xr:uid="{0C550C63-B0A4-44C6-B050-9ECB1FC1D4B2}"/>
    <cellStyle name="Normal 2 3 2 4 4 2" xfId="4348" xr:uid="{D3C8CA5E-3C9C-44F0-B0CC-136C34A7A34E}"/>
    <cellStyle name="Normal 2 3 2 4 4 2 2" xfId="9588" xr:uid="{3E670514-F7A6-4583-BC07-38A6ECEB96EB}"/>
    <cellStyle name="Normal 2 3 2 4 4 2 3" xfId="6464" xr:uid="{5911BC09-B827-4846-A4BF-E8B08A260B74}"/>
    <cellStyle name="Normal 2 3 2 4 4 3" xfId="3337" xr:uid="{84B70217-7F7D-4B7B-9DAD-D25B0EAF5E94}"/>
    <cellStyle name="Normal 2 3 2 4 4 3 2" xfId="8576" xr:uid="{ACDC94F5-A1D7-4E98-8E74-E109D924F1A5}"/>
    <cellStyle name="Normal 2 3 2 4 4 4" xfId="7557" xr:uid="{F36706E7-308B-4D32-A82F-19D69D3AF3AC}"/>
    <cellStyle name="Normal 2 3 2 4 4 5" xfId="5452" xr:uid="{B80785C0-055F-4AC4-8BE9-C6753150D895}"/>
    <cellStyle name="Normal 2 3 2 4 4 6" xfId="2318" xr:uid="{D55EB36D-45FB-4331-A4A9-C2BAED21FEAB}"/>
    <cellStyle name="Normal 2 3 2 4 4 7" xfId="1292" xr:uid="{CFB200F7-E122-495C-AFC2-7ECD21E84E8C}"/>
    <cellStyle name="Normal 2 3 2 4 5" xfId="746" xr:uid="{A852962E-4CEA-4DC2-A6FE-99678EEDBB40}"/>
    <cellStyle name="Normal 2 3 2 4 5 2" xfId="4759" xr:uid="{CB54492D-683A-4B0E-A1EF-17C3E8E7AB75}"/>
    <cellStyle name="Normal 2 3 2 4 5 2 2" xfId="9999" xr:uid="{08152842-0099-4B6F-8BDA-12C162A20B07}"/>
    <cellStyle name="Normal 2 3 2 4 5 2 3" xfId="6875" xr:uid="{47AFB354-98EA-4997-9AAB-779A152C9634}"/>
    <cellStyle name="Normal 2 3 2 4 5 3" xfId="3818" xr:uid="{D99132DE-C2B2-48E2-9ECF-4FE01F5852B5}"/>
    <cellStyle name="Normal 2 3 2 4 5 3 2" xfId="9057" xr:uid="{1EB3D72B-FEC8-435A-A396-2638325B89D6}"/>
    <cellStyle name="Normal 2 3 2 4 5 4" xfId="8038" xr:uid="{BCED0A0F-802D-45AE-B60B-89F155F967F3}"/>
    <cellStyle name="Normal 2 3 2 4 5 5" xfId="5933" xr:uid="{8FC17830-CA0F-4512-8272-473CA19FC1F7}"/>
    <cellStyle name="Normal 2 3 2 4 5 6" xfId="2799" xr:uid="{9E66E87B-5FC3-4C31-ABE9-F5EF187C200B}"/>
    <cellStyle name="Normal 2 3 2 4 5 7" xfId="1773" xr:uid="{2D979B97-4BC1-4BA6-8045-88FC0DFCEA21}"/>
    <cellStyle name="Normal 2 3 2 4 6" xfId="4301" xr:uid="{44EE4C82-4894-41E2-8434-786785B7FD11}"/>
    <cellStyle name="Normal 2 3 2 4 6 2" xfId="9541" xr:uid="{488B6C03-40AD-42E6-84E7-4114B2F957D3}"/>
    <cellStyle name="Normal 2 3 2 4 6 3" xfId="6417" xr:uid="{9FE8481B-CD44-454A-B5F7-4569269F5A7C}"/>
    <cellStyle name="Normal 2 3 2 4 7" xfId="3280" xr:uid="{6583A3C9-4037-4D4F-A320-EC55E6F1FE78}"/>
    <cellStyle name="Normal 2 3 2 4 7 2" xfId="8519" xr:uid="{0C8EAC74-0431-438E-8671-83434C204D9E}"/>
    <cellStyle name="Normal 2 3 2 4 8" xfId="7500" xr:uid="{44FF46AC-1EAF-4F94-9A31-8899D3D7871B}"/>
    <cellStyle name="Normal 2 3 2 4 9" xfId="5395" xr:uid="{BD5CA7C5-4B00-4A24-883F-E9E3F134419F}"/>
    <cellStyle name="Normal 2 3 2 5" xfId="358" xr:uid="{4E34510C-E273-4FD8-8061-F368586C995B}"/>
    <cellStyle name="Normal 2 3 2 5 10" xfId="1390" xr:uid="{F6DACE36-8962-47F1-8D08-9F8EA1A1690E}"/>
    <cellStyle name="Normal 2 3 2 5 2" xfId="603" xr:uid="{26CC57DA-D02A-4774-A2BA-0A53B13AFF94}"/>
    <cellStyle name="Normal 2 3 2 5 2 2" xfId="1086" xr:uid="{0C83DC8A-858C-4942-BC91-B6188D64D8F9}"/>
    <cellStyle name="Normal 2 3 2 5 2 2 2" xfId="5045" xr:uid="{07B32460-612F-4457-A098-EF1C4DB2B68A}"/>
    <cellStyle name="Normal 2 3 2 5 2 2 2 2" xfId="10285" xr:uid="{2A116A2C-921E-4531-8334-44BA55FD3E1F}"/>
    <cellStyle name="Normal 2 3 2 5 2 2 2 3" xfId="7161" xr:uid="{91327E07-FACC-4C63-9352-51E2417460D9}"/>
    <cellStyle name="Normal 2 3 2 5 2 2 3" xfId="4158" xr:uid="{E1BC067C-6BC9-4F4A-8E50-BA1AD255C6EF}"/>
    <cellStyle name="Normal 2 3 2 5 2 2 3 2" xfId="9397" xr:uid="{3BF3E37B-A6B2-478E-B8C9-3332AA6B0C05}"/>
    <cellStyle name="Normal 2 3 2 5 2 2 4" xfId="8378" xr:uid="{02FE9B4E-743A-4B00-8B00-CD127A0DBD04}"/>
    <cellStyle name="Normal 2 3 2 5 2 2 5" xfId="6273" xr:uid="{70175B43-8000-4EE7-84C4-1F78FD99C3B2}"/>
    <cellStyle name="Normal 2 3 2 5 2 2 6" xfId="3139" xr:uid="{29A5EDAE-0904-4FD3-8F71-8FC1BEF566DF}"/>
    <cellStyle name="Normal 2 3 2 5 2 2 7" xfId="2113" xr:uid="{18E33E7B-D469-433F-B20B-A3A8D21800CE}"/>
    <cellStyle name="Normal 2 3 2 5 2 3" xfId="4634" xr:uid="{2F604626-E271-4317-96E5-0D4624980769}"/>
    <cellStyle name="Normal 2 3 2 5 2 3 2" xfId="9874" xr:uid="{4A1CAEC7-9C9F-40C2-909A-7597BA592C63}"/>
    <cellStyle name="Normal 2 3 2 5 2 3 3" xfId="6750" xr:uid="{48A22B9E-8FD9-42D7-969E-DFE76DC2F576}"/>
    <cellStyle name="Normal 2 3 2 5 2 4" xfId="3677" xr:uid="{AA1BB984-8385-4586-AD0A-C3A50F54252F}"/>
    <cellStyle name="Normal 2 3 2 5 2 4 2" xfId="8916" xr:uid="{10DF9160-D76C-4197-B019-3964C5EF2885}"/>
    <cellStyle name="Normal 2 3 2 5 2 5" xfId="7897" xr:uid="{9109BC2A-615F-4C2A-9F11-3190D72FC825}"/>
    <cellStyle name="Normal 2 3 2 5 2 6" xfId="5792" xr:uid="{4A2F189D-F58E-4C70-9227-3210CFCC6CF9}"/>
    <cellStyle name="Normal 2 3 2 5 2 7" xfId="2658" xr:uid="{DA742265-08A5-4C6C-970D-991DCB54A9AD}"/>
    <cellStyle name="Normal 2 3 2 5 2 8" xfId="1632" xr:uid="{C5014FC7-C3BB-4381-A73F-B36684FAB6FA}"/>
    <cellStyle name="Normal 2 3 2 5 3" xfId="844" xr:uid="{30F06A07-A93C-41FC-942B-7DD7973A4616}"/>
    <cellStyle name="Normal 2 3 2 5 3 2" xfId="4838" xr:uid="{6EE80954-992B-4C31-96AC-503F6C24B27E}"/>
    <cellStyle name="Normal 2 3 2 5 3 2 2" xfId="10078" xr:uid="{38721107-C5F2-4EDF-9636-F3B725AEA5E5}"/>
    <cellStyle name="Normal 2 3 2 5 3 2 3" xfId="6954" xr:uid="{0057370C-948F-4CB8-B862-CE5608F4A412}"/>
    <cellStyle name="Normal 2 3 2 5 3 3" xfId="3916" xr:uid="{B6171925-5F49-465C-A1AC-D5E9890A18FA}"/>
    <cellStyle name="Normal 2 3 2 5 3 3 2" xfId="9155" xr:uid="{64167D88-3922-4D82-A7CA-8DDD69319EBF}"/>
    <cellStyle name="Normal 2 3 2 5 3 4" xfId="8136" xr:uid="{7196493A-B845-495D-ADFB-2C3D1BA10737}"/>
    <cellStyle name="Normal 2 3 2 5 3 5" xfId="6031" xr:uid="{E020647B-604C-4599-B2AD-079F46C3B6C4}"/>
    <cellStyle name="Normal 2 3 2 5 3 6" xfId="2897" xr:uid="{3093DF67-8597-4750-B8A1-5ABFB164D914}"/>
    <cellStyle name="Normal 2 3 2 5 3 7" xfId="1871" xr:uid="{EE27E4C5-C823-4897-A912-FDCAE148BEBD}"/>
    <cellStyle name="Normal 2 3 2 5 4" xfId="4428" xr:uid="{81638415-D98B-4C23-B8FB-177D2200103B}"/>
    <cellStyle name="Normal 2 3 2 5 4 2" xfId="9668" xr:uid="{72DBF4D3-0545-4815-9B03-10272BC76D1C}"/>
    <cellStyle name="Normal 2 3 2 5 4 3" xfId="6544" xr:uid="{96EDB1B9-0FC6-4DEF-80DA-79C375F7776F}"/>
    <cellStyle name="Normal 2 3 2 5 5" xfId="3435" xr:uid="{43489196-48C4-40CB-9350-43F5E63C748B}"/>
    <cellStyle name="Normal 2 3 2 5 5 2" xfId="8674" xr:uid="{B34D1D08-23E5-43F2-91E7-E164AD93B0BB}"/>
    <cellStyle name="Normal 2 3 2 5 6" xfId="7655" xr:uid="{30C01104-A875-45A9-ABA2-219194724A03}"/>
    <cellStyle name="Normal 2 3 2 5 7" xfId="5550" xr:uid="{C1982DE0-8375-40EB-9C24-163759C39BE7}"/>
    <cellStyle name="Normal 2 3 2 5 8" xfId="10664" xr:uid="{3E4440B7-381D-4230-81C7-FE15DECCCD93}"/>
    <cellStyle name="Normal 2 3 2 5 9" xfId="2416" xr:uid="{43174F69-C40D-4DAA-86BF-63A4840D0680}"/>
    <cellStyle name="Normal 2 3 2 6" xfId="401" xr:uid="{B45C0928-3A14-4D12-A101-859C94874CA6}"/>
    <cellStyle name="Normal 2 3 2 6 10" xfId="1431" xr:uid="{09C2D119-504F-49DA-A9D0-1D59DD478556}"/>
    <cellStyle name="Normal 2 3 2 6 2" xfId="644" xr:uid="{CD49010C-7C42-4560-B86E-751BAA1A328A}"/>
    <cellStyle name="Normal 2 3 2 6 2 2" xfId="1127" xr:uid="{9F1FF870-307D-447B-BDC9-DEC6AD34A4EC}"/>
    <cellStyle name="Normal 2 3 2 6 2 2 2" xfId="5081" xr:uid="{AAA733FD-12DE-468F-B9EB-76F50C5D7603}"/>
    <cellStyle name="Normal 2 3 2 6 2 2 2 2" xfId="10321" xr:uid="{79D052C4-3952-4B9E-99BF-5117AA3D7E7E}"/>
    <cellStyle name="Normal 2 3 2 6 2 2 2 3" xfId="7197" xr:uid="{386DA96C-6309-4A63-9211-00602AE84700}"/>
    <cellStyle name="Normal 2 3 2 6 2 2 3" xfId="4199" xr:uid="{A29EAD48-1142-40EF-AE5E-396F7493DF19}"/>
    <cellStyle name="Normal 2 3 2 6 2 2 3 2" xfId="9438" xr:uid="{80D23CB4-4EE0-4109-BE1E-EFF1A8871569}"/>
    <cellStyle name="Normal 2 3 2 6 2 2 4" xfId="8419" xr:uid="{3BC862A2-607E-4B57-8787-8F05234BA9A3}"/>
    <cellStyle name="Normal 2 3 2 6 2 2 5" xfId="6314" xr:uid="{819CBFFE-E8E6-423F-ADB9-63D07D06C978}"/>
    <cellStyle name="Normal 2 3 2 6 2 2 6" xfId="3180" xr:uid="{6C608F7E-B758-458E-BA73-960A53194A43}"/>
    <cellStyle name="Normal 2 3 2 6 2 2 7" xfId="2154" xr:uid="{AA1E9C19-EC02-420E-BF99-0448622191AE}"/>
    <cellStyle name="Normal 2 3 2 6 2 3" xfId="4670" xr:uid="{5D6A30A1-4561-4A2B-8C91-D91B6C68992B}"/>
    <cellStyle name="Normal 2 3 2 6 2 3 2" xfId="9910" xr:uid="{E276D2F2-C9E2-471B-BABE-A7803CFA99F4}"/>
    <cellStyle name="Normal 2 3 2 6 2 3 3" xfId="6786" xr:uid="{57A2E0B2-807A-4505-AAC3-8F15F2322B8E}"/>
    <cellStyle name="Normal 2 3 2 6 2 4" xfId="3718" xr:uid="{B8EAE8D8-74B3-4B2E-9CA9-3C0FA772A27C}"/>
    <cellStyle name="Normal 2 3 2 6 2 4 2" xfId="8957" xr:uid="{B73D1FFB-7E2C-4DC6-BDDF-0CCB99D3B633}"/>
    <cellStyle name="Normal 2 3 2 6 2 5" xfId="7938" xr:uid="{DE763AF2-FA9F-4402-BACC-0218BB708C5E}"/>
    <cellStyle name="Normal 2 3 2 6 2 6" xfId="5833" xr:uid="{F609218E-0C15-43BE-9DA6-A1FAF05FDF24}"/>
    <cellStyle name="Normal 2 3 2 6 2 7" xfId="2699" xr:uid="{AFD5B60C-B446-47B8-B194-9508765CC05D}"/>
    <cellStyle name="Normal 2 3 2 6 2 8" xfId="1673" xr:uid="{67AFEF36-446B-439B-B66F-FFF7F6750D34}"/>
    <cellStyle name="Normal 2 3 2 6 3" xfId="885" xr:uid="{A95D919A-B281-4965-AF5E-53896695F77C}"/>
    <cellStyle name="Normal 2 3 2 6 3 2" xfId="4874" xr:uid="{AB4BD27F-6945-43A4-AB99-1B451450E14A}"/>
    <cellStyle name="Normal 2 3 2 6 3 2 2" xfId="10114" xr:uid="{5448D495-50DC-4CA1-B2A3-10FEE858EA4D}"/>
    <cellStyle name="Normal 2 3 2 6 3 2 3" xfId="6990" xr:uid="{7A286971-407F-4906-866C-44FC308C56B6}"/>
    <cellStyle name="Normal 2 3 2 6 3 3" xfId="3957" xr:uid="{188DCFB9-A8B7-41D1-A03E-B0F1A42A2844}"/>
    <cellStyle name="Normal 2 3 2 6 3 3 2" xfId="9196" xr:uid="{7FF4AB1C-F3E6-4F07-96C7-6640526B4A39}"/>
    <cellStyle name="Normal 2 3 2 6 3 4" xfId="8177" xr:uid="{E39FD0FC-311F-4834-A580-791862AA68A8}"/>
    <cellStyle name="Normal 2 3 2 6 3 5" xfId="6072" xr:uid="{09E24180-67FE-4875-B0FE-B0D75D91BE27}"/>
    <cellStyle name="Normal 2 3 2 6 3 6" xfId="2938" xr:uid="{3E6A4860-2921-4555-862E-D6463D9AB07C}"/>
    <cellStyle name="Normal 2 3 2 6 3 7" xfId="1912" xr:uid="{CD148E7F-0202-4A7D-B3E4-7E1D248635D9}"/>
    <cellStyle name="Normal 2 3 2 6 4" xfId="4463" xr:uid="{E5232522-8036-4827-BDE2-2E1C78779E65}"/>
    <cellStyle name="Normal 2 3 2 6 4 2" xfId="9703" xr:uid="{B3CE1C10-FA24-4AC2-9D08-A642D1CB5725}"/>
    <cellStyle name="Normal 2 3 2 6 4 3" xfId="6579" xr:uid="{9B8AA6DC-A5CD-4826-9BB4-539A194F24BA}"/>
    <cellStyle name="Normal 2 3 2 6 5" xfId="3476" xr:uid="{34EEA7EC-7CD4-4EB4-A2BD-009FA484BF63}"/>
    <cellStyle name="Normal 2 3 2 6 5 2" xfId="8715" xr:uid="{710BE092-13A3-4874-B231-A9E61826FB1F}"/>
    <cellStyle name="Normal 2 3 2 6 6" xfId="7696" xr:uid="{7D34346E-7D5B-47F3-94DB-4810414C9B8B}"/>
    <cellStyle name="Normal 2 3 2 6 7" xfId="5591" xr:uid="{0B35BD08-B04D-4828-B728-BEAC07643307}"/>
    <cellStyle name="Normal 2 3 2 6 8" xfId="10705" xr:uid="{5DEAADC4-0634-43C0-80C0-FA1CDBD92398}"/>
    <cellStyle name="Normal 2 3 2 6 9" xfId="2457" xr:uid="{B9DE04D1-FFDB-4A2F-9B66-BE40566A0A95}"/>
    <cellStyle name="Normal 2 3 2 7" xfId="442" xr:uid="{6905A079-75E2-4799-8BA3-2FAE670C1C01}"/>
    <cellStyle name="Normal 2 3 2 7 10" xfId="1472" xr:uid="{FE79F892-80BC-44F4-A18C-22E69F3C6A59}"/>
    <cellStyle name="Normal 2 3 2 7 2" xfId="685" xr:uid="{A2FABDF2-35B9-4DAE-9775-F4AF2CC6CC0A}"/>
    <cellStyle name="Normal 2 3 2 7 2 2" xfId="1168" xr:uid="{CF91E2D7-3309-4879-AA3F-5208F36EE2F3}"/>
    <cellStyle name="Normal 2 3 2 7 2 2 2" xfId="5117" xr:uid="{79A43616-CAB6-4DAC-AB22-DB00E5935D83}"/>
    <cellStyle name="Normal 2 3 2 7 2 2 2 2" xfId="10357" xr:uid="{CBDBEB3A-2C4E-4E38-B599-6A77691CB62F}"/>
    <cellStyle name="Normal 2 3 2 7 2 2 2 3" xfId="7233" xr:uid="{243394F0-DCF4-4824-9A95-58C3F979D29F}"/>
    <cellStyle name="Normal 2 3 2 7 2 2 3" xfId="4240" xr:uid="{7485AA08-1FFE-44BA-AA92-1D34C54CA09C}"/>
    <cellStyle name="Normal 2 3 2 7 2 2 3 2" xfId="9479" xr:uid="{68CD90FA-DB12-4472-B589-7525FDAB27A1}"/>
    <cellStyle name="Normal 2 3 2 7 2 2 4" xfId="8460" xr:uid="{C5F616CE-D58F-4A5D-BAC5-A1AEB6B320DA}"/>
    <cellStyle name="Normal 2 3 2 7 2 2 5" xfId="6355" xr:uid="{6FB04679-7D5B-4336-88E0-9135FA4B71B8}"/>
    <cellStyle name="Normal 2 3 2 7 2 2 6" xfId="3221" xr:uid="{5BB06B7A-CA5F-4589-882F-A06993A0C3D1}"/>
    <cellStyle name="Normal 2 3 2 7 2 2 7" xfId="2195" xr:uid="{3343EBEB-501B-4068-90CA-46F749F27A9F}"/>
    <cellStyle name="Normal 2 3 2 7 2 3" xfId="4706" xr:uid="{0CD05D63-ADCE-43E5-9ACF-CE5E153075B0}"/>
    <cellStyle name="Normal 2 3 2 7 2 3 2" xfId="9946" xr:uid="{8BCFADC4-244A-429D-A5F9-87DA2D2E760F}"/>
    <cellStyle name="Normal 2 3 2 7 2 3 3" xfId="6822" xr:uid="{3F40D444-DA48-4891-A72F-31B9AA619706}"/>
    <cellStyle name="Normal 2 3 2 7 2 4" xfId="3759" xr:uid="{6F65F5C2-C9C6-43AB-81AC-61A33590A0D2}"/>
    <cellStyle name="Normal 2 3 2 7 2 4 2" xfId="8998" xr:uid="{6283C50C-A707-434D-80AA-2D0BD63D197F}"/>
    <cellStyle name="Normal 2 3 2 7 2 5" xfId="7979" xr:uid="{09401A99-1E0D-4882-A865-8A3A44135136}"/>
    <cellStyle name="Normal 2 3 2 7 2 6" xfId="5874" xr:uid="{E56052BE-2E66-4082-8902-39713A7BD471}"/>
    <cellStyle name="Normal 2 3 2 7 2 7" xfId="2740" xr:uid="{9948B504-1046-4DED-A699-FBE8A4A54BED}"/>
    <cellStyle name="Normal 2 3 2 7 2 8" xfId="1714" xr:uid="{8543247B-524B-4B07-A2C4-D8A02D59337A}"/>
    <cellStyle name="Normal 2 3 2 7 3" xfId="926" xr:uid="{4DB564A4-9F4A-4CDA-9A05-E114F56D8798}"/>
    <cellStyle name="Normal 2 3 2 7 3 2" xfId="4910" xr:uid="{937001A4-F39D-447F-8E7A-5261A7A1EFCB}"/>
    <cellStyle name="Normal 2 3 2 7 3 2 2" xfId="10150" xr:uid="{5C5882FC-5D4D-4E8A-A453-DCF93720AB03}"/>
    <cellStyle name="Normal 2 3 2 7 3 2 3" xfId="7026" xr:uid="{AC91C142-DE26-4345-9CD0-067E741863F9}"/>
    <cellStyle name="Normal 2 3 2 7 3 3" xfId="3998" xr:uid="{7651C077-49C6-4DB8-B334-1AAA4A387796}"/>
    <cellStyle name="Normal 2 3 2 7 3 3 2" xfId="9237" xr:uid="{3F1200B0-8B28-40ED-A07C-B7FC25BBDC32}"/>
    <cellStyle name="Normal 2 3 2 7 3 4" xfId="8218" xr:uid="{AA0B48BE-7C8B-49CB-B218-7CE773BBE741}"/>
    <cellStyle name="Normal 2 3 2 7 3 5" xfId="6113" xr:uid="{CC023D20-2F2B-45AD-A9B8-9D4930AD08D2}"/>
    <cellStyle name="Normal 2 3 2 7 3 6" xfId="2979" xr:uid="{62A86958-EBE1-4D89-945E-00B660D69A01}"/>
    <cellStyle name="Normal 2 3 2 7 3 7" xfId="1953" xr:uid="{C9AE0D83-110A-446B-A565-99B197B1DAAC}"/>
    <cellStyle name="Normal 2 3 2 7 4" xfId="4499" xr:uid="{01B3B78D-65D5-4068-9940-7FB53069B590}"/>
    <cellStyle name="Normal 2 3 2 7 4 2" xfId="9739" xr:uid="{BA2EBECA-4062-48AC-946A-DCA3F941D56F}"/>
    <cellStyle name="Normal 2 3 2 7 4 3" xfId="6615" xr:uid="{B130908F-BE3A-4EA3-AC35-1EF56C590E79}"/>
    <cellStyle name="Normal 2 3 2 7 5" xfId="3517" xr:uid="{E21B57A2-DE85-4A16-9D0E-D80843D93591}"/>
    <cellStyle name="Normal 2 3 2 7 5 2" xfId="8756" xr:uid="{F0A59374-7EDD-4559-9215-982E5F73AB82}"/>
    <cellStyle name="Normal 2 3 2 7 6" xfId="7737" xr:uid="{CB64A25C-6E0D-40CC-92B5-7EAF87277216}"/>
    <cellStyle name="Normal 2 3 2 7 7" xfId="5632" xr:uid="{E68C43C5-4C2F-4DC9-AC68-5065C6EDE775}"/>
    <cellStyle name="Normal 2 3 2 7 8" xfId="10746" xr:uid="{A1050004-F65A-4DD1-8BE5-B717A4BA4807}"/>
    <cellStyle name="Normal 2 3 2 7 9" xfId="2498" xr:uid="{1023D457-A3C0-4BB4-AEB3-2256C87B2990}"/>
    <cellStyle name="Normal 2 3 2 8" xfId="300" xr:uid="{BE2741BB-8847-45A9-BA87-18283FA0BD90}"/>
    <cellStyle name="Normal 2 3 2 8 2" xfId="546" xr:uid="{D0A841FC-480A-452A-A539-E763C475E53F}"/>
    <cellStyle name="Normal 2 3 2 8 2 2" xfId="1029" xr:uid="{A9B6BFBD-E470-4970-8A47-AB3219B6854E}"/>
    <cellStyle name="Normal 2 3 2 8 2 2 2" xfId="4997" xr:uid="{71016F45-81AC-4FE6-9BB5-F6A48E51C74F}"/>
    <cellStyle name="Normal 2 3 2 8 2 2 2 2" xfId="10237" xr:uid="{0C1BD7FC-4923-4E21-BAAD-072F32AC354D}"/>
    <cellStyle name="Normal 2 3 2 8 2 2 2 3" xfId="7113" xr:uid="{787C7004-5D9F-4CC6-8789-6D1309E583FE}"/>
    <cellStyle name="Normal 2 3 2 8 2 2 3" xfId="4101" xr:uid="{0E06A905-87E6-4D34-83B6-3BA501C92008}"/>
    <cellStyle name="Normal 2 3 2 8 2 2 3 2" xfId="9340" xr:uid="{038479E6-7003-4C25-8274-DD10AC051EE9}"/>
    <cellStyle name="Normal 2 3 2 8 2 2 4" xfId="8321" xr:uid="{90FF0206-8287-4E96-9409-B31E77D6F6BC}"/>
    <cellStyle name="Normal 2 3 2 8 2 2 5" xfId="6216" xr:uid="{36D83F34-8CD8-493F-AA04-EDD47DC99CAE}"/>
    <cellStyle name="Normal 2 3 2 8 2 2 6" xfId="3082" xr:uid="{E4680FDB-26B9-41DD-9BE1-E6EE4B3438F2}"/>
    <cellStyle name="Normal 2 3 2 8 2 2 7" xfId="2056" xr:uid="{05036A73-2F69-4EA6-B619-E10BF58FDAE1}"/>
    <cellStyle name="Normal 2 3 2 8 2 3" xfId="4586" xr:uid="{395AB76E-F358-4D5B-B98E-56998E6044C8}"/>
    <cellStyle name="Normal 2 3 2 8 2 3 2" xfId="9826" xr:uid="{FB88F217-3B89-4563-9D0E-51817B90C5AE}"/>
    <cellStyle name="Normal 2 3 2 8 2 3 3" xfId="6702" xr:uid="{A97A0EFB-F081-47CA-8B82-46C5061ADF96}"/>
    <cellStyle name="Normal 2 3 2 8 2 4" xfId="3620" xr:uid="{BAEDD981-5D1C-41E0-A30D-BF714A049555}"/>
    <cellStyle name="Normal 2 3 2 8 2 4 2" xfId="8859" xr:uid="{5DE141EF-5F55-450F-881F-0CFC385315F3}"/>
    <cellStyle name="Normal 2 3 2 8 2 5" xfId="7840" xr:uid="{BE0FF138-FDF2-4922-BDB0-B22A5D065302}"/>
    <cellStyle name="Normal 2 3 2 8 2 6" xfId="5735" xr:uid="{E6D752A0-045C-411A-959A-BF9339DCEE7A}"/>
    <cellStyle name="Normal 2 3 2 8 2 7" xfId="2601" xr:uid="{FA28E55E-FC57-4D6A-914C-2B261946827A}"/>
    <cellStyle name="Normal 2 3 2 8 2 8" xfId="1575" xr:uid="{9E561032-8D04-45CA-9BF6-99E384A279B5}"/>
    <cellStyle name="Normal 2 3 2 8 3" xfId="786" xr:uid="{E7776747-BE6D-402E-903B-C5034AC1E2C0}"/>
    <cellStyle name="Normal 2 3 2 8 3 2" xfId="4790" xr:uid="{5F033552-7089-4CD1-BCF9-72C176DF86E6}"/>
    <cellStyle name="Normal 2 3 2 8 3 2 2" xfId="10030" xr:uid="{615F33ED-4F3B-4A17-8781-0FD439D25412}"/>
    <cellStyle name="Normal 2 3 2 8 3 2 3" xfId="6906" xr:uid="{C1D42AC8-CD74-4D36-9346-20B5F26AB65E}"/>
    <cellStyle name="Normal 2 3 2 8 3 3" xfId="3858" xr:uid="{5651CF43-D47B-4C41-90A3-39AC04B63581}"/>
    <cellStyle name="Normal 2 3 2 8 3 3 2" xfId="9097" xr:uid="{BD499B1F-3EE4-41BA-8B6E-D69E55C11B91}"/>
    <cellStyle name="Normal 2 3 2 8 3 4" xfId="8078" xr:uid="{A731F857-4DAA-4FC5-911D-F5852C3610DD}"/>
    <cellStyle name="Normal 2 3 2 8 3 5" xfId="5973" xr:uid="{BD79B3EA-894F-419D-8B83-80DB1482034D}"/>
    <cellStyle name="Normal 2 3 2 8 3 6" xfId="2839" xr:uid="{7476536D-C53B-476C-8F33-353A531C9BC9}"/>
    <cellStyle name="Normal 2 3 2 8 3 7" xfId="1813" xr:uid="{B4DE8196-4864-46BC-AAE9-D7B196AA49C0}"/>
    <cellStyle name="Normal 2 3 2 8 4" xfId="4380" xr:uid="{3A674D03-6FF8-4D5A-BE7E-2896B426D16F}"/>
    <cellStyle name="Normal 2 3 2 8 4 2" xfId="9620" xr:uid="{67BD13FA-D096-49D5-AB12-9A1331A63E5A}"/>
    <cellStyle name="Normal 2 3 2 8 4 3" xfId="6496" xr:uid="{EF81F406-98BF-477F-B772-A7DEAA29B474}"/>
    <cellStyle name="Normal 2 3 2 8 5" xfId="3377" xr:uid="{40B3C7C6-98B2-47B6-B882-EE8A075F1D2D}"/>
    <cellStyle name="Normal 2 3 2 8 5 2" xfId="8616" xr:uid="{AFD09560-D0C7-4468-AC99-BA214D2FDC2F}"/>
    <cellStyle name="Normal 2 3 2 8 6" xfId="7597" xr:uid="{6B332C6F-9518-4ECD-BFA2-3E77C0A3CDBB}"/>
    <cellStyle name="Normal 2 3 2 8 7" xfId="5492" xr:uid="{58F78E1D-1D85-42E6-B71B-B536D683700F}"/>
    <cellStyle name="Normal 2 3 2 8 8" xfId="2358" xr:uid="{18CBFE01-9CD8-4B60-ADFA-5D1BFEB3AE02}"/>
    <cellStyle name="Normal 2 3 2 8 9" xfId="1332" xr:uid="{0A8BE048-53B5-4CE1-B2A8-A2C9E6F1BD08}"/>
    <cellStyle name="Normal 2 3 2 9" xfId="464" xr:uid="{F0D2A261-80BD-4CFC-8927-10577AF30FE6}"/>
    <cellStyle name="Normal 2 3 2 9 2" xfId="948" xr:uid="{276DC9BB-2277-4C5A-8309-2735A45B3743}"/>
    <cellStyle name="Normal 2 3 2 9 2 2" xfId="4931" xr:uid="{A3BD0453-DA63-4FB1-B6DE-6F69B80E0E53}"/>
    <cellStyle name="Normal 2 3 2 9 2 2 2" xfId="10171" xr:uid="{B36D3EC0-58C8-4D1B-B2A1-585CF7A7D2DA}"/>
    <cellStyle name="Normal 2 3 2 9 2 2 3" xfId="7047" xr:uid="{A40F7EF3-3C0F-426C-A6F7-0B011B6ADCB1}"/>
    <cellStyle name="Normal 2 3 2 9 2 3" xfId="4020" xr:uid="{31474E18-98B1-4637-803D-D085D5983C79}"/>
    <cellStyle name="Normal 2 3 2 9 2 3 2" xfId="9259" xr:uid="{33302B61-527D-4352-867E-3AE63B2BCB5C}"/>
    <cellStyle name="Normal 2 3 2 9 2 4" xfId="8240" xr:uid="{E0CBD50F-C8E7-4605-9F98-F70A9A59FCA9}"/>
    <cellStyle name="Normal 2 3 2 9 2 5" xfId="6135" xr:uid="{9CF29EDA-0484-483F-9ECD-2914B270E5A0}"/>
    <cellStyle name="Normal 2 3 2 9 2 6" xfId="3001" xr:uid="{B039F15B-DC95-4ED8-A073-0DFF89749D27}"/>
    <cellStyle name="Normal 2 3 2 9 2 7" xfId="1975" xr:uid="{CB36007D-E9A2-45AC-8F38-73EFD284C815}"/>
    <cellStyle name="Normal 2 3 2 9 3" xfId="4519" xr:uid="{2C34770E-D930-4580-8FA6-055C19BA9B55}"/>
    <cellStyle name="Normal 2 3 2 9 3 2" xfId="9759" xr:uid="{2FCA95F6-5D8B-49E8-86BE-42C491575E61}"/>
    <cellStyle name="Normal 2 3 2 9 3 3" xfId="6635" xr:uid="{0E4FEA21-1C0C-4BBC-BBCD-E41D60B8D8FB}"/>
    <cellStyle name="Normal 2 3 2 9 4" xfId="3539" xr:uid="{66B2D1BC-7FC5-4E0E-9C9A-7399C6B065AF}"/>
    <cellStyle name="Normal 2 3 2 9 4 2" xfId="8778" xr:uid="{E4B40570-FE94-4641-AE61-58234E49CE2F}"/>
    <cellStyle name="Normal 2 3 2 9 5" xfId="7759" xr:uid="{6B995201-C114-442B-AA99-D7BF6F254E1B}"/>
    <cellStyle name="Normal 2 3 2 9 6" xfId="5654" xr:uid="{D0829304-D26C-4E18-81CC-3C8E3E823B07}"/>
    <cellStyle name="Normal 2 3 2 9 7" xfId="2520" xr:uid="{5C5517A5-F2FA-419D-8214-15B2D71E5D4E}"/>
    <cellStyle name="Normal 2 3 2 9 8" xfId="1494" xr:uid="{35048D2D-D3B7-4C34-8F87-213404773896}"/>
    <cellStyle name="Normal 2 4" xfId="140" xr:uid="{16432052-82A2-472E-9887-3C3B9B35497B}"/>
    <cellStyle name="Normal 3" xfId="71" xr:uid="{3802CE41-8809-4E16-AE1C-F2CDF12223EB}"/>
    <cellStyle name="Normal 3 2" xfId="77" xr:uid="{B6C0A7B8-E9D0-4004-A78C-BE7CB11CAE00}"/>
    <cellStyle name="Normal 3 2 2" xfId="143" xr:uid="{C37DE8A4-50F4-477A-9DFC-F0CB33A7C0CD}"/>
    <cellStyle name="Normal 3 2 2 2" xfId="144" xr:uid="{EBDEC158-2E95-4073-8EC8-A425A739E1EF}"/>
    <cellStyle name="Normal 3 2 3" xfId="145" xr:uid="{6F8EC468-632C-4A98-BC24-0B1C68076426}"/>
    <cellStyle name="Normal 3 2 4" xfId="142" xr:uid="{85DCDE45-A636-499E-878E-C563A58398D3}"/>
    <cellStyle name="Normal 3 3" xfId="146" xr:uid="{A32B727C-6980-4C3C-B145-5C274C04F464}"/>
    <cellStyle name="Normal 3 3 2" xfId="147" xr:uid="{C8FC9C78-89A5-4DBA-8E33-991508994269}"/>
    <cellStyle name="Normal 3 4" xfId="373" xr:uid="{F8E631CA-2D99-4B4B-81D7-B09B918B3912}"/>
    <cellStyle name="Normal 3 4 10" xfId="10678" xr:uid="{067AE568-B757-4B36-9EFA-32501F75CDE4}"/>
    <cellStyle name="Normal 3 4 11" xfId="10801" xr:uid="{DCA8B772-628A-400C-AD77-F26516A0A90A}"/>
    <cellStyle name="Normal 3 4 12" xfId="2430" xr:uid="{6183B1E0-7304-4970-BF0A-0B32A680CCDA}"/>
    <cellStyle name="Normal 3 4 13" xfId="1404" xr:uid="{79D476F1-E3B9-4525-AB74-1730C82D9C17}"/>
    <cellStyle name="Normal 3 4 2" xfId="415" xr:uid="{78AF8339-E562-4268-8936-EC2B27741829}"/>
    <cellStyle name="Normal 3 4 2 10" xfId="1445" xr:uid="{9EA089B2-B66D-4A6C-BB2A-7048E2756A81}"/>
    <cellStyle name="Normal 3 4 2 2" xfId="658" xr:uid="{25E596A4-B0DA-4251-B4B7-73BF17276FFC}"/>
    <cellStyle name="Normal 3 4 2 2 2" xfId="1141" xr:uid="{9572FD62-6F94-464A-AC17-83CAE079C54F}"/>
    <cellStyle name="Normal 3 4 2 2 2 2" xfId="5094" xr:uid="{A06FD0D3-D4DB-44BE-981F-471CB529C307}"/>
    <cellStyle name="Normal 3 4 2 2 2 2 2" xfId="10334" xr:uid="{005AF145-E2F3-456B-8066-F4450C469307}"/>
    <cellStyle name="Normal 3 4 2 2 2 2 3" xfId="7210" xr:uid="{7AF69A1C-76B3-4C4E-9126-85C75BA0E601}"/>
    <cellStyle name="Normal 3 4 2 2 2 3" xfId="4213" xr:uid="{DED26441-DA94-4579-8865-AFDE1805E975}"/>
    <cellStyle name="Normal 3 4 2 2 2 3 2" xfId="9452" xr:uid="{DDE38EB0-A97B-45B8-BDF4-C5BC29E8ECF4}"/>
    <cellStyle name="Normal 3 4 2 2 2 4" xfId="8433" xr:uid="{16A5E662-F7E2-4BD5-BD13-225F5F9A793E}"/>
    <cellStyle name="Normal 3 4 2 2 2 5" xfId="6328" xr:uid="{EC9021DF-5499-4417-B733-693FDA527EE0}"/>
    <cellStyle name="Normal 3 4 2 2 2 6" xfId="3194" xr:uid="{AE3EC0CC-3BFA-40BF-BB2A-DDB17B0C944F}"/>
    <cellStyle name="Normal 3 4 2 2 2 7" xfId="2168" xr:uid="{BE8D6E20-7716-4C1E-8812-BAD3A3718B1E}"/>
    <cellStyle name="Normal 3 4 2 2 3" xfId="4683" xr:uid="{A511A66B-989E-4324-AF6C-55D03B5C6903}"/>
    <cellStyle name="Normal 3 4 2 2 3 2" xfId="9923" xr:uid="{D47FE47C-8BF0-4662-BE04-D9C06FA0379D}"/>
    <cellStyle name="Normal 3 4 2 2 3 3" xfId="6799" xr:uid="{5AC15DC5-5D63-4A38-84E2-904C068F7064}"/>
    <cellStyle name="Normal 3 4 2 2 4" xfId="3732" xr:uid="{70EA2916-1724-4796-B2F2-E01982A78096}"/>
    <cellStyle name="Normal 3 4 2 2 4 2" xfId="8971" xr:uid="{9863C21B-6E02-4B47-83E7-DC17DAF07953}"/>
    <cellStyle name="Normal 3 4 2 2 5" xfId="7952" xr:uid="{BD18CDF1-EE8C-4C77-975C-1E93E30101D5}"/>
    <cellStyle name="Normal 3 4 2 2 6" xfId="5847" xr:uid="{8A6945FB-B78E-4CF3-8860-DE9B913DDEEF}"/>
    <cellStyle name="Normal 3 4 2 2 7" xfId="2713" xr:uid="{EA94D2FF-11C9-48C2-B74A-952705B1565E}"/>
    <cellStyle name="Normal 3 4 2 2 8" xfId="1687" xr:uid="{F337AD42-68BE-4733-9FCA-748F91ED13B2}"/>
    <cellStyle name="Normal 3 4 2 3" xfId="899" xr:uid="{13A01FFD-6425-4FF1-8EC3-B93132D19548}"/>
    <cellStyle name="Normal 3 4 2 3 2" xfId="4887" xr:uid="{B85DC986-F245-46D4-B5CD-C4E59BCF7C2F}"/>
    <cellStyle name="Normal 3 4 2 3 2 2" xfId="10127" xr:uid="{92F7D000-3B1F-4D83-81C3-857B44F0DC43}"/>
    <cellStyle name="Normal 3 4 2 3 2 3" xfId="7003" xr:uid="{1CEF4630-7921-470A-9176-5F1DF1D96157}"/>
    <cellStyle name="Normal 3 4 2 3 3" xfId="3971" xr:uid="{77D4E35D-2297-4F67-9D00-2BD59871CE88}"/>
    <cellStyle name="Normal 3 4 2 3 3 2" xfId="9210" xr:uid="{6297031E-4002-4339-8832-9D53012783CD}"/>
    <cellStyle name="Normal 3 4 2 3 4" xfId="8191" xr:uid="{8F6E0243-17DB-4624-B0BA-6FE2C79CD694}"/>
    <cellStyle name="Normal 3 4 2 3 5" xfId="6086" xr:uid="{39A32C12-8C11-4A9C-840E-D8AF4E4CAF00}"/>
    <cellStyle name="Normal 3 4 2 3 6" xfId="2952" xr:uid="{3746605F-E233-4B58-A663-A51FB07835E0}"/>
    <cellStyle name="Normal 3 4 2 3 7" xfId="1926" xr:uid="{052ACF6E-FAD0-491A-B94A-286B56C78F04}"/>
    <cellStyle name="Normal 3 4 2 4" xfId="4476" xr:uid="{42E75320-AD4C-4E8A-B0F7-7B91D510CDF5}"/>
    <cellStyle name="Normal 3 4 2 4 2" xfId="9716" xr:uid="{D3C21369-5E90-4237-8232-B7DAE804B331}"/>
    <cellStyle name="Normal 3 4 2 4 3" xfId="6592" xr:uid="{86C752CC-C081-4005-AC4E-32496F8C6D35}"/>
    <cellStyle name="Normal 3 4 2 5" xfId="3490" xr:uid="{47ADD2B6-0ECC-4859-A3DE-15038992134D}"/>
    <cellStyle name="Normal 3 4 2 5 2" xfId="8729" xr:uid="{FC0A5242-AE81-4C41-8C85-1F27DE1001E6}"/>
    <cellStyle name="Normal 3 4 2 6" xfId="7710" xr:uid="{3354AB5D-8FC5-4350-8BEC-1F66BB4F1A31}"/>
    <cellStyle name="Normal 3 4 2 7" xfId="5605" xr:uid="{F836F0FF-F796-4263-8947-0BC9B6E79975}"/>
    <cellStyle name="Normal 3 4 2 8" xfId="10719" xr:uid="{013DCFE1-FA4F-4DBD-B3DB-A0872182E07C}"/>
    <cellStyle name="Normal 3 4 2 9" xfId="2471" xr:uid="{3E2EE1E4-6080-47E2-8663-9E4717671C06}"/>
    <cellStyle name="Normal 3 4 3" xfId="456" xr:uid="{C3962C94-6245-4743-89F4-0CE3B117CE6F}"/>
    <cellStyle name="Normal 3 4 3 10" xfId="1486" xr:uid="{1F713BA7-7B71-44B4-A931-68D22E42E086}"/>
    <cellStyle name="Normal 3 4 3 2" xfId="699" xr:uid="{89FD9619-F484-4483-9F70-ADCFF9C5F207}"/>
    <cellStyle name="Normal 3 4 3 2 2" xfId="1182" xr:uid="{062D3E00-F451-4965-9D16-506F10FA6B20}"/>
    <cellStyle name="Normal 3 4 3 2 2 2" xfId="5130" xr:uid="{724AA41C-DD40-4336-A711-5DA20B03E230}"/>
    <cellStyle name="Normal 3 4 3 2 2 2 2" xfId="10370" xr:uid="{500A57EE-AF28-4434-8FF1-B7FB9933E52D}"/>
    <cellStyle name="Normal 3 4 3 2 2 2 3" xfId="7246" xr:uid="{F97EB289-C47A-44C7-BA2A-F038C0C5A0CD}"/>
    <cellStyle name="Normal 3 4 3 2 2 3" xfId="4254" xr:uid="{4CCA56E3-4404-4E3C-A8AF-06CB414B7749}"/>
    <cellStyle name="Normal 3 4 3 2 2 3 2" xfId="9493" xr:uid="{01B67DD6-75C3-46A0-9E0A-E598A3199B99}"/>
    <cellStyle name="Normal 3 4 3 2 2 4" xfId="8474" xr:uid="{A30F8DBB-EEEA-4B22-B69F-30E0C43502BB}"/>
    <cellStyle name="Normal 3 4 3 2 2 5" xfId="6369" xr:uid="{E365AFA1-61FD-4EA4-B749-B53F59E557C0}"/>
    <cellStyle name="Normal 3 4 3 2 2 6" xfId="3235" xr:uid="{F1AEB542-B6C5-4166-8DEC-E30233800DCE}"/>
    <cellStyle name="Normal 3 4 3 2 2 7" xfId="2209" xr:uid="{7013DB70-00EA-4E9A-9104-B8CEDB9F46D2}"/>
    <cellStyle name="Normal 3 4 3 2 3" xfId="4719" xr:uid="{E9B83B68-89F4-4354-80D7-B59E7CB55648}"/>
    <cellStyle name="Normal 3 4 3 2 3 2" xfId="9959" xr:uid="{4B391255-6514-4328-97D2-5D54F072BB18}"/>
    <cellStyle name="Normal 3 4 3 2 3 3" xfId="6835" xr:uid="{B45F4038-AAD4-4BEC-AAF4-26E2DB2299A5}"/>
    <cellStyle name="Normal 3 4 3 2 4" xfId="3773" xr:uid="{F2835367-B31F-41A2-950B-577FF57F169E}"/>
    <cellStyle name="Normal 3 4 3 2 4 2" xfId="9012" xr:uid="{C3A0108E-81A9-4FB5-BA23-E787B73FA63E}"/>
    <cellStyle name="Normal 3 4 3 2 5" xfId="7993" xr:uid="{145BA599-140C-45EC-AD86-2AD404EA66B8}"/>
    <cellStyle name="Normal 3 4 3 2 6" xfId="5888" xr:uid="{D5D1AB92-34CA-4C86-8BC5-3755FC514AEE}"/>
    <cellStyle name="Normal 3 4 3 2 7" xfId="2754" xr:uid="{1F6F54DD-1F2D-4258-8044-EB8D3DC1FA72}"/>
    <cellStyle name="Normal 3 4 3 2 8" xfId="1728" xr:uid="{849D9F78-DC0A-4F2B-86F2-4553B6443EDA}"/>
    <cellStyle name="Normal 3 4 3 3" xfId="940" xr:uid="{441590D3-BD20-441E-8A11-1A1834C67ABD}"/>
    <cellStyle name="Normal 3 4 3 3 2" xfId="4923" xr:uid="{A91E2BE5-4B9F-409C-A942-57185F47D5C3}"/>
    <cellStyle name="Normal 3 4 3 3 2 2" xfId="10163" xr:uid="{C0ED1A02-AC35-47D5-972A-98814E5E705F}"/>
    <cellStyle name="Normal 3 4 3 3 2 3" xfId="7039" xr:uid="{28D5C456-5147-4D55-AF59-7716139C49C3}"/>
    <cellStyle name="Normal 3 4 3 3 3" xfId="4012" xr:uid="{31B2DF1C-A030-4DAC-BEE1-7475E74AD333}"/>
    <cellStyle name="Normal 3 4 3 3 3 2" xfId="9251" xr:uid="{2A85D981-1E6A-4A6A-AB33-00C0EAFE06C6}"/>
    <cellStyle name="Normal 3 4 3 3 4" xfId="8232" xr:uid="{F8AA8DA8-3FC7-40EA-A020-DACEECB6CC4E}"/>
    <cellStyle name="Normal 3 4 3 3 5" xfId="6127" xr:uid="{CD7E8AE2-57F8-457F-83C5-BD9DB4A5A000}"/>
    <cellStyle name="Normal 3 4 3 3 6" xfId="2993" xr:uid="{E3BC7F51-90C8-42F9-AB00-6B723DE16FF5}"/>
    <cellStyle name="Normal 3 4 3 3 7" xfId="1967" xr:uid="{3299F18C-BDF2-46E0-8C7B-5FAFB13F88C2}"/>
    <cellStyle name="Normal 3 4 3 4" xfId="4511" xr:uid="{70FB39BD-B63E-4043-B017-C78A891E536F}"/>
    <cellStyle name="Normal 3 4 3 4 2" xfId="9751" xr:uid="{06DDDC8E-384A-4B1C-8A02-77CBB3726BD4}"/>
    <cellStyle name="Normal 3 4 3 4 3" xfId="6627" xr:uid="{420D5B90-DC62-4DB8-8CF2-303D530E8C17}"/>
    <cellStyle name="Normal 3 4 3 5" xfId="3531" xr:uid="{E0089B8B-3B8B-4B0D-B9D9-E2FBE3207154}"/>
    <cellStyle name="Normal 3 4 3 5 2" xfId="8770" xr:uid="{858D9AA4-5F2C-4683-A209-5EC2F147C566}"/>
    <cellStyle name="Normal 3 4 3 6" xfId="7751" xr:uid="{3DD8B651-B099-4AD0-A58E-D3471266D969}"/>
    <cellStyle name="Normal 3 4 3 7" xfId="5646" xr:uid="{F5D311A2-B5CD-4BC6-AC3C-BCA4AE5B7540}"/>
    <cellStyle name="Normal 3 4 3 8" xfId="10760" xr:uid="{BF791C89-7BE8-4BC3-97CA-B7FBDEA5C081}"/>
    <cellStyle name="Normal 3 4 3 9" xfId="2512" xr:uid="{6BEA935F-F6A1-43FB-8F8A-9C19ABFD24DE}"/>
    <cellStyle name="Normal 3 4 4" xfId="617" xr:uid="{AA586743-C9E3-4161-ADC7-945EF9ABB39F}"/>
    <cellStyle name="Normal 3 4 4 2" xfId="1100" xr:uid="{DC2ED425-8BE9-4914-87CE-22A7ABFF1F24}"/>
    <cellStyle name="Normal 3 4 4 2 2" xfId="5058" xr:uid="{F2146AD8-C9FC-45FE-BD47-8D7967D722B7}"/>
    <cellStyle name="Normal 3 4 4 2 2 2" xfId="10298" xr:uid="{373C463F-6EDC-4B08-949D-1B9C1587789A}"/>
    <cellStyle name="Normal 3 4 4 2 2 3" xfId="7174" xr:uid="{DD28D34B-C956-430E-A526-836929EE3EC1}"/>
    <cellStyle name="Normal 3 4 4 2 3" xfId="4172" xr:uid="{3C5BF42E-491D-4733-B087-77B0F68B6313}"/>
    <cellStyle name="Normal 3 4 4 2 3 2" xfId="9411" xr:uid="{7E962F2A-8C79-4928-827B-F6A7676B37E9}"/>
    <cellStyle name="Normal 3 4 4 2 4" xfId="8392" xr:uid="{C4E509D8-9C1A-46AF-879C-EF9BB4401D36}"/>
    <cellStyle name="Normal 3 4 4 2 5" xfId="6287" xr:uid="{58FC11FC-D86D-4BE2-AE41-1C10174C0368}"/>
    <cellStyle name="Normal 3 4 4 2 6" xfId="3153" xr:uid="{6BCAE307-5A04-494F-AD46-48440B571509}"/>
    <cellStyle name="Normal 3 4 4 2 7" xfId="2127" xr:uid="{FB319DE4-88EB-447C-8464-CC8C30685FD8}"/>
    <cellStyle name="Normal 3 4 4 3" xfId="4647" xr:uid="{6FE7CAE7-E462-463D-A98A-B0DDE5969D14}"/>
    <cellStyle name="Normal 3 4 4 3 2" xfId="9887" xr:uid="{CA394C78-8A65-4E2E-B544-22C3E05E33BC}"/>
    <cellStyle name="Normal 3 4 4 3 3" xfId="6763" xr:uid="{D72431B3-5313-4943-8760-4289079059C2}"/>
    <cellStyle name="Normal 3 4 4 4" xfId="3691" xr:uid="{AE83C553-1A1A-427A-9F30-C126DE8E6A6E}"/>
    <cellStyle name="Normal 3 4 4 4 2" xfId="8930" xr:uid="{5D5DC003-7E8E-4A17-8705-98EA47725E03}"/>
    <cellStyle name="Normal 3 4 4 5" xfId="7911" xr:uid="{54B0BBB4-D8D7-4982-B376-3C8F647FEDDC}"/>
    <cellStyle name="Normal 3 4 4 6" xfId="5806" xr:uid="{20BF42DD-5A11-4848-B83A-3ECC548E2B73}"/>
    <cellStyle name="Normal 3 4 4 7" xfId="2672" xr:uid="{C9D45736-2F53-40F5-86E0-0EA866925C4A}"/>
    <cellStyle name="Normal 3 4 4 8" xfId="1646" xr:uid="{B1FC1A73-6D8D-4174-B5E4-C438B4113771}"/>
    <cellStyle name="Normal 3 4 5" xfId="858" xr:uid="{11176EF5-0D56-40AF-9517-06BCAB3A20BB}"/>
    <cellStyle name="Normal 3 4 5 2" xfId="4851" xr:uid="{D2CAA1FA-BDE0-40B0-805F-CEAC17A7B39C}"/>
    <cellStyle name="Normal 3 4 5 2 2" xfId="10091" xr:uid="{03DA1605-1B20-475D-8301-072F8DA2200B}"/>
    <cellStyle name="Normal 3 4 5 2 3" xfId="6967" xr:uid="{0E3E9A30-52A9-451C-B43E-2D6499BF4B9E}"/>
    <cellStyle name="Normal 3 4 5 3" xfId="3930" xr:uid="{413D2B02-9E86-445A-BA56-0EB1BB627DAA}"/>
    <cellStyle name="Normal 3 4 5 3 2" xfId="9169" xr:uid="{D06981CE-A35A-4DD5-876D-49BBC27D4F70}"/>
    <cellStyle name="Normal 3 4 5 4" xfId="8150" xr:uid="{3DF3297D-72DC-4A2F-A4CE-31CF4F2374BD}"/>
    <cellStyle name="Normal 3 4 5 5" xfId="6045" xr:uid="{1D1CD27E-D811-4E1F-BBB4-2EB45E04277B}"/>
    <cellStyle name="Normal 3 4 5 6" xfId="2911" xr:uid="{50CF2F81-ADB7-4F31-98C2-4C4DB821D316}"/>
    <cellStyle name="Normal 3 4 5 7" xfId="1885" xr:uid="{24E2DEA9-6D79-4AB4-86AE-30F7B417A5B4}"/>
    <cellStyle name="Normal 3 4 6" xfId="4440" xr:uid="{4ADEA993-022C-480F-BAA9-807E320D2B3D}"/>
    <cellStyle name="Normal 3 4 6 2" xfId="9680" xr:uid="{5E5DA538-A372-4995-B6F9-CCD8CF4256C3}"/>
    <cellStyle name="Normal 3 4 6 3" xfId="6556" xr:uid="{B47270D6-1736-4277-8786-0AF5A6515D83}"/>
    <cellStyle name="Normal 3 4 7" xfId="3449" xr:uid="{7E2AD376-D8D7-446A-86E2-549413FED102}"/>
    <cellStyle name="Normal 3 4 7 2" xfId="8688" xr:uid="{98B43C1D-9344-4620-AAD9-F55D64BD9C75}"/>
    <cellStyle name="Normal 3 4 8" xfId="7669" xr:uid="{B3855E26-C512-4E9E-B290-E8BA9C47C486}"/>
    <cellStyle name="Normal 3 4 9" xfId="5564" xr:uid="{7CE8717F-9034-4FB6-83B1-018149CF762A}"/>
    <cellStyle name="Normal 3 5" xfId="141" xr:uid="{1FC69DB3-6B37-40BD-883F-D8900CC517A2}"/>
    <cellStyle name="Normal 4" xfId="148" xr:uid="{CBA997EE-F2C0-4DAA-8D0C-7B531C594E56}"/>
    <cellStyle name="Normal 4 2" xfId="149" xr:uid="{A2879078-A0D9-4CC5-9C28-8C4B54D0F742}"/>
    <cellStyle name="Normal 4 3" xfId="150" xr:uid="{39D1E766-A2DF-4553-BA14-F02AFF8B3C60}"/>
    <cellStyle name="Normal 5" xfId="151" xr:uid="{ADAF84F1-E656-4972-B957-674B3419FB5E}"/>
    <cellStyle name="Normal 5 2" xfId="152" xr:uid="{31437EE8-9BE9-4063-A778-1A9AEA35BB06}"/>
    <cellStyle name="Normal 5 2 2" xfId="1196" xr:uid="{0FD2E908-A9F8-4085-8DAD-660C89F7802C}"/>
    <cellStyle name="Normal 5 2 2 2" xfId="2222" xr:uid="{17F76095-43CF-49C7-8E92-9805AB81A971}"/>
    <cellStyle name="Normal 5 3" xfId="153" xr:uid="{52BC19CE-1467-45BC-9B0B-D089E716B590}"/>
    <cellStyle name="Normal 5 4" xfId="154" xr:uid="{C0C598FE-1EEC-4783-8713-B3ED36BEDF82}"/>
    <cellStyle name="Normal 5 4 10" xfId="4274" xr:uid="{17644386-1BD9-4256-B50E-4E3C44845263}"/>
    <cellStyle name="Normal 5 4 10 2" xfId="9514" xr:uid="{CEAA3591-8FC3-4C96-A17A-D07654314EB7}"/>
    <cellStyle name="Normal 5 4 10 3" xfId="6390" xr:uid="{FA5C9852-73FF-465D-8CB5-79B1DEB6021A}"/>
    <cellStyle name="Normal 5 4 11" xfId="3246" xr:uid="{49D5517A-812D-4971-83BF-D1AF5DCDFBF4}"/>
    <cellStyle name="Normal 5 4 11 2" xfId="8485" xr:uid="{BFCC4D38-2CEC-405F-8C7C-BCBD75A4ACDA}"/>
    <cellStyle name="Normal 5 4 12" xfId="7466" xr:uid="{FF5D528E-4791-4B78-A4EF-7553C6BC02B6}"/>
    <cellStyle name="Normal 5 4 13" xfId="5361" xr:uid="{214B7192-4273-4B5E-993C-D9828B687818}"/>
    <cellStyle name="Normal 5 4 14" xfId="10590" xr:uid="{3AAC0B77-F491-4B31-9D5B-7C322CDAB45B}"/>
    <cellStyle name="Normal 5 4 15" xfId="10771" xr:uid="{EE300A64-F325-49CC-8F65-825BE57E3AB7}"/>
    <cellStyle name="Normal 5 4 16" xfId="2227" xr:uid="{35E470F7-6AAF-42B7-B897-21CA65215595}"/>
    <cellStyle name="Normal 5 4 17" xfId="1201" xr:uid="{88E4F27A-2147-429F-9D56-AA38C7097D9C}"/>
    <cellStyle name="Normal 5 4 2" xfId="203" xr:uid="{437E02E3-7CF8-4597-B24F-01B16505DED4}"/>
    <cellStyle name="Normal 5 4 2 10" xfId="10625" xr:uid="{30E41BCA-50E6-49F7-9426-FA0A08894073}"/>
    <cellStyle name="Normal 5 4 2 11" xfId="2262" xr:uid="{BAAEF486-49A3-46D3-8BF9-6085068A5337}"/>
    <cellStyle name="Normal 5 4 2 12" xfId="1236" xr:uid="{0CACEA4A-1DCC-4BFD-8D6C-CFEEEC740565}"/>
    <cellStyle name="Normal 5 4 2 2" xfId="319" xr:uid="{607E79DA-F276-4ECF-81AC-018BBFD1DF5B}"/>
    <cellStyle name="Normal 5 4 2 2 2" xfId="564" xr:uid="{6DD46586-7C88-4F9D-95C9-78CE727382AE}"/>
    <cellStyle name="Normal 5 4 2 2 2 2" xfId="1047" xr:uid="{0310D75F-7DE9-428D-8C5F-9DD8BB1CFA99}"/>
    <cellStyle name="Normal 5 4 2 2 2 2 2" xfId="5015" xr:uid="{EA811BBC-2300-45C7-86B4-6EA68559BDBC}"/>
    <cellStyle name="Normal 5 4 2 2 2 2 2 2" xfId="10255" xr:uid="{E31270D6-2F68-4441-8AC4-D0F6C5355804}"/>
    <cellStyle name="Normal 5 4 2 2 2 2 2 3" xfId="7131" xr:uid="{8E6F280C-F419-40AB-9092-23533FAC115E}"/>
    <cellStyle name="Normal 5 4 2 2 2 2 3" xfId="4119" xr:uid="{5FBE2ABD-5DB7-4E4E-A172-0F68DA856F49}"/>
    <cellStyle name="Normal 5 4 2 2 2 2 3 2" xfId="9358" xr:uid="{3AEF6118-1F8A-49A7-B1C5-D4B3377E237B}"/>
    <cellStyle name="Normal 5 4 2 2 2 2 4" xfId="8339" xr:uid="{1FEA77C1-2058-463C-A79E-FD1F755B64F0}"/>
    <cellStyle name="Normal 5 4 2 2 2 2 5" xfId="6234" xr:uid="{140BEDF6-7B2D-47CF-9B81-1889A854C9F6}"/>
    <cellStyle name="Normal 5 4 2 2 2 2 6" xfId="3100" xr:uid="{48872C8E-3F58-4851-A591-75EC515CA190}"/>
    <cellStyle name="Normal 5 4 2 2 2 2 7" xfId="2074" xr:uid="{60401E2B-2CEE-482C-B317-612F4D887484}"/>
    <cellStyle name="Normal 5 4 2 2 2 3" xfId="4604" xr:uid="{7A41D804-B015-49C7-B8FA-7BAF613546FD}"/>
    <cellStyle name="Normal 5 4 2 2 2 3 2" xfId="9844" xr:uid="{5533B6E4-3A58-474F-8FA7-93E0512B4BAA}"/>
    <cellStyle name="Normal 5 4 2 2 2 3 3" xfId="6720" xr:uid="{6E56D67B-9DF9-408D-8E8B-7D28FCB163F3}"/>
    <cellStyle name="Normal 5 4 2 2 2 4" xfId="3638" xr:uid="{BB53C1C0-7AF9-4768-8234-C171B93EE71E}"/>
    <cellStyle name="Normal 5 4 2 2 2 4 2" xfId="8877" xr:uid="{7D6841A9-3761-43E1-88C1-7F82F8524D8C}"/>
    <cellStyle name="Normal 5 4 2 2 2 5" xfId="7858" xr:uid="{680507E6-9F52-452D-B685-953EC626F634}"/>
    <cellStyle name="Normal 5 4 2 2 2 6" xfId="5753" xr:uid="{8E3A32C8-97EB-423F-A2CC-B9473AC9F4C7}"/>
    <cellStyle name="Normal 5 4 2 2 2 7" xfId="2619" xr:uid="{0FF9ACC1-F92F-428F-A156-C01E132A2110}"/>
    <cellStyle name="Normal 5 4 2 2 2 8" xfId="1593" xr:uid="{CEE76CA8-17C8-4CF7-AE22-9D4148844A69}"/>
    <cellStyle name="Normal 5 4 2 2 3" xfId="805" xr:uid="{30BAFADB-7947-4217-9624-1563CFDADC6A}"/>
    <cellStyle name="Normal 5 4 2 2 3 2" xfId="4808" xr:uid="{D642FE03-0190-468D-9E46-D11BD00897A8}"/>
    <cellStyle name="Normal 5 4 2 2 3 2 2" xfId="10048" xr:uid="{F6CF4B13-DC5F-448B-AE64-CE5C602C0E38}"/>
    <cellStyle name="Normal 5 4 2 2 3 2 3" xfId="6924" xr:uid="{AEA015AE-00E0-4F80-A1ED-9C60DCF33547}"/>
    <cellStyle name="Normal 5 4 2 2 3 3" xfId="3877" xr:uid="{ACD519AE-1D8F-4DCE-9D13-B0F2844FF74C}"/>
    <cellStyle name="Normal 5 4 2 2 3 3 2" xfId="9116" xr:uid="{61667E45-552E-4D13-BBE0-BCB6FAAAFA35}"/>
    <cellStyle name="Normal 5 4 2 2 3 4" xfId="8097" xr:uid="{2473DE1C-C0B3-4696-A663-5DBA91E1D5E7}"/>
    <cellStyle name="Normal 5 4 2 2 3 5" xfId="5992" xr:uid="{4EF437D7-730F-415B-8107-CE848E1DEF64}"/>
    <cellStyle name="Normal 5 4 2 2 3 6" xfId="2858" xr:uid="{9C4C98D2-18CC-4C20-88C3-A43784BDDFE9}"/>
    <cellStyle name="Normal 5 4 2 2 3 7" xfId="1832" xr:uid="{12E1474B-6C9D-416B-B593-2DA258DAC52B}"/>
    <cellStyle name="Normal 5 4 2 2 4" xfId="4398" xr:uid="{78399632-F446-4656-9FE2-6A71B61ABEE9}"/>
    <cellStyle name="Normal 5 4 2 2 4 2" xfId="9638" xr:uid="{655F4A7E-20A7-4C68-A5C9-2D79335400A5}"/>
    <cellStyle name="Normal 5 4 2 2 4 3" xfId="6514" xr:uid="{01BFA9C8-7947-4C7A-B853-5E0B9ED9B94C}"/>
    <cellStyle name="Normal 5 4 2 2 5" xfId="3396" xr:uid="{B4DF3268-FD0F-461C-BFC3-615D0E75CD10}"/>
    <cellStyle name="Normal 5 4 2 2 5 2" xfId="8635" xr:uid="{AE34CEBA-C20A-46D9-BABE-63B53499BCD2}"/>
    <cellStyle name="Normal 5 4 2 2 6" xfId="7616" xr:uid="{8AC662C3-8C09-4F84-A483-57FEAB2D7F90}"/>
    <cellStyle name="Normal 5 4 2 2 7" xfId="5511" xr:uid="{1C134BBC-F0B6-4A8C-B7B1-ADC64C254FB7}"/>
    <cellStyle name="Normal 5 4 2 2 8" xfId="2377" xr:uid="{8807E5FF-AE56-4083-9D33-8FC83847C36F}"/>
    <cellStyle name="Normal 5 4 2 2 9" xfId="1351" xr:uid="{058126C7-9B07-458C-8327-D3E49659162A}"/>
    <cellStyle name="Normal 5 4 2 3" xfId="507" xr:uid="{0FD3850D-ED64-4965-AAB9-93673020F79A}"/>
    <cellStyle name="Normal 5 4 2 3 2" xfId="990" xr:uid="{4B3386A8-9BC6-49B3-844F-AFB96A0824ED}"/>
    <cellStyle name="Normal 5 4 2 3 2 2" xfId="4967" xr:uid="{2BCFBD9E-64C2-4A8F-8F0C-92E08157C3D1}"/>
    <cellStyle name="Normal 5 4 2 3 2 2 2" xfId="10207" xr:uid="{84FE703C-B313-4E52-A1C2-EBB4E394DF5E}"/>
    <cellStyle name="Normal 5 4 2 3 2 2 3" xfId="7083" xr:uid="{4353726B-F591-49F8-8267-FC954B04BA1C}"/>
    <cellStyle name="Normal 5 4 2 3 2 3" xfId="4062" xr:uid="{D8837116-B049-4621-9736-BF474D5CBFB1}"/>
    <cellStyle name="Normal 5 4 2 3 2 3 2" xfId="9301" xr:uid="{5021941F-9D19-4CF0-801E-6A569BE61337}"/>
    <cellStyle name="Normal 5 4 2 3 2 4" xfId="8282" xr:uid="{CE5BC11A-0822-409F-B48D-B4BC79839DDF}"/>
    <cellStyle name="Normal 5 4 2 3 2 5" xfId="6177" xr:uid="{07D8041C-9F13-4C0F-8D60-9E7BFDFCC628}"/>
    <cellStyle name="Normal 5 4 2 3 2 6" xfId="3043" xr:uid="{450BB7D4-9612-4310-969D-E5186FAFA8D5}"/>
    <cellStyle name="Normal 5 4 2 3 2 7" xfId="2017" xr:uid="{CE75596A-C913-4CB3-AC15-62D2FF22D0DD}"/>
    <cellStyle name="Normal 5 4 2 3 3" xfId="4555" xr:uid="{E9D5914D-44D9-44D0-AD67-DA6882AAD7EF}"/>
    <cellStyle name="Normal 5 4 2 3 3 2" xfId="9795" xr:uid="{44F72C3E-D6D3-4F0E-AF71-DC20A3FCFB0D}"/>
    <cellStyle name="Normal 5 4 2 3 3 3" xfId="6671" xr:uid="{EEC4B236-74B3-4463-B2A6-62AE8FFE71C2}"/>
    <cellStyle name="Normal 5 4 2 3 4" xfId="3581" xr:uid="{54471079-8503-4262-9143-DE4FF380195D}"/>
    <cellStyle name="Normal 5 4 2 3 4 2" xfId="8820" xr:uid="{72BED7AE-492C-4146-A905-59476C75564D}"/>
    <cellStyle name="Normal 5 4 2 3 5" xfId="7801" xr:uid="{A0A40658-3DA2-47F2-AD2E-9387CFB8CAE6}"/>
    <cellStyle name="Normal 5 4 2 3 6" xfId="5696" xr:uid="{F55F9E18-6B31-4217-9416-782F8B4AEE26}"/>
    <cellStyle name="Normal 5 4 2 3 7" xfId="2562" xr:uid="{E3F61CD1-A01D-41EB-BE69-BEA82FDCB61E}"/>
    <cellStyle name="Normal 5 4 2 3 8" xfId="1536" xr:uid="{0D977B7A-6E46-4E53-8E44-C30904C518B1}"/>
    <cellStyle name="Normal 5 4 2 4" xfId="261" xr:uid="{C454542E-271C-4BB0-8B97-DF162C59E6D6}"/>
    <cellStyle name="Normal 5 4 2 4 2" xfId="4349" xr:uid="{46B6E01E-7D7C-4CF9-AD59-C74C8E1CA1E1}"/>
    <cellStyle name="Normal 5 4 2 4 2 2" xfId="9589" xr:uid="{5635145D-626A-4A9A-8CCB-D03E6A8F822E}"/>
    <cellStyle name="Normal 5 4 2 4 2 3" xfId="6465" xr:uid="{92F80715-F4B2-4938-B25E-B332171A5F74}"/>
    <cellStyle name="Normal 5 4 2 4 3" xfId="3338" xr:uid="{702F9F05-CCFD-4616-BB67-C84676FB5146}"/>
    <cellStyle name="Normal 5 4 2 4 3 2" xfId="8577" xr:uid="{E26DE7FB-00F9-4F57-9822-7A54AF7D9886}"/>
    <cellStyle name="Normal 5 4 2 4 4" xfId="7558" xr:uid="{6F31CCF7-CA29-4EE9-A82C-AD9E7D895AB2}"/>
    <cellStyle name="Normal 5 4 2 4 5" xfId="5453" xr:uid="{84F2105D-D1C2-4FB1-8D74-813021D1C97B}"/>
    <cellStyle name="Normal 5 4 2 4 6" xfId="2319" xr:uid="{52DA5678-6168-4516-A130-1BAB0623035F}"/>
    <cellStyle name="Normal 5 4 2 4 7" xfId="1293" xr:uid="{3ABB421C-8D10-4782-8605-B60F3B1B48A8}"/>
    <cellStyle name="Normal 5 4 2 5" xfId="747" xr:uid="{A04404FC-F0AB-4AE8-8457-A964F3D623D2}"/>
    <cellStyle name="Normal 5 4 2 5 2" xfId="4760" xr:uid="{B01D977A-EA79-4142-B81B-738E96044374}"/>
    <cellStyle name="Normal 5 4 2 5 2 2" xfId="10000" xr:uid="{D52EB2A1-3F53-4628-9B2A-496D127AF7F2}"/>
    <cellStyle name="Normal 5 4 2 5 2 3" xfId="6876" xr:uid="{5D4B1B53-55CC-4927-B092-EF7ED8ABDB3C}"/>
    <cellStyle name="Normal 5 4 2 5 3" xfId="3819" xr:uid="{7EA5E488-9D33-438C-8F2B-3A13C31AEBE0}"/>
    <cellStyle name="Normal 5 4 2 5 3 2" xfId="9058" xr:uid="{A1F06FA9-9001-46B3-846E-2D5417CA8459}"/>
    <cellStyle name="Normal 5 4 2 5 4" xfId="8039" xr:uid="{CC2E7710-3FAD-4EEA-9E9C-2B21E84ED5E8}"/>
    <cellStyle name="Normal 5 4 2 5 5" xfId="5934" xr:uid="{914661C0-8BAD-4306-A9AC-AF2F2DC771D7}"/>
    <cellStyle name="Normal 5 4 2 5 6" xfId="2800" xr:uid="{94D23BEC-C388-43B3-A6A0-80F0FA3E417D}"/>
    <cellStyle name="Normal 5 4 2 5 7" xfId="1774" xr:uid="{0FA270C2-077B-4443-8D4C-8A0C840FA3D3}"/>
    <cellStyle name="Normal 5 4 2 6" xfId="4302" xr:uid="{467666E0-2C5C-4EE9-A0EE-89CE891E9D95}"/>
    <cellStyle name="Normal 5 4 2 6 2" xfId="9542" xr:uid="{8410E2D1-D71D-4524-8EDB-89954A0606CB}"/>
    <cellStyle name="Normal 5 4 2 6 3" xfId="6418" xr:uid="{4BFE1B5B-61A8-4C7E-960B-191E33A2DACB}"/>
    <cellStyle name="Normal 5 4 2 7" xfId="3281" xr:uid="{2D7FCDC4-D220-4A8D-80FA-93298B9EB2F6}"/>
    <cellStyle name="Normal 5 4 2 7 2" xfId="8520" xr:uid="{C4A12EE8-FD12-4EFD-A5CC-32424F807D67}"/>
    <cellStyle name="Normal 5 4 2 8" xfId="7501" xr:uid="{21DA4727-26B6-47AB-99E5-91F307BC7476}"/>
    <cellStyle name="Normal 5 4 2 9" xfId="5396" xr:uid="{DE72CADF-7E40-46B7-BA89-C5805970B34D}"/>
    <cellStyle name="Normal 5 4 3" xfId="342" xr:uid="{356F03B3-2096-4656-B8F7-A940F8A33CFF}"/>
    <cellStyle name="Normal 5 4 3 10" xfId="1374" xr:uid="{1770A511-EB55-405B-BAAC-726C1CEDE3A7}"/>
    <cellStyle name="Normal 5 4 3 2" xfId="587" xr:uid="{42690BC8-F192-4352-B556-F546D1E773BE}"/>
    <cellStyle name="Normal 5 4 3 2 2" xfId="1070" xr:uid="{1ED242CE-AD5C-4170-87EB-8E979E2EC9BF}"/>
    <cellStyle name="Normal 5 4 3 2 2 2" xfId="5033" xr:uid="{CA10337C-3EA5-477C-AB63-E2D80B9A7D3C}"/>
    <cellStyle name="Normal 5 4 3 2 2 2 2" xfId="10273" xr:uid="{BB1E7866-3165-4C75-898F-5AB45ACF35B4}"/>
    <cellStyle name="Normal 5 4 3 2 2 2 3" xfId="7149" xr:uid="{99D4EAA0-B35F-4EF0-8437-4BBD184F5237}"/>
    <cellStyle name="Normal 5 4 3 2 2 3" xfId="4142" xr:uid="{D992BE41-4A11-4EA7-8A01-386BA644E3E4}"/>
    <cellStyle name="Normal 5 4 3 2 2 3 2" xfId="9381" xr:uid="{68BCB36E-12C5-4BEB-99DA-545A48581BA3}"/>
    <cellStyle name="Normal 5 4 3 2 2 4" xfId="8362" xr:uid="{2F4AA897-39FF-41B5-8671-AED25B615163}"/>
    <cellStyle name="Normal 5 4 3 2 2 5" xfId="6257" xr:uid="{C4C92655-86A2-49F3-BAFF-4730E48892E3}"/>
    <cellStyle name="Normal 5 4 3 2 2 6" xfId="3123" xr:uid="{680E24BF-1359-4039-8550-BB38D74E093B}"/>
    <cellStyle name="Normal 5 4 3 2 2 7" xfId="2097" xr:uid="{09044B3F-40C8-4A01-B6AE-D10A08A9D89E}"/>
    <cellStyle name="Normal 5 4 3 2 3" xfId="4622" xr:uid="{8D6654D3-D504-42C4-AEA7-490306B77027}"/>
    <cellStyle name="Normal 5 4 3 2 3 2" xfId="9862" xr:uid="{8171502C-CADA-4699-9FE7-306D18D55DCE}"/>
    <cellStyle name="Normal 5 4 3 2 3 3" xfId="6738" xr:uid="{14BCD4FA-7D8D-4AB2-A66F-883E64230957}"/>
    <cellStyle name="Normal 5 4 3 2 4" xfId="3661" xr:uid="{0013FF05-FDA5-4B8D-A8C0-5109E8C3EC54}"/>
    <cellStyle name="Normal 5 4 3 2 4 2" xfId="8900" xr:uid="{037A3605-11B9-4B9C-90AF-33096049B085}"/>
    <cellStyle name="Normal 5 4 3 2 5" xfId="7881" xr:uid="{6BAE4D22-C7B8-4185-84F9-B6D1D96400DB}"/>
    <cellStyle name="Normal 5 4 3 2 6" xfId="5776" xr:uid="{DE8A7B07-B75F-4DA8-8A96-1486F5BCF0B7}"/>
    <cellStyle name="Normal 5 4 3 2 7" xfId="2642" xr:uid="{CB5FBE0A-DC9A-4B43-A370-B2F9FF13DB64}"/>
    <cellStyle name="Normal 5 4 3 2 8" xfId="1616" xr:uid="{49682F9C-1307-4C04-8C67-AF514392F5E8}"/>
    <cellStyle name="Normal 5 4 3 3" xfId="828" xr:uid="{4B3A3C27-78C8-4A9B-8595-22B22DED2B31}"/>
    <cellStyle name="Normal 5 4 3 3 2" xfId="4826" xr:uid="{E526D857-43A1-47E8-9D8E-F1C61C4BDD32}"/>
    <cellStyle name="Normal 5 4 3 3 2 2" xfId="10066" xr:uid="{C3584950-A2C4-4BF8-B8FC-750F3A39B1F3}"/>
    <cellStyle name="Normal 5 4 3 3 2 3" xfId="6942" xr:uid="{49D9E329-7121-4391-B8AE-CE26A7662319}"/>
    <cellStyle name="Normal 5 4 3 3 3" xfId="3900" xr:uid="{88CAAE8D-41D3-47A6-9685-D08CE03344DF}"/>
    <cellStyle name="Normal 5 4 3 3 3 2" xfId="9139" xr:uid="{87D3E40B-C968-467A-BCAC-6F74508B0195}"/>
    <cellStyle name="Normal 5 4 3 3 4" xfId="8120" xr:uid="{A568DB64-8440-4C26-88DC-03985851DD43}"/>
    <cellStyle name="Normal 5 4 3 3 5" xfId="6015" xr:uid="{07BAD3E7-A716-43D9-BF7A-EA48B3CA3579}"/>
    <cellStyle name="Normal 5 4 3 3 6" xfId="2881" xr:uid="{465A1D37-E664-422E-95F7-E3B7A7AEA981}"/>
    <cellStyle name="Normal 5 4 3 3 7" xfId="1855" xr:uid="{684E5F02-7A03-4916-8D5B-76E3EE69BDA6}"/>
    <cellStyle name="Normal 5 4 3 4" xfId="4416" xr:uid="{AFADB49F-8742-4812-92ED-F7D2845772F0}"/>
    <cellStyle name="Normal 5 4 3 4 2" xfId="9656" xr:uid="{83537EF3-169C-4413-BFEE-0D328C865A61}"/>
    <cellStyle name="Normal 5 4 3 4 3" xfId="6532" xr:uid="{10781BB9-2702-44CF-9CD4-8732E89AFD7C}"/>
    <cellStyle name="Normal 5 4 3 5" xfId="3419" xr:uid="{2E7A33E6-177C-4FEB-819F-740180AC2AD6}"/>
    <cellStyle name="Normal 5 4 3 5 2" xfId="8658" xr:uid="{50843331-1155-45F1-81AF-93F45D034C8E}"/>
    <cellStyle name="Normal 5 4 3 6" xfId="7639" xr:uid="{0E55DC3F-6D58-4F74-B7A2-CE535DAF430F}"/>
    <cellStyle name="Normal 5 4 3 7" xfId="5534" xr:uid="{836B7F2F-274C-44F0-867E-901920E12E33}"/>
    <cellStyle name="Normal 5 4 3 8" xfId="10648" xr:uid="{38D94B63-B0D0-46C1-B5D1-FDB0AC896C4E}"/>
    <cellStyle name="Normal 5 4 3 9" xfId="2400" xr:uid="{2A9E134D-D8E5-409E-9756-43DCCC90D024}"/>
    <cellStyle name="Normal 5 4 4" xfId="385" xr:uid="{D62B9856-9F86-43FF-BD49-538FA7A38A61}"/>
    <cellStyle name="Normal 5 4 4 10" xfId="1415" xr:uid="{666445D5-1A44-4097-A39C-5E025AE5B8B2}"/>
    <cellStyle name="Normal 5 4 4 2" xfId="628" xr:uid="{5D9D4809-BDDE-4CC3-9329-7623A921E2A9}"/>
    <cellStyle name="Normal 5 4 4 2 2" xfId="1111" xr:uid="{7C6956DD-50CF-48A4-A7F2-D7A89C24121D}"/>
    <cellStyle name="Normal 5 4 4 2 2 2" xfId="5069" xr:uid="{6679163B-4ADB-460E-B1D5-C788A5BB1684}"/>
    <cellStyle name="Normal 5 4 4 2 2 2 2" xfId="10309" xr:uid="{5FDBC089-07B1-402A-B879-3949388E97BB}"/>
    <cellStyle name="Normal 5 4 4 2 2 2 3" xfId="7185" xr:uid="{F2F81D3A-8BCC-4FFA-BE44-E45739C4F5AB}"/>
    <cellStyle name="Normal 5 4 4 2 2 3" xfId="4183" xr:uid="{E2E6853B-9FEE-4BB8-9658-E6215DE25C08}"/>
    <cellStyle name="Normal 5 4 4 2 2 3 2" xfId="9422" xr:uid="{BBD1720E-94F2-4272-841C-F996235C66D6}"/>
    <cellStyle name="Normal 5 4 4 2 2 4" xfId="8403" xr:uid="{A321EF1D-0869-4DC6-9F5E-4460B337B7AE}"/>
    <cellStyle name="Normal 5 4 4 2 2 5" xfId="6298" xr:uid="{152E4427-20D9-46F6-B9BA-CAF99F07B9EE}"/>
    <cellStyle name="Normal 5 4 4 2 2 6" xfId="3164" xr:uid="{0F5BC200-A270-44CE-9C6A-10BAE4C34700}"/>
    <cellStyle name="Normal 5 4 4 2 2 7" xfId="2138" xr:uid="{E60CEFCD-6A95-4EB8-B48B-B7F9CCCBB6CA}"/>
    <cellStyle name="Normal 5 4 4 2 3" xfId="4658" xr:uid="{F285EC3A-FFF7-47F9-99FB-7EACFBB43D8A}"/>
    <cellStyle name="Normal 5 4 4 2 3 2" xfId="9898" xr:uid="{086B70BA-5DE9-491F-906F-97067D8BD34A}"/>
    <cellStyle name="Normal 5 4 4 2 3 3" xfId="6774" xr:uid="{09E2681A-0E5F-458D-A7A8-7F65D9224F0C}"/>
    <cellStyle name="Normal 5 4 4 2 4" xfId="3702" xr:uid="{83D3829D-4952-429D-B6AF-F38EA995E1D2}"/>
    <cellStyle name="Normal 5 4 4 2 4 2" xfId="8941" xr:uid="{6523FF8F-F77C-4F53-AE9F-1456B1CE45AB}"/>
    <cellStyle name="Normal 5 4 4 2 5" xfId="7922" xr:uid="{BCDFD4A5-2B1B-4568-B069-9CBADBBF7053}"/>
    <cellStyle name="Normal 5 4 4 2 6" xfId="5817" xr:uid="{71A38784-04F7-44ED-8966-2AFF52C7986B}"/>
    <cellStyle name="Normal 5 4 4 2 7" xfId="2683" xr:uid="{7B0A93EE-DC76-4AA4-AD50-527082CD20D9}"/>
    <cellStyle name="Normal 5 4 4 2 8" xfId="1657" xr:uid="{299AEEA9-C075-4AFF-89B2-4AF78F2D1722}"/>
    <cellStyle name="Normal 5 4 4 3" xfId="869" xr:uid="{A24A63C9-AF4B-49A4-B5D2-49771CAFD63B}"/>
    <cellStyle name="Normal 5 4 4 3 2" xfId="4862" xr:uid="{BF925399-7733-4CC0-8481-8F57A2FBBFF5}"/>
    <cellStyle name="Normal 5 4 4 3 2 2" xfId="10102" xr:uid="{E2072090-E0FE-41CF-B65A-E137A38FF57C}"/>
    <cellStyle name="Normal 5 4 4 3 2 3" xfId="6978" xr:uid="{39BB8F97-52C3-419D-B883-7B89E8354EBC}"/>
    <cellStyle name="Normal 5 4 4 3 3" xfId="3941" xr:uid="{603782CC-D6FD-4688-8425-B932E3CF56B5}"/>
    <cellStyle name="Normal 5 4 4 3 3 2" xfId="9180" xr:uid="{A494F615-30BD-47B8-AAFD-B0F21A53A872}"/>
    <cellStyle name="Normal 5 4 4 3 4" xfId="8161" xr:uid="{CFF2526E-344A-4E94-AB91-AF4AD4FF46E1}"/>
    <cellStyle name="Normal 5 4 4 3 5" xfId="6056" xr:uid="{42B2FE8A-DA34-47AD-8245-D48D11C0B910}"/>
    <cellStyle name="Normal 5 4 4 3 6" xfId="2922" xr:uid="{9310BF1E-D50D-4E82-B0C7-A52D3DCD837D}"/>
    <cellStyle name="Normal 5 4 4 3 7" xfId="1896" xr:uid="{985FBEB8-E8B0-423C-9178-EFC0B8438CCC}"/>
    <cellStyle name="Normal 5 4 4 4" xfId="4451" xr:uid="{AEE73A02-C826-4BAF-AABB-41A2863166F9}"/>
    <cellStyle name="Normal 5 4 4 4 2" xfId="9691" xr:uid="{EC3F5FF7-E810-4EC7-BD03-6187A2406344}"/>
    <cellStyle name="Normal 5 4 4 4 3" xfId="6567" xr:uid="{B9A52045-D43D-4808-985E-E055BD800C1D}"/>
    <cellStyle name="Normal 5 4 4 5" xfId="3460" xr:uid="{233CFED5-BB15-4C7C-98E4-EDC6C84516F7}"/>
    <cellStyle name="Normal 5 4 4 5 2" xfId="8699" xr:uid="{C15D701B-2B70-41C1-ABDC-F711A8D1762F}"/>
    <cellStyle name="Normal 5 4 4 6" xfId="7680" xr:uid="{98DB76E8-C692-4400-A70C-92842C2E79B7}"/>
    <cellStyle name="Normal 5 4 4 7" xfId="5575" xr:uid="{2BDA040F-E727-4323-8235-B75D9C9D7E47}"/>
    <cellStyle name="Normal 5 4 4 8" xfId="10689" xr:uid="{42DF8583-43FA-48B4-9EB3-3BFC344274B6}"/>
    <cellStyle name="Normal 5 4 4 9" xfId="2441" xr:uid="{4C30947C-2CEE-424E-80DF-ADF5336604C2}"/>
    <cellStyle name="Normal 5 4 5" xfId="426" xr:uid="{98D52B67-09F2-4ADD-8DAF-A04AD9ED735D}"/>
    <cellStyle name="Normal 5 4 5 10" xfId="1456" xr:uid="{86F14516-776F-433F-BAFB-60376A98419D}"/>
    <cellStyle name="Normal 5 4 5 2" xfId="669" xr:uid="{EF64B29C-D72D-4011-94EB-B36F61BC62A2}"/>
    <cellStyle name="Normal 5 4 5 2 2" xfId="1152" xr:uid="{C2AFD1AE-A6B7-45B8-A207-28489A7D4D53}"/>
    <cellStyle name="Normal 5 4 5 2 2 2" xfId="5105" xr:uid="{D3DC6134-F4EB-4788-800A-73B775EDCDEF}"/>
    <cellStyle name="Normal 5 4 5 2 2 2 2" xfId="10345" xr:uid="{9645A952-806A-4CB2-8D13-C3878E550898}"/>
    <cellStyle name="Normal 5 4 5 2 2 2 3" xfId="7221" xr:uid="{64802515-9C82-4498-96BE-4C60F0C85B07}"/>
    <cellStyle name="Normal 5 4 5 2 2 3" xfId="4224" xr:uid="{3509DCDE-7276-417B-B503-3417E38A156B}"/>
    <cellStyle name="Normal 5 4 5 2 2 3 2" xfId="9463" xr:uid="{8A709268-1392-421D-B25F-BD651EC1A7DE}"/>
    <cellStyle name="Normal 5 4 5 2 2 4" xfId="8444" xr:uid="{0A1B7751-CD3A-4A2E-9346-3F48C035AD70}"/>
    <cellStyle name="Normal 5 4 5 2 2 5" xfId="6339" xr:uid="{15EF8FAF-9E53-4054-A361-A9A420FCB691}"/>
    <cellStyle name="Normal 5 4 5 2 2 6" xfId="3205" xr:uid="{E3CB2A70-FF92-4302-9E70-27CAE14649EE}"/>
    <cellStyle name="Normal 5 4 5 2 2 7" xfId="2179" xr:uid="{A723300F-7946-4241-9F3A-6360C4581F15}"/>
    <cellStyle name="Normal 5 4 5 2 3" xfId="4694" xr:uid="{B1DE4763-E77B-4D01-A3E4-D2D6ED4A644B}"/>
    <cellStyle name="Normal 5 4 5 2 3 2" xfId="9934" xr:uid="{35F473D4-2999-4EFB-AEFF-87F4D3C11AA1}"/>
    <cellStyle name="Normal 5 4 5 2 3 3" xfId="6810" xr:uid="{54363564-6E23-4470-936A-0995CEDC5D02}"/>
    <cellStyle name="Normal 5 4 5 2 4" xfId="3743" xr:uid="{8FB900E9-405A-4FB0-BCB6-BA5CB8A29F4F}"/>
    <cellStyle name="Normal 5 4 5 2 4 2" xfId="8982" xr:uid="{57CE8CC2-7992-4801-BA89-BE36B56294EA}"/>
    <cellStyle name="Normal 5 4 5 2 5" xfId="7963" xr:uid="{5F55D13E-991A-4AB3-8F0F-291CE7C8D1E2}"/>
    <cellStyle name="Normal 5 4 5 2 6" xfId="5858" xr:uid="{02D77660-593D-4FF4-A181-26E1CDC1AF01}"/>
    <cellStyle name="Normal 5 4 5 2 7" xfId="2724" xr:uid="{21B51FC3-34A4-4508-91D5-66C0AB5E5E0B}"/>
    <cellStyle name="Normal 5 4 5 2 8" xfId="1698" xr:uid="{ED93355D-E886-41A0-BD88-BD01D673EBC8}"/>
    <cellStyle name="Normal 5 4 5 3" xfId="910" xr:uid="{ABC588B7-3C39-4E6E-8FC8-364B9AC0580E}"/>
    <cellStyle name="Normal 5 4 5 3 2" xfId="4898" xr:uid="{33F44203-4E93-4EBD-98B6-AC4FD72C986D}"/>
    <cellStyle name="Normal 5 4 5 3 2 2" xfId="10138" xr:uid="{A31877AC-1A85-49C7-BB64-20CBA46E36EB}"/>
    <cellStyle name="Normal 5 4 5 3 2 3" xfId="7014" xr:uid="{EF1BA8A0-C80E-48D3-A213-51F054359AFE}"/>
    <cellStyle name="Normal 5 4 5 3 3" xfId="3982" xr:uid="{FCCEEBB5-9262-4AD4-9E67-F6E674CC431D}"/>
    <cellStyle name="Normal 5 4 5 3 3 2" xfId="9221" xr:uid="{B00D8263-34B4-44FD-A9CD-C0D697C60CCC}"/>
    <cellStyle name="Normal 5 4 5 3 4" xfId="8202" xr:uid="{E4ADC941-B18B-4D9C-ABAA-E7D46B131774}"/>
    <cellStyle name="Normal 5 4 5 3 5" xfId="6097" xr:uid="{4C578588-6CB9-4A98-8927-2C503FBC0427}"/>
    <cellStyle name="Normal 5 4 5 3 6" xfId="2963" xr:uid="{97608541-EF3F-4CDA-9722-A4D268111A82}"/>
    <cellStyle name="Normal 5 4 5 3 7" xfId="1937" xr:uid="{6E0D50DA-23F4-4B36-8651-F66E8F072CF6}"/>
    <cellStyle name="Normal 5 4 5 4" xfId="4487" xr:uid="{C9FE6F25-5CA8-4075-8CDE-F0B800E4AB0D}"/>
    <cellStyle name="Normal 5 4 5 4 2" xfId="9727" xr:uid="{58D0A0FB-4670-4F16-B076-BDDACE1A793E}"/>
    <cellStyle name="Normal 5 4 5 4 3" xfId="6603" xr:uid="{8B6629BF-CD7C-4B8F-BD03-8F6DE729DC6C}"/>
    <cellStyle name="Normal 5 4 5 5" xfId="3501" xr:uid="{26828F0F-960E-4060-B4F7-0637B4918F0C}"/>
    <cellStyle name="Normal 5 4 5 5 2" xfId="8740" xr:uid="{A2F31771-BB03-4E3D-96C9-C6B1F869EBC3}"/>
    <cellStyle name="Normal 5 4 5 6" xfId="7721" xr:uid="{D868FE28-4F9D-4759-A0B4-B908EA0B61E2}"/>
    <cellStyle name="Normal 5 4 5 7" xfId="5616" xr:uid="{E2E39054-D42E-449A-8763-A7842CEC50DE}"/>
    <cellStyle name="Normal 5 4 5 8" xfId="10730" xr:uid="{20311948-0223-418C-9CA5-5CB1BD5300FF}"/>
    <cellStyle name="Normal 5 4 5 9" xfId="2482" xr:uid="{5D952AA9-D1BB-4BDD-963D-32CDD4CCC64E}"/>
    <cellStyle name="Normal 5 4 6" xfId="284" xr:uid="{C2DA681F-A25F-452F-8686-EF313678B07A}"/>
    <cellStyle name="Normal 5 4 6 2" xfId="530" xr:uid="{300B3C0D-23CC-4DCA-9572-DC1A044248A1}"/>
    <cellStyle name="Normal 5 4 6 2 2" xfId="1013" xr:uid="{B66278B4-E821-4BDC-BD82-6F920946F63C}"/>
    <cellStyle name="Normal 5 4 6 2 2 2" xfId="4986" xr:uid="{A6E9F69D-508E-409A-95AF-0E2383356D2A}"/>
    <cellStyle name="Normal 5 4 6 2 2 2 2" xfId="10226" xr:uid="{C43BDFC5-755E-4E2B-9691-13F643F0AA3B}"/>
    <cellStyle name="Normal 5 4 6 2 2 2 3" xfId="7102" xr:uid="{304E29CA-3146-479C-A1AB-9AC980AC95E2}"/>
    <cellStyle name="Normal 5 4 6 2 2 3" xfId="4085" xr:uid="{549F3380-72CC-4DE3-B5D8-5FD9C697BB3C}"/>
    <cellStyle name="Normal 5 4 6 2 2 3 2" xfId="9324" xr:uid="{5121CDFD-780F-4CC4-A006-8F4F6C202954}"/>
    <cellStyle name="Normal 5 4 6 2 2 4" xfId="8305" xr:uid="{46BC610B-7C23-4CA5-818E-D670AAF62033}"/>
    <cellStyle name="Normal 5 4 6 2 2 5" xfId="6200" xr:uid="{F70B9501-3969-44AD-9510-A26F050CB171}"/>
    <cellStyle name="Normal 5 4 6 2 2 6" xfId="3066" xr:uid="{792CDE27-362A-428F-9E29-D5B0AAA2E6D8}"/>
    <cellStyle name="Normal 5 4 6 2 2 7" xfId="2040" xr:uid="{D9966119-B6EC-4696-960F-5BB4E676D5D3}"/>
    <cellStyle name="Normal 5 4 6 2 3" xfId="4574" xr:uid="{172FF472-3C89-4453-8536-947709BC6E21}"/>
    <cellStyle name="Normal 5 4 6 2 3 2" xfId="9814" xr:uid="{347BB1AB-428C-40B2-ACA5-C14C6F74FF43}"/>
    <cellStyle name="Normal 5 4 6 2 3 3" xfId="6690" xr:uid="{5622A03D-29E3-4223-9967-F5163AEC01CD}"/>
    <cellStyle name="Normal 5 4 6 2 4" xfId="3604" xr:uid="{AB9DA234-8E4F-48D3-B7EB-082C92EB2DE4}"/>
    <cellStyle name="Normal 5 4 6 2 4 2" xfId="8843" xr:uid="{A38C61A1-94DE-4C47-91D8-3B7CEF140844}"/>
    <cellStyle name="Normal 5 4 6 2 5" xfId="7824" xr:uid="{5D43F8A7-6AB6-4207-8B3F-1B020A5B725B}"/>
    <cellStyle name="Normal 5 4 6 2 6" xfId="5719" xr:uid="{18CD2A0A-FAC4-4AFE-8123-DDF0AC187AE3}"/>
    <cellStyle name="Normal 5 4 6 2 7" xfId="2585" xr:uid="{088F4CCB-42B7-4F97-906F-CD5A79FC12AB}"/>
    <cellStyle name="Normal 5 4 6 2 8" xfId="1559" xr:uid="{AE50DBE9-8037-47F8-8786-CCEBFA35375E}"/>
    <cellStyle name="Normal 5 4 6 3" xfId="770" xr:uid="{343858B3-8806-4CF2-A6C1-0C237A4D3091}"/>
    <cellStyle name="Normal 5 4 6 3 2" xfId="4778" xr:uid="{80362BF5-055A-47A0-941E-4B1D701768F2}"/>
    <cellStyle name="Normal 5 4 6 3 2 2" xfId="10018" xr:uid="{C1C1D296-C87D-4F3A-B824-78833487D419}"/>
    <cellStyle name="Normal 5 4 6 3 2 3" xfId="6894" xr:uid="{89B500A3-D1AE-4148-95BA-3C9995A07FA1}"/>
    <cellStyle name="Normal 5 4 6 3 3" xfId="3842" xr:uid="{7EFCBEDA-996F-421F-AC1D-E76F4C5F9191}"/>
    <cellStyle name="Normal 5 4 6 3 3 2" xfId="9081" xr:uid="{824D9F2E-768C-4F38-896B-C81A0B69CEF6}"/>
    <cellStyle name="Normal 5 4 6 3 4" xfId="8062" xr:uid="{3468462B-ABF8-465A-AD0A-347061214E1F}"/>
    <cellStyle name="Normal 5 4 6 3 5" xfId="5957" xr:uid="{299E611D-6113-45D6-AA17-9C720371DF26}"/>
    <cellStyle name="Normal 5 4 6 3 6" xfId="2823" xr:uid="{6E144C7C-50C9-4903-95A3-B007FC9DE7CD}"/>
    <cellStyle name="Normal 5 4 6 3 7" xfId="1797" xr:uid="{936171C5-AC41-49E2-90AE-E052DE6C877F}"/>
    <cellStyle name="Normal 5 4 6 4" xfId="4368" xr:uid="{9311F0D9-9E86-420D-8BFE-C5134FFFF298}"/>
    <cellStyle name="Normal 5 4 6 4 2" xfId="9608" xr:uid="{DE0A3491-2CAE-4406-85B0-264CAFBD811D}"/>
    <cellStyle name="Normal 5 4 6 4 3" xfId="6484" xr:uid="{819C90C6-6B67-484A-9A30-2A71ECF9944B}"/>
    <cellStyle name="Normal 5 4 6 5" xfId="3361" xr:uid="{3BF41289-3A62-4CF8-B8CC-57C63D938514}"/>
    <cellStyle name="Normal 5 4 6 5 2" xfId="8600" xr:uid="{E9265EC4-02A1-4547-BC82-F061B4C7E8C4}"/>
    <cellStyle name="Normal 5 4 6 6" xfId="7581" xr:uid="{BEE165DC-C07C-4567-AEF3-EA14AA5E4E01}"/>
    <cellStyle name="Normal 5 4 6 7" xfId="5476" xr:uid="{852A64AB-68AE-42A7-BE0D-76C3B269C307}"/>
    <cellStyle name="Normal 5 4 6 8" xfId="2342" xr:uid="{D59071A9-47D4-4012-98E6-B710A9D79EAE}"/>
    <cellStyle name="Normal 5 4 6 9" xfId="1316" xr:uid="{9BA15905-8990-4116-BF52-D19F3802A33D}"/>
    <cellStyle name="Normal 5 4 7" xfId="474" xr:uid="{EF961B7C-1AD6-4F33-ACC2-CB5F8BBC28BD}"/>
    <cellStyle name="Normal 5 4 7 2" xfId="957" xr:uid="{FB5A3F96-B4A0-432F-A4BE-4ADFEC9DDE9E}"/>
    <cellStyle name="Normal 5 4 7 2 2" xfId="4939" xr:uid="{DBEF885D-94C7-4A95-8546-C9D1699E282F}"/>
    <cellStyle name="Normal 5 4 7 2 2 2" xfId="10179" xr:uid="{5B56D751-448F-46E4-B793-9569FF9D6E6E}"/>
    <cellStyle name="Normal 5 4 7 2 2 3" xfId="7055" xr:uid="{B02585CB-D748-468B-A519-DC6D2EF28BF7}"/>
    <cellStyle name="Normal 5 4 7 2 3" xfId="4029" xr:uid="{03352A37-1250-4BB8-9BCC-7C6A42E41B5E}"/>
    <cellStyle name="Normal 5 4 7 2 3 2" xfId="9268" xr:uid="{57F1AF60-2AAC-4348-8DB5-827E520A6BE7}"/>
    <cellStyle name="Normal 5 4 7 2 4" xfId="8249" xr:uid="{66EA7DA9-5373-4229-907C-66D800DD9B83}"/>
    <cellStyle name="Normal 5 4 7 2 5" xfId="6144" xr:uid="{1A1F87A0-F640-40D1-BB85-BD67009815D2}"/>
    <cellStyle name="Normal 5 4 7 2 6" xfId="3010" xr:uid="{FF315249-620B-460F-BB25-5493B653D4CE}"/>
    <cellStyle name="Normal 5 4 7 2 7" xfId="1984" xr:uid="{85D1DB47-2B11-4294-BBCE-A0728A9B09D1}"/>
    <cellStyle name="Normal 5 4 7 3" xfId="4527" xr:uid="{45F72A33-D6A7-41C3-B7DB-D427DE4072C0}"/>
    <cellStyle name="Normal 5 4 7 3 2" xfId="9767" xr:uid="{1FC9D152-2057-4BD1-9B83-F7B06B3B3DA4}"/>
    <cellStyle name="Normal 5 4 7 3 3" xfId="6643" xr:uid="{EADE0C56-912B-4F39-9EC7-441D7973455C}"/>
    <cellStyle name="Normal 5 4 7 4" xfId="3548" xr:uid="{2C69C4B3-AD4D-4DD0-A4BD-1819A4873927}"/>
    <cellStyle name="Normal 5 4 7 4 2" xfId="8787" xr:uid="{2D5A7575-0398-477F-9C9F-E2F7C52CA454}"/>
    <cellStyle name="Normal 5 4 7 5" xfId="7768" xr:uid="{83C54610-1C97-4865-A09F-E5DDB45573A1}"/>
    <cellStyle name="Normal 5 4 7 6" xfId="5663" xr:uid="{E4DFA38C-7BEB-4342-84DA-5D0CEB23E9D3}"/>
    <cellStyle name="Normal 5 4 7 7" xfId="2529" xr:uid="{68A3F6FA-6DD9-47C4-B9B0-A1DDE3E455C5}"/>
    <cellStyle name="Normal 5 4 7 8" xfId="1503" xr:uid="{FD07EE1A-4740-4085-BD24-16CC3EA7BC10}"/>
    <cellStyle name="Normal 5 4 8" xfId="226" xr:uid="{7CA3B4F0-EBAA-4256-894E-98E598700DD9}"/>
    <cellStyle name="Normal 5 4 8 2" xfId="4319" xr:uid="{ED893100-9065-4E50-8EE8-6111E82EDBD2}"/>
    <cellStyle name="Normal 5 4 8 2 2" xfId="9559" xr:uid="{9616DE22-7075-4F58-ABFF-03CB717D131C}"/>
    <cellStyle name="Normal 5 4 8 2 3" xfId="6435" xr:uid="{5F4E834A-E04F-4278-B9BE-1786A5814E1E}"/>
    <cellStyle name="Normal 5 4 8 3" xfId="3303" xr:uid="{9A9B76BE-7015-4B9A-A87D-AA994D33BA10}"/>
    <cellStyle name="Normal 5 4 8 3 2" xfId="8542" xr:uid="{DA36B80C-1514-4B02-A633-E819F8D492C2}"/>
    <cellStyle name="Normal 5 4 8 4" xfId="7523" xr:uid="{DC59AB22-D31E-442C-A19E-3C1EF95444D1}"/>
    <cellStyle name="Normal 5 4 8 5" xfId="5418" xr:uid="{9905FA11-D82C-43FD-A721-FA1EDD4F0B29}"/>
    <cellStyle name="Normal 5 4 8 6" xfId="2284" xr:uid="{DA064732-CCF4-436C-BBE8-299C4CE8C331}"/>
    <cellStyle name="Normal 5 4 8 7" xfId="1258" xr:uid="{D7AB0A87-E8BB-458C-8FCF-5B90DE1FA9D6}"/>
    <cellStyle name="Normal 5 4 9" xfId="712" xr:uid="{C2EF34C9-1C85-4303-8350-48274EDD0F55}"/>
    <cellStyle name="Normal 5 4 9 2" xfId="4730" xr:uid="{2AA949C3-AD31-47AC-AC69-9E9965AADED9}"/>
    <cellStyle name="Normal 5 4 9 2 2" xfId="9970" xr:uid="{B11A0A9C-2CC7-4DF2-A6D5-C734A60BD9F8}"/>
    <cellStyle name="Normal 5 4 9 2 3" xfId="6846" xr:uid="{340BD9DB-F7E4-43BA-B60F-CA5ED02999AD}"/>
    <cellStyle name="Normal 5 4 9 3" xfId="3784" xr:uid="{447BCD6E-5798-4D0C-8765-9D00ABCB5842}"/>
    <cellStyle name="Normal 5 4 9 3 2" xfId="9023" xr:uid="{C32C57E7-1B91-473C-BC74-6F26354280E7}"/>
    <cellStyle name="Normal 5 4 9 4" xfId="8004" xr:uid="{8707C32C-7CDB-494A-AA41-73830E6B9968}"/>
    <cellStyle name="Normal 5 4 9 5" xfId="5899" xr:uid="{7BF359F6-67DD-4D8A-AD29-11B27F4FD6D8}"/>
    <cellStyle name="Normal 5 4 9 6" xfId="2765" xr:uid="{A84A5628-6CC9-464E-8E3C-86CFCA12E336}"/>
    <cellStyle name="Normal 5 4 9 7" xfId="1739" xr:uid="{0BC117A6-AD19-462B-B74F-B7563347A03A}"/>
    <cellStyle name="Normal 5 5" xfId="1189" xr:uid="{DC14E918-77C2-497E-B364-4A415BED74A6}"/>
    <cellStyle name="Normal 5 5 2" xfId="2216" xr:uid="{74C73990-60B2-47BE-B726-8095E68A867B}"/>
    <cellStyle name="Normal 6" xfId="155" xr:uid="{5294338E-7B62-4A51-86A2-6CC27375311F}"/>
    <cellStyle name="Normal 6 2" xfId="156" xr:uid="{F1D39B95-019A-4984-BD0A-34DC9940B67D}"/>
    <cellStyle name="Normal 6 3" xfId="157" xr:uid="{07A5897B-B782-4E61-B582-FDFF09EF9D18}"/>
    <cellStyle name="Normal 6 4" xfId="158" xr:uid="{B30EE8B7-1E0D-49DA-8BBB-22818C59AA67}"/>
    <cellStyle name="Normal 6 4 10" xfId="4275" xr:uid="{C7A318B8-4821-4EBA-861F-A0BAB7345296}"/>
    <cellStyle name="Normal 6 4 10 2" xfId="9515" xr:uid="{9A5BD635-9A66-4305-A229-6B6D87D12DB0}"/>
    <cellStyle name="Normal 6 4 10 3" xfId="6391" xr:uid="{C92A020C-D76B-4E73-B98F-BE13094F9138}"/>
    <cellStyle name="Normal 6 4 11" xfId="3247" xr:uid="{5721A6F9-BA69-4A76-B0F7-11F5E9E80FEA}"/>
    <cellStyle name="Normal 6 4 11 2" xfId="8486" xr:uid="{F843CC57-0484-43C7-88A5-C3E5EA09F679}"/>
    <cellStyle name="Normal 6 4 12" xfId="7467" xr:uid="{7E246F44-097A-4539-AA47-950610E52961}"/>
    <cellStyle name="Normal 6 4 13" xfId="5362" xr:uid="{C5462D81-A34F-45D2-8429-D4493CAA1DB5}"/>
    <cellStyle name="Normal 6 4 14" xfId="10591" xr:uid="{F05E15EA-0BE0-4EA7-B932-9E1FFBE439C6}"/>
    <cellStyle name="Normal 6 4 15" xfId="10772" xr:uid="{CCC5281F-9CCF-45A6-A016-A840E89C57FF}"/>
    <cellStyle name="Normal 6 4 16" xfId="2228" xr:uid="{4C106468-B495-4C3D-AD25-59B53500B16D}"/>
    <cellStyle name="Normal 6 4 17" xfId="1202" xr:uid="{39088AC7-66CE-42C1-859F-4D04D2CDDCDE}"/>
    <cellStyle name="Normal 6 4 2" xfId="204" xr:uid="{3189955F-228A-4655-B53B-F17A57DD153B}"/>
    <cellStyle name="Normal 6 4 2 10" xfId="10626" xr:uid="{5CD1E7B3-9C2B-4D0D-BD0C-6AEC1207B18C}"/>
    <cellStyle name="Normal 6 4 2 11" xfId="2263" xr:uid="{C24CB960-30CA-4E4D-B8F4-F112C54D494F}"/>
    <cellStyle name="Normal 6 4 2 12" xfId="1237" xr:uid="{625EDF92-DD05-4CC8-AE5A-4F1FC5180CF3}"/>
    <cellStyle name="Normal 6 4 2 2" xfId="320" xr:uid="{BB273331-B7B7-419F-B327-C0C931F18441}"/>
    <cellStyle name="Normal 6 4 2 2 2" xfId="565" xr:uid="{5D4597A4-32FE-4FDF-9D40-4B6C46DCAAC0}"/>
    <cellStyle name="Normal 6 4 2 2 2 2" xfId="1048" xr:uid="{A1B63809-78FA-48F5-89BD-AEB7EC5B7CA0}"/>
    <cellStyle name="Normal 6 4 2 2 2 2 2" xfId="5016" xr:uid="{6F417EBB-E1EF-4965-90D3-F85A203A2B13}"/>
    <cellStyle name="Normal 6 4 2 2 2 2 2 2" xfId="10256" xr:uid="{6C7FB460-10E3-4A7F-A331-A79BE68D18EA}"/>
    <cellStyle name="Normal 6 4 2 2 2 2 2 3" xfId="7132" xr:uid="{41E8C5E0-F3C4-47BE-8166-35CAF9DAACE5}"/>
    <cellStyle name="Normal 6 4 2 2 2 2 3" xfId="4120" xr:uid="{593CC7DB-3AD1-4F9E-BBAB-D8BF92345619}"/>
    <cellStyle name="Normal 6 4 2 2 2 2 3 2" xfId="9359" xr:uid="{2F2EADE8-8D85-4F8F-B0C3-4F50D7958773}"/>
    <cellStyle name="Normal 6 4 2 2 2 2 4" xfId="8340" xr:uid="{2976C8C9-DB05-40B9-AB7D-BEAE1382E590}"/>
    <cellStyle name="Normal 6 4 2 2 2 2 5" xfId="6235" xr:uid="{9066301F-F46D-406B-AC66-520DD98973C5}"/>
    <cellStyle name="Normal 6 4 2 2 2 2 6" xfId="3101" xr:uid="{57215591-73F3-4399-9875-60BC30DF3213}"/>
    <cellStyle name="Normal 6 4 2 2 2 2 7" xfId="2075" xr:uid="{37B54197-F327-4608-9AF6-65D0CF5C21D9}"/>
    <cellStyle name="Normal 6 4 2 2 2 3" xfId="4605" xr:uid="{4AB660A8-D680-4403-BC92-C075479257A8}"/>
    <cellStyle name="Normal 6 4 2 2 2 3 2" xfId="9845" xr:uid="{CA4D72EB-867E-4675-A8E5-E41E64F303ED}"/>
    <cellStyle name="Normal 6 4 2 2 2 3 3" xfId="6721" xr:uid="{83024F6D-0248-4C4B-8E18-2E234245CEF7}"/>
    <cellStyle name="Normal 6 4 2 2 2 4" xfId="3639" xr:uid="{68A8DF72-CE46-4481-9DB7-21798240800B}"/>
    <cellStyle name="Normal 6 4 2 2 2 4 2" xfId="8878" xr:uid="{0FA51B9E-6671-4F8B-8A5A-5C4E760326DC}"/>
    <cellStyle name="Normal 6 4 2 2 2 5" xfId="7859" xr:uid="{3B469F25-A74A-4404-8F09-856B53E43563}"/>
    <cellStyle name="Normal 6 4 2 2 2 6" xfId="5754" xr:uid="{66A778E0-1E81-410B-9A48-FEB4F7720C87}"/>
    <cellStyle name="Normal 6 4 2 2 2 7" xfId="2620" xr:uid="{9BA658BC-8B79-4112-81C5-0FA9D784025D}"/>
    <cellStyle name="Normal 6 4 2 2 2 8" xfId="1594" xr:uid="{BBBE65C8-BFB5-4CF5-8E55-8A8A67CA312B}"/>
    <cellStyle name="Normal 6 4 2 2 3" xfId="806" xr:uid="{7E985E47-EDEF-4DAD-A1CE-584AB9F15297}"/>
    <cellStyle name="Normal 6 4 2 2 3 2" xfId="4809" xr:uid="{68D0E021-1244-4540-A2CA-88002DA6425D}"/>
    <cellStyle name="Normal 6 4 2 2 3 2 2" xfId="10049" xr:uid="{37D42695-5A1B-493F-A9C5-B5F76EF0F8E3}"/>
    <cellStyle name="Normal 6 4 2 2 3 2 3" xfId="6925" xr:uid="{BB49F1F6-E28C-4B75-B402-D862AEC76918}"/>
    <cellStyle name="Normal 6 4 2 2 3 3" xfId="3878" xr:uid="{C1955E25-872B-4314-A884-7AF0A013958E}"/>
    <cellStyle name="Normal 6 4 2 2 3 3 2" xfId="9117" xr:uid="{13DDD18D-FC53-4933-A63E-B59ACFE4BEF8}"/>
    <cellStyle name="Normal 6 4 2 2 3 4" xfId="8098" xr:uid="{057CEC35-087D-4A01-B281-0F04D254F5CE}"/>
    <cellStyle name="Normal 6 4 2 2 3 5" xfId="5993" xr:uid="{002B2EEC-4703-415A-96E0-5A6A5D3A6699}"/>
    <cellStyle name="Normal 6 4 2 2 3 6" xfId="2859" xr:uid="{E5C8852D-6A4B-4535-B49F-3E172D4F54A5}"/>
    <cellStyle name="Normal 6 4 2 2 3 7" xfId="1833" xr:uid="{3EA9E99B-3FA4-4361-850B-A598F61AAD10}"/>
    <cellStyle name="Normal 6 4 2 2 4" xfId="4399" xr:uid="{7D645177-3776-4839-9B81-4269A7456D45}"/>
    <cellStyle name="Normal 6 4 2 2 4 2" xfId="9639" xr:uid="{3B2AAF97-3F35-407C-ACD0-3089B0415E8D}"/>
    <cellStyle name="Normal 6 4 2 2 4 3" xfId="6515" xr:uid="{EB02CBDB-C101-48F0-9812-3CC27449707F}"/>
    <cellStyle name="Normal 6 4 2 2 5" xfId="3397" xr:uid="{BF327192-87D4-4219-BE13-682F3449BBCA}"/>
    <cellStyle name="Normal 6 4 2 2 5 2" xfId="8636" xr:uid="{2D74D2F5-A57E-476A-AAA6-D8A9E99542AB}"/>
    <cellStyle name="Normal 6 4 2 2 6" xfId="7617" xr:uid="{E61E5CB0-72F1-4B61-8A93-7A45EBED6960}"/>
    <cellStyle name="Normal 6 4 2 2 7" xfId="5512" xr:uid="{9D5A2237-43C3-4FD1-BAC5-5D2D495B05E8}"/>
    <cellStyle name="Normal 6 4 2 2 8" xfId="2378" xr:uid="{04167BC3-1174-4301-8882-3602820646C4}"/>
    <cellStyle name="Normal 6 4 2 2 9" xfId="1352" xr:uid="{7FC4A949-DD61-43B8-BC58-E7184F8C4B41}"/>
    <cellStyle name="Normal 6 4 2 3" xfId="508" xr:uid="{64A20B8A-2A1B-4172-852B-3CED8738D49C}"/>
    <cellStyle name="Normal 6 4 2 3 2" xfId="991" xr:uid="{83F9D4D4-34CE-4D6F-A4E5-80E22A498F98}"/>
    <cellStyle name="Normal 6 4 2 3 2 2" xfId="4968" xr:uid="{04300B70-D984-4E26-BB7B-B093A0D7D233}"/>
    <cellStyle name="Normal 6 4 2 3 2 2 2" xfId="10208" xr:uid="{B02FA218-CAC8-4A3A-85E6-0B20F7382EE7}"/>
    <cellStyle name="Normal 6 4 2 3 2 2 3" xfId="7084" xr:uid="{DCDFE972-29E3-458C-9BEF-9320780FB098}"/>
    <cellStyle name="Normal 6 4 2 3 2 3" xfId="4063" xr:uid="{1385EFD3-8549-462E-BD7A-B7DB427DAAC8}"/>
    <cellStyle name="Normal 6 4 2 3 2 3 2" xfId="9302" xr:uid="{4470C531-3BC5-41E5-A516-D2A23DB7D0DF}"/>
    <cellStyle name="Normal 6 4 2 3 2 4" xfId="8283" xr:uid="{B6716172-0165-476F-A51C-915C37E22605}"/>
    <cellStyle name="Normal 6 4 2 3 2 5" xfId="6178" xr:uid="{4F88796E-FF81-4A16-8B14-EAADE15D4A91}"/>
    <cellStyle name="Normal 6 4 2 3 2 6" xfId="3044" xr:uid="{B4344BB0-3DCD-4E28-8A9D-0B69FF9357B6}"/>
    <cellStyle name="Normal 6 4 2 3 2 7" xfId="2018" xr:uid="{69ADACA5-042A-448A-8972-7402A73746E3}"/>
    <cellStyle name="Normal 6 4 2 3 3" xfId="4556" xr:uid="{EA43F44D-C51C-45DE-B02E-D4C21DA2AD25}"/>
    <cellStyle name="Normal 6 4 2 3 3 2" xfId="9796" xr:uid="{CC671AF0-416E-4D18-B4AD-A49C8CE8E439}"/>
    <cellStyle name="Normal 6 4 2 3 3 3" xfId="6672" xr:uid="{86ADB532-D9A9-4D99-9310-7E7EEB8845D5}"/>
    <cellStyle name="Normal 6 4 2 3 4" xfId="3582" xr:uid="{FDE32A5F-591C-4AB8-BCA9-49475B0FB5E1}"/>
    <cellStyle name="Normal 6 4 2 3 4 2" xfId="8821" xr:uid="{41F0A6C4-F5DC-48B7-8D6D-FFF7FD4C7E0B}"/>
    <cellStyle name="Normal 6 4 2 3 5" xfId="7802" xr:uid="{31EA94FC-F616-4671-923F-FC40DC182198}"/>
    <cellStyle name="Normal 6 4 2 3 6" xfId="5697" xr:uid="{3954E4A1-DBEE-411F-BA7E-B33EAEA5513F}"/>
    <cellStyle name="Normal 6 4 2 3 7" xfId="2563" xr:uid="{B228C676-E999-4FC7-8BFB-6862FB11DFEF}"/>
    <cellStyle name="Normal 6 4 2 3 8" xfId="1537" xr:uid="{2617E105-94ED-4DF5-8D22-6242DAB297DD}"/>
    <cellStyle name="Normal 6 4 2 4" xfId="262" xr:uid="{652D61D7-FBEE-43F9-8E10-0CDB0B298446}"/>
    <cellStyle name="Normal 6 4 2 4 2" xfId="4350" xr:uid="{E77274D1-2385-411E-B753-F1C58B84F5DC}"/>
    <cellStyle name="Normal 6 4 2 4 2 2" xfId="9590" xr:uid="{82A01CAF-8EF8-427B-AF3D-26B9C97C2F96}"/>
    <cellStyle name="Normal 6 4 2 4 2 3" xfId="6466" xr:uid="{9E69AEF9-16F8-4B80-BAEC-6C725D7E1D3E}"/>
    <cellStyle name="Normal 6 4 2 4 3" xfId="3339" xr:uid="{39793D2E-9CF2-4F02-9322-1C4F05AA96A9}"/>
    <cellStyle name="Normal 6 4 2 4 3 2" xfId="8578" xr:uid="{40131727-4EAB-443F-BD0C-BEECBDD2F0C0}"/>
    <cellStyle name="Normal 6 4 2 4 4" xfId="7559" xr:uid="{28F5AC68-8F6C-47F8-8555-E6E966B50279}"/>
    <cellStyle name="Normal 6 4 2 4 5" xfId="5454" xr:uid="{4C47B3E4-B41C-4B79-ABBA-EAA7119AA66B}"/>
    <cellStyle name="Normal 6 4 2 4 6" xfId="2320" xr:uid="{4993A2ED-4495-4BCA-AA96-22762D62F93D}"/>
    <cellStyle name="Normal 6 4 2 4 7" xfId="1294" xr:uid="{BE22FF6B-A248-4FC7-9AB1-A70427808071}"/>
    <cellStyle name="Normal 6 4 2 5" xfId="748" xr:uid="{C8E1B13A-9503-464D-B10D-B9DF7A61DB77}"/>
    <cellStyle name="Normal 6 4 2 5 2" xfId="4761" xr:uid="{D5D32DB3-A49E-4B4D-8A92-821C1D1A7363}"/>
    <cellStyle name="Normal 6 4 2 5 2 2" xfId="10001" xr:uid="{5795D902-D74B-4F2E-80AD-723B6F68ED5A}"/>
    <cellStyle name="Normal 6 4 2 5 2 3" xfId="6877" xr:uid="{CF5B5B2C-17E9-45A0-87B3-334961FA30E1}"/>
    <cellStyle name="Normal 6 4 2 5 3" xfId="3820" xr:uid="{80E280A9-D844-4B0A-BFA1-11963E136D4B}"/>
    <cellStyle name="Normal 6 4 2 5 3 2" xfId="9059" xr:uid="{E21B15EC-6FE1-4246-9EE6-4278D35B7CAB}"/>
    <cellStyle name="Normal 6 4 2 5 4" xfId="8040" xr:uid="{1210825A-1385-4B55-B6B9-B020E9923A35}"/>
    <cellStyle name="Normal 6 4 2 5 5" xfId="5935" xr:uid="{2F26C956-FEF4-4311-85B5-2107B7BAC924}"/>
    <cellStyle name="Normal 6 4 2 5 6" xfId="2801" xr:uid="{5F68B37A-531E-495B-8443-412DE23DF13D}"/>
    <cellStyle name="Normal 6 4 2 5 7" xfId="1775" xr:uid="{7B1A69B7-24C1-4BA8-A8CA-DC423AB8C2C8}"/>
    <cellStyle name="Normal 6 4 2 6" xfId="4303" xr:uid="{8069C300-8AFB-462A-B664-14A21EF51228}"/>
    <cellStyle name="Normal 6 4 2 6 2" xfId="9543" xr:uid="{66A5BD2E-96B9-4FB6-8A12-2D9CAB565621}"/>
    <cellStyle name="Normal 6 4 2 6 3" xfId="6419" xr:uid="{AE6DA660-8F08-476B-B8B3-148A71C30883}"/>
    <cellStyle name="Normal 6 4 2 7" xfId="3282" xr:uid="{325D2B3E-65B9-4CDE-8670-1D13556081F7}"/>
    <cellStyle name="Normal 6 4 2 7 2" xfId="8521" xr:uid="{24F9EEB9-1D37-47D8-92C9-5CD24BF25C94}"/>
    <cellStyle name="Normal 6 4 2 8" xfId="7502" xr:uid="{EA7EBFCF-613C-4727-B0E0-AC5F8DDB2522}"/>
    <cellStyle name="Normal 6 4 2 9" xfId="5397" xr:uid="{3EE9DC5A-AB2F-461B-A4AB-23B9C260FB38}"/>
    <cellStyle name="Normal 6 4 3" xfId="343" xr:uid="{B90DA951-61EF-45A9-A1BD-C0BEC5828812}"/>
    <cellStyle name="Normal 6 4 3 10" xfId="1375" xr:uid="{845578BA-27C3-49E6-BFE6-BB5A386D467C}"/>
    <cellStyle name="Normal 6 4 3 2" xfId="588" xr:uid="{B2A6A0AC-7508-41DE-AD5E-24E6A323E1BA}"/>
    <cellStyle name="Normal 6 4 3 2 2" xfId="1071" xr:uid="{CCD53E3D-A022-4D8A-AB6E-B1F697C5B942}"/>
    <cellStyle name="Normal 6 4 3 2 2 2" xfId="5034" xr:uid="{40CCD50F-1BB1-4F6F-ADDB-8F90FDE678BF}"/>
    <cellStyle name="Normal 6 4 3 2 2 2 2" xfId="10274" xr:uid="{EBB8EFED-2727-4043-94F6-0B2E090CC286}"/>
    <cellStyle name="Normal 6 4 3 2 2 2 3" xfId="7150" xr:uid="{6660C1A3-D96B-4AF2-A920-7D4316A50FC0}"/>
    <cellStyle name="Normal 6 4 3 2 2 3" xfId="4143" xr:uid="{F953B985-C220-4296-9E90-7C75A5BE3AE7}"/>
    <cellStyle name="Normal 6 4 3 2 2 3 2" xfId="9382" xr:uid="{BD9778A3-33E9-4DE8-9981-243787722699}"/>
    <cellStyle name="Normal 6 4 3 2 2 4" xfId="8363" xr:uid="{ECB61452-051C-4934-B5D3-C469CBFF1100}"/>
    <cellStyle name="Normal 6 4 3 2 2 5" xfId="6258" xr:uid="{5229FD22-CA2C-47C2-AEA4-9A5EEB5AADC4}"/>
    <cellStyle name="Normal 6 4 3 2 2 6" xfId="3124" xr:uid="{2011623D-A35B-49F9-8D39-38A5FF450729}"/>
    <cellStyle name="Normal 6 4 3 2 2 7" xfId="2098" xr:uid="{4A6F1DEE-6717-4ECB-8553-42104AE7C0E5}"/>
    <cellStyle name="Normal 6 4 3 2 3" xfId="4623" xr:uid="{8BCE868D-E099-40BA-BECE-40DA4BEE247E}"/>
    <cellStyle name="Normal 6 4 3 2 3 2" xfId="9863" xr:uid="{03267F3E-9F4B-4E7F-8886-72555DF79479}"/>
    <cellStyle name="Normal 6 4 3 2 3 3" xfId="6739" xr:uid="{30213511-4138-4FED-9BFC-A75CC14B85EA}"/>
    <cellStyle name="Normal 6 4 3 2 4" xfId="3662" xr:uid="{F6031DE7-6AB0-4C5C-B54E-23B2BFB4D9CF}"/>
    <cellStyle name="Normal 6 4 3 2 4 2" xfId="8901" xr:uid="{D2853FE8-89AA-43CA-96F8-C438ADBF9A08}"/>
    <cellStyle name="Normal 6 4 3 2 5" xfId="7882" xr:uid="{B36BEC67-F4D2-4744-8543-09A5EBD26D8D}"/>
    <cellStyle name="Normal 6 4 3 2 6" xfId="5777" xr:uid="{8F1631AA-22CD-402E-9F5B-C1312B42E573}"/>
    <cellStyle name="Normal 6 4 3 2 7" xfId="2643" xr:uid="{B58BEA0C-35EA-43AE-9B5F-2E2005F332CC}"/>
    <cellStyle name="Normal 6 4 3 2 8" xfId="1617" xr:uid="{2A86742C-AF5D-4040-8CEB-9DDDC353B2FA}"/>
    <cellStyle name="Normal 6 4 3 3" xfId="829" xr:uid="{17DF1CA7-A75C-4436-91CF-8594811945C1}"/>
    <cellStyle name="Normal 6 4 3 3 2" xfId="4827" xr:uid="{E668D40B-D289-4C0F-9AA0-C12CC0AE4397}"/>
    <cellStyle name="Normal 6 4 3 3 2 2" xfId="10067" xr:uid="{EF39D911-CE06-49F3-BCFF-E23F527C216B}"/>
    <cellStyle name="Normal 6 4 3 3 2 3" xfId="6943" xr:uid="{E70E90CE-DF88-4AA7-AD99-C3596F9F541F}"/>
    <cellStyle name="Normal 6 4 3 3 3" xfId="3901" xr:uid="{196928B7-557B-4FA5-A903-7871E3AEFA6E}"/>
    <cellStyle name="Normal 6 4 3 3 3 2" xfId="9140" xr:uid="{E70A67D3-3E76-4F0A-8F5B-D58662B7B347}"/>
    <cellStyle name="Normal 6 4 3 3 4" xfId="8121" xr:uid="{476DDBB3-554A-4265-8DBF-23F38EE1D3B9}"/>
    <cellStyle name="Normal 6 4 3 3 5" xfId="6016" xr:uid="{E89F3E1D-05AA-4F66-95AD-33DEA0F551CD}"/>
    <cellStyle name="Normal 6 4 3 3 6" xfId="2882" xr:uid="{A1C8EE98-C282-4D07-97C6-15935378E77E}"/>
    <cellStyle name="Normal 6 4 3 3 7" xfId="1856" xr:uid="{B242CCC6-9C6B-457E-8FE5-48F5C74EBCFE}"/>
    <cellStyle name="Normal 6 4 3 4" xfId="4417" xr:uid="{0AD65A55-D747-4331-8D20-1293C6B644E3}"/>
    <cellStyle name="Normal 6 4 3 4 2" xfId="9657" xr:uid="{BA7BF74E-C117-4452-8DFF-8B0BF4B8E129}"/>
    <cellStyle name="Normal 6 4 3 4 3" xfId="6533" xr:uid="{73CC6A49-2741-4F2F-B5F8-DA1127B23504}"/>
    <cellStyle name="Normal 6 4 3 5" xfId="3420" xr:uid="{6B8FD031-4378-4613-B92F-01F4531616D1}"/>
    <cellStyle name="Normal 6 4 3 5 2" xfId="8659" xr:uid="{73BE2A8C-F6BB-42E6-9E1E-6E703B326440}"/>
    <cellStyle name="Normal 6 4 3 6" xfId="7640" xr:uid="{65A11B35-3D60-4D45-9A9A-46440B0A77FA}"/>
    <cellStyle name="Normal 6 4 3 7" xfId="5535" xr:uid="{77B36F63-506B-4E9B-88A2-EE47600FD362}"/>
    <cellStyle name="Normal 6 4 3 8" xfId="10649" xr:uid="{79C823CD-1DCF-41E3-825D-C4D7226D8713}"/>
    <cellStyle name="Normal 6 4 3 9" xfId="2401" xr:uid="{10B05994-AC03-4E67-81CE-24988D5F842F}"/>
    <cellStyle name="Normal 6 4 4" xfId="386" xr:uid="{0AA21116-2BC4-47EA-A7B2-5915EB9C9DDF}"/>
    <cellStyle name="Normal 6 4 4 10" xfId="1416" xr:uid="{3A2D3981-D415-495E-B60D-1CA413CA4975}"/>
    <cellStyle name="Normal 6 4 4 2" xfId="629" xr:uid="{1F3F64A7-774D-418E-A3B1-EE28C289C2DB}"/>
    <cellStyle name="Normal 6 4 4 2 2" xfId="1112" xr:uid="{7CFFD9B2-5290-443E-9EBB-DCF741A329C4}"/>
    <cellStyle name="Normal 6 4 4 2 2 2" xfId="5070" xr:uid="{400F2B78-7C64-47C0-AB90-CB305E3C4626}"/>
    <cellStyle name="Normal 6 4 4 2 2 2 2" xfId="10310" xr:uid="{60EF0199-104B-4F8F-8E0E-C8A98DC6475E}"/>
    <cellStyle name="Normal 6 4 4 2 2 2 3" xfId="7186" xr:uid="{CE4E63CA-2B8F-414B-9118-F8452AC37637}"/>
    <cellStyle name="Normal 6 4 4 2 2 3" xfId="4184" xr:uid="{4412A67B-714D-4812-BB26-88FEEE278BDE}"/>
    <cellStyle name="Normal 6 4 4 2 2 3 2" xfId="9423" xr:uid="{42A14C8E-F2B3-470C-A863-CCB13F3FAE06}"/>
    <cellStyle name="Normal 6 4 4 2 2 4" xfId="8404" xr:uid="{C1EFCE4D-B0C0-47AF-BC03-61F0A1C8DDAC}"/>
    <cellStyle name="Normal 6 4 4 2 2 5" xfId="6299" xr:uid="{BDC7E8CD-131F-403C-91BF-805920D7667E}"/>
    <cellStyle name="Normal 6 4 4 2 2 6" xfId="3165" xr:uid="{0F4B0ECA-BE2B-47CF-BE6D-ED5C5F8CCAA3}"/>
    <cellStyle name="Normal 6 4 4 2 2 7" xfId="2139" xr:uid="{FF3CF075-DB8A-47F5-9CB7-AE438C61311F}"/>
    <cellStyle name="Normal 6 4 4 2 3" xfId="4659" xr:uid="{CE724E47-9114-42D1-B069-0A45AAA34A5E}"/>
    <cellStyle name="Normal 6 4 4 2 3 2" xfId="9899" xr:uid="{D65A20FB-9537-4A3A-85EB-A1AD1F413B6A}"/>
    <cellStyle name="Normal 6 4 4 2 3 3" xfId="6775" xr:uid="{C3CD3A48-48C1-4710-ABFC-840962549A97}"/>
    <cellStyle name="Normal 6 4 4 2 4" xfId="3703" xr:uid="{0B8D8355-B576-4473-A7DA-A670E866E847}"/>
    <cellStyle name="Normal 6 4 4 2 4 2" xfId="8942" xr:uid="{73F6A8AA-4988-4319-B4A6-46814DD88918}"/>
    <cellStyle name="Normal 6 4 4 2 5" xfId="7923" xr:uid="{3A6CD3D7-3BA2-4436-901D-6166A1A388E1}"/>
    <cellStyle name="Normal 6 4 4 2 6" xfId="5818" xr:uid="{C9B9C864-901E-4DCF-B37B-1E3F3CE7F8B2}"/>
    <cellStyle name="Normal 6 4 4 2 7" xfId="2684" xr:uid="{0E7AD162-3F46-42A5-BD4E-E8005338BD67}"/>
    <cellStyle name="Normal 6 4 4 2 8" xfId="1658" xr:uid="{E7332F65-6CD9-41A6-BDD2-1FA927E757E8}"/>
    <cellStyle name="Normal 6 4 4 3" xfId="870" xr:uid="{318B764A-C97B-4EA3-AE47-1214E9FCA2B4}"/>
    <cellStyle name="Normal 6 4 4 3 2" xfId="4863" xr:uid="{2312C787-BC62-44B9-8D92-9347DBF3A0F9}"/>
    <cellStyle name="Normal 6 4 4 3 2 2" xfId="10103" xr:uid="{351CCDCD-01F8-4865-80B1-F9C1934B2DB0}"/>
    <cellStyle name="Normal 6 4 4 3 2 3" xfId="6979" xr:uid="{01654B0C-816A-4141-901C-B609729C01EE}"/>
    <cellStyle name="Normal 6 4 4 3 3" xfId="3942" xr:uid="{B233A5BD-8E7B-41C3-842C-1E2667DE45BC}"/>
    <cellStyle name="Normal 6 4 4 3 3 2" xfId="9181" xr:uid="{E6A36D91-C528-4446-9AB3-0AD98EF0C055}"/>
    <cellStyle name="Normal 6 4 4 3 4" xfId="8162" xr:uid="{25957B27-4489-4CA9-9ABC-07DD6ADFAC04}"/>
    <cellStyle name="Normal 6 4 4 3 5" xfId="6057" xr:uid="{BB14646A-567E-424B-B81C-EBFC8F2F7977}"/>
    <cellStyle name="Normal 6 4 4 3 6" xfId="2923" xr:uid="{0F571A35-E7BD-4E28-BC3C-4752BFB0419E}"/>
    <cellStyle name="Normal 6 4 4 3 7" xfId="1897" xr:uid="{B42C6EF8-5881-48B5-8682-9DB1AED7576E}"/>
    <cellStyle name="Normal 6 4 4 4" xfId="4452" xr:uid="{4BA569A6-7B08-404E-AF86-37D6D5542F43}"/>
    <cellStyle name="Normal 6 4 4 4 2" xfId="9692" xr:uid="{BA151574-4CE9-4EBB-9893-E776FC39A732}"/>
    <cellStyle name="Normal 6 4 4 4 3" xfId="6568" xr:uid="{E35B314E-2897-47DE-A1E5-83348D909A39}"/>
    <cellStyle name="Normal 6 4 4 5" xfId="3461" xr:uid="{E754E7C8-0D22-40F9-AD51-AA2167358619}"/>
    <cellStyle name="Normal 6 4 4 5 2" xfId="8700" xr:uid="{DE00EE08-A3A5-45A7-AA5C-8F4B76BAD309}"/>
    <cellStyle name="Normal 6 4 4 6" xfId="7681" xr:uid="{E5C2781F-FE35-4027-B0C1-999C215034A7}"/>
    <cellStyle name="Normal 6 4 4 7" xfId="5576" xr:uid="{B24E4280-FD5E-49CA-9EEA-485EF6BAD415}"/>
    <cellStyle name="Normal 6 4 4 8" xfId="10690" xr:uid="{90269C4A-1D46-4EFF-873E-9BC094AE4370}"/>
    <cellStyle name="Normal 6 4 4 9" xfId="2442" xr:uid="{54519C3E-F08F-484E-B973-56B0AE5E5180}"/>
    <cellStyle name="Normal 6 4 5" xfId="427" xr:uid="{6657F3D7-B674-4310-AE49-4FAA707983CE}"/>
    <cellStyle name="Normal 6 4 5 10" xfId="1457" xr:uid="{44E9A948-CEAC-4065-9EEA-7E83C0EB5C17}"/>
    <cellStyle name="Normal 6 4 5 2" xfId="670" xr:uid="{8E27ADBA-7F27-4AD8-9AC8-A8344E0F2870}"/>
    <cellStyle name="Normal 6 4 5 2 2" xfId="1153" xr:uid="{2C1B4021-4062-40EE-B18D-3AA103E99FE3}"/>
    <cellStyle name="Normal 6 4 5 2 2 2" xfId="5106" xr:uid="{542A02A3-0E54-457D-95FC-599D1AF4D0AA}"/>
    <cellStyle name="Normal 6 4 5 2 2 2 2" xfId="10346" xr:uid="{DAC9B8CD-C82C-411E-88F9-ABC32E4DE49A}"/>
    <cellStyle name="Normal 6 4 5 2 2 2 3" xfId="7222" xr:uid="{5D160EA5-AC75-4686-AC8F-33BCCC6809A6}"/>
    <cellStyle name="Normal 6 4 5 2 2 3" xfId="4225" xr:uid="{4CF59277-25D6-40F2-9C82-5969BD9D9275}"/>
    <cellStyle name="Normal 6 4 5 2 2 3 2" xfId="9464" xr:uid="{3F122C26-FDB4-437E-9DC4-9976FEDCF021}"/>
    <cellStyle name="Normal 6 4 5 2 2 4" xfId="8445" xr:uid="{FA2B3748-EF0F-4156-B5CC-4823FE3CB4EA}"/>
    <cellStyle name="Normal 6 4 5 2 2 5" xfId="6340" xr:uid="{6B78670E-2A0F-484A-BB9A-30FABD4D133B}"/>
    <cellStyle name="Normal 6 4 5 2 2 6" xfId="3206" xr:uid="{6B8F29FA-6CDC-424B-94AD-A70C949CD06C}"/>
    <cellStyle name="Normal 6 4 5 2 2 7" xfId="2180" xr:uid="{11137BF7-F6D2-4DAE-BE1B-982C19CC9675}"/>
    <cellStyle name="Normal 6 4 5 2 3" xfId="4695" xr:uid="{C866FCC7-3347-44B3-B0E5-FDA1FD624707}"/>
    <cellStyle name="Normal 6 4 5 2 3 2" xfId="9935" xr:uid="{0A16A0F2-8077-47B3-AA8F-88CC347BC497}"/>
    <cellStyle name="Normal 6 4 5 2 3 3" xfId="6811" xr:uid="{8B51CBB4-47FF-4E4F-9706-AA222FB4A022}"/>
    <cellStyle name="Normal 6 4 5 2 4" xfId="3744" xr:uid="{5BD37C20-A772-4A39-9D42-6D352818BE2E}"/>
    <cellStyle name="Normal 6 4 5 2 4 2" xfId="8983" xr:uid="{58102896-CF62-493E-8EF7-EC82D14C350A}"/>
    <cellStyle name="Normal 6 4 5 2 5" xfId="7964" xr:uid="{5D0F7635-8E73-485B-93A9-43D879E78F2F}"/>
    <cellStyle name="Normal 6 4 5 2 6" xfId="5859" xr:uid="{EEF3AB95-5136-4956-A635-E7D1010F4E88}"/>
    <cellStyle name="Normal 6 4 5 2 7" xfId="2725" xr:uid="{76BE4558-672E-4F16-ABBB-856B59D3D144}"/>
    <cellStyle name="Normal 6 4 5 2 8" xfId="1699" xr:uid="{90EA81FF-5D50-4FE5-95ED-1C7A2F5E83DD}"/>
    <cellStyle name="Normal 6 4 5 3" xfId="911" xr:uid="{433F64C2-FEA3-45BB-852B-437E2A4F6739}"/>
    <cellStyle name="Normal 6 4 5 3 2" xfId="4899" xr:uid="{8D4AF022-B652-46DB-9C88-54CEDB0DBF1D}"/>
    <cellStyle name="Normal 6 4 5 3 2 2" xfId="10139" xr:uid="{AF42F526-224A-4EB9-92BF-89E157793175}"/>
    <cellStyle name="Normal 6 4 5 3 2 3" xfId="7015" xr:uid="{64CFF080-455C-4F9A-AFCA-1107E0B18163}"/>
    <cellStyle name="Normal 6 4 5 3 3" xfId="3983" xr:uid="{D57DF3A5-EA54-43F4-8CAC-2BDE2856C12D}"/>
    <cellStyle name="Normal 6 4 5 3 3 2" xfId="9222" xr:uid="{5B392B90-C285-43A7-B3E1-2E421A8E1D41}"/>
    <cellStyle name="Normal 6 4 5 3 4" xfId="8203" xr:uid="{2F7987E3-B2A5-4B51-8B25-BFA5A9662543}"/>
    <cellStyle name="Normal 6 4 5 3 5" xfId="6098" xr:uid="{CAA4474B-CB49-491D-BD80-FCBF1AAB5C6C}"/>
    <cellStyle name="Normal 6 4 5 3 6" xfId="2964" xr:uid="{49C184F0-17BF-476D-AA98-74C49A330170}"/>
    <cellStyle name="Normal 6 4 5 3 7" xfId="1938" xr:uid="{1BAF09AD-6A55-42E0-BDBC-7E0F810E928E}"/>
    <cellStyle name="Normal 6 4 5 4" xfId="4488" xr:uid="{B961CA55-6B20-4067-AB0E-8A8CD82C83F6}"/>
    <cellStyle name="Normal 6 4 5 4 2" xfId="9728" xr:uid="{E8D94025-292E-4158-8F72-B78016CE7038}"/>
    <cellStyle name="Normal 6 4 5 4 3" xfId="6604" xr:uid="{0D76F274-8410-4FB6-9B57-1891B953F489}"/>
    <cellStyle name="Normal 6 4 5 5" xfId="3502" xr:uid="{48575180-7B26-4AA9-91D8-4DECECB7DA78}"/>
    <cellStyle name="Normal 6 4 5 5 2" xfId="8741" xr:uid="{A4341F9E-3D33-4A1B-8C67-6FDF0D606610}"/>
    <cellStyle name="Normal 6 4 5 6" xfId="7722" xr:uid="{F9B66083-1E57-4F50-B992-C85D52C67E0C}"/>
    <cellStyle name="Normal 6 4 5 7" xfId="5617" xr:uid="{0611134A-D9CC-4D6C-BAB1-80B86E67F8F2}"/>
    <cellStyle name="Normal 6 4 5 8" xfId="10731" xr:uid="{253C2286-1564-4758-8BE6-BB3DE72B0692}"/>
    <cellStyle name="Normal 6 4 5 9" xfId="2483" xr:uid="{13DE01AA-6E45-4770-9B39-95774C85DC0D}"/>
    <cellStyle name="Normal 6 4 6" xfId="285" xr:uid="{82AE0AA9-4FFC-46BF-9AF7-D09A3CB4C7CC}"/>
    <cellStyle name="Normal 6 4 6 2" xfId="531" xr:uid="{48BE4F75-7957-45F8-8E6F-948BE62194BA}"/>
    <cellStyle name="Normal 6 4 6 2 2" xfId="1014" xr:uid="{3F0484C2-1592-41BB-B147-2218FB20CC5D}"/>
    <cellStyle name="Normal 6 4 6 2 2 2" xfId="4987" xr:uid="{DE84F4EE-A47A-42A5-8A59-BD0D9FF1DA4F}"/>
    <cellStyle name="Normal 6 4 6 2 2 2 2" xfId="10227" xr:uid="{6C73D5DD-B637-4B13-8658-9E77D6311A17}"/>
    <cellStyle name="Normal 6 4 6 2 2 2 3" xfId="7103" xr:uid="{D000F688-4A8B-426A-A95E-E88425D2CDDB}"/>
    <cellStyle name="Normal 6 4 6 2 2 3" xfId="4086" xr:uid="{8A8BA8C1-D923-4654-B45E-BBF79E422351}"/>
    <cellStyle name="Normal 6 4 6 2 2 3 2" xfId="9325" xr:uid="{C1AB2874-69E1-42CF-8DB6-BCC92FD46F96}"/>
    <cellStyle name="Normal 6 4 6 2 2 4" xfId="8306" xr:uid="{B3388318-F0E3-43C1-B096-330011CB44FC}"/>
    <cellStyle name="Normal 6 4 6 2 2 5" xfId="6201" xr:uid="{D16CD39F-F36D-4054-837A-10EBD8C1F335}"/>
    <cellStyle name="Normal 6 4 6 2 2 6" xfId="3067" xr:uid="{3D2B0729-CFFA-4F75-90CF-B1F93B8A203F}"/>
    <cellStyle name="Normal 6 4 6 2 2 7" xfId="2041" xr:uid="{507C7E7F-BEF1-4D98-BA17-17606FC4B339}"/>
    <cellStyle name="Normal 6 4 6 2 3" xfId="4575" xr:uid="{B010EBE7-A079-4167-9727-703BC0722109}"/>
    <cellStyle name="Normal 6 4 6 2 3 2" xfId="9815" xr:uid="{6C517EE5-C582-4A77-8D89-B912C7D16098}"/>
    <cellStyle name="Normal 6 4 6 2 3 3" xfId="6691" xr:uid="{56084368-609E-46EF-AF7B-47F41FBBCFB5}"/>
    <cellStyle name="Normal 6 4 6 2 4" xfId="3605" xr:uid="{92BD4AAC-3353-4EF0-8CE9-29744DA267BC}"/>
    <cellStyle name="Normal 6 4 6 2 4 2" xfId="8844" xr:uid="{157A7793-7659-46DF-9A37-83B3BFFF8643}"/>
    <cellStyle name="Normal 6 4 6 2 5" xfId="7825" xr:uid="{4B0BFA8B-D841-44A2-8668-568A7AC16CFD}"/>
    <cellStyle name="Normal 6 4 6 2 6" xfId="5720" xr:uid="{1E7DB341-C173-4555-B9E9-28C4B2737986}"/>
    <cellStyle name="Normal 6 4 6 2 7" xfId="2586" xr:uid="{4F5085AE-924C-4CBF-9B5A-C98894501436}"/>
    <cellStyle name="Normal 6 4 6 2 8" xfId="1560" xr:uid="{DBC52556-6695-47A1-9567-46CC786D3643}"/>
    <cellStyle name="Normal 6 4 6 3" xfId="771" xr:uid="{E40E849D-CA77-486B-A76A-8BC36E934261}"/>
    <cellStyle name="Normal 6 4 6 3 2" xfId="4779" xr:uid="{2636D2AB-D288-401F-B84A-9EE70589D447}"/>
    <cellStyle name="Normal 6 4 6 3 2 2" xfId="10019" xr:uid="{7F6963E0-99E7-4382-92F4-6116249194E5}"/>
    <cellStyle name="Normal 6 4 6 3 2 3" xfId="6895" xr:uid="{9D31C38B-6E6F-45AC-BB0B-411D848FAD9E}"/>
    <cellStyle name="Normal 6 4 6 3 3" xfId="3843" xr:uid="{9F1A9DB2-B9C5-41A9-8078-AB9432BFC3A8}"/>
    <cellStyle name="Normal 6 4 6 3 3 2" xfId="9082" xr:uid="{CD7CA6F0-043B-491C-BA89-EAC805327668}"/>
    <cellStyle name="Normal 6 4 6 3 4" xfId="8063" xr:uid="{395F44C1-7A94-4F60-B809-CCE209F69931}"/>
    <cellStyle name="Normal 6 4 6 3 5" xfId="5958" xr:uid="{3CA9F23F-2FF4-46D3-B0F7-36B8D2AB89E2}"/>
    <cellStyle name="Normal 6 4 6 3 6" xfId="2824" xr:uid="{8753F9F6-F261-435E-B309-AA28D7138684}"/>
    <cellStyle name="Normal 6 4 6 3 7" xfId="1798" xr:uid="{00E883F5-7ECB-4FCA-B41B-B73DAD97B40A}"/>
    <cellStyle name="Normal 6 4 6 4" xfId="4369" xr:uid="{8D6D5338-AB19-4D5A-BB9E-8C102193E4FE}"/>
    <cellStyle name="Normal 6 4 6 4 2" xfId="9609" xr:uid="{F20FB935-E982-4709-B033-F94B16067EDD}"/>
    <cellStyle name="Normal 6 4 6 4 3" xfId="6485" xr:uid="{C45E0D8D-C73E-4732-B29D-0AF5D02DF807}"/>
    <cellStyle name="Normal 6 4 6 5" xfId="3362" xr:uid="{62BA6A41-6A20-4151-88E8-997264AD4113}"/>
    <cellStyle name="Normal 6 4 6 5 2" xfId="8601" xr:uid="{84EE1357-A1A6-4F7E-B5E8-B6785C9D38D2}"/>
    <cellStyle name="Normal 6 4 6 6" xfId="7582" xr:uid="{4FDC8F9F-1307-480C-80E6-3397FE071D8A}"/>
    <cellStyle name="Normal 6 4 6 7" xfId="5477" xr:uid="{8FD1D9DA-BC3F-4B2E-BA79-1C8FC077FA93}"/>
    <cellStyle name="Normal 6 4 6 8" xfId="2343" xr:uid="{25451E95-5C1C-47DF-A103-C82021E86C5C}"/>
    <cellStyle name="Normal 6 4 6 9" xfId="1317" xr:uid="{C00B693B-6F9B-4DD0-9F02-3A68A59EEB38}"/>
    <cellStyle name="Normal 6 4 7" xfId="475" xr:uid="{0771206F-4699-4F55-BA73-C24C4F2D89C8}"/>
    <cellStyle name="Normal 6 4 7 2" xfId="958" xr:uid="{975B3686-86E6-47D0-8455-199AD739227E}"/>
    <cellStyle name="Normal 6 4 7 2 2" xfId="4940" xr:uid="{4F170B1D-8FD4-4816-8D0C-814C07971E06}"/>
    <cellStyle name="Normal 6 4 7 2 2 2" xfId="10180" xr:uid="{61E8C524-A724-409E-BDE0-9F4275CC4B23}"/>
    <cellStyle name="Normal 6 4 7 2 2 3" xfId="7056" xr:uid="{DA6A0A49-DE3C-4D1C-BCCB-DA25BF4AE5A0}"/>
    <cellStyle name="Normal 6 4 7 2 3" xfId="4030" xr:uid="{373418B0-8FAA-4514-A099-56C038756301}"/>
    <cellStyle name="Normal 6 4 7 2 3 2" xfId="9269" xr:uid="{0CD3E52D-D49E-4063-B855-52CE17A337F2}"/>
    <cellStyle name="Normal 6 4 7 2 4" xfId="8250" xr:uid="{87DEA9B2-AF89-42E1-9D4A-0F86586103FA}"/>
    <cellStyle name="Normal 6 4 7 2 5" xfId="6145" xr:uid="{D4DE8265-37AF-41CC-B66D-E7A7399FAAFB}"/>
    <cellStyle name="Normal 6 4 7 2 6" xfId="3011" xr:uid="{236F28D4-6972-48B1-BAAF-B2ABDD648F90}"/>
    <cellStyle name="Normal 6 4 7 2 7" xfId="1985" xr:uid="{8627E173-F4EC-4CEE-A07D-88936211994C}"/>
    <cellStyle name="Normal 6 4 7 3" xfId="4528" xr:uid="{AC95C180-20E1-4CB6-9B7D-32B695128E15}"/>
    <cellStyle name="Normal 6 4 7 3 2" xfId="9768" xr:uid="{298A4594-37F1-47D0-A742-4920B8680421}"/>
    <cellStyle name="Normal 6 4 7 3 3" xfId="6644" xr:uid="{A2C4A4C9-8179-4E64-963B-ADFDA89F4FB8}"/>
    <cellStyle name="Normal 6 4 7 4" xfId="3549" xr:uid="{25FD4F8F-1D00-4DC8-A38E-96333663CBBD}"/>
    <cellStyle name="Normal 6 4 7 4 2" xfId="8788" xr:uid="{FF6C6F45-063C-4AED-B8FF-D22E6636931A}"/>
    <cellStyle name="Normal 6 4 7 5" xfId="7769" xr:uid="{824BF832-FAE4-4D3B-B6A8-80E799E01E52}"/>
    <cellStyle name="Normal 6 4 7 6" xfId="5664" xr:uid="{77030EC8-6DC6-4ECE-A66D-215C2E43D1ED}"/>
    <cellStyle name="Normal 6 4 7 7" xfId="2530" xr:uid="{276FF401-C137-443E-94F0-103C32CC1068}"/>
    <cellStyle name="Normal 6 4 7 8" xfId="1504" xr:uid="{6BD332B5-87FB-4ED4-A6D7-49307C720602}"/>
    <cellStyle name="Normal 6 4 8" xfId="227" xr:uid="{B78CC340-197E-43BE-B245-9234035BD8EC}"/>
    <cellStyle name="Normal 6 4 8 2" xfId="4320" xr:uid="{47E7BB33-03A3-4E6C-AC1C-DCCB51AE6B89}"/>
    <cellStyle name="Normal 6 4 8 2 2" xfId="9560" xr:uid="{C5C9110F-5D07-4F10-A4BC-43EF3EEC6D72}"/>
    <cellStyle name="Normal 6 4 8 2 3" xfId="6436" xr:uid="{64F86BF6-43A0-4F55-9503-DCBC7532FF2C}"/>
    <cellStyle name="Normal 6 4 8 3" xfId="3304" xr:uid="{A2A0688A-B0A3-410D-A2A0-A5D1F7886890}"/>
    <cellStyle name="Normal 6 4 8 3 2" xfId="8543" xr:uid="{896B659F-DCAD-4FCB-9325-44649EFDFF93}"/>
    <cellStyle name="Normal 6 4 8 4" xfId="7524" xr:uid="{9C3E7BF2-1B27-4B95-AB85-9C35F92E7721}"/>
    <cellStyle name="Normal 6 4 8 5" xfId="5419" xr:uid="{0943446C-B73F-411E-866B-CE7D453A86A1}"/>
    <cellStyle name="Normal 6 4 8 6" xfId="2285" xr:uid="{99A28C0E-4688-450C-9E71-D86DF63F0DFC}"/>
    <cellStyle name="Normal 6 4 8 7" xfId="1259" xr:uid="{A81CAEB0-A625-4AC0-A603-6F9F8F0029D5}"/>
    <cellStyle name="Normal 6 4 9" xfId="713" xr:uid="{11799A7A-4371-4630-BEB6-FAC0A8692491}"/>
    <cellStyle name="Normal 6 4 9 2" xfId="4731" xr:uid="{6A9929F0-4449-442D-9604-F974AA977495}"/>
    <cellStyle name="Normal 6 4 9 2 2" xfId="9971" xr:uid="{2A8A3613-F856-43B5-A4C4-528FA8EF9E8C}"/>
    <cellStyle name="Normal 6 4 9 2 3" xfId="6847" xr:uid="{23B1F63F-D18D-4FD8-97F2-FB1727F2E972}"/>
    <cellStyle name="Normal 6 4 9 3" xfId="3785" xr:uid="{159BAB4D-F67D-454F-BD03-D94DD85B6908}"/>
    <cellStyle name="Normal 6 4 9 3 2" xfId="9024" xr:uid="{C522041F-67EB-44DC-974B-A337F9108293}"/>
    <cellStyle name="Normal 6 4 9 4" xfId="8005" xr:uid="{3CE3F523-7987-43F1-85D8-2E943BDF3703}"/>
    <cellStyle name="Normal 6 4 9 5" xfId="5900" xr:uid="{8BE735F9-F7E1-4D21-899F-F4AFAB6EE623}"/>
    <cellStyle name="Normal 6 4 9 6" xfId="2766" xr:uid="{45E5FA67-8EBC-429E-A498-2F435B1B2318}"/>
    <cellStyle name="Normal 6 4 9 7" xfId="1740" xr:uid="{342B6C92-81E8-43F8-965E-199D30A807EF}"/>
    <cellStyle name="Normal 6 5" xfId="1190" xr:uid="{5F1F73B0-5136-4B52-B22B-3E2DC46D8F91}"/>
    <cellStyle name="Normal 6 5 2" xfId="2217" xr:uid="{AC0ECC58-2FB5-48C8-B16E-098B4A4C403F}"/>
    <cellStyle name="Normal 7" xfId="159" xr:uid="{D0AB191B-BE7E-449F-8763-A8FD9DE1C111}"/>
    <cellStyle name="Normal 7 2" xfId="160" xr:uid="{7FE00EBA-BE20-4738-8310-500444338CB7}"/>
    <cellStyle name="Normal 7 3" xfId="161" xr:uid="{7A78CF31-AE5C-41E9-9D25-A21E7770FEFD}"/>
    <cellStyle name="Normal 7 4" xfId="162" xr:uid="{B03E2E5F-0C69-4A21-A3F5-7F3D5AE021ED}"/>
    <cellStyle name="Normal 7 5" xfId="1194" xr:uid="{C4CBF085-D2C8-49FF-AF32-FFBEA3619DDB}"/>
    <cellStyle name="Normal 8" xfId="163" xr:uid="{DDCE76E3-7E74-4A48-841E-D24A021E3316}"/>
    <cellStyle name="Normal 9" xfId="68" xr:uid="{52D6721E-0EE4-4C0C-A823-40CD6A8A8711}"/>
    <cellStyle name="Normal 9 10" xfId="69" xr:uid="{104AF9D3-D572-4439-A841-337A31D64F0A}"/>
    <cellStyle name="Normal 9 10 10" xfId="715" xr:uid="{8EF6C7B0-27B2-454E-9AEE-7A0E720FE345}"/>
    <cellStyle name="Normal 9 10 10 2" xfId="5287" xr:uid="{C281CEFC-9580-45E5-88FE-12266F5F33E8}"/>
    <cellStyle name="Normal 9 10 10 2 2" xfId="10516" xr:uid="{34FDA8FF-6428-4D82-A505-5B7BDDFD7753}"/>
    <cellStyle name="Normal 9 10 10 2 3" xfId="7392" xr:uid="{D8049C74-A8D8-4110-9204-29A3641C6775}"/>
    <cellStyle name="Normal 9 10 10 3" xfId="3787" xr:uid="{DAE8F3AF-6D88-4891-BF8C-7BC03840F571}"/>
    <cellStyle name="Normal 9 10 10 3 2" xfId="9026" xr:uid="{B1F3755E-A2FD-41B5-8FA6-03DB0525C595}"/>
    <cellStyle name="Normal 9 10 10 4" xfId="8007" xr:uid="{43F776AD-4F85-4618-B048-33585DB03ED0}"/>
    <cellStyle name="Normal 9 10 10 5" xfId="5902" xr:uid="{44A5C000-0D16-45AC-9D30-FA7695E52056}"/>
    <cellStyle name="Normal 9 10 10 6" xfId="2768" xr:uid="{4DB71127-2ABE-4E2A-BACB-3D38714954F8}"/>
    <cellStyle name="Normal 9 10 10 7" xfId="1742" xr:uid="{2ED8C418-2C1B-42D0-9828-1761796C9078}"/>
    <cellStyle name="Normal 9 10 11" xfId="5196" xr:uid="{A2223903-B8D9-4D9B-90C7-E1E95E570FD1}"/>
    <cellStyle name="Normal 9 10 11 2" xfId="10425" xr:uid="{D38E612B-757F-45D2-A1B5-8A5F17A0650E}"/>
    <cellStyle name="Normal 9 10 11 3" xfId="7301" xr:uid="{E37AE07D-0A71-407A-A7FC-1FC9BCF33C6F}"/>
    <cellStyle name="Normal 9 10 12" xfId="3249" xr:uid="{C32B6AE4-47F1-4F6E-BB8E-F989F2B9E4E1}"/>
    <cellStyle name="Normal 9 10 12 2" xfId="8488" xr:uid="{55992321-F154-4236-9B6D-42EEEC287681}"/>
    <cellStyle name="Normal 9 10 13" xfId="7469" xr:uid="{906ADD92-FA27-4D04-BECB-86AF15DF3924}"/>
    <cellStyle name="Normal 9 10 14" xfId="5364" xr:uid="{98997990-7165-4D06-B738-C9914B5BF7CA}"/>
    <cellStyle name="Normal 9 10 15" xfId="10593" xr:uid="{6CF27723-2DD3-4554-B51F-1C5E0182DCF9}"/>
    <cellStyle name="Normal 9 10 16" xfId="10774" xr:uid="{0E3BB817-6D55-46EF-B74F-D43685AE45D5}"/>
    <cellStyle name="Normal 9 10 17" xfId="2230" xr:uid="{6BC28552-AF0B-4B8F-9FB0-8073BDE3F2EA}"/>
    <cellStyle name="Normal 9 10 18" xfId="1204" xr:uid="{3AF7FDCD-8FDF-48AE-A7BA-7B8DA6E403FC}"/>
    <cellStyle name="Normal 9 10 2" xfId="186" xr:uid="{3F35D40D-F623-4359-AE5C-68D468D9D6DB}"/>
    <cellStyle name="Normal 9 10 2 10" xfId="3264" xr:uid="{A7F06577-7BE0-4A8D-BC68-05577448A4F1}"/>
    <cellStyle name="Normal 9 10 2 10 2" xfId="8503" xr:uid="{40146B7E-E76B-43E9-8902-70803475F1C6}"/>
    <cellStyle name="Normal 9 10 2 11" xfId="7484" xr:uid="{E17CEA1A-3F77-4404-AF23-8AB9B7BC5925}"/>
    <cellStyle name="Normal 9 10 2 12" xfId="5379" xr:uid="{CF1CC8EB-9986-40C8-AC57-9544AF1F8A54}"/>
    <cellStyle name="Normal 9 10 2 13" xfId="10608" xr:uid="{BE1BD9A8-DF9E-46F8-A517-8201556CAC74}"/>
    <cellStyle name="Normal 9 10 2 14" xfId="10789" xr:uid="{F6C4A96E-E6B3-42D6-9C71-D3F9F9522B67}"/>
    <cellStyle name="Normal 9 10 2 15" xfId="2245" xr:uid="{93538A79-7ADA-4BC4-A64D-EFFB7BE3AFEF}"/>
    <cellStyle name="Normal 9 10 2 16" xfId="1219" xr:uid="{FFC4F8E7-030E-4C2C-AC95-00A2015220A2}"/>
    <cellStyle name="Normal 9 10 2 2" xfId="360" xr:uid="{4878C592-A61F-4C67-B5DD-F0D14EE64A02}"/>
    <cellStyle name="Normal 9 10 2 2 10" xfId="1392" xr:uid="{5DC23974-7146-42AA-832B-565A2078A2AF}"/>
    <cellStyle name="Normal 9 10 2 2 2" xfId="605" xr:uid="{1C2E4152-98A3-4D47-85F8-31A8CEA2EAD9}"/>
    <cellStyle name="Normal 9 10 2 2 2 2" xfId="1088" xr:uid="{3B482898-6476-464D-8135-3ECE9325F598}"/>
    <cellStyle name="Normal 9 10 2 2 2 2 2" xfId="5047" xr:uid="{2DF9BC1D-7DF6-4A27-BDA0-3234D564B150}"/>
    <cellStyle name="Normal 9 10 2 2 2 2 2 2" xfId="10287" xr:uid="{1783FC2A-F69E-452F-8C9A-F6E34658FC17}"/>
    <cellStyle name="Normal 9 10 2 2 2 2 2 3" xfId="7163" xr:uid="{2B11B59C-5F8D-4885-B9BD-D3B21A222EBE}"/>
    <cellStyle name="Normal 9 10 2 2 2 2 3" xfId="4160" xr:uid="{EA1AF442-1456-4C01-991A-107164B88008}"/>
    <cellStyle name="Normal 9 10 2 2 2 2 3 2" xfId="9399" xr:uid="{F6E51968-4EFA-4ACC-B8B8-EA35DEE4F5AC}"/>
    <cellStyle name="Normal 9 10 2 2 2 2 4" xfId="8380" xr:uid="{B432C2FF-8DDA-46BB-8273-317AC117E567}"/>
    <cellStyle name="Normal 9 10 2 2 2 2 5" xfId="6275" xr:uid="{2938D6EB-83AA-4C83-941F-F2DB4C6F482B}"/>
    <cellStyle name="Normal 9 10 2 2 2 2 6" xfId="3141" xr:uid="{203CF930-2561-445C-BB2A-4B08FE5EF815}"/>
    <cellStyle name="Normal 9 10 2 2 2 2 7" xfId="2115" xr:uid="{52365945-B4C3-41E9-B4EF-E7DE24223C4D}"/>
    <cellStyle name="Normal 9 10 2 2 2 3" xfId="4636" xr:uid="{6153ABB3-A780-40AD-8026-8BE15C0F9566}"/>
    <cellStyle name="Normal 9 10 2 2 2 3 2" xfId="9876" xr:uid="{87A0008A-4171-42C6-9B82-AEB1A900ABBD}"/>
    <cellStyle name="Normal 9 10 2 2 2 3 3" xfId="6752" xr:uid="{7D0A1600-5B89-4A61-BA8C-EBCC30AD6642}"/>
    <cellStyle name="Normal 9 10 2 2 2 4" xfId="3679" xr:uid="{B4DE058B-2DD8-48E6-B343-97A6116DFA4A}"/>
    <cellStyle name="Normal 9 10 2 2 2 4 2" xfId="8918" xr:uid="{7FDF3E59-C019-41ED-B61F-63F733F11F7F}"/>
    <cellStyle name="Normal 9 10 2 2 2 5" xfId="7899" xr:uid="{8D526BC4-8E71-4120-9782-BA65D0C22C21}"/>
    <cellStyle name="Normal 9 10 2 2 2 6" xfId="5794" xr:uid="{155050BB-EF77-4C6E-AF81-AC770DEED5B2}"/>
    <cellStyle name="Normal 9 10 2 2 2 7" xfId="2660" xr:uid="{5AD879B5-56DC-46FF-A1C4-C08D1C499CC9}"/>
    <cellStyle name="Normal 9 10 2 2 2 8" xfId="1634" xr:uid="{DE7A0878-FFFE-4ADE-AC70-2415234DCB5C}"/>
    <cellStyle name="Normal 9 10 2 2 3" xfId="846" xr:uid="{3C05151D-C3A9-4BE0-AAFF-7043ADE6FD36}"/>
    <cellStyle name="Normal 9 10 2 2 3 2" xfId="4840" xr:uid="{5490F317-C884-4A9C-813C-624D163A39BD}"/>
    <cellStyle name="Normal 9 10 2 2 3 2 2" xfId="10080" xr:uid="{8AEC9D8A-A0C6-4795-8735-EDA700504223}"/>
    <cellStyle name="Normal 9 10 2 2 3 2 3" xfId="6956" xr:uid="{7620FA26-4708-4DA4-A315-DB6DD9AC1B5B}"/>
    <cellStyle name="Normal 9 10 2 2 3 3" xfId="3918" xr:uid="{C588BE50-D79D-4768-845F-C8FFAEE20DF4}"/>
    <cellStyle name="Normal 9 10 2 2 3 3 2" xfId="9157" xr:uid="{C21BA53F-8A22-4CD4-8E06-CBC37F859974}"/>
    <cellStyle name="Normal 9 10 2 2 3 4" xfId="8138" xr:uid="{CC1DF7AD-ED5E-4A41-9BB0-52FA8EB93161}"/>
    <cellStyle name="Normal 9 10 2 2 3 5" xfId="6033" xr:uid="{F07DDC9B-033C-419B-B276-0FFE33A4AB9F}"/>
    <cellStyle name="Normal 9 10 2 2 3 6" xfId="2899" xr:uid="{86CA40EE-733F-4A97-A11D-A548318D44B4}"/>
    <cellStyle name="Normal 9 10 2 2 3 7" xfId="1873" xr:uid="{ED8E9D81-855F-40A2-8D56-06F8068E7191}"/>
    <cellStyle name="Normal 9 10 2 2 4" xfId="4430" xr:uid="{0B832593-1F73-44D4-ABA6-02F0344979F0}"/>
    <cellStyle name="Normal 9 10 2 2 4 2" xfId="9670" xr:uid="{AB9EE836-940A-412E-8CF2-2379F0570DAA}"/>
    <cellStyle name="Normal 9 10 2 2 4 3" xfId="6546" xr:uid="{F52D29DB-7461-457F-A137-DC05B7BCA4F8}"/>
    <cellStyle name="Normal 9 10 2 2 5" xfId="3437" xr:uid="{E04181AF-EBB6-426A-A237-93AEBC1DFAF3}"/>
    <cellStyle name="Normal 9 10 2 2 5 2" xfId="8676" xr:uid="{702A2CCE-6264-471E-8D43-CFB08EDA6D8D}"/>
    <cellStyle name="Normal 9 10 2 2 6" xfId="7657" xr:uid="{25B86928-87CA-496E-BDAF-9ABBC68F0AC3}"/>
    <cellStyle name="Normal 9 10 2 2 7" xfId="5552" xr:uid="{AC872D24-AF66-4122-BE4E-DC6ABDC086D8}"/>
    <cellStyle name="Normal 9 10 2 2 8" xfId="10666" xr:uid="{5464899B-1FD5-469D-B63D-EC4DE428057A}"/>
    <cellStyle name="Normal 9 10 2 2 9" xfId="2418" xr:uid="{81ECEA0E-D7F7-4B24-BDD9-52058789DDB9}"/>
    <cellStyle name="Normal 9 10 2 3" xfId="403" xr:uid="{05E86FD1-F86F-4059-A56D-F42D1FA509D2}"/>
    <cellStyle name="Normal 9 10 2 3 10" xfId="1433" xr:uid="{187AA55E-54BB-41B1-9DAD-2761AC49000A}"/>
    <cellStyle name="Normal 9 10 2 3 2" xfId="646" xr:uid="{B6986662-3856-4B2E-A3FB-410F83CF73AD}"/>
    <cellStyle name="Normal 9 10 2 3 2 2" xfId="1129" xr:uid="{E3A68695-A6B2-4FE4-8B86-7D2F9F9C968B}"/>
    <cellStyle name="Normal 9 10 2 3 2 2 2" xfId="5083" xr:uid="{924C4521-20E3-407F-A1B5-EA20945B63DC}"/>
    <cellStyle name="Normal 9 10 2 3 2 2 2 2" xfId="10323" xr:uid="{3ED37EED-50AA-490E-99FB-1B194B682990}"/>
    <cellStyle name="Normal 9 10 2 3 2 2 2 3" xfId="7199" xr:uid="{33103DDB-F2FD-4E96-97C2-D4A20ADDA971}"/>
    <cellStyle name="Normal 9 10 2 3 2 2 3" xfId="4201" xr:uid="{93581BC3-BAA6-4B83-830F-F9C84333450A}"/>
    <cellStyle name="Normal 9 10 2 3 2 2 3 2" xfId="9440" xr:uid="{B24FEDE1-7EAA-4FF4-BD8A-33BD7CD0D2B6}"/>
    <cellStyle name="Normal 9 10 2 3 2 2 4" xfId="8421" xr:uid="{704F2B1F-4C71-455A-8B8D-8EFA83975C7B}"/>
    <cellStyle name="Normal 9 10 2 3 2 2 5" xfId="6316" xr:uid="{177ACF13-B8F7-42E5-9D39-A573E52F9AD2}"/>
    <cellStyle name="Normal 9 10 2 3 2 2 6" xfId="3182" xr:uid="{A3668F73-6E0C-4B57-B3CC-CAF94FD239F4}"/>
    <cellStyle name="Normal 9 10 2 3 2 2 7" xfId="2156" xr:uid="{22A85F8D-C2D6-4731-9C57-106413500ABD}"/>
    <cellStyle name="Normal 9 10 2 3 2 3" xfId="4672" xr:uid="{1C5B7480-B932-41B8-BEA0-A7F234EABDFB}"/>
    <cellStyle name="Normal 9 10 2 3 2 3 2" xfId="9912" xr:uid="{5ABAF8EB-BF35-425A-B14B-D52F007E8DED}"/>
    <cellStyle name="Normal 9 10 2 3 2 3 3" xfId="6788" xr:uid="{82495E27-5DAA-4C27-A4D9-46ED7C85C258}"/>
    <cellStyle name="Normal 9 10 2 3 2 4" xfId="3720" xr:uid="{206EDFA5-EF11-4181-A75F-97B71C5C8B3F}"/>
    <cellStyle name="Normal 9 10 2 3 2 4 2" xfId="8959" xr:uid="{4DFB156B-E5C1-41B6-A9DE-2A5C819FD421}"/>
    <cellStyle name="Normal 9 10 2 3 2 5" xfId="7940" xr:uid="{336A5F74-FA40-4C8D-A2A8-B353F838D9C8}"/>
    <cellStyle name="Normal 9 10 2 3 2 6" xfId="5835" xr:uid="{853D37F2-D3FB-48DC-AF73-55A2CB53FB3C}"/>
    <cellStyle name="Normal 9 10 2 3 2 7" xfId="2701" xr:uid="{38702DE2-4DC8-4D8C-94A0-F99EF4A73A25}"/>
    <cellStyle name="Normal 9 10 2 3 2 8" xfId="1675" xr:uid="{87913550-114D-4DC6-B308-57F867DAA492}"/>
    <cellStyle name="Normal 9 10 2 3 3" xfId="887" xr:uid="{352DAECB-4728-4CF0-8338-33EE7183E758}"/>
    <cellStyle name="Normal 9 10 2 3 3 2" xfId="4876" xr:uid="{3D0D1763-0012-43BE-B205-63745A1DA8C5}"/>
    <cellStyle name="Normal 9 10 2 3 3 2 2" xfId="10116" xr:uid="{BC9F6E7E-1119-4A26-A4D7-3946E532DD78}"/>
    <cellStyle name="Normal 9 10 2 3 3 2 3" xfId="6992" xr:uid="{C21BDF57-A699-4041-976D-843FEAF66AC3}"/>
    <cellStyle name="Normal 9 10 2 3 3 3" xfId="3959" xr:uid="{AA6677D0-6319-45D0-9856-59783316AE8D}"/>
    <cellStyle name="Normal 9 10 2 3 3 3 2" xfId="9198" xr:uid="{EF03D436-848F-41B1-A5A3-2C5368E43311}"/>
    <cellStyle name="Normal 9 10 2 3 3 4" xfId="8179" xr:uid="{7025F00C-A488-4E43-9561-8C2D9F8E1F0F}"/>
    <cellStyle name="Normal 9 10 2 3 3 5" xfId="6074" xr:uid="{0A2D2CFF-9D6F-4E7A-BFC3-E48411697B50}"/>
    <cellStyle name="Normal 9 10 2 3 3 6" xfId="2940" xr:uid="{1C7443FD-378A-46FF-936D-BE4147472620}"/>
    <cellStyle name="Normal 9 10 2 3 3 7" xfId="1914" xr:uid="{0661E26E-0425-444C-92F5-1B093F7D7A5C}"/>
    <cellStyle name="Normal 9 10 2 3 4" xfId="4465" xr:uid="{F9A083C7-B864-49DA-931A-8F346EBB4706}"/>
    <cellStyle name="Normal 9 10 2 3 4 2" xfId="9705" xr:uid="{370F53D6-3CCD-459A-AA1D-1D5D45DAC8BC}"/>
    <cellStyle name="Normal 9 10 2 3 4 3" xfId="6581" xr:uid="{2BE3C8F1-4F40-45EE-A67C-E449C17CB645}"/>
    <cellStyle name="Normal 9 10 2 3 5" xfId="3478" xr:uid="{A572BCFE-7B9E-4297-A7D7-D9C2EE5D1730}"/>
    <cellStyle name="Normal 9 10 2 3 5 2" xfId="8717" xr:uid="{81FE1A51-05E2-40A8-93B7-D29CC2250897}"/>
    <cellStyle name="Normal 9 10 2 3 6" xfId="7698" xr:uid="{DA0CCAF9-B019-4DF0-A8B9-238B50080B7A}"/>
    <cellStyle name="Normal 9 10 2 3 7" xfId="5593" xr:uid="{ABA610FD-E713-429A-BE30-0858FA0DA5DE}"/>
    <cellStyle name="Normal 9 10 2 3 8" xfId="10707" xr:uid="{ADC0A68A-CBC4-4273-B1DF-DD6D81F09169}"/>
    <cellStyle name="Normal 9 10 2 3 9" xfId="2459" xr:uid="{417F058F-B925-4FF0-981C-85576EA3CD45}"/>
    <cellStyle name="Normal 9 10 2 4" xfId="444" xr:uid="{63A5836D-340A-4DD3-8EF0-64063D4919BD}"/>
    <cellStyle name="Normal 9 10 2 4 10" xfId="1474" xr:uid="{C0AD5585-D4B6-4C7E-88C8-6F55D5F13677}"/>
    <cellStyle name="Normal 9 10 2 4 2" xfId="687" xr:uid="{0602167F-05F9-427F-8DD6-4F3EBA0D3DBC}"/>
    <cellStyle name="Normal 9 10 2 4 2 2" xfId="1170" xr:uid="{3B376C03-2F96-4596-9450-E3E27BCFD2D1}"/>
    <cellStyle name="Normal 9 10 2 4 2 2 2" xfId="5119" xr:uid="{B880AE27-762D-4222-9BBD-23216FD90826}"/>
    <cellStyle name="Normal 9 10 2 4 2 2 2 2" xfId="10359" xr:uid="{9BAF8D06-3902-4F2B-8733-FF0A5D63E979}"/>
    <cellStyle name="Normal 9 10 2 4 2 2 2 3" xfId="7235" xr:uid="{F84DC461-E96C-4F57-BEDE-458EC90830B6}"/>
    <cellStyle name="Normal 9 10 2 4 2 2 3" xfId="4242" xr:uid="{672E398F-F109-402C-9BB8-A7375B4990DB}"/>
    <cellStyle name="Normal 9 10 2 4 2 2 3 2" xfId="9481" xr:uid="{5D586A89-3797-411D-B81C-CAED3BA61157}"/>
    <cellStyle name="Normal 9 10 2 4 2 2 4" xfId="8462" xr:uid="{A153FD70-E356-4E39-A9F4-A42AB7830ADF}"/>
    <cellStyle name="Normal 9 10 2 4 2 2 5" xfId="6357" xr:uid="{EDE07BA4-78A4-4005-A447-123B34485CD4}"/>
    <cellStyle name="Normal 9 10 2 4 2 2 6" xfId="3223" xr:uid="{92B6324B-DF04-4132-A528-485A4225F22C}"/>
    <cellStyle name="Normal 9 10 2 4 2 2 7" xfId="2197" xr:uid="{EDC4FA6D-4454-47C9-9644-BEC009DC58DF}"/>
    <cellStyle name="Normal 9 10 2 4 2 3" xfId="4708" xr:uid="{278A8A5F-05BD-4EC1-94FA-FB0EC4FD0A3D}"/>
    <cellStyle name="Normal 9 10 2 4 2 3 2" xfId="9948" xr:uid="{C611C223-ED9D-445E-8C48-91AF62A2F4BB}"/>
    <cellStyle name="Normal 9 10 2 4 2 3 3" xfId="6824" xr:uid="{D61D625E-00F6-4756-A543-BB1433DF46CA}"/>
    <cellStyle name="Normal 9 10 2 4 2 4" xfId="3761" xr:uid="{C18989B9-4F0F-4043-9DB0-AA953B382DF7}"/>
    <cellStyle name="Normal 9 10 2 4 2 4 2" xfId="9000" xr:uid="{6E79C446-B29C-4EF6-9FAA-EF2B291936DC}"/>
    <cellStyle name="Normal 9 10 2 4 2 5" xfId="7981" xr:uid="{47B2AC3C-16F4-4961-A614-E25BC34424EB}"/>
    <cellStyle name="Normal 9 10 2 4 2 6" xfId="5876" xr:uid="{EFE2164C-9512-44CA-B660-CDF8E937740B}"/>
    <cellStyle name="Normal 9 10 2 4 2 7" xfId="2742" xr:uid="{692777EC-1EBD-4E04-92AF-3D96246A5F5E}"/>
    <cellStyle name="Normal 9 10 2 4 2 8" xfId="1716" xr:uid="{6E2FA84E-BA8C-4DFF-841F-E81C17301CA6}"/>
    <cellStyle name="Normal 9 10 2 4 3" xfId="928" xr:uid="{1366E467-8B61-43E3-B71E-0332511634B0}"/>
    <cellStyle name="Normal 9 10 2 4 3 2" xfId="4912" xr:uid="{5CF9FD2C-7398-47B6-BC2B-BA59AEBF1D16}"/>
    <cellStyle name="Normal 9 10 2 4 3 2 2" xfId="10152" xr:uid="{1B734F33-A2F5-4E06-A946-550F0B53909A}"/>
    <cellStyle name="Normal 9 10 2 4 3 2 3" xfId="7028" xr:uid="{373CD327-82B9-4725-BEA8-6FD93FAA9E2F}"/>
    <cellStyle name="Normal 9 10 2 4 3 3" xfId="4000" xr:uid="{D85D709B-26EF-4BBC-847E-EC7E111D33D0}"/>
    <cellStyle name="Normal 9 10 2 4 3 3 2" xfId="9239" xr:uid="{75151344-7C3B-4D7C-B800-92E07E5A0407}"/>
    <cellStyle name="Normal 9 10 2 4 3 4" xfId="8220" xr:uid="{4883C542-D4AE-42EC-839E-76E97BDDD2F8}"/>
    <cellStyle name="Normal 9 10 2 4 3 5" xfId="6115" xr:uid="{44A453BA-8355-431E-BB25-DC63D406EDA5}"/>
    <cellStyle name="Normal 9 10 2 4 3 6" xfId="2981" xr:uid="{269F1E0E-6C13-4FE2-AE80-1256C449A6AA}"/>
    <cellStyle name="Normal 9 10 2 4 3 7" xfId="1955" xr:uid="{050D4499-CB9A-4AB3-ABD3-85EBC8540E54}"/>
    <cellStyle name="Normal 9 10 2 4 4" xfId="4501" xr:uid="{261F78FD-ED5E-4FEC-B06D-E8BEF1AF0450}"/>
    <cellStyle name="Normal 9 10 2 4 4 2" xfId="9741" xr:uid="{29029E25-1741-4253-B793-963DA24F4C6D}"/>
    <cellStyle name="Normal 9 10 2 4 4 3" xfId="6617" xr:uid="{A959FB38-09C3-4375-92B2-7D3BCAD6308A}"/>
    <cellStyle name="Normal 9 10 2 4 5" xfId="3519" xr:uid="{26CE93CF-C779-4FF9-86EC-B2C1CDC5F5B3}"/>
    <cellStyle name="Normal 9 10 2 4 5 2" xfId="8758" xr:uid="{9DA71E6B-D42A-42C2-9AC9-B8E02AE87CD0}"/>
    <cellStyle name="Normal 9 10 2 4 6" xfId="7739" xr:uid="{D83F47E7-1827-4EFE-A6B5-2AC373BC8DF6}"/>
    <cellStyle name="Normal 9 10 2 4 7" xfId="5634" xr:uid="{B612D73E-597B-4C9B-A527-8E2E167BF5BE}"/>
    <cellStyle name="Normal 9 10 2 4 8" xfId="10748" xr:uid="{E4F8BA65-98F0-4D46-AD90-5FD9358E5B17}"/>
    <cellStyle name="Normal 9 10 2 4 9" xfId="2500" xr:uid="{2FBADAB1-8552-4921-8FDB-26638524AFA3}"/>
    <cellStyle name="Normal 9 10 2 5" xfId="302" xr:uid="{3BFA504F-2CB9-4ECD-B37E-EF801AD130EB}"/>
    <cellStyle name="Normal 9 10 2 5 2" xfId="548" xr:uid="{402B37B8-4470-4A41-A8FB-0BFEA58FE0CC}"/>
    <cellStyle name="Normal 9 10 2 5 2 2" xfId="1031" xr:uid="{64E6C46E-4C8D-408B-BE22-75647AE8FFC8}"/>
    <cellStyle name="Normal 9 10 2 5 2 2 2" xfId="4999" xr:uid="{8F51AC6A-4A75-4D19-BA3F-5D14B83B73DB}"/>
    <cellStyle name="Normal 9 10 2 5 2 2 2 2" xfId="10239" xr:uid="{0AF858E0-00B7-495D-B3DC-DDE382BB22C2}"/>
    <cellStyle name="Normal 9 10 2 5 2 2 2 3" xfId="7115" xr:uid="{817F2CEC-46E9-4BE9-B0AD-348B9AE37ADB}"/>
    <cellStyle name="Normal 9 10 2 5 2 2 3" xfId="4103" xr:uid="{49535C3F-C6B8-4353-96C3-87520B0358B0}"/>
    <cellStyle name="Normal 9 10 2 5 2 2 3 2" xfId="9342" xr:uid="{84B980A7-F994-4B6F-9484-692D7F2EE973}"/>
    <cellStyle name="Normal 9 10 2 5 2 2 4" xfId="8323" xr:uid="{F89586FF-D864-4CA9-9BD8-859BF976116A}"/>
    <cellStyle name="Normal 9 10 2 5 2 2 5" xfId="6218" xr:uid="{EC85C19A-FCB6-4F3D-BC6D-84FBDC299FD8}"/>
    <cellStyle name="Normal 9 10 2 5 2 2 6" xfId="3084" xr:uid="{CC6A7021-16DD-4C64-BC89-D401610C5637}"/>
    <cellStyle name="Normal 9 10 2 5 2 2 7" xfId="2058" xr:uid="{FD0FD19D-3DF8-42B0-A8A5-C6BA8FBE54E4}"/>
    <cellStyle name="Normal 9 10 2 5 2 3" xfId="4588" xr:uid="{0F79D059-F40E-4418-9719-B8D1308FC5EB}"/>
    <cellStyle name="Normal 9 10 2 5 2 3 2" xfId="9828" xr:uid="{FFA64C40-6219-4F6D-A075-EFFC4F5CAC65}"/>
    <cellStyle name="Normal 9 10 2 5 2 3 3" xfId="6704" xr:uid="{49731BC6-879F-417B-BB55-50369A0B4076}"/>
    <cellStyle name="Normal 9 10 2 5 2 4" xfId="3622" xr:uid="{1CD4EABB-EDA1-4948-8BD3-88757E2652EB}"/>
    <cellStyle name="Normal 9 10 2 5 2 4 2" xfId="8861" xr:uid="{1EABC653-C513-40D6-B2AE-CBEF88F518DD}"/>
    <cellStyle name="Normal 9 10 2 5 2 5" xfId="7842" xr:uid="{0EB4D117-7457-414B-B272-F8CF7E05EED0}"/>
    <cellStyle name="Normal 9 10 2 5 2 6" xfId="5737" xr:uid="{29D20FD8-8A85-4681-B7BF-616D34C3F57D}"/>
    <cellStyle name="Normal 9 10 2 5 2 7" xfId="2603" xr:uid="{F85EBC8B-9933-4FAA-87B1-0F23F4112C3A}"/>
    <cellStyle name="Normal 9 10 2 5 2 8" xfId="1577" xr:uid="{3027997B-4A77-4AA2-8B3C-1CEBACF37FF4}"/>
    <cellStyle name="Normal 9 10 2 5 3" xfId="788" xr:uid="{8FF55357-12C6-4668-8A0C-F8C8166BC642}"/>
    <cellStyle name="Normal 9 10 2 5 3 2" xfId="4792" xr:uid="{E39168BF-4EA5-43AF-BE79-087CB5F7E955}"/>
    <cellStyle name="Normal 9 10 2 5 3 2 2" xfId="10032" xr:uid="{EF991F8D-C9B9-4A33-9032-78D57A1F7F14}"/>
    <cellStyle name="Normal 9 10 2 5 3 2 3" xfId="6908" xr:uid="{D7EAB7D3-4913-45E4-B552-2C37DCC8C894}"/>
    <cellStyle name="Normal 9 10 2 5 3 3" xfId="3860" xr:uid="{C750C813-A08F-4104-A68A-0F4E0A563338}"/>
    <cellStyle name="Normal 9 10 2 5 3 3 2" xfId="9099" xr:uid="{F235A797-0F4F-4CEA-A696-127E28F35A5E}"/>
    <cellStyle name="Normal 9 10 2 5 3 4" xfId="8080" xr:uid="{49B40239-1449-474F-9BED-29214E33F5E5}"/>
    <cellStyle name="Normal 9 10 2 5 3 5" xfId="5975" xr:uid="{0E02343C-3DCA-4031-8622-7F6F3C0BA3B6}"/>
    <cellStyle name="Normal 9 10 2 5 3 6" xfId="2841" xr:uid="{1FCEBEBE-51DC-43B8-88F5-27267853DE2A}"/>
    <cellStyle name="Normal 9 10 2 5 3 7" xfId="1815" xr:uid="{4264D362-11D8-41C3-ADFA-A8ED17D41C6E}"/>
    <cellStyle name="Normal 9 10 2 5 4" xfId="4382" xr:uid="{CDF4B926-A5FE-46E1-861A-A3D40B30DA3E}"/>
    <cellStyle name="Normal 9 10 2 5 4 2" xfId="9622" xr:uid="{43587558-4A94-478C-B62C-9888514598B4}"/>
    <cellStyle name="Normal 9 10 2 5 4 3" xfId="6498" xr:uid="{FF4E86C3-E9B2-4ACA-8249-9A6FDD7949E2}"/>
    <cellStyle name="Normal 9 10 2 5 5" xfId="3379" xr:uid="{6BCFC591-8FAB-412D-B373-7931AC463588}"/>
    <cellStyle name="Normal 9 10 2 5 5 2" xfId="8618" xr:uid="{01A724B6-D7DF-40C0-8866-F58C69F29DA7}"/>
    <cellStyle name="Normal 9 10 2 5 6" xfId="7599" xr:uid="{828C1EF2-5C18-4B80-99D3-E7395C170144}"/>
    <cellStyle name="Normal 9 10 2 5 7" xfId="5494" xr:uid="{7C9712F9-DB8D-4315-BDFD-62EA520FFDED}"/>
    <cellStyle name="Normal 9 10 2 5 8" xfId="2360" xr:uid="{57028815-B322-4CED-B7C7-0F02ACC1A9FA}"/>
    <cellStyle name="Normal 9 10 2 5 9" xfId="1334" xr:uid="{88302413-700B-4580-B212-BF0747A8F22B}"/>
    <cellStyle name="Normal 9 10 2 6" xfId="491" xr:uid="{1857D974-7727-4336-8E9A-E91DBF4A8517}"/>
    <cellStyle name="Normal 9 10 2 6 2" xfId="974" xr:uid="{F9994338-27D2-41C1-9097-3A27743463B7}"/>
    <cellStyle name="Normal 9 10 2 6 2 2" xfId="4952" xr:uid="{8F28D64E-918E-4DB0-9B4D-0AD20628ADF5}"/>
    <cellStyle name="Normal 9 10 2 6 2 2 2" xfId="10192" xr:uid="{88EC6468-B198-46D7-9271-D225F1C13000}"/>
    <cellStyle name="Normal 9 10 2 6 2 2 3" xfId="7068" xr:uid="{C5EBA25B-BD8C-4B1B-A05C-F9FCEEFC8EEE}"/>
    <cellStyle name="Normal 9 10 2 6 2 3" xfId="4046" xr:uid="{8DD46A7E-FB2B-47CA-A894-2B712E46000C}"/>
    <cellStyle name="Normal 9 10 2 6 2 3 2" xfId="9285" xr:uid="{D089C149-EA69-4429-A325-29B1CC1F72DC}"/>
    <cellStyle name="Normal 9 10 2 6 2 4" xfId="8266" xr:uid="{3B58B58C-069B-4EFA-A318-6160AFB345E7}"/>
    <cellStyle name="Normal 9 10 2 6 2 5" xfId="6161" xr:uid="{ECE09F28-692D-4113-AD5F-2B41B97A7721}"/>
    <cellStyle name="Normal 9 10 2 6 2 6" xfId="3027" xr:uid="{C3B62343-562D-4790-BD86-2E26D91B5F39}"/>
    <cellStyle name="Normal 9 10 2 6 2 7" xfId="2001" xr:uid="{A042A9AC-DE71-4190-A818-CC9741CFB513}"/>
    <cellStyle name="Normal 9 10 2 6 3" xfId="4540" xr:uid="{F117C39D-947C-49E8-89A2-D9D3C79F2D02}"/>
    <cellStyle name="Normal 9 10 2 6 3 2" xfId="9780" xr:uid="{8D618BDE-E812-49F7-BE9B-287D4BE7D695}"/>
    <cellStyle name="Normal 9 10 2 6 3 3" xfId="6656" xr:uid="{E28A2733-5287-42F7-A292-07B27AC1DC12}"/>
    <cellStyle name="Normal 9 10 2 6 4" xfId="3565" xr:uid="{4B101377-9040-4FDC-8A8F-6FE71A1C7897}"/>
    <cellStyle name="Normal 9 10 2 6 4 2" xfId="8804" xr:uid="{53B52BB8-A612-4A31-A84E-D3E41C014613}"/>
    <cellStyle name="Normal 9 10 2 6 5" xfId="7785" xr:uid="{2954158C-A09C-429C-823A-1294DC505FCA}"/>
    <cellStyle name="Normal 9 10 2 6 6" xfId="5680" xr:uid="{B1C74D54-6219-4405-8B9D-F5BB0BD9BC0F}"/>
    <cellStyle name="Normal 9 10 2 6 7" xfId="2546" xr:uid="{64E250FE-8CBA-41AE-883B-9422983AE42A}"/>
    <cellStyle name="Normal 9 10 2 6 8" xfId="1520" xr:uid="{96642735-9BB0-4A72-B4B8-D01621852A40}"/>
    <cellStyle name="Normal 9 10 2 7" xfId="244" xr:uid="{A282B49A-D9C6-498A-ABE5-0A5B6BE81FF5}"/>
    <cellStyle name="Normal 9 10 2 7 2" xfId="4333" xr:uid="{0B9AD97B-8030-48CE-80C9-774347BB0001}"/>
    <cellStyle name="Normal 9 10 2 7 2 2" xfId="9573" xr:uid="{DF90D01C-FEC6-4A47-B2C1-2B4F6D30176F}"/>
    <cellStyle name="Normal 9 10 2 7 2 3" xfId="6449" xr:uid="{0ED86F41-E4D2-4771-99BE-D5420CAD3608}"/>
    <cellStyle name="Normal 9 10 2 7 3" xfId="3321" xr:uid="{2D02D3E6-2625-496B-801C-DE530C079C17}"/>
    <cellStyle name="Normal 9 10 2 7 3 2" xfId="8560" xr:uid="{3BE22F28-1884-4806-B082-87835FB0ED83}"/>
    <cellStyle name="Normal 9 10 2 7 4" xfId="7541" xr:uid="{C0979939-9845-4B73-BCA5-33E3F76DF987}"/>
    <cellStyle name="Normal 9 10 2 7 5" xfId="5436" xr:uid="{B60CAC1A-BC2C-4949-8ABC-62C787B0899E}"/>
    <cellStyle name="Normal 9 10 2 7 6" xfId="2302" xr:uid="{21C47A2C-5474-47A4-86B3-F1EE84EE616C}"/>
    <cellStyle name="Normal 9 10 2 7 7" xfId="1276" xr:uid="{44C148A3-DF6C-4854-8E1B-4344E236555F}"/>
    <cellStyle name="Normal 9 10 2 8" xfId="730" xr:uid="{49897016-9C6B-4524-AB1F-CEA33C9F8B9F}"/>
    <cellStyle name="Normal 9 10 2 8 2" xfId="4744" xr:uid="{1AF2F9A5-C877-488E-905C-3EED1785EB7E}"/>
    <cellStyle name="Normal 9 10 2 8 2 2" xfId="9984" xr:uid="{7B6515B3-A197-4449-96B3-4542041A6BA1}"/>
    <cellStyle name="Normal 9 10 2 8 2 3" xfId="6860" xr:uid="{DA0ADFAE-2994-40B8-8929-C1A041EE69E1}"/>
    <cellStyle name="Normal 9 10 2 8 3" xfId="3802" xr:uid="{29782B60-F19A-49C2-97ED-B75F51BF2EC9}"/>
    <cellStyle name="Normal 9 10 2 8 3 2" xfId="9041" xr:uid="{9EFC1CD2-964C-4B46-8E10-4B2EC85696AC}"/>
    <cellStyle name="Normal 9 10 2 8 4" xfId="8022" xr:uid="{235D76EF-3D84-44FF-89EB-150C701B25B8}"/>
    <cellStyle name="Normal 9 10 2 8 5" xfId="5917" xr:uid="{E75143D2-6686-4DC0-93CC-34E26AF4F36B}"/>
    <cellStyle name="Normal 9 10 2 8 6" xfId="2783" xr:uid="{A4773C0A-ADA9-410E-872B-CD0C878E0469}"/>
    <cellStyle name="Normal 9 10 2 8 7" xfId="1757" xr:uid="{CD85039E-C819-4D6B-B58C-4D97C73AFE78}"/>
    <cellStyle name="Normal 9 10 2 9" xfId="5203" xr:uid="{A76E023A-D6DE-4CF8-AB80-0A6C68FEA041}"/>
    <cellStyle name="Normal 9 10 2 9 2" xfId="10432" xr:uid="{83CA1DAF-9A95-4060-A8B1-D5E200A2D4B7}"/>
    <cellStyle name="Normal 9 10 2 9 3" xfId="7308" xr:uid="{FC272BB9-3D27-476B-965B-E7BA2C0C5171}"/>
    <cellStyle name="Normal 9 10 3" xfId="206" xr:uid="{61147770-02B0-428D-8488-E31F65F20A9F}"/>
    <cellStyle name="Normal 9 10 3 10" xfId="10628" xr:uid="{1351FB47-3AB4-40E0-8D68-6A57FD15BF50}"/>
    <cellStyle name="Normal 9 10 3 11" xfId="2265" xr:uid="{91D59817-7B6C-48B3-B7EE-FFF89D2C63B4}"/>
    <cellStyle name="Normal 9 10 3 12" xfId="1239" xr:uid="{F139F60B-52A6-4040-8EDD-4818219E8B30}"/>
    <cellStyle name="Normal 9 10 3 2" xfId="322" xr:uid="{7223E5E3-B203-42F2-87C8-8B507747A010}"/>
    <cellStyle name="Normal 9 10 3 2 2" xfId="567" xr:uid="{15BCCFB7-2165-4952-8290-147A9380C992}"/>
    <cellStyle name="Normal 9 10 3 2 2 2" xfId="1050" xr:uid="{E0A16970-87AF-4A78-A9F5-98FB2E4441B0}"/>
    <cellStyle name="Normal 9 10 3 2 2 2 2" xfId="5018" xr:uid="{D8071BB9-07D0-45B4-B47C-0217B983594D}"/>
    <cellStyle name="Normal 9 10 3 2 2 2 2 2" xfId="10258" xr:uid="{728EA643-76D7-4A4A-9A2A-22C3957E1DC4}"/>
    <cellStyle name="Normal 9 10 3 2 2 2 2 3" xfId="7134" xr:uid="{978FB0F3-BB92-452B-A319-D11BA7B710A2}"/>
    <cellStyle name="Normal 9 10 3 2 2 2 3" xfId="4122" xr:uid="{E89D49E5-CFA9-4074-A64D-CB15CA4CDEC8}"/>
    <cellStyle name="Normal 9 10 3 2 2 2 3 2" xfId="9361" xr:uid="{379CA9A0-E4F4-4247-B784-219F6C0723E4}"/>
    <cellStyle name="Normal 9 10 3 2 2 2 4" xfId="8342" xr:uid="{1CE03932-FF14-4E2E-86C4-735E3139A86F}"/>
    <cellStyle name="Normal 9 10 3 2 2 2 5" xfId="6237" xr:uid="{9E3235D2-873A-40ED-9916-C61EA7B7C503}"/>
    <cellStyle name="Normal 9 10 3 2 2 2 6" xfId="3103" xr:uid="{BC992AC4-BB44-43AD-86F5-3B91F62B8B1D}"/>
    <cellStyle name="Normal 9 10 3 2 2 2 7" xfId="2077" xr:uid="{6622C340-8AC4-4A0E-A036-0BB517C432A2}"/>
    <cellStyle name="Normal 9 10 3 2 2 3" xfId="4607" xr:uid="{04E8C7CA-8AC3-4B26-A973-85DF6250FCAD}"/>
    <cellStyle name="Normal 9 10 3 2 2 3 2" xfId="9847" xr:uid="{840E821C-544C-416B-B0FA-780498C0FA21}"/>
    <cellStyle name="Normal 9 10 3 2 2 3 3" xfId="6723" xr:uid="{04B73730-DCBC-4B80-AC83-D42D5146CB48}"/>
    <cellStyle name="Normal 9 10 3 2 2 4" xfId="3641" xr:uid="{A6251F03-DDBE-4A67-A922-C0570E3CFF18}"/>
    <cellStyle name="Normal 9 10 3 2 2 4 2" xfId="8880" xr:uid="{7188F48E-8EC6-4EC6-8477-2AB814B4827C}"/>
    <cellStyle name="Normal 9 10 3 2 2 5" xfId="7861" xr:uid="{5EB22A43-93DC-4083-B06E-216F62C8071D}"/>
    <cellStyle name="Normal 9 10 3 2 2 6" xfId="5756" xr:uid="{98771255-2A4B-4037-8573-8A15D0BF49CA}"/>
    <cellStyle name="Normal 9 10 3 2 2 7" xfId="2622" xr:uid="{C07F3EFD-F964-407F-B663-8A9DEDA3D676}"/>
    <cellStyle name="Normal 9 10 3 2 2 8" xfId="1596" xr:uid="{516879DE-DF23-4B92-A6D2-BF968AA05E5D}"/>
    <cellStyle name="Normal 9 10 3 2 3" xfId="808" xr:uid="{113F2549-67D6-468D-A61A-210FE6EC321E}"/>
    <cellStyle name="Normal 9 10 3 2 3 2" xfId="4811" xr:uid="{AE94D5F2-9FEB-4828-9FE7-72BB7DF69EA4}"/>
    <cellStyle name="Normal 9 10 3 2 3 2 2" xfId="10051" xr:uid="{ADBDB075-4CF6-42F5-A984-FAA9AE2D3988}"/>
    <cellStyle name="Normal 9 10 3 2 3 2 3" xfId="6927" xr:uid="{CA5720D7-87FE-4307-9447-63F0ED982252}"/>
    <cellStyle name="Normal 9 10 3 2 3 3" xfId="3880" xr:uid="{AC5D5393-D364-402C-9DAC-D81BF1A1822B}"/>
    <cellStyle name="Normal 9 10 3 2 3 3 2" xfId="9119" xr:uid="{676C2C82-0310-4D93-8CB8-D45F54A82D9C}"/>
    <cellStyle name="Normal 9 10 3 2 3 4" xfId="8100" xr:uid="{7E4DD152-6F78-4692-9FBB-0FA900AF20FE}"/>
    <cellStyle name="Normal 9 10 3 2 3 5" xfId="5995" xr:uid="{372D9DB4-8554-4A07-9185-8198BC700440}"/>
    <cellStyle name="Normal 9 10 3 2 3 6" xfId="2861" xr:uid="{67E8F9AB-B7AA-42F1-9A40-74F8C241E4AF}"/>
    <cellStyle name="Normal 9 10 3 2 3 7" xfId="1835" xr:uid="{41DB6616-8FE0-4586-9C95-119CAE39D06F}"/>
    <cellStyle name="Normal 9 10 3 2 4" xfId="4401" xr:uid="{8C2A1B01-E0BB-45DE-B614-1F62C2C31927}"/>
    <cellStyle name="Normal 9 10 3 2 4 2" xfId="9641" xr:uid="{5C26FD33-09A0-43F9-899A-C21D51CD6CE5}"/>
    <cellStyle name="Normal 9 10 3 2 4 3" xfId="6517" xr:uid="{599565A3-9FE6-43BF-820D-045F54BCC788}"/>
    <cellStyle name="Normal 9 10 3 2 5" xfId="3399" xr:uid="{4C738B90-F9CE-4940-BAD0-DA7650447574}"/>
    <cellStyle name="Normal 9 10 3 2 5 2" xfId="8638" xr:uid="{F7AD01E5-3ADD-4CEE-A486-B15F0341321F}"/>
    <cellStyle name="Normal 9 10 3 2 6" xfId="7619" xr:uid="{F0C05006-6858-47E2-8773-69FFBD3B10F5}"/>
    <cellStyle name="Normal 9 10 3 2 7" xfId="5514" xr:uid="{EE9B8CE5-C9F9-4827-9E8A-9A3F18738817}"/>
    <cellStyle name="Normal 9 10 3 2 8" xfId="2380" xr:uid="{0267403A-D91D-4D24-9FD2-46B3DC144797}"/>
    <cellStyle name="Normal 9 10 3 2 9" xfId="1354" xr:uid="{B5224568-A7D8-4B51-B229-D7BE02B4E90E}"/>
    <cellStyle name="Normal 9 10 3 3" xfId="510" xr:uid="{ED2B644E-5D19-4D2B-9FB5-7DC233D277E3}"/>
    <cellStyle name="Normal 9 10 3 3 2" xfId="993" xr:uid="{F70AE791-8AAC-4495-84EA-EBB9D70D2973}"/>
    <cellStyle name="Normal 9 10 3 3 2 2" xfId="4970" xr:uid="{262A2B72-F63E-4680-9BBB-ED259D94879D}"/>
    <cellStyle name="Normal 9 10 3 3 2 2 2" xfId="10210" xr:uid="{8FB51A38-A6FC-41B6-BE53-16181AC725C0}"/>
    <cellStyle name="Normal 9 10 3 3 2 2 3" xfId="7086" xr:uid="{DB4D233B-F33C-4912-9204-080AFFD268A5}"/>
    <cellStyle name="Normal 9 10 3 3 2 3" xfId="4065" xr:uid="{09154599-FCD5-49EC-914A-79A124B6F915}"/>
    <cellStyle name="Normal 9 10 3 3 2 3 2" xfId="9304" xr:uid="{92C68EF6-B0FE-4EBE-B471-91B048C5CAAC}"/>
    <cellStyle name="Normal 9 10 3 3 2 4" xfId="8285" xr:uid="{FDF828F6-708C-45E0-A7D3-6F3B19715C57}"/>
    <cellStyle name="Normal 9 10 3 3 2 5" xfId="6180" xr:uid="{62EA0E18-7818-4CA4-B41D-F26EE9640BEE}"/>
    <cellStyle name="Normal 9 10 3 3 2 6" xfId="3046" xr:uid="{ED0AB641-65A5-4016-B300-1FA920FC0160}"/>
    <cellStyle name="Normal 9 10 3 3 2 7" xfId="2020" xr:uid="{915BF0B3-43B1-4A7C-93E6-F03271DE999A}"/>
    <cellStyle name="Normal 9 10 3 3 3" xfId="4558" xr:uid="{9993885D-6B50-4EA4-AB27-0C1CBFC97142}"/>
    <cellStyle name="Normal 9 10 3 3 3 2" xfId="9798" xr:uid="{B6629D5D-2693-4B5D-A157-831C4964D430}"/>
    <cellStyle name="Normal 9 10 3 3 3 3" xfId="6674" xr:uid="{B68176D6-3C93-49E5-9EDA-0A5A832D59BA}"/>
    <cellStyle name="Normal 9 10 3 3 4" xfId="3584" xr:uid="{C268D7A4-1F1A-4279-A162-2CB11A123A29}"/>
    <cellStyle name="Normal 9 10 3 3 4 2" xfId="8823" xr:uid="{E1013D92-46D9-4268-BDE6-811C5E123E04}"/>
    <cellStyle name="Normal 9 10 3 3 5" xfId="7804" xr:uid="{83811414-7D4F-4A8B-811C-DB24C9E5C313}"/>
    <cellStyle name="Normal 9 10 3 3 6" xfId="5699" xr:uid="{96F8CFD9-249C-425B-83A3-AEF606A272FC}"/>
    <cellStyle name="Normal 9 10 3 3 7" xfId="2565" xr:uid="{BF083C69-1789-4A5F-AEB9-0DF74DE97C47}"/>
    <cellStyle name="Normal 9 10 3 3 8" xfId="1539" xr:uid="{8E9C92FE-C7FF-4E23-AC14-EE59F8C4E1B8}"/>
    <cellStyle name="Normal 9 10 3 4" xfId="264" xr:uid="{5A35A7F8-A044-42AF-ACB9-BD0FFAE85397}"/>
    <cellStyle name="Normal 9 10 3 4 2" xfId="4352" xr:uid="{449C35A4-B6EB-4706-B6CD-5393374F25F3}"/>
    <cellStyle name="Normal 9 10 3 4 2 2" xfId="9592" xr:uid="{564B80BB-F0B9-4EF2-97E1-678694E3DA2A}"/>
    <cellStyle name="Normal 9 10 3 4 2 3" xfId="6468" xr:uid="{B652CB41-042D-46D3-81A8-AEB2ABAEAF98}"/>
    <cellStyle name="Normal 9 10 3 4 3" xfId="3341" xr:uid="{B1B72279-C470-41A2-AE11-7D541136A119}"/>
    <cellStyle name="Normal 9 10 3 4 3 2" xfId="8580" xr:uid="{FF5F04B2-BC75-4F6B-B5FB-B5059897CF9F}"/>
    <cellStyle name="Normal 9 10 3 4 4" xfId="7561" xr:uid="{8923D406-D5D6-4857-89BC-9179D08B1C36}"/>
    <cellStyle name="Normal 9 10 3 4 5" xfId="5456" xr:uid="{613E503A-38B5-40C3-96EF-02F1C1FB2C27}"/>
    <cellStyle name="Normal 9 10 3 4 6" xfId="2322" xr:uid="{163BE050-D9A3-4DB0-B931-C7A714FA5FBE}"/>
    <cellStyle name="Normal 9 10 3 4 7" xfId="1296" xr:uid="{7F3ED9C7-1249-4C9B-A4B6-3CB73D42274A}"/>
    <cellStyle name="Normal 9 10 3 5" xfId="750" xr:uid="{B311E7CC-6033-4B7F-82AB-B05578553A5A}"/>
    <cellStyle name="Normal 9 10 3 5 2" xfId="4763" xr:uid="{D0C82D5A-F51B-46F4-A050-DB748C039494}"/>
    <cellStyle name="Normal 9 10 3 5 2 2" xfId="10003" xr:uid="{DEC3333A-AA17-4083-BD8C-CE9A3D0CDDEC}"/>
    <cellStyle name="Normal 9 10 3 5 2 3" xfId="6879" xr:uid="{0BE7DC50-B1F0-4F94-AA40-8647450B1753}"/>
    <cellStyle name="Normal 9 10 3 5 3" xfId="3822" xr:uid="{9901A507-FC97-4A83-9319-E9F51AD76959}"/>
    <cellStyle name="Normal 9 10 3 5 3 2" xfId="9061" xr:uid="{6E8BFF4E-7192-4950-8495-534068CC15E0}"/>
    <cellStyle name="Normal 9 10 3 5 4" xfId="8042" xr:uid="{18FBE463-23A8-472F-A812-0DFDC2297BC9}"/>
    <cellStyle name="Normal 9 10 3 5 5" xfId="5937" xr:uid="{9F615509-04C3-42C9-8136-9A26219782B5}"/>
    <cellStyle name="Normal 9 10 3 5 6" xfId="2803" xr:uid="{8F355836-CD9A-4C19-86C4-DE1F42A86CF2}"/>
    <cellStyle name="Normal 9 10 3 5 7" xfId="1777" xr:uid="{933AB2AA-849D-430B-B747-3421D183BABA}"/>
    <cellStyle name="Normal 9 10 3 6" xfId="4305" xr:uid="{FD38B017-1A78-4ED8-9DB3-C2D7082B080E}"/>
    <cellStyle name="Normal 9 10 3 6 2" xfId="9545" xr:uid="{DC4D1A8B-96B5-4682-862A-2A696B07FF84}"/>
    <cellStyle name="Normal 9 10 3 6 3" xfId="6421" xr:uid="{673D671B-98BB-4336-916A-C78D0C7D0AB1}"/>
    <cellStyle name="Normal 9 10 3 7" xfId="3284" xr:uid="{843F4BDA-E380-48BF-B520-F5BB0DD80092}"/>
    <cellStyle name="Normal 9 10 3 7 2" xfId="8523" xr:uid="{DB43E3DB-6EBA-4760-89D4-E72BAD40F1AA}"/>
    <cellStyle name="Normal 9 10 3 8" xfId="7504" xr:uid="{0E13237A-8814-4A79-81C3-EA68D1D5A6AD}"/>
    <cellStyle name="Normal 9 10 3 9" xfId="5399" xr:uid="{E4F68EC4-9022-43E9-855F-7B413E4003B4}"/>
    <cellStyle name="Normal 9 10 4" xfId="345" xr:uid="{E97AF823-5C35-4139-870D-76EF1535B630}"/>
    <cellStyle name="Normal 9 10 4 10" xfId="1377" xr:uid="{4A6074D5-BB79-4C81-BC35-FDE0C7B25FFE}"/>
    <cellStyle name="Normal 9 10 4 2" xfId="590" xr:uid="{DEB7E72D-3AE0-4D01-B224-D8EE3CC1C483}"/>
    <cellStyle name="Normal 9 10 4 2 2" xfId="1073" xr:uid="{045F90C2-F3A8-444B-8E4A-2C5E583F4F1F}"/>
    <cellStyle name="Normal 9 10 4 2 2 2" xfId="5036" xr:uid="{F7FD128C-33B8-479F-B758-5E8A06E7C1E9}"/>
    <cellStyle name="Normal 9 10 4 2 2 2 2" xfId="10276" xr:uid="{04359C4A-26BD-496F-8149-355FC3290903}"/>
    <cellStyle name="Normal 9 10 4 2 2 2 3" xfId="7152" xr:uid="{902E219D-4407-4196-9549-48B3421BE870}"/>
    <cellStyle name="Normal 9 10 4 2 2 3" xfId="4145" xr:uid="{ED16CCF1-D985-4317-841F-5F0EAE9895F6}"/>
    <cellStyle name="Normal 9 10 4 2 2 3 2" xfId="9384" xr:uid="{50AEDB4B-3962-45FC-892D-022C7C3C9D3A}"/>
    <cellStyle name="Normal 9 10 4 2 2 4" xfId="8365" xr:uid="{0B3D2378-3C2E-4163-96B6-DCB032263021}"/>
    <cellStyle name="Normal 9 10 4 2 2 5" xfId="6260" xr:uid="{3BD2A2BC-D52A-46F3-BB87-C0E23B2A3774}"/>
    <cellStyle name="Normal 9 10 4 2 2 6" xfId="3126" xr:uid="{EDA91981-87B9-4D5C-8B8C-36069AE5A3CF}"/>
    <cellStyle name="Normal 9 10 4 2 2 7" xfId="2100" xr:uid="{75EE0077-D240-4EDA-A700-87F2F064A0DF}"/>
    <cellStyle name="Normal 9 10 4 2 3" xfId="4625" xr:uid="{193547BD-1CE7-41E2-8365-B79F7B4DF1F5}"/>
    <cellStyle name="Normal 9 10 4 2 3 2" xfId="9865" xr:uid="{4B82A0D9-52B2-473F-AFA8-005A029E4C17}"/>
    <cellStyle name="Normal 9 10 4 2 3 3" xfId="6741" xr:uid="{2741E953-89E3-4E07-9DEC-804E914340CA}"/>
    <cellStyle name="Normal 9 10 4 2 4" xfId="3664" xr:uid="{F78A7743-734B-4200-8464-7875A08FB2B2}"/>
    <cellStyle name="Normal 9 10 4 2 4 2" xfId="8903" xr:uid="{5412B4A7-D8FF-48B6-AD5D-53A98D13BE16}"/>
    <cellStyle name="Normal 9 10 4 2 5" xfId="7884" xr:uid="{C15B3F27-4219-4191-B86B-849B15FED1A9}"/>
    <cellStyle name="Normal 9 10 4 2 6" xfId="5779" xr:uid="{C642901C-8632-44F7-8394-5D08C874E661}"/>
    <cellStyle name="Normal 9 10 4 2 7" xfId="2645" xr:uid="{74970561-41A7-4E6C-B9CB-FAFE4645257A}"/>
    <cellStyle name="Normal 9 10 4 2 8" xfId="1619" xr:uid="{BC7D1D8B-3D4E-4EE3-94EA-F37BBC9AA01B}"/>
    <cellStyle name="Normal 9 10 4 3" xfId="831" xr:uid="{08D6ED52-4CED-400F-AEF2-EA9B60DAB294}"/>
    <cellStyle name="Normal 9 10 4 3 2" xfId="4829" xr:uid="{B5026213-03E7-4A6F-B46F-173AE194EC1A}"/>
    <cellStyle name="Normal 9 10 4 3 2 2" xfId="10069" xr:uid="{8DCBD30C-D2C3-4860-8F6F-46E9CE7AF30A}"/>
    <cellStyle name="Normal 9 10 4 3 2 3" xfId="6945" xr:uid="{EE4C3D0E-DFD1-4268-A7C9-B37CA10C9951}"/>
    <cellStyle name="Normal 9 10 4 3 3" xfId="3903" xr:uid="{35A7FD4C-3132-4D11-AC2E-40EC29D18910}"/>
    <cellStyle name="Normal 9 10 4 3 3 2" xfId="9142" xr:uid="{02682F1F-4177-4575-AAAE-8CA6F0C58EBA}"/>
    <cellStyle name="Normal 9 10 4 3 4" xfId="8123" xr:uid="{C6B9503E-665C-411F-954E-C737A2E1A063}"/>
    <cellStyle name="Normal 9 10 4 3 5" xfId="6018" xr:uid="{E9DF59B0-6109-4718-9F1B-F3FEC380FF48}"/>
    <cellStyle name="Normal 9 10 4 3 6" xfId="2884" xr:uid="{A9B61B63-FEBB-4AB2-AF1E-260959CEF47D}"/>
    <cellStyle name="Normal 9 10 4 3 7" xfId="1858" xr:uid="{B6D5D9D7-0E79-44AF-AFB5-FD795CC661C3}"/>
    <cellStyle name="Normal 9 10 4 4" xfId="4419" xr:uid="{3F7A7236-423C-43FE-93F7-CB992C1EDF26}"/>
    <cellStyle name="Normal 9 10 4 4 2" xfId="9659" xr:uid="{CB74BBB7-C1C9-4A40-B9C6-7DEAF1A922A0}"/>
    <cellStyle name="Normal 9 10 4 4 3" xfId="6535" xr:uid="{B5B24E42-B411-47BA-AA61-D8BA2F867F3F}"/>
    <cellStyle name="Normal 9 10 4 5" xfId="3422" xr:uid="{56C9B509-14D2-4423-A3F6-50112E3D0765}"/>
    <cellStyle name="Normal 9 10 4 5 2" xfId="8661" xr:uid="{E92696B0-BA03-423B-8511-94BDA60A0324}"/>
    <cellStyle name="Normal 9 10 4 6" xfId="7642" xr:uid="{3EB08C63-69F5-4A52-878D-9A2ABA86C2AD}"/>
    <cellStyle name="Normal 9 10 4 7" xfId="5537" xr:uid="{0E29582D-57AB-44AA-875D-0C9D879C788A}"/>
    <cellStyle name="Normal 9 10 4 8" xfId="10651" xr:uid="{FA0272E4-C7E4-4DB9-A8BD-E29FFD56BE83}"/>
    <cellStyle name="Normal 9 10 4 9" xfId="2403" xr:uid="{6A3D4361-CC68-4608-8BA5-5849F335FD68}"/>
    <cellStyle name="Normal 9 10 5" xfId="388" xr:uid="{AFFDAEB5-8207-450B-A818-B6E4BA3CE3D6}"/>
    <cellStyle name="Normal 9 10 5 10" xfId="1418" xr:uid="{16F06C2A-1D7C-477F-AF4F-06B534D2E0FC}"/>
    <cellStyle name="Normal 9 10 5 2" xfId="631" xr:uid="{3DCF064B-4BC1-4263-A8F0-060AF2A75905}"/>
    <cellStyle name="Normal 9 10 5 2 2" xfId="1114" xr:uid="{3319CAA5-D755-4CC5-B68C-34978B7ACE9F}"/>
    <cellStyle name="Normal 9 10 5 2 2 2" xfId="5072" xr:uid="{18EFF838-A094-4B73-9133-1181F5B3FF1C}"/>
    <cellStyle name="Normal 9 10 5 2 2 2 2" xfId="10312" xr:uid="{7A4864AF-C944-482B-85E8-2184B8579CB0}"/>
    <cellStyle name="Normal 9 10 5 2 2 2 3" xfId="7188" xr:uid="{A3659337-92ED-46A2-BD01-37EA205EFCC8}"/>
    <cellStyle name="Normal 9 10 5 2 2 3" xfId="4186" xr:uid="{D5C16589-EC16-4DB1-B913-B0D3258C6E33}"/>
    <cellStyle name="Normal 9 10 5 2 2 3 2" xfId="9425" xr:uid="{998474C3-587D-416C-BBA9-BAC8D5C0427A}"/>
    <cellStyle name="Normal 9 10 5 2 2 4" xfId="8406" xr:uid="{439DB85F-EA50-4348-9F2C-9B54D0310137}"/>
    <cellStyle name="Normal 9 10 5 2 2 5" xfId="6301" xr:uid="{F8F4E189-AD6F-4380-9D94-656DA55FAAC2}"/>
    <cellStyle name="Normal 9 10 5 2 2 6" xfId="3167" xr:uid="{EF5FB1E5-23CB-4B4C-B71B-E877D3A03102}"/>
    <cellStyle name="Normal 9 10 5 2 2 7" xfId="2141" xr:uid="{E10C5D27-8294-4225-941D-C0B4FD94883F}"/>
    <cellStyle name="Normal 9 10 5 2 3" xfId="4661" xr:uid="{C3136674-5E36-4EA3-A6FD-BC55ABD6B3A6}"/>
    <cellStyle name="Normal 9 10 5 2 3 2" xfId="9901" xr:uid="{5E13310F-0769-46E5-8BA3-1BA72716DA65}"/>
    <cellStyle name="Normal 9 10 5 2 3 3" xfId="6777" xr:uid="{F597FE55-631B-438E-949D-CF1843EF7800}"/>
    <cellStyle name="Normal 9 10 5 2 4" xfId="3705" xr:uid="{489416C5-C94E-4025-9CB6-1E0151A9AA15}"/>
    <cellStyle name="Normal 9 10 5 2 4 2" xfId="8944" xr:uid="{1AA330CD-6844-4F37-ADEB-898F86DD3786}"/>
    <cellStyle name="Normal 9 10 5 2 5" xfId="7925" xr:uid="{BBB5EBC6-DC8F-4641-B362-89EA1EB713DC}"/>
    <cellStyle name="Normal 9 10 5 2 6" xfId="5820" xr:uid="{7A969404-A6C0-4A8E-8AA9-6E028AFB6EDE}"/>
    <cellStyle name="Normal 9 10 5 2 7" xfId="2686" xr:uid="{84BCC879-740B-4F5C-8860-738C1332CBB5}"/>
    <cellStyle name="Normal 9 10 5 2 8" xfId="1660" xr:uid="{DB2DE6D9-5242-43E9-B25E-3D61519C1D9D}"/>
    <cellStyle name="Normal 9 10 5 3" xfId="872" xr:uid="{82B13B15-9E7E-4C79-9F70-962A8FBD25C6}"/>
    <cellStyle name="Normal 9 10 5 3 2" xfId="4865" xr:uid="{0DEAFDC4-D571-42C4-AB58-91C5C2AD6898}"/>
    <cellStyle name="Normal 9 10 5 3 2 2" xfId="10105" xr:uid="{92BEB233-55DD-42FB-B04B-BBD2B7653C19}"/>
    <cellStyle name="Normal 9 10 5 3 2 3" xfId="6981" xr:uid="{9AAF795F-9D06-4430-B619-A68961DEE890}"/>
    <cellStyle name="Normal 9 10 5 3 3" xfId="3944" xr:uid="{BE7FB9B2-42C7-41FA-B67C-D031AD59DD52}"/>
    <cellStyle name="Normal 9 10 5 3 3 2" xfId="9183" xr:uid="{3165FAD4-47AC-43BE-B0F1-0B4B938F298A}"/>
    <cellStyle name="Normal 9 10 5 3 4" xfId="8164" xr:uid="{94FB2347-8AE9-4EC1-A564-236220A96493}"/>
    <cellStyle name="Normal 9 10 5 3 5" xfId="6059" xr:uid="{0897D049-036F-4F92-BF4A-153F17ACF0E7}"/>
    <cellStyle name="Normal 9 10 5 3 6" xfId="2925" xr:uid="{4F7C46DA-28A7-4E78-BFF5-55250EC35FAC}"/>
    <cellStyle name="Normal 9 10 5 3 7" xfId="1899" xr:uid="{FA847CC8-1D9E-4667-88D9-0E5458734DEF}"/>
    <cellStyle name="Normal 9 10 5 4" xfId="4454" xr:uid="{EA447EB1-8166-4F8A-9150-DEF8B77BA0D9}"/>
    <cellStyle name="Normal 9 10 5 4 2" xfId="9694" xr:uid="{29046E18-E4D6-4C7F-8327-2998158110FE}"/>
    <cellStyle name="Normal 9 10 5 4 3" xfId="6570" xr:uid="{A8EC4A2C-1915-419F-BC39-F8DE7127B51E}"/>
    <cellStyle name="Normal 9 10 5 5" xfId="3463" xr:uid="{128B4EB1-A4D4-48D0-BF43-89CCAB3DF612}"/>
    <cellStyle name="Normal 9 10 5 5 2" xfId="8702" xr:uid="{C5DF16BB-8A96-4739-A1D7-02417C5FDDD5}"/>
    <cellStyle name="Normal 9 10 5 6" xfId="7683" xr:uid="{DE48BB81-9951-4F7C-839E-C24ABDB889A1}"/>
    <cellStyle name="Normal 9 10 5 7" xfId="5578" xr:uid="{15AA2527-04E8-445F-BC85-1E223CCA3CD6}"/>
    <cellStyle name="Normal 9 10 5 8" xfId="10692" xr:uid="{E3C30C09-F84B-462B-A450-D9D43CC58F98}"/>
    <cellStyle name="Normal 9 10 5 9" xfId="2444" xr:uid="{441428A7-5FC3-4ADD-BE2E-38E8F9077677}"/>
    <cellStyle name="Normal 9 10 6" xfId="429" xr:uid="{A42900D9-2E41-4784-98CA-B5414BA5A6E3}"/>
    <cellStyle name="Normal 9 10 6 10" xfId="1459" xr:uid="{7AE8F55E-7460-456B-A50F-071C7A93E3B3}"/>
    <cellStyle name="Normal 9 10 6 2" xfId="672" xr:uid="{51170F28-50C9-4F8D-88EB-E6DC27E2ED9E}"/>
    <cellStyle name="Normal 9 10 6 2 2" xfId="1155" xr:uid="{04C9334D-ACCA-496A-AC3C-26B8B128606F}"/>
    <cellStyle name="Normal 9 10 6 2 2 2" xfId="5108" xr:uid="{F09C57E7-6832-4D1B-B44C-BBBB0B2D4B6A}"/>
    <cellStyle name="Normal 9 10 6 2 2 2 2" xfId="10348" xr:uid="{AE77C90C-3EC4-41C5-B322-DC5EDAC84A02}"/>
    <cellStyle name="Normal 9 10 6 2 2 2 3" xfId="7224" xr:uid="{9115DB4F-CE0F-47D3-B349-3AEEA6063081}"/>
    <cellStyle name="Normal 9 10 6 2 2 3" xfId="4227" xr:uid="{F0C88CB8-4B55-4472-9416-0D573ECC8B03}"/>
    <cellStyle name="Normal 9 10 6 2 2 3 2" xfId="9466" xr:uid="{6046D053-35FC-4416-BABF-E6739D8CADBF}"/>
    <cellStyle name="Normal 9 10 6 2 2 4" xfId="8447" xr:uid="{72648048-6C10-43A8-9B93-3AF52030FF51}"/>
    <cellStyle name="Normal 9 10 6 2 2 5" xfId="6342" xr:uid="{EA2FE13C-597D-41F5-940D-C267EB909D53}"/>
    <cellStyle name="Normal 9 10 6 2 2 6" xfId="3208" xr:uid="{4719F64C-AAA6-4912-872B-703FCE5442A8}"/>
    <cellStyle name="Normal 9 10 6 2 2 7" xfId="2182" xr:uid="{F80F440D-9676-41B6-8D74-E23ECDBD3C1F}"/>
    <cellStyle name="Normal 9 10 6 2 3" xfId="4697" xr:uid="{48A1101C-E8D9-429B-AB6E-F75C5FDC2415}"/>
    <cellStyle name="Normal 9 10 6 2 3 2" xfId="9937" xr:uid="{8682B820-D7F1-4452-A07B-3AC73A170DD5}"/>
    <cellStyle name="Normal 9 10 6 2 3 3" xfId="6813" xr:uid="{FBB3AF88-3F54-4ADD-A89A-F30AE8944234}"/>
    <cellStyle name="Normal 9 10 6 2 4" xfId="3746" xr:uid="{207B9821-07D2-41DA-8401-EEC81C59F23C}"/>
    <cellStyle name="Normal 9 10 6 2 4 2" xfId="8985" xr:uid="{26BDDE49-2DE9-4F96-BD62-C44AFA15CCB3}"/>
    <cellStyle name="Normal 9 10 6 2 5" xfId="7966" xr:uid="{A96756FE-525D-4036-A3BC-14CA1A28C067}"/>
    <cellStyle name="Normal 9 10 6 2 6" xfId="5861" xr:uid="{5C957BDA-7A72-44B8-B6C3-52376C3B53BE}"/>
    <cellStyle name="Normal 9 10 6 2 7" xfId="2727" xr:uid="{7AC9A90F-AD58-4757-A9B0-0C0EE0BBE51C}"/>
    <cellStyle name="Normal 9 10 6 2 8" xfId="1701" xr:uid="{6AAB2E7C-0A62-4962-B5C7-2151D3125116}"/>
    <cellStyle name="Normal 9 10 6 3" xfId="913" xr:uid="{E25B6A6A-C5CA-4E25-8883-BAA404D1FBE8}"/>
    <cellStyle name="Normal 9 10 6 3 2" xfId="4901" xr:uid="{FC777B28-3760-4CDB-854C-678D95C4509A}"/>
    <cellStyle name="Normal 9 10 6 3 2 2" xfId="10141" xr:uid="{4BEFF562-1084-46FB-BF27-356C48E4178F}"/>
    <cellStyle name="Normal 9 10 6 3 2 3" xfId="7017" xr:uid="{D613B361-0DBD-469C-AD29-E38E1F7AF94A}"/>
    <cellStyle name="Normal 9 10 6 3 3" xfId="3985" xr:uid="{E4408FCF-2D7D-4B76-921E-DF67DA3BA50E}"/>
    <cellStyle name="Normal 9 10 6 3 3 2" xfId="9224" xr:uid="{26A69DEC-A000-493B-A84E-CCCB89F2E72F}"/>
    <cellStyle name="Normal 9 10 6 3 4" xfId="8205" xr:uid="{F09AEE33-2786-4D04-B395-55335017CF81}"/>
    <cellStyle name="Normal 9 10 6 3 5" xfId="6100" xr:uid="{79ECD85D-D556-4F67-99D1-35BE9E303C1D}"/>
    <cellStyle name="Normal 9 10 6 3 6" xfId="2966" xr:uid="{F7C2434A-5881-4FC1-A70D-D5CE02A5E724}"/>
    <cellStyle name="Normal 9 10 6 3 7" xfId="1940" xr:uid="{23EEF12E-7425-4163-A807-A3E4F5CBFE64}"/>
    <cellStyle name="Normal 9 10 6 4" xfId="4490" xr:uid="{86FD2879-0DAA-4FB6-8B70-44C038E3C3F5}"/>
    <cellStyle name="Normal 9 10 6 4 2" xfId="9730" xr:uid="{D86EAEA4-6B18-4F04-9E50-BDFECB5819F6}"/>
    <cellStyle name="Normal 9 10 6 4 3" xfId="6606" xr:uid="{3922582C-4190-4301-AB34-D169595CEF1B}"/>
    <cellStyle name="Normal 9 10 6 5" xfId="3504" xr:uid="{9C0F49C9-8700-4392-A11F-C39709615A63}"/>
    <cellStyle name="Normal 9 10 6 5 2" xfId="8743" xr:uid="{CE98EA43-678A-4F64-8CF1-36F2C288796E}"/>
    <cellStyle name="Normal 9 10 6 6" xfId="7724" xr:uid="{CFB97238-888E-43EE-8B0F-2322B0A295B0}"/>
    <cellStyle name="Normal 9 10 6 7" xfId="5619" xr:uid="{0440AAFD-D740-489B-89E5-129E69AC9BEF}"/>
    <cellStyle name="Normal 9 10 6 8" xfId="10733" xr:uid="{A0F9E6F4-C773-4DD0-8072-ECBC0710B80D}"/>
    <cellStyle name="Normal 9 10 6 9" xfId="2485" xr:uid="{C01E8972-0301-4859-AB9B-A98D5014AF4E}"/>
    <cellStyle name="Normal 9 10 7" xfId="287" xr:uid="{220DD216-64C7-4534-AA91-CE90A8B89E14}"/>
    <cellStyle name="Normal 9 10 7 2" xfId="533" xr:uid="{9F45547A-AE3F-48D0-AC27-3E122C9790A0}"/>
    <cellStyle name="Normal 9 10 7 2 2" xfId="1016" xr:uid="{039BCF78-27B3-4465-9785-C57F211FF9F3}"/>
    <cellStyle name="Normal 9 10 7 2 2 2" xfId="4989" xr:uid="{89C0B001-61E0-45C6-A7B8-4AD046A97FF7}"/>
    <cellStyle name="Normal 9 10 7 2 2 2 2" xfId="10229" xr:uid="{760A69E5-8AF2-436B-9799-565B70FF15A5}"/>
    <cellStyle name="Normal 9 10 7 2 2 2 3" xfId="7105" xr:uid="{6C693B13-FE9A-4DF3-826D-3BC2E0EFA0FD}"/>
    <cellStyle name="Normal 9 10 7 2 2 3" xfId="4088" xr:uid="{BB8DF084-50D3-4AEE-87FF-BC369E4AE4A4}"/>
    <cellStyle name="Normal 9 10 7 2 2 3 2" xfId="9327" xr:uid="{2960675B-6228-495B-AD4E-EF668393B463}"/>
    <cellStyle name="Normal 9 10 7 2 2 4" xfId="8308" xr:uid="{5BABF1FB-6413-48C3-B025-02C10445291B}"/>
    <cellStyle name="Normal 9 10 7 2 2 5" xfId="6203" xr:uid="{B3A4FE7D-6034-416E-B4E2-E15E009EAEDC}"/>
    <cellStyle name="Normal 9 10 7 2 2 6" xfId="3069" xr:uid="{8BA90E82-9212-47AA-AC7C-EB1EB379D068}"/>
    <cellStyle name="Normal 9 10 7 2 2 7" xfId="2043" xr:uid="{353ACBB8-618D-49E1-9C5D-8F0EC07B43FA}"/>
    <cellStyle name="Normal 9 10 7 2 3" xfId="4577" xr:uid="{7E34D263-7905-4B82-A51C-C20AB9C02A8C}"/>
    <cellStyle name="Normal 9 10 7 2 3 2" xfId="9817" xr:uid="{238D715E-EEA4-441E-BC3E-3D8B6597831A}"/>
    <cellStyle name="Normal 9 10 7 2 3 3" xfId="6693" xr:uid="{82DE183C-4361-4CD8-A2AF-5E100C8D83B5}"/>
    <cellStyle name="Normal 9 10 7 2 4" xfId="3607" xr:uid="{1B3AADEA-5AB4-498C-9083-580932C62039}"/>
    <cellStyle name="Normal 9 10 7 2 4 2" xfId="8846" xr:uid="{62F95BC7-C53D-4149-8E64-D3957A3ADE72}"/>
    <cellStyle name="Normal 9 10 7 2 5" xfId="7827" xr:uid="{365EDA5A-C905-41E6-BC10-645596388901}"/>
    <cellStyle name="Normal 9 10 7 2 6" xfId="5722" xr:uid="{32DCB311-660C-4B51-9264-77E2286E29CB}"/>
    <cellStyle name="Normal 9 10 7 2 7" xfId="2588" xr:uid="{DAE1D5D1-8BA3-49A6-AB24-FBB7ABB2FBC6}"/>
    <cellStyle name="Normal 9 10 7 2 8" xfId="1562" xr:uid="{5C15D9FE-BFCA-415A-AE7E-1BDFD7DA081F}"/>
    <cellStyle name="Normal 9 10 7 3" xfId="773" xr:uid="{DBED94AA-88EF-4045-9213-58090D2C4C8C}"/>
    <cellStyle name="Normal 9 10 7 3 2" xfId="4781" xr:uid="{F0C9770E-E1E4-4AD2-BFF2-EF7DED208B71}"/>
    <cellStyle name="Normal 9 10 7 3 2 2" xfId="10021" xr:uid="{D2F2DAF1-BA49-43DF-BC9B-B6ABFFC6467C}"/>
    <cellStyle name="Normal 9 10 7 3 2 3" xfId="6897" xr:uid="{0C4F3EB9-6DB0-44DA-8E1F-7E676832F92C}"/>
    <cellStyle name="Normal 9 10 7 3 3" xfId="3845" xr:uid="{D4AD7ADD-A050-49B1-80F9-049AA5BC52E1}"/>
    <cellStyle name="Normal 9 10 7 3 3 2" xfId="9084" xr:uid="{D4420E06-4222-46A0-B4D9-83475C5620FC}"/>
    <cellStyle name="Normal 9 10 7 3 4" xfId="8065" xr:uid="{A321C389-7881-4A71-BEDE-542497D412CB}"/>
    <cellStyle name="Normal 9 10 7 3 5" xfId="5960" xr:uid="{CE162D49-6489-480F-B3D6-6003DDF980E1}"/>
    <cellStyle name="Normal 9 10 7 3 6" xfId="2826" xr:uid="{FDFC03FF-7F68-4C78-82C4-34D85326EE67}"/>
    <cellStyle name="Normal 9 10 7 3 7" xfId="1800" xr:uid="{F172528E-7584-4A91-AF4B-3EBCB96F7FFF}"/>
    <cellStyle name="Normal 9 10 7 4" xfId="4371" xr:uid="{5F7749A8-5721-4E9D-958A-906F4B3CFD30}"/>
    <cellStyle name="Normal 9 10 7 4 2" xfId="9611" xr:uid="{F7001F15-C24A-430A-8780-C3944C800957}"/>
    <cellStyle name="Normal 9 10 7 4 3" xfId="6487" xr:uid="{19CDD662-8ED2-448D-8155-5E5353C55A5C}"/>
    <cellStyle name="Normal 9 10 7 5" xfId="3364" xr:uid="{31198A03-2075-41A2-960C-8191A118BA05}"/>
    <cellStyle name="Normal 9 10 7 5 2" xfId="8603" xr:uid="{EB6D9826-5412-4609-8E8F-AFCF7C19F50E}"/>
    <cellStyle name="Normal 9 10 7 6" xfId="7584" xr:uid="{3BC1DF85-5756-4D84-A79F-70D397DF62B5}"/>
    <cellStyle name="Normal 9 10 7 7" xfId="5479" xr:uid="{4A6483C9-0B40-4858-983C-BFA5BD1E8673}"/>
    <cellStyle name="Normal 9 10 7 8" xfId="2345" xr:uid="{5AC46999-0D40-4D6F-A4B1-BB5842CA3D27}"/>
    <cellStyle name="Normal 9 10 7 9" xfId="1319" xr:uid="{151D44D2-5552-446D-A673-019DFE638F2B}"/>
    <cellStyle name="Normal 9 10 8" xfId="477" xr:uid="{712058E4-A568-40B6-9BAF-8B6C67F6502F}"/>
    <cellStyle name="Normal 9 10 8 2" xfId="960" xr:uid="{214144C7-92F2-4CB0-A0ED-5B394BAB0429}"/>
    <cellStyle name="Normal 9 10 8 2 2" xfId="4942" xr:uid="{1747A06E-66CC-486A-8178-950CCDF5EE39}"/>
    <cellStyle name="Normal 9 10 8 2 2 2" xfId="10182" xr:uid="{A12E2D79-4CF2-4F5B-A39F-E11905FB533C}"/>
    <cellStyle name="Normal 9 10 8 2 2 3" xfId="7058" xr:uid="{51AFD63D-A87B-429A-AF13-ECCB2B3424EF}"/>
    <cellStyle name="Normal 9 10 8 2 3" xfId="4032" xr:uid="{AB07248F-C327-45BF-9609-A6EA080DA4BB}"/>
    <cellStyle name="Normal 9 10 8 2 3 2" xfId="9271" xr:uid="{CF602518-7AA6-44D9-9983-38365710AD8E}"/>
    <cellStyle name="Normal 9 10 8 2 4" xfId="8252" xr:uid="{37CB69EC-3D86-45FD-9CB1-5A32D13B4F3E}"/>
    <cellStyle name="Normal 9 10 8 2 5" xfId="6147" xr:uid="{7A1B1B9E-ACAE-44B0-BCB4-2FFCA302DDA8}"/>
    <cellStyle name="Normal 9 10 8 2 6" xfId="3013" xr:uid="{5761A816-8E0E-48A1-90E8-2310CD3D877D}"/>
    <cellStyle name="Normal 9 10 8 2 7" xfId="1987" xr:uid="{98C43E50-E8CC-41FD-9AEC-BBCD726B0318}"/>
    <cellStyle name="Normal 9 10 8 3" xfId="4530" xr:uid="{1C07370F-FE18-4B57-96D2-DE9C653FB37F}"/>
    <cellStyle name="Normal 9 10 8 3 2" xfId="9770" xr:uid="{BE266246-0133-4A55-B8C5-A0D6CAADC89A}"/>
    <cellStyle name="Normal 9 10 8 3 3" xfId="6646" xr:uid="{289E994A-0477-46ED-97A9-ABB5C05C9EC4}"/>
    <cellStyle name="Normal 9 10 8 4" xfId="3551" xr:uid="{9F53AC6C-50FF-4CCB-A85E-62168EB865F8}"/>
    <cellStyle name="Normal 9 10 8 4 2" xfId="8790" xr:uid="{11B4F9D6-AA34-4182-852A-9CD2DFE1C538}"/>
    <cellStyle name="Normal 9 10 8 5" xfId="7771" xr:uid="{E692A9FB-2297-4502-9104-25C66F8FF856}"/>
    <cellStyle name="Normal 9 10 8 6" xfId="5666" xr:uid="{18B6F4AB-C796-4E02-9822-EA53EE2D8943}"/>
    <cellStyle name="Normal 9 10 8 7" xfId="2532" xr:uid="{A4D456EC-5EB0-4BF9-B4AC-05792546B132}"/>
    <cellStyle name="Normal 9 10 8 8" xfId="1506" xr:uid="{59088976-447C-4B7B-95F1-FD23B33C7033}"/>
    <cellStyle name="Normal 9 10 9" xfId="229" xr:uid="{6BA7372E-3F18-451B-9FA4-8A8285C234F7}"/>
    <cellStyle name="Normal 9 10 9 2" xfId="4322" xr:uid="{92696592-5AED-4EA8-9512-92C2393F9761}"/>
    <cellStyle name="Normal 9 10 9 2 2" xfId="9562" xr:uid="{3B55CC4F-36E7-48CE-BA26-AF4B7F7F7667}"/>
    <cellStyle name="Normal 9 10 9 2 3" xfId="6438" xr:uid="{5AA9C805-48EB-46B7-847C-8E9F87E751F4}"/>
    <cellStyle name="Normal 9 10 9 3" xfId="3306" xr:uid="{969AEA46-597A-473A-A151-7B4DDE38281C}"/>
    <cellStyle name="Normal 9 10 9 3 2" xfId="8545" xr:uid="{8D3ACCFA-8C24-4B6B-A108-F6C20AA825AB}"/>
    <cellStyle name="Normal 9 10 9 4" xfId="7526" xr:uid="{FD0B2C40-BD33-40DD-ADEA-6248F2F457E2}"/>
    <cellStyle name="Normal 9 10 9 5" xfId="5421" xr:uid="{ABE148BA-F067-49DA-A51D-A019B9DD8704}"/>
    <cellStyle name="Normal 9 10 9 6" xfId="2287" xr:uid="{4EFEA6E4-5E82-4F71-B60D-987537F5CFAC}"/>
    <cellStyle name="Normal 9 10 9 7" xfId="1261" xr:uid="{10952777-F86F-4921-ADAD-374364E22720}"/>
    <cellStyle name="Normal 9 11" xfId="183" xr:uid="{585AE707-32A2-4802-9EA2-F527213C8B37}"/>
    <cellStyle name="Normal 9 11 10" xfId="4284" xr:uid="{CD89ECB6-E513-46B6-AE5D-2A5EDA307896}"/>
    <cellStyle name="Normal 9 11 10 2" xfId="9524" xr:uid="{061A9E93-E4AA-455C-A5F6-724786309A4D}"/>
    <cellStyle name="Normal 9 11 10 3" xfId="6400" xr:uid="{A49E047E-8C8E-4EF6-872B-C148808FA53A}"/>
    <cellStyle name="Normal 9 11 11" xfId="3261" xr:uid="{127CB816-F96D-4BA9-9083-80E385895D40}"/>
    <cellStyle name="Normal 9 11 11 2" xfId="8500" xr:uid="{EB2FCB42-5F87-4557-AA45-5940BCF724BC}"/>
    <cellStyle name="Normal 9 11 12" xfId="7481" xr:uid="{7EA4E964-7253-494A-AE86-6160E17DE6CE}"/>
    <cellStyle name="Normal 9 11 13" xfId="5376" xr:uid="{8F88B0BE-D210-4712-B536-0DC102C768D3}"/>
    <cellStyle name="Normal 9 11 14" xfId="10605" xr:uid="{6F30B151-74B9-4F44-B233-D0A3D98E6AB5}"/>
    <cellStyle name="Normal 9 11 15" xfId="10786" xr:uid="{3094DF5B-B619-488B-B2BC-79C11EB5C7EB}"/>
    <cellStyle name="Normal 9 11 16" xfId="2242" xr:uid="{8B939CDA-C11C-4C57-A040-57EDDF934534}"/>
    <cellStyle name="Normal 9 11 17" xfId="1216" xr:uid="{59E211B3-3E4D-45CD-8C0A-615C6DEF893B}"/>
    <cellStyle name="Normal 9 11 2" xfId="195" xr:uid="{E9359889-C48D-41C2-A14A-5241B591751C}"/>
    <cellStyle name="Normal 9 11 2 10" xfId="3273" xr:uid="{6A7E4C1D-2752-46E8-9C1F-A1F38C1D9F1B}"/>
    <cellStyle name="Normal 9 11 2 10 2" xfId="8512" xr:uid="{E5FFE724-82D9-4689-AE73-EFC3F00AA671}"/>
    <cellStyle name="Normal 9 11 2 11" xfId="7493" xr:uid="{20779873-DA05-4F5D-9EB3-BA91C9007BC2}"/>
    <cellStyle name="Normal 9 11 2 12" xfId="5388" xr:uid="{43289D43-21E2-4328-A195-6558C04F3908}"/>
    <cellStyle name="Normal 9 11 2 13" xfId="10617" xr:uid="{DC90F1CF-60B3-4267-86A4-F77378120157}"/>
    <cellStyle name="Normal 9 11 2 14" xfId="10799" xr:uid="{8F38BF66-0B7A-4620-B912-F6B50F282F5D}"/>
    <cellStyle name="Normal 9 11 2 15" xfId="2254" xr:uid="{286DA213-7FBE-4B85-8EE1-97E6DA2F4A69}"/>
    <cellStyle name="Normal 9 11 2 16" xfId="1228" xr:uid="{05625864-5C60-4539-9B36-321301427755}"/>
    <cellStyle name="Normal 9 11 2 2" xfId="279" xr:uid="{135249BF-657B-4766-8640-CE61CA37B5B2}"/>
    <cellStyle name="Normal 9 11 2 2 10" xfId="2337" xr:uid="{A224FA2D-4D47-45B7-8C00-05393390D81B}"/>
    <cellStyle name="Normal 9 11 2 2 11" xfId="1311" xr:uid="{9EBAFB46-7BCA-4097-ADFD-2D92AE45761F}"/>
    <cellStyle name="Normal 9 11 2 2 2" xfId="370" xr:uid="{EA73E8EC-845E-4514-B85B-5DA2F0475F9C}"/>
    <cellStyle name="Normal 9 11 2 2 2 2" xfId="615" xr:uid="{1F17754B-2F3F-4AD4-BEA4-1B7EF813CDEB}"/>
    <cellStyle name="Normal 9 11 2 2 2 2 2" xfId="1098" xr:uid="{EC3F4096-0179-4217-A363-FD9768FC20A0}"/>
    <cellStyle name="Normal 9 11 2 2 2 2 2 2" xfId="5056" xr:uid="{2D20F1C2-9B0D-4B43-819B-F6BF7364D25D}"/>
    <cellStyle name="Normal 9 11 2 2 2 2 2 2 2" xfId="10296" xr:uid="{547B147B-EADF-4EC7-B03A-C2D94310634C}"/>
    <cellStyle name="Normal 9 11 2 2 2 2 2 2 3" xfId="7172" xr:uid="{8C7138BD-42BD-4280-89B4-47078917EFA6}"/>
    <cellStyle name="Normal 9 11 2 2 2 2 2 3" xfId="4170" xr:uid="{9427537C-534B-4F48-A24E-4BA07EBE7EA5}"/>
    <cellStyle name="Normal 9 11 2 2 2 2 2 3 2" xfId="9409" xr:uid="{272FE4B9-3100-4480-9E37-AAD9F36983E1}"/>
    <cellStyle name="Normal 9 11 2 2 2 2 2 4" xfId="8390" xr:uid="{E11A9929-ADC4-44B9-9539-717449E5B515}"/>
    <cellStyle name="Normal 9 11 2 2 2 2 2 5" xfId="6285" xr:uid="{258D6F45-B8B3-4965-8969-E150D5254B5C}"/>
    <cellStyle name="Normal 9 11 2 2 2 2 2 6" xfId="3151" xr:uid="{8AB2414C-0DB8-4F45-8FD1-2EE5ED4005FB}"/>
    <cellStyle name="Normal 9 11 2 2 2 2 2 7" xfId="2125" xr:uid="{9CDC1FF9-A9A3-4884-98F4-9CF52384A72C}"/>
    <cellStyle name="Normal 9 11 2 2 2 2 3" xfId="4645" xr:uid="{2F8AD4E9-A5A4-46D4-873E-B7259BAD3D6E}"/>
    <cellStyle name="Normal 9 11 2 2 2 2 3 2" xfId="9885" xr:uid="{5F0BCBB8-361B-4A75-B2D7-B312E0A7F66F}"/>
    <cellStyle name="Normal 9 11 2 2 2 2 3 3" xfId="6761" xr:uid="{7AF6888D-9F91-4D70-9181-DD1D223F2406}"/>
    <cellStyle name="Normal 9 11 2 2 2 2 4" xfId="3689" xr:uid="{191B2F13-41BE-43B4-92C1-1488B0A805D7}"/>
    <cellStyle name="Normal 9 11 2 2 2 2 4 2" xfId="8928" xr:uid="{1969B2CC-A726-45CF-80D6-DB86E0FE4A21}"/>
    <cellStyle name="Normal 9 11 2 2 2 2 5" xfId="7909" xr:uid="{4AE9FDB6-F917-44BB-9B60-C22B469DCD72}"/>
    <cellStyle name="Normal 9 11 2 2 2 2 6" xfId="5804" xr:uid="{03BA5F64-023C-4431-8D35-5C27447DE7E3}"/>
    <cellStyle name="Normal 9 11 2 2 2 2 7" xfId="2670" xr:uid="{80D3619F-BD4C-4475-9F84-31EEAAB4816B}"/>
    <cellStyle name="Normal 9 11 2 2 2 2 8" xfId="1644" xr:uid="{C94F5F56-01C2-45C2-9C45-37F490E1335F}"/>
    <cellStyle name="Normal 9 11 2 2 2 3" xfId="856" xr:uid="{F7D1FA9F-08FA-42C5-84D9-8199F1D0245B}"/>
    <cellStyle name="Normal 9 11 2 2 2 3 2" xfId="4849" xr:uid="{0340181E-33A2-4BB4-9584-BE5E593EBB67}"/>
    <cellStyle name="Normal 9 11 2 2 2 3 2 2" xfId="10089" xr:uid="{61AB6F66-4E66-464B-A906-0B11CABC625F}"/>
    <cellStyle name="Normal 9 11 2 2 2 3 2 3" xfId="6965" xr:uid="{6B826921-E60E-40BD-974B-C2B9882B2A2D}"/>
    <cellStyle name="Normal 9 11 2 2 2 3 3" xfId="3928" xr:uid="{E2292122-865F-455A-8F5C-043EE1A39C3B}"/>
    <cellStyle name="Normal 9 11 2 2 2 3 3 2" xfId="9167" xr:uid="{E4BB13EB-0C0E-4395-AF8E-DAA8A9A0DBD4}"/>
    <cellStyle name="Normal 9 11 2 2 2 3 4" xfId="8148" xr:uid="{4737574D-0708-4871-99E1-84E6794EC02E}"/>
    <cellStyle name="Normal 9 11 2 2 2 3 5" xfId="6043" xr:uid="{C65A2ECD-4F38-4237-A673-5B9202DF04ED}"/>
    <cellStyle name="Normal 9 11 2 2 2 3 6" xfId="2909" xr:uid="{B316A841-13E0-48B4-8519-F18E5818CE2A}"/>
    <cellStyle name="Normal 9 11 2 2 2 3 7" xfId="1883" xr:uid="{285F3A48-9170-42C0-92B0-63B4FD40C41C}"/>
    <cellStyle name="Normal 9 11 2 2 2 4" xfId="4438" xr:uid="{CA296BE0-819F-4AE2-95C7-6893BE33073A}"/>
    <cellStyle name="Normal 9 11 2 2 2 4 2" xfId="9678" xr:uid="{7625058F-4B1C-4C9F-B9A7-7CD76A06B54E}"/>
    <cellStyle name="Normal 9 11 2 2 2 4 3" xfId="6554" xr:uid="{1FCBE7C8-CFAE-419F-B36F-4C8A562A04AA}"/>
    <cellStyle name="Normal 9 11 2 2 2 5" xfId="3447" xr:uid="{17811627-A03F-4912-BAE9-14B2E4EBE042}"/>
    <cellStyle name="Normal 9 11 2 2 2 5 2" xfId="8686" xr:uid="{24E07BB2-817C-425B-8C65-43DA1C526FAD}"/>
    <cellStyle name="Normal 9 11 2 2 2 6" xfId="7667" xr:uid="{F3370C7B-1366-45AC-B765-73F4035C5C9C}"/>
    <cellStyle name="Normal 9 11 2 2 2 7" xfId="5562" xr:uid="{C1355BD1-CAAA-4C81-8CD2-A8C4C3C88075}"/>
    <cellStyle name="Normal 9 11 2 2 2 8" xfId="2428" xr:uid="{CC5E8EC3-3607-459B-B217-F2BA695B1984}"/>
    <cellStyle name="Normal 9 11 2 2 2 9" xfId="1402" xr:uid="{ECED121F-0E01-4078-AF7D-53D16E48C905}"/>
    <cellStyle name="Normal 9 11 2 2 3" xfId="525" xr:uid="{40AF7E3A-3616-4E7C-9783-CC58F9D5E65A}"/>
    <cellStyle name="Normal 9 11 2 2 3 2" xfId="1008" xr:uid="{A001F7A9-F74E-4778-8D9C-FB41ABD13B0B}"/>
    <cellStyle name="Normal 9 11 2 2 3 2 2" xfId="4981" xr:uid="{EC466A95-2229-41E0-AD93-89422AC62E1F}"/>
    <cellStyle name="Normal 9 11 2 2 3 2 2 2" xfId="10221" xr:uid="{C8052504-A9A5-41F1-BBEB-A2DD8C3D50FA}"/>
    <cellStyle name="Normal 9 11 2 2 3 2 2 3" xfId="7097" xr:uid="{586D6134-13BA-4CD3-B965-DAD5BE7D0147}"/>
    <cellStyle name="Normal 9 11 2 2 3 2 3" xfId="4080" xr:uid="{EA329EF2-506B-4671-BAD2-57A670944823}"/>
    <cellStyle name="Normal 9 11 2 2 3 2 3 2" xfId="9319" xr:uid="{00BFB954-951A-4B22-A7F3-B49998569A27}"/>
    <cellStyle name="Normal 9 11 2 2 3 2 4" xfId="8300" xr:uid="{DBEC0E7C-3EAD-425A-85F8-3DF5614F117D}"/>
    <cellStyle name="Normal 9 11 2 2 3 2 5" xfId="6195" xr:uid="{8128F8BE-F73C-4070-8FE1-6142E5B6898C}"/>
    <cellStyle name="Normal 9 11 2 2 3 2 6" xfId="3061" xr:uid="{73AC6EA3-2CA4-4FBC-8F55-B4486B2D00E3}"/>
    <cellStyle name="Normal 9 11 2 2 3 2 7" xfId="2035" xr:uid="{F65B54FE-4548-42FF-9B70-CE8508C2E162}"/>
    <cellStyle name="Normal 9 11 2 2 3 3" xfId="4569" xr:uid="{2B77C608-F8C1-431F-883F-643C9F1096F5}"/>
    <cellStyle name="Normal 9 11 2 2 3 3 2" xfId="9809" xr:uid="{1E715049-D622-47E8-8984-D5A23D144E6C}"/>
    <cellStyle name="Normal 9 11 2 2 3 3 3" xfId="6685" xr:uid="{11D814EF-A984-415F-A883-3C06EC8B02CD}"/>
    <cellStyle name="Normal 9 11 2 2 3 4" xfId="3599" xr:uid="{3F8D8018-F40D-46BF-9FBD-46CB78C909C6}"/>
    <cellStyle name="Normal 9 11 2 2 3 4 2" xfId="8838" xr:uid="{EC05484F-6F3A-4868-A053-6466DB45C1AA}"/>
    <cellStyle name="Normal 9 11 2 2 3 5" xfId="7819" xr:uid="{2BD0C506-08BA-4C80-8ED5-CB53298E3093}"/>
    <cellStyle name="Normal 9 11 2 2 3 6" xfId="5714" xr:uid="{DFF667C1-A5C5-4435-956C-8161D857E3B0}"/>
    <cellStyle name="Normal 9 11 2 2 3 7" xfId="2580" xr:uid="{7DD4E040-AE80-4B82-A3F7-12DBD713A789}"/>
    <cellStyle name="Normal 9 11 2 2 3 8" xfId="1554" xr:uid="{4B46BF24-3538-40AF-AA9C-D13968480971}"/>
    <cellStyle name="Normal 9 11 2 2 4" xfId="765" xr:uid="{3940017B-7544-4AEB-988E-8E61E671CF4B}"/>
    <cellStyle name="Normal 9 11 2 2 4 2" xfId="4773" xr:uid="{4122DB89-CDBE-4945-A52C-74ED5DE94FD0}"/>
    <cellStyle name="Normal 9 11 2 2 4 2 2" xfId="10013" xr:uid="{754197B8-BEF7-4877-9A58-48568C48C93F}"/>
    <cellStyle name="Normal 9 11 2 2 4 2 3" xfId="6889" xr:uid="{DD8683DF-A503-42DF-93A0-77218BE0A97A}"/>
    <cellStyle name="Normal 9 11 2 2 4 3" xfId="3837" xr:uid="{1E63DC18-7199-49A8-962F-F306A94FDF0F}"/>
    <cellStyle name="Normal 9 11 2 2 4 3 2" xfId="9076" xr:uid="{058EE406-7771-4D05-934D-CDAD8E3D7748}"/>
    <cellStyle name="Normal 9 11 2 2 4 4" xfId="8057" xr:uid="{529026AF-DC30-4620-86B3-B89ED7243A8E}"/>
    <cellStyle name="Normal 9 11 2 2 4 5" xfId="5952" xr:uid="{4D016F44-F2B3-49F3-A8AA-A58174644BF5}"/>
    <cellStyle name="Normal 9 11 2 2 4 6" xfId="2818" xr:uid="{4990D510-83F0-4C21-967B-CEFE5942E64C}"/>
    <cellStyle name="Normal 9 11 2 2 4 7" xfId="1792" xr:uid="{6A242A9A-82B5-476B-98CB-F6345AC9F41C}"/>
    <cellStyle name="Normal 9 11 2 2 5" xfId="4363" xr:uid="{C7AC3FF6-7561-436D-921E-ED7271E352F0}"/>
    <cellStyle name="Normal 9 11 2 2 5 2" xfId="9603" xr:uid="{C0307233-C899-4AFA-AB4E-81874ECDE667}"/>
    <cellStyle name="Normal 9 11 2 2 5 3" xfId="6479" xr:uid="{15DBED92-CC15-4362-91EC-1150BB804A5F}"/>
    <cellStyle name="Normal 9 11 2 2 6" xfId="3356" xr:uid="{852098A8-279F-4DEB-B3C0-8F30451B8B58}"/>
    <cellStyle name="Normal 9 11 2 2 6 2" xfId="8595" xr:uid="{86142073-7E2E-41A1-AC32-3DA6C269C90B}"/>
    <cellStyle name="Normal 9 11 2 2 7" xfId="7576" xr:uid="{65DC4EB8-FACD-4FD4-8399-9BA1580F36F1}"/>
    <cellStyle name="Normal 9 11 2 2 8" xfId="5471" xr:uid="{1DB7559D-F0BC-43AD-98D0-0CF10170FDE8}"/>
    <cellStyle name="Normal 9 11 2 2 9" xfId="10676" xr:uid="{24DEA480-9D36-4B5F-9376-82CDA074F0A0}"/>
    <cellStyle name="Normal 9 11 2 3" xfId="413" xr:uid="{D17F1A08-1EBB-4CAC-87F9-D3008D5AB58A}"/>
    <cellStyle name="Normal 9 11 2 3 10" xfId="1443" xr:uid="{64C13EE2-7BB2-4412-BC4D-151763AC1F15}"/>
    <cellStyle name="Normal 9 11 2 3 2" xfId="656" xr:uid="{63A1FA60-6B09-4565-8883-834795BCC863}"/>
    <cellStyle name="Normal 9 11 2 3 2 2" xfId="1139" xr:uid="{618DBBBB-54C2-4986-AF42-656FBDDDD65C}"/>
    <cellStyle name="Normal 9 11 2 3 2 2 2" xfId="5092" xr:uid="{FD2C1B0A-85C8-480A-80CD-B8AB3917FA98}"/>
    <cellStyle name="Normal 9 11 2 3 2 2 2 2" xfId="10332" xr:uid="{7C853914-2463-4954-AC3A-C2389C3D6CE1}"/>
    <cellStyle name="Normal 9 11 2 3 2 2 2 3" xfId="7208" xr:uid="{933A0F02-9915-4242-8F18-D636EC08C45F}"/>
    <cellStyle name="Normal 9 11 2 3 2 2 3" xfId="4211" xr:uid="{98EC2E64-08AD-476F-B332-82F387742451}"/>
    <cellStyle name="Normal 9 11 2 3 2 2 3 2" xfId="9450" xr:uid="{7088F39C-1FA1-40D4-A7B7-6AE0781EE44F}"/>
    <cellStyle name="Normal 9 11 2 3 2 2 4" xfId="8431" xr:uid="{E2723ECF-3DA1-4A88-9179-108E0990CBDC}"/>
    <cellStyle name="Normal 9 11 2 3 2 2 5" xfId="6326" xr:uid="{892C7ABC-6F36-422F-9FB3-0993C1E707F5}"/>
    <cellStyle name="Normal 9 11 2 3 2 2 6" xfId="3192" xr:uid="{C5418EDC-2DA5-4C88-96AA-6D25CC055769}"/>
    <cellStyle name="Normal 9 11 2 3 2 2 7" xfId="2166" xr:uid="{8F458F39-4C30-44DD-ACA5-872D43945337}"/>
    <cellStyle name="Normal 9 11 2 3 2 3" xfId="4681" xr:uid="{67529AB7-87D0-418E-8ADD-DE4F33C655EB}"/>
    <cellStyle name="Normal 9 11 2 3 2 3 2" xfId="9921" xr:uid="{183BDF7F-5731-4E86-ACF5-E2CCC243CD26}"/>
    <cellStyle name="Normal 9 11 2 3 2 3 3" xfId="6797" xr:uid="{D82B8700-67E6-43AA-840F-6716747C6889}"/>
    <cellStyle name="Normal 9 11 2 3 2 4" xfId="3730" xr:uid="{F8D595FB-F5D1-4828-AB9A-00C878B8CDC7}"/>
    <cellStyle name="Normal 9 11 2 3 2 4 2" xfId="8969" xr:uid="{AE72FA3B-A952-4E9B-A510-71B7B7F301DD}"/>
    <cellStyle name="Normal 9 11 2 3 2 5" xfId="7950" xr:uid="{65C76689-A4C2-4387-9B41-6C9BFA0ABF2D}"/>
    <cellStyle name="Normal 9 11 2 3 2 6" xfId="5845" xr:uid="{0D375204-0298-4DCA-AFA9-5A62B6381C0A}"/>
    <cellStyle name="Normal 9 11 2 3 2 7" xfId="2711" xr:uid="{4FB90E09-D114-426C-94D6-E17DC5415DCD}"/>
    <cellStyle name="Normal 9 11 2 3 2 8" xfId="1685" xr:uid="{8627BE35-1E9F-4F56-97B8-762FCD7DB366}"/>
    <cellStyle name="Normal 9 11 2 3 3" xfId="897" xr:uid="{137DF48B-56D7-4224-B9EA-1E94581B8B0D}"/>
    <cellStyle name="Normal 9 11 2 3 3 2" xfId="4885" xr:uid="{E5D0D559-4ED3-463E-B817-2009C103A864}"/>
    <cellStyle name="Normal 9 11 2 3 3 2 2" xfId="10125" xr:uid="{340FC6DC-FB12-4C0B-ACA7-FABC34656F2C}"/>
    <cellStyle name="Normal 9 11 2 3 3 2 3" xfId="7001" xr:uid="{E5651417-E326-482E-9E98-F69CCA235EA3}"/>
    <cellStyle name="Normal 9 11 2 3 3 3" xfId="3969" xr:uid="{02D2D07A-434F-467D-B5BB-004BC5172C01}"/>
    <cellStyle name="Normal 9 11 2 3 3 3 2" xfId="9208" xr:uid="{7F2D1F46-FB5E-4C12-81CA-E8E4E1168CD8}"/>
    <cellStyle name="Normal 9 11 2 3 3 4" xfId="8189" xr:uid="{EFB42A31-0D16-4FB0-9C26-1B42F5AFDCAF}"/>
    <cellStyle name="Normal 9 11 2 3 3 5" xfId="6084" xr:uid="{DCBE5BE3-4CFD-4390-A0C4-B6118A716F27}"/>
    <cellStyle name="Normal 9 11 2 3 3 6" xfId="2950" xr:uid="{A6ADC8C8-CC8B-4CA8-ADEA-06C2584CCB72}"/>
    <cellStyle name="Normal 9 11 2 3 3 7" xfId="1924" xr:uid="{C8C2ACED-9B6C-4F01-B3D0-F585E79E8C9F}"/>
    <cellStyle name="Normal 9 11 2 3 4" xfId="4474" xr:uid="{FAF64DAC-AAB5-4544-8F86-53499D081A40}"/>
    <cellStyle name="Normal 9 11 2 3 4 2" xfId="9714" xr:uid="{855BD475-9FD3-4771-9AF7-41EB56CF09EB}"/>
    <cellStyle name="Normal 9 11 2 3 4 3" xfId="6590" xr:uid="{A65A220B-2491-415A-9289-C9464A85C340}"/>
    <cellStyle name="Normal 9 11 2 3 5" xfId="3488" xr:uid="{23694852-CDAE-498F-A680-9C49F95BC845}"/>
    <cellStyle name="Normal 9 11 2 3 5 2" xfId="8727" xr:uid="{953D7990-59CC-47E2-9A09-B6350D43D4D1}"/>
    <cellStyle name="Normal 9 11 2 3 6" xfId="7708" xr:uid="{34F16227-9642-467A-9FE6-DCD8A05B8BF8}"/>
    <cellStyle name="Normal 9 11 2 3 7" xfId="5603" xr:uid="{0C8E89EB-4895-4D5E-9692-00699668D696}"/>
    <cellStyle name="Normal 9 11 2 3 8" xfId="10717" xr:uid="{220FA0EF-2F32-4CC1-927A-AD5DC1B4160B}"/>
    <cellStyle name="Normal 9 11 2 3 9" xfId="2469" xr:uid="{B78BDA52-6948-4E39-AB05-6E9E4819424B}"/>
    <cellStyle name="Normal 9 11 2 4" xfId="454" xr:uid="{9C6DEEE3-6D4C-46BE-BEF2-1A1812012B46}"/>
    <cellStyle name="Normal 9 11 2 4 10" xfId="1484" xr:uid="{FE422955-B5A8-48CF-94D8-98B2CBD1D96A}"/>
    <cellStyle name="Normal 9 11 2 4 2" xfId="697" xr:uid="{AC005C7B-64B8-4197-8585-54A151F1917E}"/>
    <cellStyle name="Normal 9 11 2 4 2 2" xfId="1180" xr:uid="{02CF31F5-CF75-496B-B8E9-3F828D8ED9DA}"/>
    <cellStyle name="Normal 9 11 2 4 2 2 2" xfId="5128" xr:uid="{066AAF60-093F-4E10-9072-E3D454BFB8C8}"/>
    <cellStyle name="Normal 9 11 2 4 2 2 2 2" xfId="10368" xr:uid="{AAEB2B80-02CE-4114-92FD-EF5A2D4C49C8}"/>
    <cellStyle name="Normal 9 11 2 4 2 2 2 3" xfId="7244" xr:uid="{49ABA68E-6B5D-47F0-AEA4-82C06895A812}"/>
    <cellStyle name="Normal 9 11 2 4 2 2 3" xfId="4252" xr:uid="{C6881D37-AA0D-4852-804B-419A0C01B4DD}"/>
    <cellStyle name="Normal 9 11 2 4 2 2 3 2" xfId="9491" xr:uid="{4BF642F4-40DA-48E9-87AE-F338811D1285}"/>
    <cellStyle name="Normal 9 11 2 4 2 2 4" xfId="8472" xr:uid="{89C1E8C9-6ED0-4FB1-B351-C7DB285B74FE}"/>
    <cellStyle name="Normal 9 11 2 4 2 2 5" xfId="6367" xr:uid="{D68F6425-17FA-4567-A8CD-F12095774214}"/>
    <cellStyle name="Normal 9 11 2 4 2 2 6" xfId="3233" xr:uid="{6B9EC1C9-72FB-4D60-BCFD-070C341FF363}"/>
    <cellStyle name="Normal 9 11 2 4 2 2 7" xfId="2207" xr:uid="{0695C6AD-876E-4D41-B6CD-AC81A943E7CD}"/>
    <cellStyle name="Normal 9 11 2 4 2 3" xfId="4717" xr:uid="{CF571660-02FA-48C6-AC7D-AAE53049D6D8}"/>
    <cellStyle name="Normal 9 11 2 4 2 3 2" xfId="9957" xr:uid="{F727B375-2CB2-4707-BB75-B470EDD564C1}"/>
    <cellStyle name="Normal 9 11 2 4 2 3 3" xfId="6833" xr:uid="{05FF7BA4-5144-4756-9665-4F28F042AF0D}"/>
    <cellStyle name="Normal 9 11 2 4 2 4" xfId="3771" xr:uid="{6227E959-756B-4887-8BCF-F9BC47AFBDCE}"/>
    <cellStyle name="Normal 9 11 2 4 2 4 2" xfId="9010" xr:uid="{862872BE-B54C-494B-8176-478B8CBA3484}"/>
    <cellStyle name="Normal 9 11 2 4 2 5" xfId="7991" xr:uid="{68602377-F279-4D22-9FFD-8777A2A29A54}"/>
    <cellStyle name="Normal 9 11 2 4 2 6" xfId="5886" xr:uid="{EAA76888-8235-46A8-8CE0-50336ED50870}"/>
    <cellStyle name="Normal 9 11 2 4 2 7" xfId="2752" xr:uid="{BA8B2975-E249-4CAE-8B24-8D549E6F341C}"/>
    <cellStyle name="Normal 9 11 2 4 2 8" xfId="1726" xr:uid="{57F3795D-2477-4BF6-9C09-A7250E00E2DD}"/>
    <cellStyle name="Normal 9 11 2 4 3" xfId="938" xr:uid="{BF4F74BC-DCF8-4333-808B-206B63AE15E9}"/>
    <cellStyle name="Normal 9 11 2 4 3 2" xfId="4921" xr:uid="{FD678CCB-8D54-418B-BC53-D9511FEF802A}"/>
    <cellStyle name="Normal 9 11 2 4 3 2 2" xfId="10161" xr:uid="{2DB8C4DD-5026-47B5-BDAD-07A4B9ADDB4E}"/>
    <cellStyle name="Normal 9 11 2 4 3 2 3" xfId="7037" xr:uid="{7CE5DF92-8271-4E8F-A5C2-C619DFD001AD}"/>
    <cellStyle name="Normal 9 11 2 4 3 3" xfId="4010" xr:uid="{56A4983D-FC7B-4756-8109-586A77527279}"/>
    <cellStyle name="Normal 9 11 2 4 3 3 2" xfId="9249" xr:uid="{94F81D14-2218-485C-9398-25926E3E44AD}"/>
    <cellStyle name="Normal 9 11 2 4 3 4" xfId="8230" xr:uid="{B9AF5C12-8D90-454E-A7C5-06F3F34CB7B6}"/>
    <cellStyle name="Normal 9 11 2 4 3 5" xfId="6125" xr:uid="{184DCF0F-FB3F-4DC6-A692-44BCA3820DEA}"/>
    <cellStyle name="Normal 9 11 2 4 3 6" xfId="2991" xr:uid="{2AB59B4F-65D4-490B-B2E5-794EF97BAB00}"/>
    <cellStyle name="Normal 9 11 2 4 3 7" xfId="1965" xr:uid="{DDE96E3E-2F6A-49C2-87B2-FB1DC33A1C4F}"/>
    <cellStyle name="Normal 9 11 2 4 4" xfId="4509" xr:uid="{022D40BE-BF8E-4299-8C76-ABDD64FD8307}"/>
    <cellStyle name="Normal 9 11 2 4 4 2" xfId="9749" xr:uid="{4A19ABE7-1909-449D-A056-76B194078088}"/>
    <cellStyle name="Normal 9 11 2 4 4 3" xfId="6625" xr:uid="{7D3BBC19-90F2-46D9-B1A6-A90624281C78}"/>
    <cellStyle name="Normal 9 11 2 4 5" xfId="3529" xr:uid="{EE55C130-642D-4F5D-9D62-090B784E1D3B}"/>
    <cellStyle name="Normal 9 11 2 4 5 2" xfId="8768" xr:uid="{0B0664D4-CC2B-4B53-A043-F0100C6A0548}"/>
    <cellStyle name="Normal 9 11 2 4 6" xfId="7749" xr:uid="{F08BBDFA-F0F5-4D2A-9913-FFF18426CA65}"/>
    <cellStyle name="Normal 9 11 2 4 7" xfId="5644" xr:uid="{4F3EAE76-15EA-4C8F-8C5C-4BAC0278D8D8}"/>
    <cellStyle name="Normal 9 11 2 4 8" xfId="10758" xr:uid="{206A76B9-D2B8-4AF7-8582-69E97131DD55}"/>
    <cellStyle name="Normal 9 11 2 4 9" xfId="2510" xr:uid="{DB657E6F-25A1-4E48-9B6A-6882073A3B91}"/>
    <cellStyle name="Normal 9 11 2 5" xfId="311" xr:uid="{4FE88A64-CCD0-4D11-A8FD-FFA380E432D1}"/>
    <cellStyle name="Normal 9 11 2 5 2" xfId="556" xr:uid="{386F5431-8CCF-4689-B8B7-4EE391A836D6}"/>
    <cellStyle name="Normal 9 11 2 5 2 2" xfId="1039" xr:uid="{95F0662F-3853-4B69-B7DE-33508CB5AAF8}"/>
    <cellStyle name="Normal 9 11 2 5 2 2 2" xfId="5007" xr:uid="{DD99479A-74AE-42E9-A984-9C44E44089BD}"/>
    <cellStyle name="Normal 9 11 2 5 2 2 2 2" xfId="10247" xr:uid="{CDA43D52-AF3C-446F-A53D-BBDE376A4028}"/>
    <cellStyle name="Normal 9 11 2 5 2 2 2 3" xfId="7123" xr:uid="{ECD15B44-12D9-4DC1-BE46-348B9EE67426}"/>
    <cellStyle name="Normal 9 11 2 5 2 2 3" xfId="4111" xr:uid="{814EFFCF-00F5-4BDB-B327-2980AAD497B7}"/>
    <cellStyle name="Normal 9 11 2 5 2 2 3 2" xfId="9350" xr:uid="{68820F41-8E68-4DBF-9F0B-FD06859F4C2F}"/>
    <cellStyle name="Normal 9 11 2 5 2 2 4" xfId="8331" xr:uid="{358A0019-A78B-4BB1-8168-8C13EA304A88}"/>
    <cellStyle name="Normal 9 11 2 5 2 2 5" xfId="6226" xr:uid="{77D52678-F014-4670-A02F-244FB3A11813}"/>
    <cellStyle name="Normal 9 11 2 5 2 2 6" xfId="3092" xr:uid="{0117D61F-315D-4AC6-A4A0-F218CD8F4A09}"/>
    <cellStyle name="Normal 9 11 2 5 2 2 7" xfId="2066" xr:uid="{825E1722-55D6-4975-BF24-25E9F48C7FA8}"/>
    <cellStyle name="Normal 9 11 2 5 2 3" xfId="4596" xr:uid="{07579F1F-3F46-431C-8B4F-4FECE26D1653}"/>
    <cellStyle name="Normal 9 11 2 5 2 3 2" xfId="9836" xr:uid="{E1606E46-AE82-4F88-B152-A2FDD8140DA7}"/>
    <cellStyle name="Normal 9 11 2 5 2 3 3" xfId="6712" xr:uid="{337C53E1-9ABD-4520-86AB-14E2BA4D9EEE}"/>
    <cellStyle name="Normal 9 11 2 5 2 4" xfId="3630" xr:uid="{863A66CC-28C5-4CA6-9093-B32198349A6E}"/>
    <cellStyle name="Normal 9 11 2 5 2 4 2" xfId="8869" xr:uid="{9FC1D6B1-645B-4F2E-8279-61FA3EDF0B46}"/>
    <cellStyle name="Normal 9 11 2 5 2 5" xfId="7850" xr:uid="{A1638076-5F6D-46BF-99E4-4446BA02622C}"/>
    <cellStyle name="Normal 9 11 2 5 2 6" xfId="5745" xr:uid="{07CFAB6A-0EED-408E-8F7E-CC0D11E83B1A}"/>
    <cellStyle name="Normal 9 11 2 5 2 7" xfId="2611" xr:uid="{F0F7A9F9-2530-4274-BBF1-1B0FB6D7F522}"/>
    <cellStyle name="Normal 9 11 2 5 2 8" xfId="1585" xr:uid="{759C99BE-E166-4B53-A82F-6A6EAAF4A6F0}"/>
    <cellStyle name="Normal 9 11 2 5 3" xfId="797" xr:uid="{9DA25F73-41A1-4A4E-9D72-559CEE6888F1}"/>
    <cellStyle name="Normal 9 11 2 5 3 2" xfId="4800" xr:uid="{3156669E-C919-4857-BC06-C0333A4DC8F1}"/>
    <cellStyle name="Normal 9 11 2 5 3 2 2" xfId="10040" xr:uid="{03CEF730-1279-4916-B4AD-48D202CB3AA5}"/>
    <cellStyle name="Normal 9 11 2 5 3 2 3" xfId="6916" xr:uid="{8FA0EF09-B2A4-430F-BBD6-D61D9E8FB049}"/>
    <cellStyle name="Normal 9 11 2 5 3 3" xfId="3869" xr:uid="{55A694DC-EB1F-442B-B43D-79E95412C362}"/>
    <cellStyle name="Normal 9 11 2 5 3 3 2" xfId="9108" xr:uid="{45DDD871-0E12-4D41-895C-95D7A3BD7AFC}"/>
    <cellStyle name="Normal 9 11 2 5 3 4" xfId="8089" xr:uid="{C3A55A62-2BAB-4970-B198-2C053C72BDBF}"/>
    <cellStyle name="Normal 9 11 2 5 3 5" xfId="5984" xr:uid="{ACA19D28-90DD-41CC-A99D-41D17D2563B9}"/>
    <cellStyle name="Normal 9 11 2 5 3 6" xfId="2850" xr:uid="{05A78AA0-0FA3-4089-90CC-8B99EF6FF324}"/>
    <cellStyle name="Normal 9 11 2 5 3 7" xfId="1824" xr:uid="{D3ABEE9F-0D9B-430D-B247-DC608D7E6B2A}"/>
    <cellStyle name="Normal 9 11 2 5 4" xfId="4390" xr:uid="{FD3E10AB-80E7-480E-A035-9C85923566A1}"/>
    <cellStyle name="Normal 9 11 2 5 4 2" xfId="9630" xr:uid="{3AA3B4EA-FDC4-4BE7-B94F-E53495F68FCE}"/>
    <cellStyle name="Normal 9 11 2 5 4 3" xfId="6506" xr:uid="{CE1CF3D7-B2B0-465C-88C2-D443F3CBC8BB}"/>
    <cellStyle name="Normal 9 11 2 5 5" xfId="3388" xr:uid="{C425A53C-DE62-423B-9A91-BEABAF5B8095}"/>
    <cellStyle name="Normal 9 11 2 5 5 2" xfId="8627" xr:uid="{7701ECBA-E339-4835-817F-D818A5DD98A0}"/>
    <cellStyle name="Normal 9 11 2 5 6" xfId="7608" xr:uid="{82F533C9-9ABC-4C71-9B1E-A64319F0F0FD}"/>
    <cellStyle name="Normal 9 11 2 5 7" xfId="5503" xr:uid="{65E89768-0036-4CBD-9C0B-7746C8A82EDA}"/>
    <cellStyle name="Normal 9 11 2 5 8" xfId="2369" xr:uid="{D6A8EE94-290F-4D92-9EE9-21D29713A79F}"/>
    <cellStyle name="Normal 9 11 2 5 9" xfId="1343" xr:uid="{0CD485AC-5282-4D20-BDB5-1EE6EFD409AA}"/>
    <cellStyle name="Normal 9 11 2 6" xfId="499" xr:uid="{7737CB6C-40E8-40A2-988E-0CD011A96B7A}"/>
    <cellStyle name="Normal 9 11 2 6 2" xfId="982" xr:uid="{43D3B0EE-4624-4CDC-BB5D-BFFE9E4EDC30}"/>
    <cellStyle name="Normal 9 11 2 6 2 2" xfId="4959" xr:uid="{812F4CD0-CBA4-4F68-8317-126C821A0180}"/>
    <cellStyle name="Normal 9 11 2 6 2 2 2" xfId="10199" xr:uid="{52E57ECF-AF64-4D22-91EA-D53543DDF78D}"/>
    <cellStyle name="Normal 9 11 2 6 2 2 3" xfId="7075" xr:uid="{AC59575F-80AF-4BB8-85EF-2B2A5CF60692}"/>
    <cellStyle name="Normal 9 11 2 6 2 3" xfId="4054" xr:uid="{7BA55E13-C193-4DA0-A9D4-A563A5B6DA7F}"/>
    <cellStyle name="Normal 9 11 2 6 2 3 2" xfId="9293" xr:uid="{14C58C19-1EF2-4BAB-AAE4-3E2827688FCB}"/>
    <cellStyle name="Normal 9 11 2 6 2 4" xfId="8274" xr:uid="{BC4CD238-61BC-4CAC-8E6B-7FB8EA922CC9}"/>
    <cellStyle name="Normal 9 11 2 6 2 5" xfId="6169" xr:uid="{3590BBE2-C914-4212-BE48-FAE8CE465FAA}"/>
    <cellStyle name="Normal 9 11 2 6 2 6" xfId="3035" xr:uid="{52F3A12D-1362-4CBD-90D7-B226AF298FA8}"/>
    <cellStyle name="Normal 9 11 2 6 2 7" xfId="2009" xr:uid="{C9ADBA41-70A1-449E-A3FE-8F23430604E9}"/>
    <cellStyle name="Normal 9 11 2 6 3" xfId="4547" xr:uid="{C1E3FA5F-7529-49E2-B11C-B9947080033C}"/>
    <cellStyle name="Normal 9 11 2 6 3 2" xfId="9787" xr:uid="{C2285885-A935-4D5E-9325-20CDF1DB879F}"/>
    <cellStyle name="Normal 9 11 2 6 3 3" xfId="6663" xr:uid="{B11DB640-A739-4CF7-A06C-590C4C995578}"/>
    <cellStyle name="Normal 9 11 2 6 4" xfId="3573" xr:uid="{1E6FEBC3-C86D-4FE7-93EF-D96C054B636F}"/>
    <cellStyle name="Normal 9 11 2 6 4 2" xfId="8812" xr:uid="{A42E67CA-96A6-401E-8640-224C25F10C6A}"/>
    <cellStyle name="Normal 9 11 2 6 5" xfId="7793" xr:uid="{3D2793BA-211B-4274-BD78-B9BDA051744F}"/>
    <cellStyle name="Normal 9 11 2 6 6" xfId="5688" xr:uid="{79D2477B-F98C-4096-8ED7-D839AD8D0497}"/>
    <cellStyle name="Normal 9 11 2 6 7" xfId="2554" xr:uid="{3ECE5087-7467-4AF0-9EC4-FA34141D4207}"/>
    <cellStyle name="Normal 9 11 2 6 8" xfId="1528" xr:uid="{AC8FA547-C99B-4041-953C-2FF0BA0A86B4}"/>
    <cellStyle name="Normal 9 11 2 7" xfId="253" xr:uid="{5EB8DC24-F35C-4F75-8019-850D37B6B480}"/>
    <cellStyle name="Normal 9 11 2 7 2" xfId="4341" xr:uid="{F2611D91-DAB9-4812-92E2-76D5B26D87AC}"/>
    <cellStyle name="Normal 9 11 2 7 2 2" xfId="9581" xr:uid="{B9D39954-B9E2-4D1D-9AD3-D03B837806A9}"/>
    <cellStyle name="Normal 9 11 2 7 2 3" xfId="6457" xr:uid="{A39B4F70-7600-416D-9702-22B3CF7DA0E3}"/>
    <cellStyle name="Normal 9 11 2 7 3" xfId="3330" xr:uid="{B70C560E-9289-4D45-8CFF-2C41FDBF9B70}"/>
    <cellStyle name="Normal 9 11 2 7 3 2" xfId="8569" xr:uid="{D0DD8E34-EB88-4F44-A41E-B799BF2D0BF6}"/>
    <cellStyle name="Normal 9 11 2 7 4" xfId="7550" xr:uid="{EBF7DF45-2FCE-4DE1-AE1C-C54D42A8950B}"/>
    <cellStyle name="Normal 9 11 2 7 5" xfId="5445" xr:uid="{6FB95AFD-E14A-4C6D-BB32-DB61BE9C0FF1}"/>
    <cellStyle name="Normal 9 11 2 7 6" xfId="2311" xr:uid="{0A4E63E6-FA3C-4A6C-8CAB-307D7455F28F}"/>
    <cellStyle name="Normal 9 11 2 7 7" xfId="1285" xr:uid="{8E81ED85-F49A-4224-9CB2-7CD6A2038A68}"/>
    <cellStyle name="Normal 9 11 2 8" xfId="739" xr:uid="{48B550F8-FAC8-4D03-90AE-2DC161CED58E}"/>
    <cellStyle name="Normal 9 11 2 8 2" xfId="4752" xr:uid="{AC28EA88-9875-4ACC-A0E2-71840CA5ECBF}"/>
    <cellStyle name="Normal 9 11 2 8 2 2" xfId="9992" xr:uid="{D161D5DF-E060-408F-8C27-02321953B600}"/>
    <cellStyle name="Normal 9 11 2 8 2 3" xfId="6868" xr:uid="{E0E8C8EC-BF54-4072-B7F3-C8109A2279B8}"/>
    <cellStyle name="Normal 9 11 2 8 3" xfId="3811" xr:uid="{F592E387-10B0-4CC1-AA86-241DB3D2B208}"/>
    <cellStyle name="Normal 9 11 2 8 3 2" xfId="9050" xr:uid="{87A772AE-3FCB-4F42-9CA7-CD5BCBDFD53D}"/>
    <cellStyle name="Normal 9 11 2 8 4" xfId="8031" xr:uid="{4CA973AC-70E4-41B9-AD7D-769B8EE4A763}"/>
    <cellStyle name="Normal 9 11 2 8 5" xfId="5926" xr:uid="{1E034F36-3746-4866-94D0-583FD5B56203}"/>
    <cellStyle name="Normal 9 11 2 8 6" xfId="2792" xr:uid="{4894B108-4B15-4AF3-B5DD-3A005E321551}"/>
    <cellStyle name="Normal 9 11 2 8 7" xfId="1766" xr:uid="{5B7A9525-90FE-441F-AA01-892CF3DD7444}"/>
    <cellStyle name="Normal 9 11 2 9" xfId="4294" xr:uid="{A2FF970B-3326-4649-8582-C753AC0D4B3E}"/>
    <cellStyle name="Normal 9 11 2 9 2" xfId="9534" xr:uid="{13FE2AAC-52D1-4777-A617-BDCD7AA1A292}"/>
    <cellStyle name="Normal 9 11 2 9 3" xfId="6410" xr:uid="{7D60FD54-DCDA-400A-9B28-EE77A695ABBF}"/>
    <cellStyle name="Normal 9 11 3" xfId="357" xr:uid="{6748DA88-FEEB-42E2-A2C5-5A6E515B3D60}"/>
    <cellStyle name="Normal 9 11 3 10" xfId="1389" xr:uid="{4A09402E-D5D2-4A92-A088-A86027ACE329}"/>
    <cellStyle name="Normal 9 11 3 2" xfId="602" xr:uid="{79BB4320-A45C-4FC4-9A62-8D1CE6A3D959}"/>
    <cellStyle name="Normal 9 11 3 2 2" xfId="1085" xr:uid="{BA9088C4-6FCA-4228-BE54-DCC6CC89E74A}"/>
    <cellStyle name="Normal 9 11 3 2 2 2" xfId="5044" xr:uid="{1E926655-536D-41E2-948C-4D49D04BADB3}"/>
    <cellStyle name="Normal 9 11 3 2 2 2 2" xfId="10284" xr:uid="{BA85975D-6DC2-475C-99BB-FC04F5F99242}"/>
    <cellStyle name="Normal 9 11 3 2 2 2 3" xfId="7160" xr:uid="{AC112C21-2483-465D-96F8-8FDEDF840860}"/>
    <cellStyle name="Normal 9 11 3 2 2 3" xfId="4157" xr:uid="{14AF6A43-1890-49B7-BC74-849D3B6D334B}"/>
    <cellStyle name="Normal 9 11 3 2 2 3 2" xfId="9396" xr:uid="{A3833766-7B42-49D5-A8D4-A06E9C3197B3}"/>
    <cellStyle name="Normal 9 11 3 2 2 4" xfId="8377" xr:uid="{5061CCDC-A55C-4E85-8A54-129D126E241A}"/>
    <cellStyle name="Normal 9 11 3 2 2 5" xfId="6272" xr:uid="{9E2E441A-764D-4934-B803-8548B1B57A7C}"/>
    <cellStyle name="Normal 9 11 3 2 2 6" xfId="3138" xr:uid="{F4FA902F-92DB-496E-9B87-EB8CA3847468}"/>
    <cellStyle name="Normal 9 11 3 2 2 7" xfId="2112" xr:uid="{AC2F1B86-5E58-4BAA-BA9B-C3D1EB56680E}"/>
    <cellStyle name="Normal 9 11 3 2 3" xfId="4633" xr:uid="{9B62AD80-02FB-4113-B063-9635B68A2FA0}"/>
    <cellStyle name="Normal 9 11 3 2 3 2" xfId="9873" xr:uid="{017EFC67-5FD1-49A1-A309-EEC9BF63DD13}"/>
    <cellStyle name="Normal 9 11 3 2 3 3" xfId="6749" xr:uid="{9D2FE395-32FC-4C9E-B2CD-3B3EE6F49598}"/>
    <cellStyle name="Normal 9 11 3 2 4" xfId="3676" xr:uid="{AC071A5B-44C4-4B2B-8866-3149F2466CA5}"/>
    <cellStyle name="Normal 9 11 3 2 4 2" xfId="8915" xr:uid="{4A7E0356-19B9-4DE9-A907-9D69F52EF5AD}"/>
    <cellStyle name="Normal 9 11 3 2 5" xfId="7896" xr:uid="{10C63D8C-E6B2-4992-A3BC-CD57547E3D41}"/>
    <cellStyle name="Normal 9 11 3 2 6" xfId="5791" xr:uid="{98325075-689F-49F4-850B-71E33A4B7016}"/>
    <cellStyle name="Normal 9 11 3 2 7" xfId="2657" xr:uid="{0E7E411B-AF00-4A7D-9254-9685C49A204C}"/>
    <cellStyle name="Normal 9 11 3 2 8" xfId="1631" xr:uid="{1235C2FC-F798-4E70-AD89-5F4E2B111FEB}"/>
    <cellStyle name="Normal 9 11 3 3" xfId="843" xr:uid="{E4E0379D-9A82-499F-A9A6-B4ACD7E8D067}"/>
    <cellStyle name="Normal 9 11 3 3 2" xfId="4837" xr:uid="{5D9664DB-51BE-42DE-871E-309562D1D50F}"/>
    <cellStyle name="Normal 9 11 3 3 2 2" xfId="10077" xr:uid="{46F40B4B-E21E-4034-8FAB-41C21ECF52FB}"/>
    <cellStyle name="Normal 9 11 3 3 2 3" xfId="6953" xr:uid="{13163803-1DD6-4908-B64A-71C4A712DDB6}"/>
    <cellStyle name="Normal 9 11 3 3 3" xfId="3915" xr:uid="{66900B60-3AC4-4826-A694-186E78C86B81}"/>
    <cellStyle name="Normal 9 11 3 3 3 2" xfId="9154" xr:uid="{233A283B-59E5-4615-BCA0-E7F7776F6359}"/>
    <cellStyle name="Normal 9 11 3 3 4" xfId="8135" xr:uid="{C0511AF3-B5BC-461B-B2C9-93B2577055E3}"/>
    <cellStyle name="Normal 9 11 3 3 5" xfId="6030" xr:uid="{3C9D28BB-83F5-4552-B86A-A1A61756AC40}"/>
    <cellStyle name="Normal 9 11 3 3 6" xfId="2896" xr:uid="{6841F529-EEAF-46DC-84E8-F73E6F42EEA6}"/>
    <cellStyle name="Normal 9 11 3 3 7" xfId="1870" xr:uid="{A81AD885-F5B3-4B7A-81CC-A03B5A7ABCA3}"/>
    <cellStyle name="Normal 9 11 3 4" xfId="4427" xr:uid="{B01611BD-9899-4B05-84D7-9210386C2971}"/>
    <cellStyle name="Normal 9 11 3 4 2" xfId="9667" xr:uid="{4BECAC28-31CB-4A8E-BB1A-DF981BFCF5A6}"/>
    <cellStyle name="Normal 9 11 3 4 3" xfId="6543" xr:uid="{7C4FF125-9A84-48FB-8662-1C1A16BF2309}"/>
    <cellStyle name="Normal 9 11 3 5" xfId="3434" xr:uid="{14043AA6-E631-4351-A2FC-703AE46BBE9D}"/>
    <cellStyle name="Normal 9 11 3 5 2" xfId="8673" xr:uid="{08C3CA4F-8865-428A-9882-02462876781C}"/>
    <cellStyle name="Normal 9 11 3 6" xfId="7654" xr:uid="{24FDF863-907A-4157-8D52-E068C144DCBE}"/>
    <cellStyle name="Normal 9 11 3 7" xfId="5549" xr:uid="{C587E288-04F1-41AE-B82C-359C9C99B712}"/>
    <cellStyle name="Normal 9 11 3 8" xfId="10663" xr:uid="{774CD0BD-5978-4442-8099-01BC9EFD0EFB}"/>
    <cellStyle name="Normal 9 11 3 9" xfId="2415" xr:uid="{6B961EFE-C5EB-4ED8-AB3B-3DCE2A43BBE5}"/>
    <cellStyle name="Normal 9 11 4" xfId="400" xr:uid="{62FDD299-3544-495C-B94C-921ADE7CBD80}"/>
    <cellStyle name="Normal 9 11 4 10" xfId="1430" xr:uid="{5443603B-393C-4323-BB8F-CB4FFF94025F}"/>
    <cellStyle name="Normal 9 11 4 2" xfId="643" xr:uid="{07AEB66C-C221-417C-800F-F37B9715632D}"/>
    <cellStyle name="Normal 9 11 4 2 2" xfId="1126" xr:uid="{ECFDBAF0-46B6-4A90-B84C-603514B28AEF}"/>
    <cellStyle name="Normal 9 11 4 2 2 2" xfId="5080" xr:uid="{895EBB67-ECA6-4E41-B2A6-8405D9009CB1}"/>
    <cellStyle name="Normal 9 11 4 2 2 2 2" xfId="10320" xr:uid="{E747C42F-A859-477A-8009-553F0E467CA6}"/>
    <cellStyle name="Normal 9 11 4 2 2 2 3" xfId="7196" xr:uid="{66F04949-0472-477E-83CB-83547FE834EB}"/>
    <cellStyle name="Normal 9 11 4 2 2 3" xfId="4198" xr:uid="{0294DB8A-D77E-4359-A4A8-7F316F44D341}"/>
    <cellStyle name="Normal 9 11 4 2 2 3 2" xfId="9437" xr:uid="{DF0FAEDC-EF2D-444C-9625-83705BAD05A9}"/>
    <cellStyle name="Normal 9 11 4 2 2 4" xfId="8418" xr:uid="{F2479E2D-4733-4794-BC53-EEECFE4D0733}"/>
    <cellStyle name="Normal 9 11 4 2 2 5" xfId="6313" xr:uid="{594ECC8A-1D21-4559-BF35-E3641DF4DB52}"/>
    <cellStyle name="Normal 9 11 4 2 2 6" xfId="3179" xr:uid="{AF74F821-A99D-46EB-A2B3-727E5B791F20}"/>
    <cellStyle name="Normal 9 11 4 2 2 7" xfId="2153" xr:uid="{BB83554A-2A66-4D0E-B0C7-A3728CF9D960}"/>
    <cellStyle name="Normal 9 11 4 2 3" xfId="4669" xr:uid="{26DA2717-8EA4-414D-A69B-906BD96AB8CB}"/>
    <cellStyle name="Normal 9 11 4 2 3 2" xfId="9909" xr:uid="{E3D7D023-ACAC-4FBE-A159-1509E449668E}"/>
    <cellStyle name="Normal 9 11 4 2 3 3" xfId="6785" xr:uid="{96010D75-0953-4422-8D73-E04F594DA57E}"/>
    <cellStyle name="Normal 9 11 4 2 4" xfId="3717" xr:uid="{1FA888C0-1077-4FE5-8911-834DB82BB9F3}"/>
    <cellStyle name="Normal 9 11 4 2 4 2" xfId="8956" xr:uid="{024CC366-1D58-4308-BBA3-BE1CCF11731B}"/>
    <cellStyle name="Normal 9 11 4 2 5" xfId="7937" xr:uid="{0DF7EA70-7336-45BF-BB55-4328D9E638FA}"/>
    <cellStyle name="Normal 9 11 4 2 6" xfId="5832" xr:uid="{83373215-F5AB-4A60-8376-39006E6536D0}"/>
    <cellStyle name="Normal 9 11 4 2 7" xfId="2698" xr:uid="{32B01443-B5DC-4A07-BBE0-39637F5254DF}"/>
    <cellStyle name="Normal 9 11 4 2 8" xfId="1672" xr:uid="{38918E3B-0164-4658-826E-6529FCBFD9F8}"/>
    <cellStyle name="Normal 9 11 4 3" xfId="884" xr:uid="{E3CDD07B-FAE7-445F-A4F8-B6EE72209CD4}"/>
    <cellStyle name="Normal 9 11 4 3 2" xfId="4873" xr:uid="{787FACB6-687A-49AB-BEE5-AD71C170A16F}"/>
    <cellStyle name="Normal 9 11 4 3 2 2" xfId="10113" xr:uid="{A782E9F1-CDB8-4F5B-AA41-7661A0F88BC8}"/>
    <cellStyle name="Normal 9 11 4 3 2 3" xfId="6989" xr:uid="{F6DDB783-4E86-4886-91FE-9B9EF34CB6FA}"/>
    <cellStyle name="Normal 9 11 4 3 3" xfId="3956" xr:uid="{0580B02C-9A23-42A2-B882-22BF29323530}"/>
    <cellStyle name="Normal 9 11 4 3 3 2" xfId="9195" xr:uid="{D9881AF5-06ED-4CDA-9A9F-C0223CB89809}"/>
    <cellStyle name="Normal 9 11 4 3 4" xfId="8176" xr:uid="{C060E9F8-B3ED-4559-A634-A025B8FEE658}"/>
    <cellStyle name="Normal 9 11 4 3 5" xfId="6071" xr:uid="{3083A054-7A9E-439A-8013-579A28C8DA0E}"/>
    <cellStyle name="Normal 9 11 4 3 6" xfId="2937" xr:uid="{9303039C-7BD5-4C5A-8FAA-B90D45E2DF27}"/>
    <cellStyle name="Normal 9 11 4 3 7" xfId="1911" xr:uid="{E00DE996-642C-49BE-B7FA-EE74388DE300}"/>
    <cellStyle name="Normal 9 11 4 4" xfId="4462" xr:uid="{7619F508-4326-4452-B3C9-0B2A4F3C39D0}"/>
    <cellStyle name="Normal 9 11 4 4 2" xfId="9702" xr:uid="{0783F75E-5CB0-415A-B2A9-C61A2C25769E}"/>
    <cellStyle name="Normal 9 11 4 4 3" xfId="6578" xr:uid="{0A32921E-92EB-4B83-ADA7-A46517CD1B52}"/>
    <cellStyle name="Normal 9 11 4 5" xfId="3475" xr:uid="{C4579667-C201-4D3E-83C9-CC83721DE903}"/>
    <cellStyle name="Normal 9 11 4 5 2" xfId="8714" xr:uid="{5E68E3A6-4834-4723-8A9D-684A26B3F051}"/>
    <cellStyle name="Normal 9 11 4 6" xfId="7695" xr:uid="{C1FB256C-43E2-4D64-81F7-0B43623DB790}"/>
    <cellStyle name="Normal 9 11 4 7" xfId="5590" xr:uid="{26D4D522-631D-42FD-9E30-EA31B5B03681}"/>
    <cellStyle name="Normal 9 11 4 8" xfId="10704" xr:uid="{DFAF5A35-2D96-4542-A77F-FC6A84A52DE4}"/>
    <cellStyle name="Normal 9 11 4 9" xfId="2456" xr:uid="{7620F28E-ED02-4D50-A98A-C7D52DE31556}"/>
    <cellStyle name="Normal 9 11 5" xfId="441" xr:uid="{4A729CEC-AEFB-4715-8E52-9EE548268D46}"/>
    <cellStyle name="Normal 9 11 5 10" xfId="1471" xr:uid="{4494BE5A-2437-4D64-B78F-0173FF145152}"/>
    <cellStyle name="Normal 9 11 5 2" xfId="684" xr:uid="{CFCAD3F1-E5C4-46D3-9BC9-EE0A99CAF1D9}"/>
    <cellStyle name="Normal 9 11 5 2 2" xfId="1167" xr:uid="{6D8C51AB-3CEE-4DF9-B46B-DD1D331C1590}"/>
    <cellStyle name="Normal 9 11 5 2 2 2" xfId="5116" xr:uid="{A35DDFBB-8302-42B6-86BC-7739C3930393}"/>
    <cellStyle name="Normal 9 11 5 2 2 2 2" xfId="10356" xr:uid="{67F28D83-78BD-4EEA-9108-47DAF74D8C18}"/>
    <cellStyle name="Normal 9 11 5 2 2 2 3" xfId="7232" xr:uid="{89E39C54-1DCB-4C9A-83F0-43E2AA47EBDB}"/>
    <cellStyle name="Normal 9 11 5 2 2 3" xfId="4239" xr:uid="{B3DCD4FE-F17B-490D-8092-0D86E84743F4}"/>
    <cellStyle name="Normal 9 11 5 2 2 3 2" xfId="9478" xr:uid="{0C189176-A7DF-4D9B-A451-AFD58C40B4F2}"/>
    <cellStyle name="Normal 9 11 5 2 2 4" xfId="8459" xr:uid="{462EDB9A-3FAC-4536-85F3-B73332E4FC2D}"/>
    <cellStyle name="Normal 9 11 5 2 2 5" xfId="6354" xr:uid="{1C4E271B-E6D3-4064-9361-EAE31C77F5ED}"/>
    <cellStyle name="Normal 9 11 5 2 2 6" xfId="3220" xr:uid="{BB7A2AC8-F6F5-4BEB-BF48-16F2FFC7B9BA}"/>
    <cellStyle name="Normal 9 11 5 2 2 7" xfId="2194" xr:uid="{750B67A1-7C8F-4540-89FC-7830D708F372}"/>
    <cellStyle name="Normal 9 11 5 2 3" xfId="4705" xr:uid="{5CE7BA6A-048A-461A-86F0-E5978AB5D733}"/>
    <cellStyle name="Normal 9 11 5 2 3 2" xfId="9945" xr:uid="{86A10B78-AB10-4E7D-AEBA-06AB5BEEC5D8}"/>
    <cellStyle name="Normal 9 11 5 2 3 3" xfId="6821" xr:uid="{4137559E-D2E4-48C5-96A7-2EC4C8FE47DE}"/>
    <cellStyle name="Normal 9 11 5 2 4" xfId="3758" xr:uid="{D52CE4B8-4E3E-4A80-B8A6-9DB5E5FEB060}"/>
    <cellStyle name="Normal 9 11 5 2 4 2" xfId="8997" xr:uid="{1E935EC3-E9AD-470C-8D31-C66EF88510D9}"/>
    <cellStyle name="Normal 9 11 5 2 5" xfId="7978" xr:uid="{05BC402F-C190-4020-9844-C7DF09E313B3}"/>
    <cellStyle name="Normal 9 11 5 2 6" xfId="5873" xr:uid="{FF32D9CB-10AA-491A-964D-2239726EE570}"/>
    <cellStyle name="Normal 9 11 5 2 7" xfId="2739" xr:uid="{95CE5BE6-2C7C-4CF9-8C05-F8E00A5755F9}"/>
    <cellStyle name="Normal 9 11 5 2 8" xfId="1713" xr:uid="{275F8530-A2BF-451F-A5AE-D63AE6470E3F}"/>
    <cellStyle name="Normal 9 11 5 3" xfId="925" xr:uid="{EFCA9144-DF41-4B1A-B44D-F6FFD6111B46}"/>
    <cellStyle name="Normal 9 11 5 3 2" xfId="4909" xr:uid="{E1476A30-C86E-42BA-8316-7FDD0E69D95D}"/>
    <cellStyle name="Normal 9 11 5 3 2 2" xfId="10149" xr:uid="{6E1DA68E-48E5-4735-A959-5E3752E5C5AB}"/>
    <cellStyle name="Normal 9 11 5 3 2 3" xfId="7025" xr:uid="{541BEC7E-D083-45D7-8E83-BA436A929C30}"/>
    <cellStyle name="Normal 9 11 5 3 3" xfId="3997" xr:uid="{1D0B6E85-B348-4AEA-B5F1-DEE70D0B27D1}"/>
    <cellStyle name="Normal 9 11 5 3 3 2" xfId="9236" xr:uid="{42317E7F-0AB0-4897-80B9-217104A0627E}"/>
    <cellStyle name="Normal 9 11 5 3 4" xfId="8217" xr:uid="{B9022403-2D4C-4904-B0B8-0776CF0E8443}"/>
    <cellStyle name="Normal 9 11 5 3 5" xfId="6112" xr:uid="{1905F01D-25D8-48B2-88C5-DA09AF015E46}"/>
    <cellStyle name="Normal 9 11 5 3 6" xfId="2978" xr:uid="{2DC075AC-262A-42B0-A39B-095CE4F170FE}"/>
    <cellStyle name="Normal 9 11 5 3 7" xfId="1952" xr:uid="{BBBBEC47-A0B7-46FC-97C1-6BE57A27B314}"/>
    <cellStyle name="Normal 9 11 5 4" xfId="4498" xr:uid="{C0E43F30-0F87-49B6-B800-4AB1C677DEC5}"/>
    <cellStyle name="Normal 9 11 5 4 2" xfId="9738" xr:uid="{BC99251E-F755-480E-9A4B-0E14AB5ACFE7}"/>
    <cellStyle name="Normal 9 11 5 4 3" xfId="6614" xr:uid="{9C92BB70-8890-4565-B391-EA32630FF2A4}"/>
    <cellStyle name="Normal 9 11 5 5" xfId="3516" xr:uid="{E95365F5-C1CD-4633-AFC7-88E959AF52A0}"/>
    <cellStyle name="Normal 9 11 5 5 2" xfId="8755" xr:uid="{3E68AA0C-8D43-481B-8BD5-B896BE754E71}"/>
    <cellStyle name="Normal 9 11 5 6" xfId="7736" xr:uid="{C60F9F27-1C13-4156-9391-8FFA22E6BD1D}"/>
    <cellStyle name="Normal 9 11 5 7" xfId="5631" xr:uid="{D253C4CE-5B22-4464-B808-B4B028F37A43}"/>
    <cellStyle name="Normal 9 11 5 8" xfId="10745" xr:uid="{0C19D099-47F3-4C7F-B43C-E819C9EBEA94}"/>
    <cellStyle name="Normal 9 11 5 9" xfId="2497" xr:uid="{38A43049-859B-4D48-8C56-590D78F6944A}"/>
    <cellStyle name="Normal 9 11 6" xfId="299" xr:uid="{A028330A-C250-45E7-B8EC-236979663D32}"/>
    <cellStyle name="Normal 9 11 6 2" xfId="545" xr:uid="{266A0AD8-3A82-4BB1-8180-809AE42BF506}"/>
    <cellStyle name="Normal 9 11 6 2 2" xfId="1028" xr:uid="{3279515D-B4CD-48E1-9D37-D22067ED2ABD}"/>
    <cellStyle name="Normal 9 11 6 2 2 2" xfId="4996" xr:uid="{16BA745D-6F41-4483-B736-6194B7C4B3AB}"/>
    <cellStyle name="Normal 9 11 6 2 2 2 2" xfId="10236" xr:uid="{7676A100-8B68-43C2-B329-98564E76589D}"/>
    <cellStyle name="Normal 9 11 6 2 2 2 3" xfId="7112" xr:uid="{7ABF532B-A16F-4F06-8C36-9DDE89564901}"/>
    <cellStyle name="Normal 9 11 6 2 2 3" xfId="4100" xr:uid="{3F22AA83-26D6-4B5C-ACE1-9BB596F6F3A5}"/>
    <cellStyle name="Normal 9 11 6 2 2 3 2" xfId="9339" xr:uid="{BDFFD0D8-D170-4BC2-9634-C931E119A506}"/>
    <cellStyle name="Normal 9 11 6 2 2 4" xfId="8320" xr:uid="{41C0FEE7-9900-41AC-A8AE-441B799E63BF}"/>
    <cellStyle name="Normal 9 11 6 2 2 5" xfId="6215" xr:uid="{C8ED559F-332E-471F-BFEE-0EBB6C20E94A}"/>
    <cellStyle name="Normal 9 11 6 2 2 6" xfId="3081" xr:uid="{58F03C97-2A92-47F9-AFF2-4257B176BEFD}"/>
    <cellStyle name="Normal 9 11 6 2 2 7" xfId="2055" xr:uid="{1A0BC1F9-9E87-4EBA-8CA7-CC48CBC8681B}"/>
    <cellStyle name="Normal 9 11 6 2 3" xfId="4585" xr:uid="{E7581215-A140-4A0E-9297-3E4E7A42C088}"/>
    <cellStyle name="Normal 9 11 6 2 3 2" xfId="9825" xr:uid="{146DE0B8-18C1-4245-9B3A-D3C011B4741E}"/>
    <cellStyle name="Normal 9 11 6 2 3 3" xfId="6701" xr:uid="{36499D72-0806-4CAB-B44F-9FD412264BED}"/>
    <cellStyle name="Normal 9 11 6 2 4" xfId="3619" xr:uid="{DE239492-BE8E-4925-B9F2-9C3A1CDB5E9D}"/>
    <cellStyle name="Normal 9 11 6 2 4 2" xfId="8858" xr:uid="{C18CAE89-8DC3-4B17-B583-57D0FD64CA60}"/>
    <cellStyle name="Normal 9 11 6 2 5" xfId="7839" xr:uid="{75DA3CAF-CB4D-4E6C-8CBD-D0BA9391D740}"/>
    <cellStyle name="Normal 9 11 6 2 6" xfId="5734" xr:uid="{CE9607F8-36E3-4E41-9359-23CE319720F8}"/>
    <cellStyle name="Normal 9 11 6 2 7" xfId="2600" xr:uid="{61515F7F-425A-4CC8-8285-BBE435E4C0F2}"/>
    <cellStyle name="Normal 9 11 6 2 8" xfId="1574" xr:uid="{A79B8EF1-832E-472E-8B19-9EBF2C9715DF}"/>
    <cellStyle name="Normal 9 11 6 3" xfId="785" xr:uid="{2A45FE6E-1DE7-497F-A918-8B34DC7D16D1}"/>
    <cellStyle name="Normal 9 11 6 3 2" xfId="4789" xr:uid="{3FD68C4F-75B1-40E0-94E9-546DD7E92B90}"/>
    <cellStyle name="Normal 9 11 6 3 2 2" xfId="10029" xr:uid="{F7542DAA-4541-408D-979F-78267BC61A10}"/>
    <cellStyle name="Normal 9 11 6 3 2 3" xfId="6905" xr:uid="{BD827555-73D2-48A2-BF80-856EC64AE465}"/>
    <cellStyle name="Normal 9 11 6 3 3" xfId="3857" xr:uid="{B93DC5DD-2AE0-40C7-A561-39E96D77B5FB}"/>
    <cellStyle name="Normal 9 11 6 3 3 2" xfId="9096" xr:uid="{DDE87429-13CF-4D27-BFC6-437022726BD0}"/>
    <cellStyle name="Normal 9 11 6 3 4" xfId="8077" xr:uid="{648C17CE-0E15-42FC-AD16-5D890D77BA96}"/>
    <cellStyle name="Normal 9 11 6 3 5" xfId="5972" xr:uid="{3306F852-7D02-4B08-8514-0CC5AED21A40}"/>
    <cellStyle name="Normal 9 11 6 3 6" xfId="2838" xr:uid="{6DAAB749-C545-4774-9713-A648300B1B86}"/>
    <cellStyle name="Normal 9 11 6 3 7" xfId="1812" xr:uid="{F1BD0B1D-A319-40C6-ADF2-2AC73078C528}"/>
    <cellStyle name="Normal 9 11 6 4" xfId="4379" xr:uid="{36283A67-4558-4A07-B4D1-565F1A62D539}"/>
    <cellStyle name="Normal 9 11 6 4 2" xfId="9619" xr:uid="{86B5F9E5-FEDB-48BE-8086-CF7E16C0D44D}"/>
    <cellStyle name="Normal 9 11 6 4 3" xfId="6495" xr:uid="{D361688D-28BF-43B8-8838-B0FC2D415493}"/>
    <cellStyle name="Normal 9 11 6 5" xfId="3376" xr:uid="{4A7A8DD9-EF86-472E-B14F-A2EB834BF0F4}"/>
    <cellStyle name="Normal 9 11 6 5 2" xfId="8615" xr:uid="{B3295FD0-EC2F-4778-AA4C-ED524E562DB0}"/>
    <cellStyle name="Normal 9 11 6 6" xfId="7596" xr:uid="{E242836D-3B8E-4979-9E4F-3364138A9F65}"/>
    <cellStyle name="Normal 9 11 6 7" xfId="5491" xr:uid="{24D36ED6-A806-4911-B6BF-1B675AB608E2}"/>
    <cellStyle name="Normal 9 11 6 8" xfId="2357" xr:uid="{5159AD31-5BF2-47A3-A7FA-8FB21ED03DB7}"/>
    <cellStyle name="Normal 9 11 6 9" xfId="1331" xr:uid="{36E315D2-51AD-449A-8AD4-C455AFE314BD}"/>
    <cellStyle name="Normal 9 11 7" xfId="489" xr:uid="{4CF77CB9-77C8-439B-95D8-A206130A470F}"/>
    <cellStyle name="Normal 9 11 7 2" xfId="972" xr:uid="{0ADAFE31-8861-49BA-9A22-3C9D468F4499}"/>
    <cellStyle name="Normal 9 11 7 2 2" xfId="4950" xr:uid="{8A75C142-8D08-4281-8AE2-86D4E0708225}"/>
    <cellStyle name="Normal 9 11 7 2 2 2" xfId="10190" xr:uid="{8072D0AB-8FEF-40B8-B40D-01B3BE2A235D}"/>
    <cellStyle name="Normal 9 11 7 2 2 3" xfId="7066" xr:uid="{677D62E9-99D8-4471-8BAE-B2393BE0CAF3}"/>
    <cellStyle name="Normal 9 11 7 2 3" xfId="4044" xr:uid="{21915BA1-0FB3-4EBB-B72D-ED27B38A55ED}"/>
    <cellStyle name="Normal 9 11 7 2 3 2" xfId="9283" xr:uid="{A9D492DB-BFEB-4FB8-9D58-1C079BE3D2AB}"/>
    <cellStyle name="Normal 9 11 7 2 4" xfId="8264" xr:uid="{E89A93E7-D8FD-4EA9-9BF3-0C9D46A088A7}"/>
    <cellStyle name="Normal 9 11 7 2 5" xfId="6159" xr:uid="{98D78781-2649-4F51-ACCE-D947B279C343}"/>
    <cellStyle name="Normal 9 11 7 2 6" xfId="3025" xr:uid="{C3AD461A-EB21-401D-95C9-248162198852}"/>
    <cellStyle name="Normal 9 11 7 2 7" xfId="1999" xr:uid="{B244E815-D86C-44D9-8197-C0870504E3C7}"/>
    <cellStyle name="Normal 9 11 7 3" xfId="4538" xr:uid="{24F4C8E7-BDAB-41C6-BDC4-EEA1D4F2CD01}"/>
    <cellStyle name="Normal 9 11 7 3 2" xfId="9778" xr:uid="{5BA10D3A-CD30-4C5B-A591-01DECC9EE055}"/>
    <cellStyle name="Normal 9 11 7 3 3" xfId="6654" xr:uid="{E331A523-2E4F-4D2D-8BBF-C827EFA08E88}"/>
    <cellStyle name="Normal 9 11 7 4" xfId="3563" xr:uid="{B299AAFD-5824-4E3C-A4AB-8622925CBF3F}"/>
    <cellStyle name="Normal 9 11 7 4 2" xfId="8802" xr:uid="{3DA65754-B913-4378-8242-4178ABB1163E}"/>
    <cellStyle name="Normal 9 11 7 5" xfId="7783" xr:uid="{A2EA61C9-C15F-40F3-B31A-8FF868707E0F}"/>
    <cellStyle name="Normal 9 11 7 6" xfId="5678" xr:uid="{4EDBDCC6-B73A-4D74-BCF2-0F24AA14BFAA}"/>
    <cellStyle name="Normal 9 11 7 7" xfId="2544" xr:uid="{E4D5B786-B300-45D8-ABE6-1457A4D27CCE}"/>
    <cellStyle name="Normal 9 11 7 8" xfId="1518" xr:uid="{E94B296F-BE35-4695-858A-CBC724705574}"/>
    <cellStyle name="Normal 9 11 8" xfId="241" xr:uid="{C473CF63-9EC3-4239-844D-3E456B992977}"/>
    <cellStyle name="Normal 9 11 8 2" xfId="4330" xr:uid="{7873F3D8-50C3-4A0B-9C2A-8BD3C679B7B9}"/>
    <cellStyle name="Normal 9 11 8 2 2" xfId="9570" xr:uid="{7D3C724A-E948-4675-9E18-1054876B5F65}"/>
    <cellStyle name="Normal 9 11 8 2 3" xfId="6446" xr:uid="{0DCCE5C0-E3FD-4A87-A6FC-192BE7A1EC6F}"/>
    <cellStyle name="Normal 9 11 8 3" xfId="3318" xr:uid="{7B6549AE-6CA8-4E81-BFBF-F9A0BFB2AE44}"/>
    <cellStyle name="Normal 9 11 8 3 2" xfId="8557" xr:uid="{4F1A3C7D-BD82-4B58-BC7B-4A04D65176D5}"/>
    <cellStyle name="Normal 9 11 8 4" xfId="7538" xr:uid="{3D1C15C3-4742-42B1-B67B-133B05BF5D0F}"/>
    <cellStyle name="Normal 9 11 8 5" xfId="5433" xr:uid="{CAA5C548-136C-4BAC-A1AE-A37B01D0E413}"/>
    <cellStyle name="Normal 9 11 8 6" xfId="2299" xr:uid="{799F7069-C23E-4F0D-8A44-40F61F21F188}"/>
    <cellStyle name="Normal 9 11 8 7" xfId="1273" xr:uid="{7E05DAC1-72EA-49C1-90EB-490012D72A03}"/>
    <cellStyle name="Normal 9 11 9" xfId="727" xr:uid="{EFD9C72C-BF01-4BB3-A009-0FC6442A788D}"/>
    <cellStyle name="Normal 9 11 9 2" xfId="4741" xr:uid="{C2C3F3C8-2EE7-452C-836E-0857CE7DE549}"/>
    <cellStyle name="Normal 9 11 9 2 2" xfId="9981" xr:uid="{34B40563-BE1E-4941-B14E-D4653F27FD0A}"/>
    <cellStyle name="Normal 9 11 9 2 3" xfId="6857" xr:uid="{6F5D89F7-910A-47D4-B8C5-CFBDC5B20519}"/>
    <cellStyle name="Normal 9 11 9 3" xfId="3799" xr:uid="{7F0CC6F3-77FA-4B70-9F8E-F3AFF8609120}"/>
    <cellStyle name="Normal 9 11 9 3 2" xfId="9038" xr:uid="{54D60C43-5168-4EC2-AACD-DC57513ABC27}"/>
    <cellStyle name="Normal 9 11 9 4" xfId="8019" xr:uid="{8276D1D0-3377-4F5C-9955-8AC655EBFF96}"/>
    <cellStyle name="Normal 9 11 9 5" xfId="5914" xr:uid="{1CBFEB52-E804-4513-BA9E-323F6F5F8FC8}"/>
    <cellStyle name="Normal 9 11 9 6" xfId="2780" xr:uid="{5B9056D2-F721-404D-9E7F-CAA05D14CE1E}"/>
    <cellStyle name="Normal 9 11 9 7" xfId="1754" xr:uid="{1B7B8302-5AF6-45F1-8170-804BE6B52F03}"/>
    <cellStyle name="Normal 9 12" xfId="205" xr:uid="{B087A767-F858-4652-AFA9-054E0C8F5300}"/>
    <cellStyle name="Normal 9 12 10" xfId="10627" xr:uid="{79CB9A27-06B4-4D3E-AF6C-E6D662DEC151}"/>
    <cellStyle name="Normal 9 12 11" xfId="2264" xr:uid="{A93FDC0C-8F35-4A1E-AB29-B06C73902DA7}"/>
    <cellStyle name="Normal 9 12 12" xfId="1238" xr:uid="{9CD5DB5E-FB89-4CED-8C0B-48523167E069}"/>
    <cellStyle name="Normal 9 12 2" xfId="321" xr:uid="{5849BC0A-F9E2-42C6-96D5-891CE4321345}"/>
    <cellStyle name="Normal 9 12 2 2" xfId="566" xr:uid="{0D7CD7B9-4B4D-4355-862E-FD14AFBB326E}"/>
    <cellStyle name="Normal 9 12 2 2 2" xfId="1049" xr:uid="{A26AB73F-BCCF-4BCE-ADC3-3E8B406AA738}"/>
    <cellStyle name="Normal 9 12 2 2 2 2" xfId="5017" xr:uid="{5FA5C34C-BFFF-405F-8FE6-993B84168100}"/>
    <cellStyle name="Normal 9 12 2 2 2 2 2" xfId="10257" xr:uid="{873EC016-FEBC-439F-B491-6BC9EC58FF29}"/>
    <cellStyle name="Normal 9 12 2 2 2 2 3" xfId="7133" xr:uid="{2DA416CB-1483-4F29-A76F-70887A5A997D}"/>
    <cellStyle name="Normal 9 12 2 2 2 3" xfId="4121" xr:uid="{95CB2CD2-4657-4893-9374-F03EA3D3E6B0}"/>
    <cellStyle name="Normal 9 12 2 2 2 3 2" xfId="9360" xr:uid="{D9F515F3-1987-4290-A82C-08E8E7F9EF8C}"/>
    <cellStyle name="Normal 9 12 2 2 2 4" xfId="8341" xr:uid="{D8FE9612-C6BB-4D63-BFBF-640937BDD0D8}"/>
    <cellStyle name="Normal 9 12 2 2 2 5" xfId="6236" xr:uid="{390A4073-352A-4360-8673-605DBB998784}"/>
    <cellStyle name="Normal 9 12 2 2 2 6" xfId="3102" xr:uid="{99BAF394-289E-4CED-A2C8-F81713C44D73}"/>
    <cellStyle name="Normal 9 12 2 2 2 7" xfId="2076" xr:uid="{83457561-EBF5-497D-B658-64004364B17C}"/>
    <cellStyle name="Normal 9 12 2 2 3" xfId="4606" xr:uid="{E83BFD88-5712-4272-94DF-4A6F1B5550D7}"/>
    <cellStyle name="Normal 9 12 2 2 3 2" xfId="9846" xr:uid="{CA5BBC9C-5D57-465B-B696-50DC3C271579}"/>
    <cellStyle name="Normal 9 12 2 2 3 3" xfId="6722" xr:uid="{639D72EC-E52E-4654-AAE8-742A1005D0FD}"/>
    <cellStyle name="Normal 9 12 2 2 4" xfId="3640" xr:uid="{D5EFD70A-638F-421F-80DA-39B61EB415E5}"/>
    <cellStyle name="Normal 9 12 2 2 4 2" xfId="8879" xr:uid="{7E135422-B6F0-4431-8281-A9CF6D08A923}"/>
    <cellStyle name="Normal 9 12 2 2 5" xfId="7860" xr:uid="{50BF9822-27D5-4331-8454-304E348501B8}"/>
    <cellStyle name="Normal 9 12 2 2 6" xfId="5755" xr:uid="{51BBC42C-9525-4FB4-B68F-424791BEFE46}"/>
    <cellStyle name="Normal 9 12 2 2 7" xfId="2621" xr:uid="{91EF489C-18DC-4621-A789-B3F79CF6B31F}"/>
    <cellStyle name="Normal 9 12 2 2 8" xfId="1595" xr:uid="{0424E4B2-563B-4DD4-86F9-BBF0E1B24452}"/>
    <cellStyle name="Normal 9 12 2 3" xfId="807" xr:uid="{90AA2C18-4CAA-4C16-BAD0-C1209FF97920}"/>
    <cellStyle name="Normal 9 12 2 3 2" xfId="4810" xr:uid="{89080F6A-6F7E-4AC1-8E70-34F45FACFD1F}"/>
    <cellStyle name="Normal 9 12 2 3 2 2" xfId="10050" xr:uid="{F9A8DD35-BE7C-4AF5-AD80-425A4ADC5983}"/>
    <cellStyle name="Normal 9 12 2 3 2 3" xfId="6926" xr:uid="{A4F10DDF-DCB3-482C-A9C8-1A258CAE29E0}"/>
    <cellStyle name="Normal 9 12 2 3 3" xfId="3879" xr:uid="{D2D441D9-FF56-4DC3-B267-43DE6EBC7D15}"/>
    <cellStyle name="Normal 9 12 2 3 3 2" xfId="9118" xr:uid="{CA548EE1-1C5E-44B2-B52B-0B656D4D3B4E}"/>
    <cellStyle name="Normal 9 12 2 3 4" xfId="8099" xr:uid="{F7260F39-78E3-4A53-A676-35BFE1FD8D83}"/>
    <cellStyle name="Normal 9 12 2 3 5" xfId="5994" xr:uid="{713179C6-4806-409F-B97C-33284467AF13}"/>
    <cellStyle name="Normal 9 12 2 3 6" xfId="2860" xr:uid="{7FA81A89-E002-4346-A6DB-702FB78563EC}"/>
    <cellStyle name="Normal 9 12 2 3 7" xfId="1834" xr:uid="{34013FDF-2D37-4E2B-A04C-E1BFDF0E9118}"/>
    <cellStyle name="Normal 9 12 2 4" xfId="4400" xr:uid="{D49C4BB0-15EB-4AA3-9858-D9E0B09F2E88}"/>
    <cellStyle name="Normal 9 12 2 4 2" xfId="9640" xr:uid="{0B0236D3-9DCB-459B-B7DE-4ADF7EC2331D}"/>
    <cellStyle name="Normal 9 12 2 4 3" xfId="6516" xr:uid="{9C243107-D3F1-4CC8-89DC-EC033DBE2531}"/>
    <cellStyle name="Normal 9 12 2 5" xfId="3398" xr:uid="{A3D9F481-4AE7-48C8-A356-B81D289EC42F}"/>
    <cellStyle name="Normal 9 12 2 5 2" xfId="8637" xr:uid="{63657A68-F128-4CFF-A5F1-613CEDBC10CA}"/>
    <cellStyle name="Normal 9 12 2 6" xfId="7618" xr:uid="{8B96612C-D690-4610-A97F-A322091CF822}"/>
    <cellStyle name="Normal 9 12 2 7" xfId="5513" xr:uid="{FB2E4709-B770-4D25-8FF6-091281A0217C}"/>
    <cellStyle name="Normal 9 12 2 8" xfId="2379" xr:uid="{BA18C911-C873-404D-9C69-A49CA30CF6A6}"/>
    <cellStyle name="Normal 9 12 2 9" xfId="1353" xr:uid="{5BB7356C-09CC-4147-A3AA-F0EB5D63AC57}"/>
    <cellStyle name="Normal 9 12 3" xfId="509" xr:uid="{22B75FD5-9782-4DB5-A9F4-4002525179E1}"/>
    <cellStyle name="Normal 9 12 3 2" xfId="992" xr:uid="{134CDF1F-5D8D-427B-A8D7-CCD9CF5D04D0}"/>
    <cellStyle name="Normal 9 12 3 2 2" xfId="4969" xr:uid="{A252B1B8-9062-4B01-AF60-62A18C51F381}"/>
    <cellStyle name="Normal 9 12 3 2 2 2" xfId="10209" xr:uid="{627523C7-1493-4B88-8E38-AEB0C547359C}"/>
    <cellStyle name="Normal 9 12 3 2 2 3" xfId="7085" xr:uid="{7CCA3F66-E087-4977-BB89-33A6DD14E132}"/>
    <cellStyle name="Normal 9 12 3 2 3" xfId="4064" xr:uid="{854D00A4-9031-4EDF-A241-C35A9C37601C}"/>
    <cellStyle name="Normal 9 12 3 2 3 2" xfId="9303" xr:uid="{A30D39D2-74CC-4767-8614-EEC17F7F6135}"/>
    <cellStyle name="Normal 9 12 3 2 4" xfId="8284" xr:uid="{FFD2C717-A25B-410F-BF1F-9BA3F9B352D5}"/>
    <cellStyle name="Normal 9 12 3 2 5" xfId="6179" xr:uid="{BF20FFF0-FEE9-4022-B9F3-DFBEDB51314E}"/>
    <cellStyle name="Normal 9 12 3 2 6" xfId="3045" xr:uid="{ADBFC8F8-B730-49F3-9F4B-DA1C1C56F2A2}"/>
    <cellStyle name="Normal 9 12 3 2 7" xfId="2019" xr:uid="{90CB0236-2BAA-41FE-AFBB-31B41E8C6609}"/>
    <cellStyle name="Normal 9 12 3 3" xfId="4557" xr:uid="{A8702A4E-7F4F-443A-B36E-97C1E63EFC95}"/>
    <cellStyle name="Normal 9 12 3 3 2" xfId="9797" xr:uid="{59C6E181-218D-485F-89BB-D6B0DD6367A2}"/>
    <cellStyle name="Normal 9 12 3 3 3" xfId="6673" xr:uid="{FAD4250A-A0F7-4F06-AB1F-DD114BE2FCDD}"/>
    <cellStyle name="Normal 9 12 3 4" xfId="3583" xr:uid="{11E23ACD-1076-4213-BEA6-9961D35C35FE}"/>
    <cellStyle name="Normal 9 12 3 4 2" xfId="8822" xr:uid="{1477F2E5-2536-4EFB-B1CF-1E976225B7A2}"/>
    <cellStyle name="Normal 9 12 3 5" xfId="7803" xr:uid="{E59DE25D-637F-4686-8A78-EED58AF94F78}"/>
    <cellStyle name="Normal 9 12 3 6" xfId="5698" xr:uid="{7F84FF49-FBBC-4BA2-BD4C-A1860504049F}"/>
    <cellStyle name="Normal 9 12 3 7" xfId="2564" xr:uid="{170B3257-BCC0-4DA6-8D89-2170B1DADB7B}"/>
    <cellStyle name="Normal 9 12 3 8" xfId="1538" xr:uid="{8B151D08-566D-49E7-8469-A6273CB8568E}"/>
    <cellStyle name="Normal 9 12 4" xfId="263" xr:uid="{7C0F9D71-A295-4991-83C1-A5EB945203A4}"/>
    <cellStyle name="Normal 9 12 4 2" xfId="4351" xr:uid="{15BFAE6A-D1CE-440E-B74D-B492D6A3FC5D}"/>
    <cellStyle name="Normal 9 12 4 2 2" xfId="9591" xr:uid="{491E74A1-4413-44E2-8D55-90D5242E58D6}"/>
    <cellStyle name="Normal 9 12 4 2 3" xfId="6467" xr:uid="{BEF85A77-2A03-4116-BE0A-11C023C1F3CB}"/>
    <cellStyle name="Normal 9 12 4 3" xfId="3340" xr:uid="{21DBD435-CCE6-4D63-9527-7E2E73A41653}"/>
    <cellStyle name="Normal 9 12 4 3 2" xfId="8579" xr:uid="{10121080-A43B-4D0C-B099-22F9C00C0867}"/>
    <cellStyle name="Normal 9 12 4 4" xfId="7560" xr:uid="{0462F124-181E-4B87-BBFB-1DDF7989D5F9}"/>
    <cellStyle name="Normal 9 12 4 5" xfId="5455" xr:uid="{38BF4179-EB3F-4EE2-BBA5-ADFC7BE7DA2C}"/>
    <cellStyle name="Normal 9 12 4 6" xfId="2321" xr:uid="{524A71FB-1665-47F1-AB47-73E27C07C09F}"/>
    <cellStyle name="Normal 9 12 4 7" xfId="1295" xr:uid="{71D6A3F5-C224-49E4-A645-D2E3B440A3DC}"/>
    <cellStyle name="Normal 9 12 5" xfId="749" xr:uid="{69EC3AB2-9F03-44D1-B600-4BBE4615665F}"/>
    <cellStyle name="Normal 9 12 5 2" xfId="4762" xr:uid="{E3454849-08D0-4F0A-A26C-A994CCBBD717}"/>
    <cellStyle name="Normal 9 12 5 2 2" xfId="10002" xr:uid="{C152E971-7DFB-46A8-8D24-86195F9A5076}"/>
    <cellStyle name="Normal 9 12 5 2 3" xfId="6878" xr:uid="{4F115CD7-7948-486B-8B2C-1DE3CC914178}"/>
    <cellStyle name="Normal 9 12 5 3" xfId="3821" xr:uid="{99EAACAA-F4FB-4176-B1FD-08E2358A6D86}"/>
    <cellStyle name="Normal 9 12 5 3 2" xfId="9060" xr:uid="{D9BC8DF3-556F-48C5-8B4D-9C247E96BD5A}"/>
    <cellStyle name="Normal 9 12 5 4" xfId="8041" xr:uid="{CAEE37FE-BF4F-45B4-A757-092CC899EA01}"/>
    <cellStyle name="Normal 9 12 5 5" xfId="5936" xr:uid="{98F417F7-B494-43A2-984E-15CE9F1BC824}"/>
    <cellStyle name="Normal 9 12 5 6" xfId="2802" xr:uid="{6B5CB7C2-3EEE-421E-A41F-ADC22A34DB54}"/>
    <cellStyle name="Normal 9 12 5 7" xfId="1776" xr:uid="{C8A41F02-0C2E-4B78-B730-356752CE2A61}"/>
    <cellStyle name="Normal 9 12 6" xfId="4304" xr:uid="{A50389B5-06E6-47A6-8DAE-99B73190C301}"/>
    <cellStyle name="Normal 9 12 6 2" xfId="9544" xr:uid="{F27639E5-6EE5-47F7-9641-CB4966216949}"/>
    <cellStyle name="Normal 9 12 6 3" xfId="6420" xr:uid="{BC8DEC4E-DF89-4251-8776-2787125F9429}"/>
    <cellStyle name="Normal 9 12 7" xfId="3283" xr:uid="{CADBD735-1343-41D9-9CBB-DB452D7CB4EE}"/>
    <cellStyle name="Normal 9 12 7 2" xfId="8522" xr:uid="{5ACDFF9B-B9AF-4DCB-B1E7-8FEEE046C2EA}"/>
    <cellStyle name="Normal 9 12 8" xfId="7503" xr:uid="{3B702737-5350-40B9-A85A-D9C223C5C5CF}"/>
    <cellStyle name="Normal 9 12 9" xfId="5398" xr:uid="{4687E5CA-2346-4F91-9AAB-EAA8C10F9A2C}"/>
    <cellStyle name="Normal 9 13" xfId="344" xr:uid="{9C04F010-220A-4A54-BE6F-A56B51D8B88B}"/>
    <cellStyle name="Normal 9 13 10" xfId="1376" xr:uid="{ACD51F25-7971-4FD0-ABBE-96597FC6F96A}"/>
    <cellStyle name="Normal 9 13 2" xfId="589" xr:uid="{827CA665-14BA-4E79-804C-ED5326440D4B}"/>
    <cellStyle name="Normal 9 13 2 2" xfId="1072" xr:uid="{99C8AEF9-8374-4381-B0AF-BD19120BC45F}"/>
    <cellStyle name="Normal 9 13 2 2 2" xfId="5035" xr:uid="{6B4590D4-815F-47C7-8C66-D2CF37EE9C80}"/>
    <cellStyle name="Normal 9 13 2 2 2 2" xfId="10275" xr:uid="{E7F42E02-9BD6-4EE1-859D-F0B4B2E53C09}"/>
    <cellStyle name="Normal 9 13 2 2 2 3" xfId="7151" xr:uid="{5FB01552-6557-4C34-A8CC-2114AF91DFF1}"/>
    <cellStyle name="Normal 9 13 2 2 3" xfId="4144" xr:uid="{508E3A43-532D-4782-BF3A-A92309E6B9EE}"/>
    <cellStyle name="Normal 9 13 2 2 3 2" xfId="9383" xr:uid="{61F0CE43-1A57-4D57-B7F4-E634B851095C}"/>
    <cellStyle name="Normal 9 13 2 2 4" xfId="8364" xr:uid="{619C3185-2019-4E56-9E5D-995F8DD9D388}"/>
    <cellStyle name="Normal 9 13 2 2 5" xfId="6259" xr:uid="{9D08934A-A5A4-41B9-A48A-1B41CDD900C3}"/>
    <cellStyle name="Normal 9 13 2 2 6" xfId="3125" xr:uid="{3CD5CCDE-99CC-41CB-A8AB-894D4277C0B5}"/>
    <cellStyle name="Normal 9 13 2 2 7" xfId="2099" xr:uid="{3D315D4C-FCA3-43F6-9290-ADAD87CDA22E}"/>
    <cellStyle name="Normal 9 13 2 3" xfId="4624" xr:uid="{74396B50-9EB7-455E-A7BB-C1C82D9FE747}"/>
    <cellStyle name="Normal 9 13 2 3 2" xfId="9864" xr:uid="{41FC7ED3-AF70-41A8-B31B-5437A3585AF6}"/>
    <cellStyle name="Normal 9 13 2 3 3" xfId="6740" xr:uid="{D955018F-FBA5-4EC0-9FA7-29BBD185A8C9}"/>
    <cellStyle name="Normal 9 13 2 4" xfId="3663" xr:uid="{61F0AFBB-53A2-4A06-9A18-6D41C6D1A97C}"/>
    <cellStyle name="Normal 9 13 2 4 2" xfId="8902" xr:uid="{869E7DBF-69ED-45F4-A630-C062F4D30B7D}"/>
    <cellStyle name="Normal 9 13 2 5" xfId="7883" xr:uid="{0800BE39-5BA1-45FA-A0DB-83FA14A55744}"/>
    <cellStyle name="Normal 9 13 2 6" xfId="5778" xr:uid="{7765644A-294C-487B-8241-FD05459C2C60}"/>
    <cellStyle name="Normal 9 13 2 7" xfId="2644" xr:uid="{831735AB-06EF-42EB-88E3-40CF7E720295}"/>
    <cellStyle name="Normal 9 13 2 8" xfId="1618" xr:uid="{051DFF65-2FFB-419B-871F-9C9AFDBB5C32}"/>
    <cellStyle name="Normal 9 13 3" xfId="830" xr:uid="{01686472-1442-4D00-A7A2-23E161C7133A}"/>
    <cellStyle name="Normal 9 13 3 2" xfId="4828" xr:uid="{A8BAC1AE-0E25-40EB-B7B5-65664FE6C73C}"/>
    <cellStyle name="Normal 9 13 3 2 2" xfId="10068" xr:uid="{13E463FD-A080-4CA5-B0F8-D77B5ADFFA94}"/>
    <cellStyle name="Normal 9 13 3 2 3" xfId="6944" xr:uid="{88B8325A-4EEA-493C-9E74-4826E6D6C2CB}"/>
    <cellStyle name="Normal 9 13 3 3" xfId="3902" xr:uid="{AE7183CA-5D9B-4939-9040-AB9900F3CB26}"/>
    <cellStyle name="Normal 9 13 3 3 2" xfId="9141" xr:uid="{F4D327E9-FA34-425A-B8B8-4050A819BB96}"/>
    <cellStyle name="Normal 9 13 3 4" xfId="8122" xr:uid="{D8B50E29-95B1-42E6-B4F5-C5F27BC76255}"/>
    <cellStyle name="Normal 9 13 3 5" xfId="6017" xr:uid="{C794CA1C-ED86-41F9-AEB6-CD68499A4816}"/>
    <cellStyle name="Normal 9 13 3 6" xfId="2883" xr:uid="{0E0055D1-F84B-4070-AC70-99DA6EC80CDA}"/>
    <cellStyle name="Normal 9 13 3 7" xfId="1857" xr:uid="{BDF94D0F-6AC6-4787-A4DC-0AA4729AE49A}"/>
    <cellStyle name="Normal 9 13 4" xfId="4418" xr:uid="{7CB5DB1B-00B6-48A6-A229-B3B6C5FA5029}"/>
    <cellStyle name="Normal 9 13 4 2" xfId="9658" xr:uid="{2D27DAFD-67C1-4B93-BEF7-C3BAC2F1A978}"/>
    <cellStyle name="Normal 9 13 4 3" xfId="6534" xr:uid="{D505760A-60D4-42CA-B00D-86883EC64AE4}"/>
    <cellStyle name="Normal 9 13 5" xfId="3421" xr:uid="{1B27AFA8-4A03-41AC-A7B5-476158F6335D}"/>
    <cellStyle name="Normal 9 13 5 2" xfId="8660" xr:uid="{9B2514B1-141A-445A-A102-4F2F64A1270D}"/>
    <cellStyle name="Normal 9 13 6" xfId="7641" xr:uid="{ED39318C-483F-47A9-8763-834624ED61D9}"/>
    <cellStyle name="Normal 9 13 7" xfId="5536" xr:uid="{4444FD40-C9D8-4B81-B739-F505D5ED7710}"/>
    <cellStyle name="Normal 9 13 8" xfId="10650" xr:uid="{5AE9B814-F098-4BD7-B700-E20586CEC0CC}"/>
    <cellStyle name="Normal 9 13 9" xfId="2402" xr:uid="{56CFB514-C22D-44CC-A2F4-E351A0722F3A}"/>
    <cellStyle name="Normal 9 14" xfId="387" xr:uid="{90D83B38-F23D-4D31-AFCD-D2804616F37F}"/>
    <cellStyle name="Normal 9 14 10" xfId="1417" xr:uid="{77C51F64-C672-4B33-A80A-08B854C04D71}"/>
    <cellStyle name="Normal 9 14 2" xfId="630" xr:uid="{AF1E3E04-A13C-454A-A84F-9608B2FFF605}"/>
    <cellStyle name="Normal 9 14 2 2" xfId="1113" xr:uid="{A066F714-F0B0-4E62-BC9C-5DAA091D3A8E}"/>
    <cellStyle name="Normal 9 14 2 2 2" xfId="5071" xr:uid="{13C56140-D5E1-4F73-AC45-E7FF126B6FCA}"/>
    <cellStyle name="Normal 9 14 2 2 2 2" xfId="10311" xr:uid="{D5DD8A58-EFE8-48E5-A509-D81B2229B240}"/>
    <cellStyle name="Normal 9 14 2 2 2 3" xfId="7187" xr:uid="{D08471AD-BA9D-4AF9-B8C9-F96CFF80EB83}"/>
    <cellStyle name="Normal 9 14 2 2 3" xfId="4185" xr:uid="{DFD54296-26AF-4EB3-B71D-D6567D1D8278}"/>
    <cellStyle name="Normal 9 14 2 2 3 2" xfId="9424" xr:uid="{1CBF103C-FB74-4F34-8FAC-6FE1E8A98417}"/>
    <cellStyle name="Normal 9 14 2 2 4" xfId="8405" xr:uid="{191D4AAA-A6D5-4C6F-B90A-34D29CC56EDB}"/>
    <cellStyle name="Normal 9 14 2 2 5" xfId="6300" xr:uid="{5C538832-3BFC-4921-BA22-948740867F6B}"/>
    <cellStyle name="Normal 9 14 2 2 6" xfId="3166" xr:uid="{0C0DAAD4-AAB7-416C-8F19-32B2D518EEDE}"/>
    <cellStyle name="Normal 9 14 2 2 7" xfId="2140" xr:uid="{7B083DD7-19A5-43C0-80F5-82A98E188E2B}"/>
    <cellStyle name="Normal 9 14 2 3" xfId="4660" xr:uid="{ED3A7D00-B16D-4E70-B214-9E465D2D3B02}"/>
    <cellStyle name="Normal 9 14 2 3 2" xfId="9900" xr:uid="{AC454499-2194-489C-AB02-62775A88834E}"/>
    <cellStyle name="Normal 9 14 2 3 3" xfId="6776" xr:uid="{C8F0DBDF-CBCD-4BD9-94DF-A1F9AED5A96A}"/>
    <cellStyle name="Normal 9 14 2 4" xfId="3704" xr:uid="{60F89EE6-5D91-4B0B-A288-B80913513118}"/>
    <cellStyle name="Normal 9 14 2 4 2" xfId="8943" xr:uid="{753F5EA0-B257-4737-A528-DB08B13B46D0}"/>
    <cellStyle name="Normal 9 14 2 5" xfId="7924" xr:uid="{771CBEB2-1E27-4838-AE2E-04729AD04BC5}"/>
    <cellStyle name="Normal 9 14 2 6" xfId="5819" xr:uid="{60DDDB71-D4BC-48FE-B0E7-F3C1DB8DBA6E}"/>
    <cellStyle name="Normal 9 14 2 7" xfId="2685" xr:uid="{1DACC7DE-45AF-440B-BA78-FC944BC7CA23}"/>
    <cellStyle name="Normal 9 14 2 8" xfId="1659" xr:uid="{6D9898BD-4F73-4159-B393-07424D7AA978}"/>
    <cellStyle name="Normal 9 14 3" xfId="871" xr:uid="{F007F83F-9BE1-4740-92C6-982F7E5BA8AF}"/>
    <cellStyle name="Normal 9 14 3 2" xfId="4864" xr:uid="{B7F25A3B-AB97-40A6-8CBE-4EFBE49EC63A}"/>
    <cellStyle name="Normal 9 14 3 2 2" xfId="10104" xr:uid="{A39FC8B6-3DDE-4798-8810-324F02FF17B9}"/>
    <cellStyle name="Normal 9 14 3 2 3" xfId="6980" xr:uid="{E821CF19-D794-415E-B385-7851343B2361}"/>
    <cellStyle name="Normal 9 14 3 3" xfId="3943" xr:uid="{57F7FD68-7EC7-4975-B6D3-348E45177019}"/>
    <cellStyle name="Normal 9 14 3 3 2" xfId="9182" xr:uid="{684C96DE-64ED-41C1-BDE5-264A7C864069}"/>
    <cellStyle name="Normal 9 14 3 4" xfId="8163" xr:uid="{52162AF0-9C41-4569-855A-46169B3E3DA5}"/>
    <cellStyle name="Normal 9 14 3 5" xfId="6058" xr:uid="{8F50FB35-B005-47E3-8280-BB275758676E}"/>
    <cellStyle name="Normal 9 14 3 6" xfId="2924" xr:uid="{A52300EC-B1EC-4601-AD99-DF44892A9D2B}"/>
    <cellStyle name="Normal 9 14 3 7" xfId="1898" xr:uid="{7DD0EB53-413C-416C-B8B9-A7B17F072DCE}"/>
    <cellStyle name="Normal 9 14 4" xfId="4453" xr:uid="{1F8A5135-3054-4358-9AD2-9E5423EF2934}"/>
    <cellStyle name="Normal 9 14 4 2" xfId="9693" xr:uid="{6A1884BE-F8DB-415A-8A99-1F1C7727751B}"/>
    <cellStyle name="Normal 9 14 4 3" xfId="6569" xr:uid="{A2C2575E-5FFE-4B01-A9D4-C36C5BBEBDE1}"/>
    <cellStyle name="Normal 9 14 5" xfId="3462" xr:uid="{4ECFA4F3-9CBC-4BE3-B85C-96C33C6CA9D5}"/>
    <cellStyle name="Normal 9 14 5 2" xfId="8701" xr:uid="{5D1E0A71-BF5B-4BBB-968D-FE5B41DC6A8E}"/>
    <cellStyle name="Normal 9 14 6" xfId="7682" xr:uid="{C65C2591-8842-4437-A97F-695AD9A95EEB}"/>
    <cellStyle name="Normal 9 14 7" xfId="5577" xr:uid="{6F564CE3-563D-4F2A-9486-B16C2199C9AC}"/>
    <cellStyle name="Normal 9 14 8" xfId="10691" xr:uid="{85C24AD0-AFB9-4A4E-814A-7ECD44481983}"/>
    <cellStyle name="Normal 9 14 9" xfId="2443" xr:uid="{17E18660-7530-4C29-8EEA-395A777D6860}"/>
    <cellStyle name="Normal 9 15" xfId="428" xr:uid="{EDF9ED00-599B-4FEB-84C2-925BD5BC301C}"/>
    <cellStyle name="Normal 9 15 10" xfId="1458" xr:uid="{70B27CAE-2678-4510-A724-6CAEA19E3791}"/>
    <cellStyle name="Normal 9 15 2" xfId="671" xr:uid="{448D2751-E4CE-4C52-BCD8-6E123FCF121B}"/>
    <cellStyle name="Normal 9 15 2 2" xfId="1154" xr:uid="{496C2A39-C9BC-49C1-92FA-7791CE6364A3}"/>
    <cellStyle name="Normal 9 15 2 2 2" xfId="5107" xr:uid="{210894B6-2E03-4E32-8226-68BFB0853AA8}"/>
    <cellStyle name="Normal 9 15 2 2 2 2" xfId="10347" xr:uid="{D93DFAD8-594B-4C29-BF42-F4D51C82DECF}"/>
    <cellStyle name="Normal 9 15 2 2 2 3" xfId="7223" xr:uid="{F11F33DD-C5DC-43AC-BC43-3D892B004673}"/>
    <cellStyle name="Normal 9 15 2 2 3" xfId="4226" xr:uid="{4F888898-5B51-4B36-BA3B-845C87FBA5BB}"/>
    <cellStyle name="Normal 9 15 2 2 3 2" xfId="9465" xr:uid="{B3DFC696-5D8F-46A0-AD8D-8DD1DD5E6401}"/>
    <cellStyle name="Normal 9 15 2 2 4" xfId="8446" xr:uid="{CAEF07BF-CB6A-4095-A3B5-25340D89D931}"/>
    <cellStyle name="Normal 9 15 2 2 5" xfId="6341" xr:uid="{99157DB1-484D-47B3-B39D-E4D1D320822C}"/>
    <cellStyle name="Normal 9 15 2 2 6" xfId="3207" xr:uid="{F63A0A42-40B5-4B95-AC80-C3F33B81268D}"/>
    <cellStyle name="Normal 9 15 2 2 7" xfId="2181" xr:uid="{F962614E-C664-4F40-806E-E6D16E2C686D}"/>
    <cellStyle name="Normal 9 15 2 3" xfId="4696" xr:uid="{AA989AF9-D8F2-4611-A34A-0AD6A5CF00FD}"/>
    <cellStyle name="Normal 9 15 2 3 2" xfId="9936" xr:uid="{B17E4DDA-C405-4E21-ABCE-611AF73E7195}"/>
    <cellStyle name="Normal 9 15 2 3 3" xfId="6812" xr:uid="{EF8DC810-49BE-45C5-9FEF-57FE88C322CA}"/>
    <cellStyle name="Normal 9 15 2 4" xfId="3745" xr:uid="{1CF537F6-3CB3-4271-AE4E-AAABA86770CB}"/>
    <cellStyle name="Normal 9 15 2 4 2" xfId="8984" xr:uid="{66FBAFF6-0387-4A1B-B034-4995F4A6B3F4}"/>
    <cellStyle name="Normal 9 15 2 5" xfId="7965" xr:uid="{0ECE46D0-1A5F-4583-BB1B-6A69581A2EBC}"/>
    <cellStyle name="Normal 9 15 2 6" xfId="5860" xr:uid="{E85E4493-2C1F-48E4-A026-43472A5F0BDC}"/>
    <cellStyle name="Normal 9 15 2 7" xfId="2726" xr:uid="{51C7CCCF-8A5B-4C91-81A1-3E660263DB31}"/>
    <cellStyle name="Normal 9 15 2 8" xfId="1700" xr:uid="{F2EC2DE9-5863-4B8A-9278-F7240EC73EC7}"/>
    <cellStyle name="Normal 9 15 3" xfId="912" xr:uid="{1CD95CB3-9A0E-4E1C-960B-7FF117BDDC05}"/>
    <cellStyle name="Normal 9 15 3 2" xfId="4900" xr:uid="{22DCE2D5-94DA-4B21-85A6-A88CD1528F5F}"/>
    <cellStyle name="Normal 9 15 3 2 2" xfId="10140" xr:uid="{A6170516-8815-4163-8D6A-3C18EB791D1F}"/>
    <cellStyle name="Normal 9 15 3 2 3" xfId="7016" xr:uid="{FC3235FD-73DF-4C01-8898-42710347C8BA}"/>
    <cellStyle name="Normal 9 15 3 3" xfId="3984" xr:uid="{0FE736F0-7BFE-4182-9F7D-A162C8DB5CFA}"/>
    <cellStyle name="Normal 9 15 3 3 2" xfId="9223" xr:uid="{B61CD497-2685-4341-88DF-4594932606BC}"/>
    <cellStyle name="Normal 9 15 3 4" xfId="8204" xr:uid="{0B97DE29-7848-47E9-9E2B-008600A48F4F}"/>
    <cellStyle name="Normal 9 15 3 5" xfId="6099" xr:uid="{6B795590-FA64-4E6F-8CA2-FA2D67BD6535}"/>
    <cellStyle name="Normal 9 15 3 6" xfId="2965" xr:uid="{A481B723-EEA9-408D-A3A8-C4C011646A93}"/>
    <cellStyle name="Normal 9 15 3 7" xfId="1939" xr:uid="{40035D1A-EC6D-4055-814A-5FB9BCDA0406}"/>
    <cellStyle name="Normal 9 15 4" xfId="4489" xr:uid="{A7702642-9258-41B2-A4B4-CB18A0DADD5F}"/>
    <cellStyle name="Normal 9 15 4 2" xfId="9729" xr:uid="{B9AB4909-3BC5-4B37-BC25-A4F15ACA4C4F}"/>
    <cellStyle name="Normal 9 15 4 3" xfId="6605" xr:uid="{55F9E22E-31F9-4A5A-A896-9617862FA55D}"/>
    <cellStyle name="Normal 9 15 5" xfId="3503" xr:uid="{1DA69FA4-2939-4F2A-BB72-EEE3CAE82736}"/>
    <cellStyle name="Normal 9 15 5 2" xfId="8742" xr:uid="{12D1936B-43E1-4536-ABB6-DE6DE27BC1F9}"/>
    <cellStyle name="Normal 9 15 6" xfId="7723" xr:uid="{91D9B57D-7DD0-4E6D-B8E0-0F9ABDC84140}"/>
    <cellStyle name="Normal 9 15 7" xfId="5618" xr:uid="{EA5E1F78-7C78-4E12-AC9F-FBF9E4870F3A}"/>
    <cellStyle name="Normal 9 15 8" xfId="10732" xr:uid="{04E91FE5-AC3C-4411-8486-29653F8483BF}"/>
    <cellStyle name="Normal 9 15 9" xfId="2484" xr:uid="{D248DC55-8FE6-4175-8241-8394D3ED083B}"/>
    <cellStyle name="Normal 9 16" xfId="286" xr:uid="{2AB9D988-6B99-40D3-8E72-DB5EF150F416}"/>
    <cellStyle name="Normal 9 16 2" xfId="532" xr:uid="{9205CDB7-EEEE-4CAC-8C1F-AD3CF8E191C4}"/>
    <cellStyle name="Normal 9 16 2 2" xfId="1015" xr:uid="{4BDA8379-E780-4C7D-866C-5C77CC3DB3BB}"/>
    <cellStyle name="Normal 9 16 2 2 2" xfId="4988" xr:uid="{6F6A72BE-77C8-4461-BD36-596AD9E39182}"/>
    <cellStyle name="Normal 9 16 2 2 2 2" xfId="10228" xr:uid="{1D4FEC99-66D2-4D34-997F-93CD20C3683E}"/>
    <cellStyle name="Normal 9 16 2 2 2 3" xfId="7104" xr:uid="{95363832-4961-476C-AF5D-103BFC4C8D41}"/>
    <cellStyle name="Normal 9 16 2 2 3" xfId="4087" xr:uid="{49590F63-4720-4D24-8F51-FD65596AC7E9}"/>
    <cellStyle name="Normal 9 16 2 2 3 2" xfId="9326" xr:uid="{26CDBA16-40C7-46D1-81C6-6F6B8A885BA7}"/>
    <cellStyle name="Normal 9 16 2 2 4" xfId="8307" xr:uid="{56AA34A3-124A-42C4-A148-C8CF73BF05F3}"/>
    <cellStyle name="Normal 9 16 2 2 5" xfId="6202" xr:uid="{A82CE3C1-2911-4C53-9B20-13D0157435CA}"/>
    <cellStyle name="Normal 9 16 2 2 6" xfId="3068" xr:uid="{0F3112E6-4817-4BC5-8A39-FF46A56E7322}"/>
    <cellStyle name="Normal 9 16 2 2 7" xfId="2042" xr:uid="{EA9B3220-92D3-4DDA-A49F-80B597844984}"/>
    <cellStyle name="Normal 9 16 2 3" xfId="4576" xr:uid="{FC849E28-1C81-4604-9AE1-DACC1D9B70B2}"/>
    <cellStyle name="Normal 9 16 2 3 2" xfId="9816" xr:uid="{460D53E2-88EC-44AF-8FE5-249EB5B13996}"/>
    <cellStyle name="Normal 9 16 2 3 3" xfId="6692" xr:uid="{AE0D7441-730D-49FE-BC01-C92B20D854BB}"/>
    <cellStyle name="Normal 9 16 2 4" xfId="3606" xr:uid="{56222879-5A70-4825-8796-13CF1719444A}"/>
    <cellStyle name="Normal 9 16 2 4 2" xfId="8845" xr:uid="{E92CD00A-FCA4-455F-997E-F26F4926A9DC}"/>
    <cellStyle name="Normal 9 16 2 5" xfId="7826" xr:uid="{2808BE4C-058C-4947-9F83-868B28AC7C52}"/>
    <cellStyle name="Normal 9 16 2 6" xfId="5721" xr:uid="{05A4600B-D7C6-40AF-A143-DA1B9DBBD0EA}"/>
    <cellStyle name="Normal 9 16 2 7" xfId="2587" xr:uid="{A69E8ED4-C947-47F0-ABBA-F7CEB16D4B02}"/>
    <cellStyle name="Normal 9 16 2 8" xfId="1561" xr:uid="{99AFA341-4894-47BD-8ADF-456CD9400D0A}"/>
    <cellStyle name="Normal 9 16 3" xfId="772" xr:uid="{CEE10AEE-C1DD-42B0-BDEE-0836BAC0E96A}"/>
    <cellStyle name="Normal 9 16 3 2" xfId="4780" xr:uid="{391DAA0C-76C7-403A-B32E-1CC50CA66253}"/>
    <cellStyle name="Normal 9 16 3 2 2" xfId="10020" xr:uid="{349AE34C-C8D1-4BC3-9620-B1F5726F066C}"/>
    <cellStyle name="Normal 9 16 3 2 3" xfId="6896" xr:uid="{CC9C5928-1E01-427A-8DBE-EA584618F02F}"/>
    <cellStyle name="Normal 9 16 3 3" xfId="3844" xr:uid="{160F292B-B73E-4030-879E-2BFE07367385}"/>
    <cellStyle name="Normal 9 16 3 3 2" xfId="9083" xr:uid="{16A01611-736B-4E56-83BF-7D44D48762F7}"/>
    <cellStyle name="Normal 9 16 3 4" xfId="8064" xr:uid="{92BA7B3F-4FFF-4361-BE78-31167DD0BFA7}"/>
    <cellStyle name="Normal 9 16 3 5" xfId="5959" xr:uid="{37AA7304-D0E5-4680-A528-A597C371CA8D}"/>
    <cellStyle name="Normal 9 16 3 6" xfId="2825" xr:uid="{63FBA624-7366-44AD-9E86-AEA21726FDD0}"/>
    <cellStyle name="Normal 9 16 3 7" xfId="1799" xr:uid="{E9DA5F0D-6577-4255-AAEA-ACB74D1C0DEC}"/>
    <cellStyle name="Normal 9 16 4" xfId="4370" xr:uid="{51D1D177-DBF2-4E3F-A7D1-77494B95ED4C}"/>
    <cellStyle name="Normal 9 16 4 2" xfId="9610" xr:uid="{A1086B08-9E9F-4868-8B77-0DF01D3083A7}"/>
    <cellStyle name="Normal 9 16 4 3" xfId="6486" xr:uid="{0ACE6A11-862B-4094-B772-4534EF8B2D5B}"/>
    <cellStyle name="Normal 9 16 5" xfId="3363" xr:uid="{CAB55D1A-DB9D-44CE-8D4A-63E76587FD49}"/>
    <cellStyle name="Normal 9 16 5 2" xfId="8602" xr:uid="{5FEA683A-00E2-4430-9E56-AB1525624D66}"/>
    <cellStyle name="Normal 9 16 6" xfId="7583" xr:uid="{00F5C9DA-061F-496D-9DA7-CC68C7A6E188}"/>
    <cellStyle name="Normal 9 16 7" xfId="5478" xr:uid="{E0096B88-7226-4685-97E4-9A667E7971DA}"/>
    <cellStyle name="Normal 9 16 8" xfId="2344" xr:uid="{40E3475B-A21C-4D30-A371-DA5456DC8D1D}"/>
    <cellStyle name="Normal 9 16 9" xfId="1318" xr:uid="{2210AE33-D0D4-41A0-80B4-1FCC7F42774E}"/>
    <cellStyle name="Normal 9 17" xfId="476" xr:uid="{71994F70-8C05-4ECE-89C8-F02E4BB18A78}"/>
    <cellStyle name="Normal 9 17 2" xfId="959" xr:uid="{A8A12993-71ED-4423-9B7F-F9A3B99B7627}"/>
    <cellStyle name="Normal 9 17 2 2" xfId="4941" xr:uid="{AAE813FB-92F7-4CB2-9AE1-F29DC25C4E7F}"/>
    <cellStyle name="Normal 9 17 2 2 2" xfId="10181" xr:uid="{9FF7AD54-1DF1-4C00-BCAB-7DE9E20256B4}"/>
    <cellStyle name="Normal 9 17 2 2 3" xfId="7057" xr:uid="{F5D511A0-B73C-42D6-9438-B6381D69EF4E}"/>
    <cellStyle name="Normal 9 17 2 3" xfId="4031" xr:uid="{2B976953-5C81-4744-B595-C178658EABAE}"/>
    <cellStyle name="Normal 9 17 2 3 2" xfId="9270" xr:uid="{86308D88-928C-4D5A-876F-182C4CD41257}"/>
    <cellStyle name="Normal 9 17 2 4" xfId="8251" xr:uid="{BEAD0FC2-8629-44F5-86D2-66B5DD52870E}"/>
    <cellStyle name="Normal 9 17 2 5" xfId="6146" xr:uid="{E2E50221-0588-481C-86B7-0C4572909277}"/>
    <cellStyle name="Normal 9 17 2 6" xfId="3012" xr:uid="{3554CF03-9E0C-4B2A-9501-7832C5AD0B55}"/>
    <cellStyle name="Normal 9 17 2 7" xfId="1986" xr:uid="{9612748C-8DBA-402A-9DDE-6AC40DD74C1D}"/>
    <cellStyle name="Normal 9 17 3" xfId="4529" xr:uid="{C8EDC15B-E191-42D3-AD12-C9D211D2250F}"/>
    <cellStyle name="Normal 9 17 3 2" xfId="9769" xr:uid="{9C688A3F-BDCA-4316-98E4-6751C2993FCD}"/>
    <cellStyle name="Normal 9 17 3 3" xfId="6645" xr:uid="{D894338A-7CD4-4561-BFED-5D7B9822006C}"/>
    <cellStyle name="Normal 9 17 4" xfId="3550" xr:uid="{DDD92F83-C045-4278-89C9-01756AED424F}"/>
    <cellStyle name="Normal 9 17 4 2" xfId="8789" xr:uid="{9E1DD634-AF32-457D-BDEF-AA041949267D}"/>
    <cellStyle name="Normal 9 17 5" xfId="7770" xr:uid="{187A83E1-AF27-426A-B163-A7F78262073B}"/>
    <cellStyle name="Normal 9 17 6" xfId="5665" xr:uid="{1807FEA6-7396-4D45-B1A5-86326715D417}"/>
    <cellStyle name="Normal 9 17 7" xfId="2531" xr:uid="{42EAC08F-ADAE-4B7D-944D-1D94E53A9490}"/>
    <cellStyle name="Normal 9 17 8" xfId="1505" xr:uid="{C923C275-D551-40D3-AB09-1EB9B5B52014}"/>
    <cellStyle name="Normal 9 18" xfId="228" xr:uid="{4C16B41F-B68A-47AC-A725-4FC1C55DE6B7}"/>
    <cellStyle name="Normal 9 18 2" xfId="4321" xr:uid="{9F968C55-021E-4E6B-98CF-786B6A143706}"/>
    <cellStyle name="Normal 9 18 2 2" xfId="9561" xr:uid="{2E2F9A23-1E61-46C1-91F6-5650E93F3ED7}"/>
    <cellStyle name="Normal 9 18 2 3" xfId="6437" xr:uid="{876DCDDC-7D58-4F94-8D7B-ED98BAF33168}"/>
    <cellStyle name="Normal 9 18 3" xfId="3305" xr:uid="{2A1FB32D-BBA6-434A-BE5D-555C9D56D8A6}"/>
    <cellStyle name="Normal 9 18 3 2" xfId="8544" xr:uid="{C18FFC05-4FB2-4B31-B269-38D373370505}"/>
    <cellStyle name="Normal 9 18 4" xfId="7525" xr:uid="{D6D2E586-E2FA-4F50-8A9C-16C54B06967F}"/>
    <cellStyle name="Normal 9 18 5" xfId="5420" xr:uid="{BB17BCB9-6792-4FB8-AFA8-7AC447C44791}"/>
    <cellStyle name="Normal 9 18 6" xfId="2286" xr:uid="{BA7DF4B5-1E72-4584-BF5E-AC4A42773173}"/>
    <cellStyle name="Normal 9 18 7" xfId="1260" xr:uid="{3679486B-2EF4-4B5F-ACFA-7809E35B6FBF}"/>
    <cellStyle name="Normal 9 19" xfId="714" xr:uid="{1054BFD8-3D4B-44D0-A820-FC57A4817700}"/>
    <cellStyle name="Normal 9 19 2" xfId="4732" xr:uid="{EF496221-ACDC-4E3A-B35E-0D5CC40245C7}"/>
    <cellStyle name="Normal 9 19 2 2" xfId="9972" xr:uid="{7D4AF27A-E91E-490C-9EC7-0CBF157DE1E3}"/>
    <cellStyle name="Normal 9 19 2 3" xfId="6848" xr:uid="{E9BA0EE3-CDF8-4522-85D1-DE2F638CD777}"/>
    <cellStyle name="Normal 9 19 3" xfId="3786" xr:uid="{91941E41-F2A3-4BE0-9C92-9CC98F697E0A}"/>
    <cellStyle name="Normal 9 19 3 2" xfId="9025" xr:uid="{9F7FC546-79DC-4B6F-8D70-A72FCC8AB9FD}"/>
    <cellStyle name="Normal 9 19 4" xfId="8006" xr:uid="{B832BE08-16E7-4D58-A031-E67D8999C5BA}"/>
    <cellStyle name="Normal 9 19 5" xfId="5901" xr:uid="{DAA5B05B-09E7-4D6B-ABB9-AC4E4F350F06}"/>
    <cellStyle name="Normal 9 19 6" xfId="2767" xr:uid="{EC067464-A1BA-4C73-A947-DFAF5F3838EB}"/>
    <cellStyle name="Normal 9 19 7" xfId="1741" xr:uid="{896A1C40-7EB3-4B02-A90A-FC0A66E8C49D}"/>
    <cellStyle name="Normal 9 2" xfId="164" xr:uid="{2ED2E1F5-5262-49E7-9239-BB69D9EAFD07}"/>
    <cellStyle name="Normal 9 20" xfId="75" xr:uid="{CB160276-415D-4007-B745-C9D14D85E82A}"/>
    <cellStyle name="Normal 9 20 2" xfId="9500" xr:uid="{E0FBA43F-1157-4C8A-9F40-FD2B9A24C1C7}"/>
    <cellStyle name="Normal 9 20 3" xfId="6376" xr:uid="{39408986-94C2-4FB1-8143-469CE8BE5E00}"/>
    <cellStyle name="Normal 9 21" xfId="5231" xr:uid="{BFCE4DC4-507A-4699-A74B-0C6B3AB58527}"/>
    <cellStyle name="Normal 9 21 2" xfId="10460" xr:uid="{33BFE888-CBD4-4D05-BDAF-F2DAD8B90F41}"/>
    <cellStyle name="Normal 9 21 3" xfId="7336" xr:uid="{A2F14217-7E4E-4148-8A29-63062A92A134}"/>
    <cellStyle name="Normal 9 22" xfId="3248" xr:uid="{BADFF3C8-5071-4078-A6B4-E857A08BAC20}"/>
    <cellStyle name="Normal 9 22 2" xfId="8487" xr:uid="{9B247121-B8C3-47A6-A877-1F4054FE6ED2}"/>
    <cellStyle name="Normal 9 23" xfId="7468" xr:uid="{B35C1CC5-3160-4252-839F-81EF116A4928}"/>
    <cellStyle name="Normal 9 24" xfId="5363" xr:uid="{CAAF05BD-CEEE-4962-BF5B-804FD98638B6}"/>
    <cellStyle name="Normal 9 25" xfId="10592" xr:uid="{27911C8D-AD8D-4AE8-A0E1-3CAA70AFCA3C}"/>
    <cellStyle name="Normal 9 26" xfId="10773" xr:uid="{6B6D1FF9-01FF-40DC-815B-A207F73109CD}"/>
    <cellStyle name="Normal 9 27" xfId="2229" xr:uid="{D677A9C1-86EE-4C14-AE24-67A2F0D93ABD}"/>
    <cellStyle name="Normal 9 28" xfId="1203" xr:uid="{DCA912CC-F9EE-4E08-A86A-C219BB90CE8E}"/>
    <cellStyle name="Normal 9 3" xfId="165" xr:uid="{B0ABF5A6-9C4F-4CB6-8DC6-96B4112C7968}"/>
    <cellStyle name="Normal 9 3 10" xfId="478" xr:uid="{F30C0CF4-725F-4EE7-BE3F-0C530EFD5BC8}"/>
    <cellStyle name="Normal 9 3 10 2" xfId="961" xr:uid="{C9795FB6-47E8-4B7E-A2CE-A1E955F90584}"/>
    <cellStyle name="Normal 9 3 10 2 2" xfId="4943" xr:uid="{30A997BE-0FE7-4231-93FA-6E60329A80A6}"/>
    <cellStyle name="Normal 9 3 10 2 2 2" xfId="10183" xr:uid="{615C81BF-4C36-4103-8B84-0C447AA60393}"/>
    <cellStyle name="Normal 9 3 10 2 2 3" xfId="7059" xr:uid="{D84117E8-AF2D-4A26-B2BA-F7DC904E03EA}"/>
    <cellStyle name="Normal 9 3 10 2 3" xfId="4033" xr:uid="{84A26545-8B58-4440-9B05-BAF3559C8388}"/>
    <cellStyle name="Normal 9 3 10 2 3 2" xfId="9272" xr:uid="{2D33F7F7-0FD1-45FD-BEF7-0335BBAD163E}"/>
    <cellStyle name="Normal 9 3 10 2 4" xfId="8253" xr:uid="{750EB144-0915-4F8A-A37F-E8E37FDB5187}"/>
    <cellStyle name="Normal 9 3 10 2 5" xfId="6148" xr:uid="{FC30C998-7D5E-442F-A3DD-172F5E0508BA}"/>
    <cellStyle name="Normal 9 3 10 2 6" xfId="3014" xr:uid="{256D5002-D352-42EB-9F54-BD33808BC638}"/>
    <cellStyle name="Normal 9 3 10 2 7" xfId="1988" xr:uid="{745985A4-7645-4CAF-A51B-2B74714E095B}"/>
    <cellStyle name="Normal 9 3 10 3" xfId="4531" xr:uid="{AD6AA85F-DF6C-4C0E-939D-AD3FFF979BF5}"/>
    <cellStyle name="Normal 9 3 10 3 2" xfId="9771" xr:uid="{C036821F-CE91-4AFF-8B29-3FE06681421C}"/>
    <cellStyle name="Normal 9 3 10 3 3" xfId="6647" xr:uid="{7C9FB092-E120-497F-A842-84B35862ED26}"/>
    <cellStyle name="Normal 9 3 10 4" xfId="3552" xr:uid="{DDA51DFE-ECF9-4320-8EC4-71444B22656A}"/>
    <cellStyle name="Normal 9 3 10 4 2" xfId="8791" xr:uid="{18BF6BC2-BCA1-4095-9D11-46CE938F6EBA}"/>
    <cellStyle name="Normal 9 3 10 5" xfId="7772" xr:uid="{2D89B7E6-F524-4590-84E6-D8021E672864}"/>
    <cellStyle name="Normal 9 3 10 6" xfId="5667" xr:uid="{92B48BF4-BA7E-424D-AD7D-1230F13C0205}"/>
    <cellStyle name="Normal 9 3 10 7" xfId="2533" xr:uid="{B56314B9-6502-40B2-9FFA-8E9D8037807C}"/>
    <cellStyle name="Normal 9 3 10 8" xfId="1507" xr:uid="{2C51A7DA-7CE5-4916-9F60-3224D2F32FAF}"/>
    <cellStyle name="Normal 9 3 11" xfId="230" xr:uid="{AE391E3E-F0D7-4EB0-A0E7-66C026E553A0}"/>
    <cellStyle name="Normal 9 3 11 2" xfId="4323" xr:uid="{154F961E-6B27-478A-B0BB-BF1380ED1B94}"/>
    <cellStyle name="Normal 9 3 11 2 2" xfId="9563" xr:uid="{7E550393-2E8F-4E3E-B87D-C46D34D68BF2}"/>
    <cellStyle name="Normal 9 3 11 2 3" xfId="6439" xr:uid="{971D833D-59E4-4BBB-83FF-867DC1707882}"/>
    <cellStyle name="Normal 9 3 11 3" xfId="3307" xr:uid="{8623B848-6989-4237-A68A-C82B556677B8}"/>
    <cellStyle name="Normal 9 3 11 3 2" xfId="8546" xr:uid="{4DF3E967-192D-4538-A779-28679FECC20F}"/>
    <cellStyle name="Normal 9 3 11 4" xfId="7527" xr:uid="{4C18273B-A30C-4A5F-BE72-50199176E901}"/>
    <cellStyle name="Normal 9 3 11 5" xfId="5422" xr:uid="{AB16F46D-5A6B-4343-A96C-2563325C08F8}"/>
    <cellStyle name="Normal 9 3 11 6" xfId="2288" xr:uid="{42C63BF3-0A8C-4D99-92C2-31592D4B1804}"/>
    <cellStyle name="Normal 9 3 11 7" xfId="1262" xr:uid="{8ABE9F98-44FC-4F57-8E3A-493930A6D7EF}"/>
    <cellStyle name="Normal 9 3 12" xfId="716" xr:uid="{D0639F43-9D62-4990-94EC-8319C39C6C16}"/>
    <cellStyle name="Normal 9 3 12 2" xfId="4733" xr:uid="{FD868DE6-441C-478F-8A23-D04ECECBF077}"/>
    <cellStyle name="Normal 9 3 12 2 2" xfId="9973" xr:uid="{7A020E40-8219-44DE-9314-0B1D66B1D101}"/>
    <cellStyle name="Normal 9 3 12 2 3" xfId="6849" xr:uid="{BB4F1B96-10F4-4F4F-AD18-8224763B3134}"/>
    <cellStyle name="Normal 9 3 12 3" xfId="3788" xr:uid="{3CB4636D-4982-46CA-905D-585AB206F11E}"/>
    <cellStyle name="Normal 9 3 12 3 2" xfId="9027" xr:uid="{64553969-2751-4514-90FF-B66E22EAA7C7}"/>
    <cellStyle name="Normal 9 3 12 4" xfId="8008" xr:uid="{246084BE-A686-4389-A304-B49BABE10019}"/>
    <cellStyle name="Normal 9 3 12 5" xfId="5903" xr:uid="{A2F6672E-BEED-4F3F-9F7B-40C14E0A7D4B}"/>
    <cellStyle name="Normal 9 3 12 6" xfId="2769" xr:uid="{1EBFD1EE-469B-4A90-A56D-134B3CCAB926}"/>
    <cellStyle name="Normal 9 3 12 7" xfId="1743" xr:uid="{9B7B4D0F-0DD5-4834-A287-18A364F5C853}"/>
    <cellStyle name="Normal 9 3 13" xfId="4276" xr:uid="{196D81E3-45B9-4D95-A9C7-9609536AFEF6}"/>
    <cellStyle name="Normal 9 3 13 2" xfId="9516" xr:uid="{AF9E8DA9-5E3F-44AC-AE40-7264F9CA6A58}"/>
    <cellStyle name="Normal 9 3 13 3" xfId="6392" xr:uid="{297FF054-D23C-424E-81E3-2019AC3BEEA8}"/>
    <cellStyle name="Normal 9 3 14" xfId="3250" xr:uid="{2C0CDA86-6EBC-47B9-9561-A21DC486F4C1}"/>
    <cellStyle name="Normal 9 3 14 2" xfId="8489" xr:uid="{FE0440C3-DF37-4371-BC3F-81422C3B2816}"/>
    <cellStyle name="Normal 9 3 15" xfId="7470" xr:uid="{660B6724-C32A-42E3-9622-64EF83F4C089}"/>
    <cellStyle name="Normal 9 3 16" xfId="5365" xr:uid="{9313DB2A-484D-4690-9020-1CD5274D52A8}"/>
    <cellStyle name="Normal 9 3 17" xfId="10594" xr:uid="{0B6008B0-3AFE-4D9D-B9B7-E64A6D7B35F6}"/>
    <cellStyle name="Normal 9 3 18" xfId="10775" xr:uid="{1A77AC04-4A10-4F90-ADA8-FDF70B1CA412}"/>
    <cellStyle name="Normal 9 3 19" xfId="2231" xr:uid="{CFAE6632-517E-403E-8599-8E47BF6086FC}"/>
    <cellStyle name="Normal 9 3 2" xfId="166" xr:uid="{ADB7242C-3527-454C-AF4D-EBAC3BE6CE08}"/>
    <cellStyle name="Normal 9 3 2 10" xfId="4277" xr:uid="{5E9FB08C-89B1-40D4-8BB6-8805A1C40204}"/>
    <cellStyle name="Normal 9 3 2 10 2" xfId="9517" xr:uid="{82F02770-E90B-4DF0-B090-EAF51D9FCB6E}"/>
    <cellStyle name="Normal 9 3 2 10 3" xfId="6393" xr:uid="{276DA7D7-B4A1-4977-80F6-5128C56889EF}"/>
    <cellStyle name="Normal 9 3 2 11" xfId="3251" xr:uid="{FF4C6BD7-FFE3-4016-B527-0AF484C256DC}"/>
    <cellStyle name="Normal 9 3 2 11 2" xfId="8490" xr:uid="{3600A674-2037-401F-8D5F-2A6F6507972B}"/>
    <cellStyle name="Normal 9 3 2 12" xfId="7471" xr:uid="{539506FA-E024-4A28-A326-DFF84DE79F06}"/>
    <cellStyle name="Normal 9 3 2 13" xfId="5366" xr:uid="{96309552-BA2B-4E0F-8260-D411488D1CD0}"/>
    <cellStyle name="Normal 9 3 2 14" xfId="10595" xr:uid="{33E18523-411F-40EB-B7DA-78BB43FCE00E}"/>
    <cellStyle name="Normal 9 3 2 15" xfId="10776" xr:uid="{38C16EF1-9072-41E7-8347-F835924CB348}"/>
    <cellStyle name="Normal 9 3 2 16" xfId="2232" xr:uid="{7C09C990-3F3B-4839-B8AA-64DB91CBFEDA}"/>
    <cellStyle name="Normal 9 3 2 17" xfId="1206" xr:uid="{4DD7353A-13C5-4763-8820-7A49E247E3B0}"/>
    <cellStyle name="Normal 9 3 2 2" xfId="208" xr:uid="{BC43E8C3-0591-431F-A3C6-0504B00BD04C}"/>
    <cellStyle name="Normal 9 3 2 2 10" xfId="5401" xr:uid="{F99FCA15-EF37-46B7-A3DD-17D51BFC14C6}"/>
    <cellStyle name="Normal 9 3 2 2 11" xfId="10630" xr:uid="{63741E32-720C-49F4-A07D-CBD92462BC42}"/>
    <cellStyle name="Normal 9 3 2 2 12" xfId="2267" xr:uid="{45192F37-319E-476B-9F71-F95A92D04062}"/>
    <cellStyle name="Normal 9 3 2 2 13" xfId="1241" xr:uid="{DB07F70E-E0F0-4CF6-87DC-F40565211D50}"/>
    <cellStyle name="Normal 9 3 2 2 2" xfId="187" xr:uid="{7F729CAB-AF20-48F3-8250-4BBA8F154ABE}"/>
    <cellStyle name="Normal 9 3 2 2 2 10" xfId="731" xr:uid="{ADD3D288-5D86-4BDD-B80D-23FB1BA40A8F}"/>
    <cellStyle name="Normal 9 3 2 2 2 10 2" xfId="4745" xr:uid="{E17E5BEC-F19E-41C3-85FF-EC7746C57E5C}"/>
    <cellStyle name="Normal 9 3 2 2 2 10 2 2" xfId="9985" xr:uid="{F2AB1EA0-3D92-4D1F-B8EF-2A07A3771DFB}"/>
    <cellStyle name="Normal 9 3 2 2 2 10 2 3" xfId="6861" xr:uid="{1149F6DA-F899-4F76-97A4-A8773C87F416}"/>
    <cellStyle name="Normal 9 3 2 2 2 10 3" xfId="3803" xr:uid="{BC147276-783E-4AD4-9691-18A69179F38E}"/>
    <cellStyle name="Normal 9 3 2 2 2 10 3 2" xfId="9042" xr:uid="{48C2D9AB-5D93-4A8A-A301-6CB381525CB6}"/>
    <cellStyle name="Normal 9 3 2 2 2 10 4" xfId="8023" xr:uid="{F884D5D4-3A95-4DC8-A20C-3E970F0CBB16}"/>
    <cellStyle name="Normal 9 3 2 2 2 10 5" xfId="5918" xr:uid="{9DE7C073-034C-4058-8AA3-EB0A4247809E}"/>
    <cellStyle name="Normal 9 3 2 2 2 10 6" xfId="2784" xr:uid="{DC666D75-B613-432D-9445-CDBA9719A1AF}"/>
    <cellStyle name="Normal 9 3 2 2 2 10 7" xfId="1758" xr:uid="{CEE9A409-DD45-4219-9DF6-028081CE3D70}"/>
    <cellStyle name="Normal 9 3 2 2 2 11" xfId="4287" xr:uid="{F0CC7162-0EDB-465B-A172-78F49B13EBF5}"/>
    <cellStyle name="Normal 9 3 2 2 2 11 2" xfId="9527" xr:uid="{62E739AB-BFC4-4AA7-9C8A-09DA4C2BA0EC}"/>
    <cellStyle name="Normal 9 3 2 2 2 11 3" xfId="6403" xr:uid="{73ACAA1F-1D86-4438-9D48-D8671E8F89A0}"/>
    <cellStyle name="Normal 9 3 2 2 2 12" xfId="3265" xr:uid="{5489E582-F7B6-4CE9-B665-941D303EADF6}"/>
    <cellStyle name="Normal 9 3 2 2 2 12 2" xfId="8504" xr:uid="{34E70465-2402-4636-A2D8-96F7FE464F5F}"/>
    <cellStyle name="Normal 9 3 2 2 2 13" xfId="7485" xr:uid="{39B8174E-B5A5-4ECD-8680-602F0FA302B7}"/>
    <cellStyle name="Normal 9 3 2 2 2 14" xfId="5380" xr:uid="{B455ACA6-A3C6-45F1-A602-914388834970}"/>
    <cellStyle name="Normal 9 3 2 2 2 15" xfId="10609" xr:uid="{E10CB9FD-9000-4352-BA65-4BA4B7D639B7}"/>
    <cellStyle name="Normal 9 3 2 2 2 16" xfId="10790" xr:uid="{55110DF9-C731-4BC7-8589-08DD4AD704D5}"/>
    <cellStyle name="Normal 9 3 2 2 2 17" xfId="2246" xr:uid="{EC7798D3-87A4-4D22-8179-FEA5054215B8}"/>
    <cellStyle name="Normal 9 3 2 2 2 18" xfId="1220" xr:uid="{E109E083-E48A-4B67-AC33-5E3368F1B7E7}"/>
    <cellStyle name="Normal 9 3 2 2 2 2" xfId="189" xr:uid="{C9DA147A-3EA3-48D0-8FD2-9AD644D0287C}"/>
    <cellStyle name="Normal 9 3 2 2 2 2 10" xfId="3267" xr:uid="{22178E42-EA2D-45B0-AED2-E4BD1F59FB7F}"/>
    <cellStyle name="Normal 9 3 2 2 2 2 10 2" xfId="8506" xr:uid="{609AA633-FF96-4593-B81C-D578E85CB482}"/>
    <cellStyle name="Normal 9 3 2 2 2 2 11" xfId="7487" xr:uid="{6AD5E01D-EFCE-4D68-8871-0840FD686C2C}"/>
    <cellStyle name="Normal 9 3 2 2 2 2 12" xfId="5382" xr:uid="{7D10AE8B-8A5B-4867-AD86-4EE0952BEC3A}"/>
    <cellStyle name="Normal 9 3 2 2 2 2 13" xfId="10611" xr:uid="{814AD145-9DDB-4621-90C4-3C6640BD8A65}"/>
    <cellStyle name="Normal 9 3 2 2 2 2 14" xfId="10792" xr:uid="{B0DE094E-90BA-4EBA-B132-C8874773A2EB}"/>
    <cellStyle name="Normal 9 3 2 2 2 2 15" xfId="2248" xr:uid="{3B3766F4-71F2-434C-80AC-2804846E1F83}"/>
    <cellStyle name="Normal 9 3 2 2 2 2 16" xfId="1222" xr:uid="{DE3D9D62-F98D-41A2-B152-D7F0FB258528}"/>
    <cellStyle name="Normal 9 3 2 2 2 2 2" xfId="363" xr:uid="{170C1B1E-5D62-4816-B965-E614BB7D3971}"/>
    <cellStyle name="Normal 9 3 2 2 2 2 2 10" xfId="1395" xr:uid="{B04F500F-1A26-4F23-BEC2-926B498264DA}"/>
    <cellStyle name="Normal 9 3 2 2 2 2 2 2" xfId="608" xr:uid="{55979FC6-398C-4EAB-A550-632EBFC9942E}"/>
    <cellStyle name="Normal 9 3 2 2 2 2 2 2 2" xfId="1091" xr:uid="{CC0E8070-31CD-4A94-870C-504CAF35A738}"/>
    <cellStyle name="Normal 9 3 2 2 2 2 2 2 2 2" xfId="5050" xr:uid="{26DDF2C6-3F2E-47DD-9659-584F743B013A}"/>
    <cellStyle name="Normal 9 3 2 2 2 2 2 2 2 2 2" xfId="10290" xr:uid="{F34780F2-77C0-4466-A72D-20ED7FB2CA76}"/>
    <cellStyle name="Normal 9 3 2 2 2 2 2 2 2 2 3" xfId="7166" xr:uid="{C7DAC86D-EA0A-42FE-BF1D-C4C5EEBF38DC}"/>
    <cellStyle name="Normal 9 3 2 2 2 2 2 2 2 3" xfId="4163" xr:uid="{F65DF12D-A1E7-4284-9DCA-DFF0850B088F}"/>
    <cellStyle name="Normal 9 3 2 2 2 2 2 2 2 3 2" xfId="9402" xr:uid="{EE710BCE-CDA7-4353-9DBD-F6950F88C5DA}"/>
    <cellStyle name="Normal 9 3 2 2 2 2 2 2 2 4" xfId="8383" xr:uid="{8F97EB06-F4D0-41EC-B970-B54A2A74FEB6}"/>
    <cellStyle name="Normal 9 3 2 2 2 2 2 2 2 5" xfId="6278" xr:uid="{F0289A35-80CF-4054-801F-4D778D0EAE3B}"/>
    <cellStyle name="Normal 9 3 2 2 2 2 2 2 2 6" xfId="3144" xr:uid="{940624BC-B1D0-4954-AD64-EE2FA451148A}"/>
    <cellStyle name="Normal 9 3 2 2 2 2 2 2 2 7" xfId="2118" xr:uid="{12DDF89A-3F18-4647-9C37-DAD29EE43BFD}"/>
    <cellStyle name="Normal 9 3 2 2 2 2 2 2 3" xfId="4639" xr:uid="{B4DDD36B-2FFE-4979-904F-41F24EFF30DB}"/>
    <cellStyle name="Normal 9 3 2 2 2 2 2 2 3 2" xfId="9879" xr:uid="{5315D3E0-DE38-4A13-9D87-B5CD992EC7F2}"/>
    <cellStyle name="Normal 9 3 2 2 2 2 2 2 3 3" xfId="6755" xr:uid="{7379019D-6F02-4056-8807-8FB2741FFCD4}"/>
    <cellStyle name="Normal 9 3 2 2 2 2 2 2 4" xfId="3682" xr:uid="{2893E156-7AC6-45A4-9024-BEFE187E36DD}"/>
    <cellStyle name="Normal 9 3 2 2 2 2 2 2 4 2" xfId="8921" xr:uid="{6B4C3BEF-9FC9-4A0D-9AE1-7EA197F597B4}"/>
    <cellStyle name="Normal 9 3 2 2 2 2 2 2 5" xfId="7902" xr:uid="{8A37D443-5868-4422-9971-8703FAB537A3}"/>
    <cellStyle name="Normal 9 3 2 2 2 2 2 2 6" xfId="5797" xr:uid="{312D091F-9350-43DB-BE26-6D7EDBA21E26}"/>
    <cellStyle name="Normal 9 3 2 2 2 2 2 2 7" xfId="2663" xr:uid="{DA83ED23-7D95-4983-935A-7791A48AD434}"/>
    <cellStyle name="Normal 9 3 2 2 2 2 2 2 8" xfId="1637" xr:uid="{8000D98E-1F0F-45C7-99C6-C28CA35B0B72}"/>
    <cellStyle name="Normal 9 3 2 2 2 2 2 3" xfId="849" xr:uid="{2F7871C9-EB89-4995-B46B-2B18F1217402}"/>
    <cellStyle name="Normal 9 3 2 2 2 2 2 3 2" xfId="4843" xr:uid="{A2915445-85BB-4AA1-9C81-0645A9FE0596}"/>
    <cellStyle name="Normal 9 3 2 2 2 2 2 3 2 2" xfId="10083" xr:uid="{97941132-CC9D-48E1-8656-AC62220CD7A0}"/>
    <cellStyle name="Normal 9 3 2 2 2 2 2 3 2 3" xfId="6959" xr:uid="{FB94A4F2-8DD9-41D3-BB23-D139B738FD02}"/>
    <cellStyle name="Normal 9 3 2 2 2 2 2 3 3" xfId="3921" xr:uid="{78E69A84-BF81-4DA9-A8DF-6F6EBB140096}"/>
    <cellStyle name="Normal 9 3 2 2 2 2 2 3 3 2" xfId="9160" xr:uid="{64C26EC8-5428-4718-A125-EB8E022EB473}"/>
    <cellStyle name="Normal 9 3 2 2 2 2 2 3 4" xfId="8141" xr:uid="{FBDA0D22-4975-4CE8-91DE-E28A44571903}"/>
    <cellStyle name="Normal 9 3 2 2 2 2 2 3 5" xfId="6036" xr:uid="{891489AB-B2B7-4EAB-98BB-8558B4F62586}"/>
    <cellStyle name="Normal 9 3 2 2 2 2 2 3 6" xfId="2902" xr:uid="{7F661099-7F27-471F-8D7D-C340CD11A90D}"/>
    <cellStyle name="Normal 9 3 2 2 2 2 2 3 7" xfId="1876" xr:uid="{C9CCD59D-A36D-406E-8219-C9226764F1DE}"/>
    <cellStyle name="Normal 9 3 2 2 2 2 2 4" xfId="4432" xr:uid="{DC98BCB1-B0CE-4345-BC2A-BDE2650DAABF}"/>
    <cellStyle name="Normal 9 3 2 2 2 2 2 4 2" xfId="9672" xr:uid="{B3A2E895-3FFD-4F3E-9B85-9A2957E4ED1A}"/>
    <cellStyle name="Normal 9 3 2 2 2 2 2 4 3" xfId="6548" xr:uid="{B3688D4D-9441-44CC-8BA9-CEF1A26240F2}"/>
    <cellStyle name="Normal 9 3 2 2 2 2 2 5" xfId="3440" xr:uid="{3346B81C-D416-4C29-BE7E-1734555C8959}"/>
    <cellStyle name="Normal 9 3 2 2 2 2 2 5 2" xfId="8679" xr:uid="{E63C31E3-1994-4595-87C2-F7DBD635FDA3}"/>
    <cellStyle name="Normal 9 3 2 2 2 2 2 6" xfId="7660" xr:uid="{C87F5597-1553-49EF-BB5E-BFDFA6E7F3EA}"/>
    <cellStyle name="Normal 9 3 2 2 2 2 2 7" xfId="5555" xr:uid="{56E727E8-C90F-4ABF-885E-545260DD5007}"/>
    <cellStyle name="Normal 9 3 2 2 2 2 2 8" xfId="10669" xr:uid="{99D51181-79F5-4339-B771-6091784E0AE7}"/>
    <cellStyle name="Normal 9 3 2 2 2 2 2 9" xfId="2421" xr:uid="{5D4FEEC4-8216-4B22-B982-4E3DD9D42153}"/>
    <cellStyle name="Normal 9 3 2 2 2 2 3" xfId="406" xr:uid="{4466CEE4-5D7D-4A3C-9079-95ECA7B7B328}"/>
    <cellStyle name="Normal 9 3 2 2 2 2 3 10" xfId="1436" xr:uid="{F3ADBCD2-CE9F-442E-B332-8463C46CF439}"/>
    <cellStyle name="Normal 9 3 2 2 2 2 3 2" xfId="649" xr:uid="{4E521613-CCD2-4124-ABC0-1070E745E6EE}"/>
    <cellStyle name="Normal 9 3 2 2 2 2 3 2 2" xfId="1132" xr:uid="{1C05BCFE-0B15-4829-84EF-305A0B8C4CC1}"/>
    <cellStyle name="Normal 9 3 2 2 2 2 3 2 2 2" xfId="5086" xr:uid="{AD9C617F-E33E-44A4-B165-6FA3EBF3274A}"/>
    <cellStyle name="Normal 9 3 2 2 2 2 3 2 2 2 2" xfId="10326" xr:uid="{6FD1C786-D7B8-4942-9D36-1EDF5FC34355}"/>
    <cellStyle name="Normal 9 3 2 2 2 2 3 2 2 2 3" xfId="7202" xr:uid="{684F9487-D3E4-49B0-88D8-2937F2B814A6}"/>
    <cellStyle name="Normal 9 3 2 2 2 2 3 2 2 3" xfId="4204" xr:uid="{95FC8B4C-0896-4DD8-A2D5-4763E6A2BD8A}"/>
    <cellStyle name="Normal 9 3 2 2 2 2 3 2 2 3 2" xfId="9443" xr:uid="{C0133001-D287-42A0-9F1B-1BAAA5261890}"/>
    <cellStyle name="Normal 9 3 2 2 2 2 3 2 2 4" xfId="8424" xr:uid="{2ECE6DD9-7E7F-4D1B-8961-9F0FA87E3CE6}"/>
    <cellStyle name="Normal 9 3 2 2 2 2 3 2 2 5" xfId="6319" xr:uid="{C40105AC-8A5D-422D-A965-020F0C2F398C}"/>
    <cellStyle name="Normal 9 3 2 2 2 2 3 2 2 6" xfId="3185" xr:uid="{BF123649-0526-4CF1-A6DC-E0B37DFFBCBB}"/>
    <cellStyle name="Normal 9 3 2 2 2 2 3 2 2 7" xfId="2159" xr:uid="{0BBFD60D-88E0-4820-B3C1-C970818F38BE}"/>
    <cellStyle name="Normal 9 3 2 2 2 2 3 2 3" xfId="4675" xr:uid="{1ED9DF90-699A-45DF-BB91-6793271AB76E}"/>
    <cellStyle name="Normal 9 3 2 2 2 2 3 2 3 2" xfId="9915" xr:uid="{171D533C-7D9C-439C-AC83-AEAC10307E63}"/>
    <cellStyle name="Normal 9 3 2 2 2 2 3 2 3 3" xfId="6791" xr:uid="{4272A696-9802-4C18-8A6E-F89C51C64C95}"/>
    <cellStyle name="Normal 9 3 2 2 2 2 3 2 4" xfId="3723" xr:uid="{8526EB4F-1700-4BA4-B26A-1675B3A4FA6D}"/>
    <cellStyle name="Normal 9 3 2 2 2 2 3 2 4 2" xfId="8962" xr:uid="{F6D9968B-2258-4A03-93F9-7B2319D78B69}"/>
    <cellStyle name="Normal 9 3 2 2 2 2 3 2 5" xfId="7943" xr:uid="{B76A37B4-881C-42A3-A272-12D7A8FF3C9F}"/>
    <cellStyle name="Normal 9 3 2 2 2 2 3 2 6" xfId="5838" xr:uid="{7BEFA45E-55DA-495C-96AD-31D2C6CCD348}"/>
    <cellStyle name="Normal 9 3 2 2 2 2 3 2 7" xfId="2704" xr:uid="{3FC68643-5247-4341-B1DE-C9EC5E9D4E35}"/>
    <cellStyle name="Normal 9 3 2 2 2 2 3 2 8" xfId="1678" xr:uid="{379AAB5B-B1AB-4BD5-9777-8BCAD6B523FD}"/>
    <cellStyle name="Normal 9 3 2 2 2 2 3 3" xfId="890" xr:uid="{8D785522-CDD1-4714-A08E-DC8A18EBECA7}"/>
    <cellStyle name="Normal 9 3 2 2 2 2 3 3 2" xfId="4879" xr:uid="{86C6EA42-0FD3-4F65-97E6-4A8C86BBE8D8}"/>
    <cellStyle name="Normal 9 3 2 2 2 2 3 3 2 2" xfId="10119" xr:uid="{CB71B100-2A1C-4CF1-8E4B-49CE256CB0FD}"/>
    <cellStyle name="Normal 9 3 2 2 2 2 3 3 2 3" xfId="6995" xr:uid="{2E3604A7-9ACF-4F26-AB2E-469819C8D750}"/>
    <cellStyle name="Normal 9 3 2 2 2 2 3 3 3" xfId="3962" xr:uid="{E200C3E5-AB9F-44D2-B09D-DAF521EF376A}"/>
    <cellStyle name="Normal 9 3 2 2 2 2 3 3 3 2" xfId="9201" xr:uid="{BA8FE69E-091D-420E-A00D-8FB9088F19C9}"/>
    <cellStyle name="Normal 9 3 2 2 2 2 3 3 4" xfId="8182" xr:uid="{C9AF624F-9C8D-4DE8-B3C8-47C3DBF9483A}"/>
    <cellStyle name="Normal 9 3 2 2 2 2 3 3 5" xfId="6077" xr:uid="{0E5B478C-89BB-4B66-B200-42507F458519}"/>
    <cellStyle name="Normal 9 3 2 2 2 2 3 3 6" xfId="2943" xr:uid="{5AB0A838-B2B4-44F0-A784-4825C8F4D67D}"/>
    <cellStyle name="Normal 9 3 2 2 2 2 3 3 7" xfId="1917" xr:uid="{F6C0318C-4B33-4166-B66C-B5C3555E80CB}"/>
    <cellStyle name="Normal 9 3 2 2 2 2 3 4" xfId="4468" xr:uid="{820DEB35-AA26-4631-8C1E-F48A9E547EF4}"/>
    <cellStyle name="Normal 9 3 2 2 2 2 3 4 2" xfId="9708" xr:uid="{9D3EF485-5ED3-44F7-A958-22E62FBC2277}"/>
    <cellStyle name="Normal 9 3 2 2 2 2 3 4 3" xfId="6584" xr:uid="{157C5BAA-667A-4149-B286-6BAC22DB1F78}"/>
    <cellStyle name="Normal 9 3 2 2 2 2 3 5" xfId="3481" xr:uid="{CB0AE5C9-AF63-4EAA-B147-705065D22A79}"/>
    <cellStyle name="Normal 9 3 2 2 2 2 3 5 2" xfId="8720" xr:uid="{A5957A83-3E41-4BB3-B0E6-8AAFE77434F5}"/>
    <cellStyle name="Normal 9 3 2 2 2 2 3 6" xfId="7701" xr:uid="{8C3C7ECA-8551-40B2-8461-76684E047FC0}"/>
    <cellStyle name="Normal 9 3 2 2 2 2 3 7" xfId="5596" xr:uid="{1F6683CD-C593-4DC4-AF7C-8EF9B3F7D5FB}"/>
    <cellStyle name="Normal 9 3 2 2 2 2 3 8" xfId="10710" xr:uid="{FCD77075-D531-457E-B749-512CFEC8DBDB}"/>
    <cellStyle name="Normal 9 3 2 2 2 2 3 9" xfId="2462" xr:uid="{DB41417A-1BD8-4B6D-AD5B-E8471E876086}"/>
    <cellStyle name="Normal 9 3 2 2 2 2 4" xfId="447" xr:uid="{B5F885CC-0311-4D37-89DA-5FAF6F7D762C}"/>
    <cellStyle name="Normal 9 3 2 2 2 2 4 10" xfId="1477" xr:uid="{4C5BE03B-032D-4420-9DD5-F32AF6E4D67D}"/>
    <cellStyle name="Normal 9 3 2 2 2 2 4 2" xfId="690" xr:uid="{9B40591E-47F8-4EBC-8488-079EF0E8C2A8}"/>
    <cellStyle name="Normal 9 3 2 2 2 2 4 2 2" xfId="1173" xr:uid="{A8BB7702-0199-4267-80E3-825568475B79}"/>
    <cellStyle name="Normal 9 3 2 2 2 2 4 2 2 2" xfId="5122" xr:uid="{28896A15-6E6D-4AFC-8867-E1B8B0AB84BD}"/>
    <cellStyle name="Normal 9 3 2 2 2 2 4 2 2 2 2" xfId="10362" xr:uid="{81FFA36B-2BFE-4E41-A538-AB781E9127F4}"/>
    <cellStyle name="Normal 9 3 2 2 2 2 4 2 2 2 3" xfId="7238" xr:uid="{820D0BE1-9971-43C3-993E-F591B7B2F3D7}"/>
    <cellStyle name="Normal 9 3 2 2 2 2 4 2 2 3" xfId="4245" xr:uid="{03CB25D4-6DE4-4970-A11C-DED0D6238939}"/>
    <cellStyle name="Normal 9 3 2 2 2 2 4 2 2 3 2" xfId="9484" xr:uid="{71FE7CF0-38B1-46A9-B0B0-704DEF0A734E}"/>
    <cellStyle name="Normal 9 3 2 2 2 2 4 2 2 4" xfId="8465" xr:uid="{7164CAB0-500A-400D-9725-4779D5B5FB9F}"/>
    <cellStyle name="Normal 9 3 2 2 2 2 4 2 2 5" xfId="6360" xr:uid="{8300D7C7-B217-4654-AC6D-616F70723CD2}"/>
    <cellStyle name="Normal 9 3 2 2 2 2 4 2 2 6" xfId="3226" xr:uid="{80682389-40E1-4CDC-8216-A9020CDCED81}"/>
    <cellStyle name="Normal 9 3 2 2 2 2 4 2 2 7" xfId="2200" xr:uid="{32321041-CF21-4CCB-9644-268E9DA76D14}"/>
    <cellStyle name="Normal 9 3 2 2 2 2 4 2 3" xfId="4711" xr:uid="{54993C12-880E-4F55-A54E-A3768816075C}"/>
    <cellStyle name="Normal 9 3 2 2 2 2 4 2 3 2" xfId="9951" xr:uid="{D342F611-2141-4227-91E9-494BCD5149CD}"/>
    <cellStyle name="Normal 9 3 2 2 2 2 4 2 3 3" xfId="6827" xr:uid="{9D1BF7E7-82AE-4A8C-BD57-166781AF3F2A}"/>
    <cellStyle name="Normal 9 3 2 2 2 2 4 2 4" xfId="3764" xr:uid="{8CE534A2-64DA-48A9-B98E-3C1BFF9124E1}"/>
    <cellStyle name="Normal 9 3 2 2 2 2 4 2 4 2" xfId="9003" xr:uid="{6B0B150E-9240-40AA-9BF0-CFC472C86D20}"/>
    <cellStyle name="Normal 9 3 2 2 2 2 4 2 5" xfId="7984" xr:uid="{C7613261-C2EC-48B3-B864-958C7CA54125}"/>
    <cellStyle name="Normal 9 3 2 2 2 2 4 2 6" xfId="5879" xr:uid="{84D53D36-FA3A-4452-95C5-3685B985AF42}"/>
    <cellStyle name="Normal 9 3 2 2 2 2 4 2 7" xfId="2745" xr:uid="{E0DD00CB-DF0A-4338-A531-DC44C2D301FC}"/>
    <cellStyle name="Normal 9 3 2 2 2 2 4 2 8" xfId="1719" xr:uid="{1DC8F691-819A-4F1F-9A86-E400C27DBB41}"/>
    <cellStyle name="Normal 9 3 2 2 2 2 4 3" xfId="931" xr:uid="{828C2176-DB58-4EFC-836C-1A0C87700254}"/>
    <cellStyle name="Normal 9 3 2 2 2 2 4 3 2" xfId="4915" xr:uid="{6BDAC608-E741-4E84-9F58-D706A9D9F19B}"/>
    <cellStyle name="Normal 9 3 2 2 2 2 4 3 2 2" xfId="10155" xr:uid="{08F0876B-7CF4-4606-AB3B-FA8859AD9A08}"/>
    <cellStyle name="Normal 9 3 2 2 2 2 4 3 2 3" xfId="7031" xr:uid="{1CC1DA3F-20B1-4B47-933E-9431AC5817F9}"/>
    <cellStyle name="Normal 9 3 2 2 2 2 4 3 3" xfId="4003" xr:uid="{97319C12-F67D-4969-B84F-BECE8A6AEA2A}"/>
    <cellStyle name="Normal 9 3 2 2 2 2 4 3 3 2" xfId="9242" xr:uid="{B8E26395-1192-4618-B4A5-68D55004B7FF}"/>
    <cellStyle name="Normal 9 3 2 2 2 2 4 3 4" xfId="8223" xr:uid="{7E9AA679-3DCA-4CDE-9F87-926A5BEDBF70}"/>
    <cellStyle name="Normal 9 3 2 2 2 2 4 3 5" xfId="6118" xr:uid="{D761E1F9-7D52-4DCD-818D-1CD11A50382E}"/>
    <cellStyle name="Normal 9 3 2 2 2 2 4 3 6" xfId="2984" xr:uid="{9EF791A9-D7CE-4177-8E1D-FE90F7FE7D37}"/>
    <cellStyle name="Normal 9 3 2 2 2 2 4 3 7" xfId="1958" xr:uid="{A90E129C-DD91-45FB-A5BD-342781EC3D81}"/>
    <cellStyle name="Normal 9 3 2 2 2 2 4 4" xfId="4504" xr:uid="{FF5A0DCE-4F7C-4F2F-A2AC-8A331796BC7F}"/>
    <cellStyle name="Normal 9 3 2 2 2 2 4 4 2" xfId="9744" xr:uid="{D0BC9C6F-6442-444F-8D76-74056AA365FE}"/>
    <cellStyle name="Normal 9 3 2 2 2 2 4 4 3" xfId="6620" xr:uid="{0A930D21-0C11-491A-A96D-9A38C07CA3F3}"/>
    <cellStyle name="Normal 9 3 2 2 2 2 4 5" xfId="3522" xr:uid="{AA4FF8A6-06DB-45AE-827A-AFB57AA5AF98}"/>
    <cellStyle name="Normal 9 3 2 2 2 2 4 5 2" xfId="8761" xr:uid="{672A4258-28A4-460A-A990-7D4B02BBB9E7}"/>
    <cellStyle name="Normal 9 3 2 2 2 2 4 6" xfId="7742" xr:uid="{0EC00EC8-2DFA-4365-AAD6-1B869590DAC5}"/>
    <cellStyle name="Normal 9 3 2 2 2 2 4 7" xfId="5637" xr:uid="{96B61674-F94B-4726-8CF5-CE4E73C91C78}"/>
    <cellStyle name="Normal 9 3 2 2 2 2 4 8" xfId="10751" xr:uid="{2DAD9C44-499B-4637-AA89-F59A60AC43D1}"/>
    <cellStyle name="Normal 9 3 2 2 2 2 4 9" xfId="2503" xr:uid="{40C1B910-5D6D-49E6-BADF-54D79382C41F}"/>
    <cellStyle name="Normal 9 3 2 2 2 2 5" xfId="305" xr:uid="{F567B59D-C789-4B76-BCD8-5731F644F339}"/>
    <cellStyle name="Normal 9 3 2 2 2 2 5 2" xfId="551" xr:uid="{6A7ED18E-083D-4971-BC04-F9D86C84F3EC}"/>
    <cellStyle name="Normal 9 3 2 2 2 2 5 2 2" xfId="1034" xr:uid="{0366890B-0BCA-4388-8460-5B95D3B4B4F5}"/>
    <cellStyle name="Normal 9 3 2 2 2 2 5 2 2 2" xfId="5002" xr:uid="{17BD7D65-B118-4CE1-8BFB-0629C065958D}"/>
    <cellStyle name="Normal 9 3 2 2 2 2 5 2 2 2 2" xfId="10242" xr:uid="{CEF3CD73-9637-4526-8674-E7E4F09EA264}"/>
    <cellStyle name="Normal 9 3 2 2 2 2 5 2 2 2 3" xfId="7118" xr:uid="{02394B36-C9A7-4D84-8A41-0F3BA60CE923}"/>
    <cellStyle name="Normal 9 3 2 2 2 2 5 2 2 3" xfId="4106" xr:uid="{A2D96F20-5667-4658-97F4-1741823DB5E9}"/>
    <cellStyle name="Normal 9 3 2 2 2 2 5 2 2 3 2" xfId="9345" xr:uid="{AB631184-B643-4E75-BB63-B11BB16DC7A3}"/>
    <cellStyle name="Normal 9 3 2 2 2 2 5 2 2 4" xfId="8326" xr:uid="{3E30ECB9-54B9-448F-A407-6375390223A5}"/>
    <cellStyle name="Normal 9 3 2 2 2 2 5 2 2 5" xfId="6221" xr:uid="{6302CBFD-4752-4422-A646-FECA61E8857C}"/>
    <cellStyle name="Normal 9 3 2 2 2 2 5 2 2 6" xfId="3087" xr:uid="{38D62FBF-1FF7-4536-8FFF-C3B371B43509}"/>
    <cellStyle name="Normal 9 3 2 2 2 2 5 2 2 7" xfId="2061" xr:uid="{658D36F2-F247-40C3-96BF-E2A05C552A76}"/>
    <cellStyle name="Normal 9 3 2 2 2 2 5 2 3" xfId="4591" xr:uid="{E9DC0247-935D-4F0B-9216-B8DE0EB0CE18}"/>
    <cellStyle name="Normal 9 3 2 2 2 2 5 2 3 2" xfId="9831" xr:uid="{E3743397-22DF-4771-AD0E-8280472A20A1}"/>
    <cellStyle name="Normal 9 3 2 2 2 2 5 2 3 3" xfId="6707" xr:uid="{0BD0102D-3E29-4C8F-BE72-3F836CE1ACB6}"/>
    <cellStyle name="Normal 9 3 2 2 2 2 5 2 4" xfId="3625" xr:uid="{F6C84B4E-3D9D-4918-90B4-2F2A7FB680E9}"/>
    <cellStyle name="Normal 9 3 2 2 2 2 5 2 4 2" xfId="8864" xr:uid="{AA9A88C6-1B10-4471-9061-60A6AC34ACFD}"/>
    <cellStyle name="Normal 9 3 2 2 2 2 5 2 5" xfId="7845" xr:uid="{F12AFB90-4DCD-46D8-AB30-FC97F34B5D8E}"/>
    <cellStyle name="Normal 9 3 2 2 2 2 5 2 6" xfId="5740" xr:uid="{E36C2BCE-873C-490F-8061-35CD3309DC5F}"/>
    <cellStyle name="Normal 9 3 2 2 2 2 5 2 7" xfId="2606" xr:uid="{427622FE-AFB7-452A-AAE2-1A6551526394}"/>
    <cellStyle name="Normal 9 3 2 2 2 2 5 2 8" xfId="1580" xr:uid="{67CE45DA-4F81-4FEB-A996-E08E69AEA2A8}"/>
    <cellStyle name="Normal 9 3 2 2 2 2 5 3" xfId="791" xr:uid="{783C8BD2-2E98-4FD6-8DA8-7295052CB44B}"/>
    <cellStyle name="Normal 9 3 2 2 2 2 5 3 2" xfId="4795" xr:uid="{05E33634-E4E1-44C0-84A6-CA5B26FE5900}"/>
    <cellStyle name="Normal 9 3 2 2 2 2 5 3 2 2" xfId="10035" xr:uid="{340A5609-B0A3-488B-8AA4-C00BE992159E}"/>
    <cellStyle name="Normal 9 3 2 2 2 2 5 3 2 3" xfId="6911" xr:uid="{AD2F34C7-617D-4CBB-AC64-C95FE58C16E0}"/>
    <cellStyle name="Normal 9 3 2 2 2 2 5 3 3" xfId="3863" xr:uid="{0F91065A-B5AD-45C4-AE91-3DB73EA08F79}"/>
    <cellStyle name="Normal 9 3 2 2 2 2 5 3 3 2" xfId="9102" xr:uid="{197815AF-099A-405E-8735-7AA5221FFA46}"/>
    <cellStyle name="Normal 9 3 2 2 2 2 5 3 4" xfId="8083" xr:uid="{2C4DD867-661C-44FC-90FD-B6A1D5B8537A}"/>
    <cellStyle name="Normal 9 3 2 2 2 2 5 3 5" xfId="5978" xr:uid="{9C6987D9-A043-4550-B090-B49DBF6101D3}"/>
    <cellStyle name="Normal 9 3 2 2 2 2 5 3 6" xfId="2844" xr:uid="{BFB84D32-61AC-4947-94C2-4D73D6BBE89F}"/>
    <cellStyle name="Normal 9 3 2 2 2 2 5 3 7" xfId="1818" xr:uid="{BE0CE22E-E11B-465A-8C96-6F004ACF702A}"/>
    <cellStyle name="Normal 9 3 2 2 2 2 5 4" xfId="4385" xr:uid="{1E602981-10B6-4E14-A18C-03944E6986B1}"/>
    <cellStyle name="Normal 9 3 2 2 2 2 5 4 2" xfId="9625" xr:uid="{6F8A51A7-BF05-40FD-ABFD-65C2828A3312}"/>
    <cellStyle name="Normal 9 3 2 2 2 2 5 4 3" xfId="6501" xr:uid="{98994745-3F64-44CA-BF05-4C5DA9ABC07B}"/>
    <cellStyle name="Normal 9 3 2 2 2 2 5 5" xfId="3382" xr:uid="{BB8C0F55-5A1B-407B-AF38-8F3F674833F2}"/>
    <cellStyle name="Normal 9 3 2 2 2 2 5 5 2" xfId="8621" xr:uid="{38FFFC22-9766-4851-AB27-F4D9352A3FC1}"/>
    <cellStyle name="Normal 9 3 2 2 2 2 5 6" xfId="7602" xr:uid="{50D72538-830F-43DF-A2F3-5A3B18DDC9C4}"/>
    <cellStyle name="Normal 9 3 2 2 2 2 5 7" xfId="5497" xr:uid="{15022BFD-9DA5-46B8-B361-3E359152C1AB}"/>
    <cellStyle name="Normal 9 3 2 2 2 2 5 8" xfId="2363" xr:uid="{B8E47209-BB10-482E-8977-5A73A275CE83}"/>
    <cellStyle name="Normal 9 3 2 2 2 2 5 9" xfId="1337" xr:uid="{043439C6-9F85-4C38-8C47-E96D122ECE3C}"/>
    <cellStyle name="Normal 9 3 2 2 2 2 6" xfId="494" xr:uid="{48E736CE-7F16-44C8-8E72-9A6F28FC2C0C}"/>
    <cellStyle name="Normal 9 3 2 2 2 2 6 2" xfId="977" xr:uid="{7E7CD219-0BA7-4EE4-A1CE-6556CDA24268}"/>
    <cellStyle name="Normal 9 3 2 2 2 2 6 2 2" xfId="4955" xr:uid="{884530CD-AF66-4801-83C3-E882DD640E47}"/>
    <cellStyle name="Normal 9 3 2 2 2 2 6 2 2 2" xfId="10195" xr:uid="{7379D2EA-7E08-46C1-B1D9-31C64B7EAF15}"/>
    <cellStyle name="Normal 9 3 2 2 2 2 6 2 2 3" xfId="7071" xr:uid="{854E6B5E-8074-4CBD-BF4D-357542854007}"/>
    <cellStyle name="Normal 9 3 2 2 2 2 6 2 3" xfId="4049" xr:uid="{84679168-0DCD-4071-A921-AF9BB6CC2717}"/>
    <cellStyle name="Normal 9 3 2 2 2 2 6 2 3 2" xfId="9288" xr:uid="{8BFC5B56-DABD-459B-B522-136C57FF87F6}"/>
    <cellStyle name="Normal 9 3 2 2 2 2 6 2 4" xfId="8269" xr:uid="{551C2AAE-9474-408F-B8CB-C5B93419E801}"/>
    <cellStyle name="Normal 9 3 2 2 2 2 6 2 5" xfId="6164" xr:uid="{CC0350D0-B456-41D4-94EA-D5CDBAABDF5A}"/>
    <cellStyle name="Normal 9 3 2 2 2 2 6 2 6" xfId="3030" xr:uid="{86E5FCD7-D998-458B-BDAA-2DC319AFA9CC}"/>
    <cellStyle name="Normal 9 3 2 2 2 2 6 2 7" xfId="2004" xr:uid="{5EC9E4D3-B6D6-4890-8069-AA64EA8A8F49}"/>
    <cellStyle name="Normal 9 3 2 2 2 2 6 3" xfId="4543" xr:uid="{E9910AE4-E428-45FC-9DEB-9917321B345C}"/>
    <cellStyle name="Normal 9 3 2 2 2 2 6 3 2" xfId="9783" xr:uid="{39D7953A-1F35-4B1F-8E03-EDDC380DD3F0}"/>
    <cellStyle name="Normal 9 3 2 2 2 2 6 3 3" xfId="6659" xr:uid="{AEC9A279-710B-41CA-AAFF-037E4724E9A3}"/>
    <cellStyle name="Normal 9 3 2 2 2 2 6 4" xfId="3568" xr:uid="{61E5287E-A864-41B4-AA9D-B95A5B669B8E}"/>
    <cellStyle name="Normal 9 3 2 2 2 2 6 4 2" xfId="8807" xr:uid="{7B9559DA-2573-4BA5-81B6-F00708147D5A}"/>
    <cellStyle name="Normal 9 3 2 2 2 2 6 5" xfId="7788" xr:uid="{A579B096-9A1C-4F1C-9286-BEB00CD195A3}"/>
    <cellStyle name="Normal 9 3 2 2 2 2 6 6" xfId="5683" xr:uid="{09AA8F3E-35A6-47D8-B7DF-B6CFCAD9CAAF}"/>
    <cellStyle name="Normal 9 3 2 2 2 2 6 7" xfId="2549" xr:uid="{A8366456-9518-4A31-84FF-345CB8550DAC}"/>
    <cellStyle name="Normal 9 3 2 2 2 2 6 8" xfId="1523" xr:uid="{95A78BD0-7EF8-44FE-A65C-A9226F9177BD}"/>
    <cellStyle name="Normal 9 3 2 2 2 2 7" xfId="247" xr:uid="{169F5452-4449-4CE8-8C66-FCE2A8051B5F}"/>
    <cellStyle name="Normal 9 3 2 2 2 2 7 2" xfId="4336" xr:uid="{E9D9DA30-4FE7-4551-963E-7D79E4D1BA5B}"/>
    <cellStyle name="Normal 9 3 2 2 2 2 7 2 2" xfId="9576" xr:uid="{B2AB67D0-4DDD-40D2-8E19-716ABF3CE7E9}"/>
    <cellStyle name="Normal 9 3 2 2 2 2 7 2 3" xfId="6452" xr:uid="{AFA3798B-8FA8-443E-8B4A-4D10E52226FA}"/>
    <cellStyle name="Normal 9 3 2 2 2 2 7 3" xfId="3324" xr:uid="{18654D6A-3469-4639-8E37-A10D0B88B777}"/>
    <cellStyle name="Normal 9 3 2 2 2 2 7 3 2" xfId="8563" xr:uid="{F6D25857-1219-45CB-9437-19C4CBFF6E96}"/>
    <cellStyle name="Normal 9 3 2 2 2 2 7 4" xfId="7544" xr:uid="{6EBC1791-9F67-42ED-9F06-C2103BED429E}"/>
    <cellStyle name="Normal 9 3 2 2 2 2 7 5" xfId="5439" xr:uid="{FAA36BE2-978B-4085-8394-9FBF503B25AF}"/>
    <cellStyle name="Normal 9 3 2 2 2 2 7 6" xfId="2305" xr:uid="{9EA5A09E-85D8-4105-A101-51AB1CA535F6}"/>
    <cellStyle name="Normal 9 3 2 2 2 2 7 7" xfId="1279" xr:uid="{CC3D5E86-0609-4A96-AA1A-BD686690DAC8}"/>
    <cellStyle name="Normal 9 3 2 2 2 2 8" xfId="733" xr:uid="{7E22B612-1746-418F-8619-BBDAC3AA0D5C}"/>
    <cellStyle name="Normal 9 3 2 2 2 2 8 2" xfId="4747" xr:uid="{C15449B7-E983-46DA-AC7E-FDF5B62BF9FE}"/>
    <cellStyle name="Normal 9 3 2 2 2 2 8 2 2" xfId="9987" xr:uid="{50F50238-9B2B-4BED-A04D-19B26CA48D3A}"/>
    <cellStyle name="Normal 9 3 2 2 2 2 8 2 3" xfId="6863" xr:uid="{AEB660E1-648C-4580-8F56-187CA281BA7C}"/>
    <cellStyle name="Normal 9 3 2 2 2 2 8 3" xfId="3805" xr:uid="{E8B0E367-041B-4EF0-A10A-738F708A55C5}"/>
    <cellStyle name="Normal 9 3 2 2 2 2 8 3 2" xfId="9044" xr:uid="{806EF58A-7697-46B7-BC26-7F5F3BF94CBE}"/>
    <cellStyle name="Normal 9 3 2 2 2 2 8 4" xfId="8025" xr:uid="{9F7706CD-333B-4547-857E-3923B4D27F72}"/>
    <cellStyle name="Normal 9 3 2 2 2 2 8 5" xfId="5920" xr:uid="{E97E99DD-E640-42EB-8399-2401591D943A}"/>
    <cellStyle name="Normal 9 3 2 2 2 2 8 6" xfId="2786" xr:uid="{A8BBB4D9-4A15-40D7-9F22-DF26A24FCEE7}"/>
    <cellStyle name="Normal 9 3 2 2 2 2 8 7" xfId="1760" xr:uid="{537BF92A-B3C8-4E89-B983-28D299EC7ADC}"/>
    <cellStyle name="Normal 9 3 2 2 2 2 9" xfId="4289" xr:uid="{E3CFA58F-9C98-4F84-946A-70AB73D1D5A2}"/>
    <cellStyle name="Normal 9 3 2 2 2 2 9 2" xfId="9529" xr:uid="{AFD32106-A9C5-43F0-9B7B-284AA769A39C}"/>
    <cellStyle name="Normal 9 3 2 2 2 2 9 3" xfId="6405" xr:uid="{63364730-67FA-4CDE-9549-AD6E5A073388}"/>
    <cellStyle name="Normal 9 3 2 2 2 3" xfId="209" xr:uid="{A3052DC6-8588-4AC4-B578-9644008135BD}"/>
    <cellStyle name="Normal 9 3 2 2 2 3 10" xfId="10631" xr:uid="{7154FA74-D834-4991-A081-0232559EDA56}"/>
    <cellStyle name="Normal 9 3 2 2 2 3 11" xfId="2268" xr:uid="{57C39375-DE4B-4DF0-84F3-63C56A091118}"/>
    <cellStyle name="Normal 9 3 2 2 2 3 12" xfId="1242" xr:uid="{C5890188-EDAD-4DBA-8376-DFE23CA3390B}"/>
    <cellStyle name="Normal 9 3 2 2 2 3 2" xfId="325" xr:uid="{E5D60E3B-7933-4D56-98E3-50E00771E085}"/>
    <cellStyle name="Normal 9 3 2 2 2 3 2 2" xfId="570" xr:uid="{2E3FCB58-8F75-48E3-94AE-5C92C3141A91}"/>
    <cellStyle name="Normal 9 3 2 2 2 3 2 2 2" xfId="1053" xr:uid="{0AC65D73-C50F-4D3D-871C-149C5DBCD6A5}"/>
    <cellStyle name="Normal 9 3 2 2 2 3 2 2 2 2" xfId="5021" xr:uid="{97889891-1C58-456A-A8E0-E7981003AE49}"/>
    <cellStyle name="Normal 9 3 2 2 2 3 2 2 2 2 2" xfId="10261" xr:uid="{6D396EAF-C6C0-487D-9D8E-5EF61A41CAF5}"/>
    <cellStyle name="Normal 9 3 2 2 2 3 2 2 2 2 3" xfId="7137" xr:uid="{3027F8DF-664A-46CA-9C7E-3CEDC7CD3455}"/>
    <cellStyle name="Normal 9 3 2 2 2 3 2 2 2 3" xfId="4125" xr:uid="{D27E7B27-7190-4BA1-9BAD-F9DA6EBEC232}"/>
    <cellStyle name="Normal 9 3 2 2 2 3 2 2 2 3 2" xfId="9364" xr:uid="{15309A8C-FB95-4056-A9CF-0A9992C8C9C6}"/>
    <cellStyle name="Normal 9 3 2 2 2 3 2 2 2 4" xfId="8345" xr:uid="{95D936F5-4067-496B-8644-6EE22E0BB0D7}"/>
    <cellStyle name="Normal 9 3 2 2 2 3 2 2 2 5" xfId="6240" xr:uid="{7357449B-40AD-4C19-A8DC-62EDCE62D244}"/>
    <cellStyle name="Normal 9 3 2 2 2 3 2 2 2 6" xfId="3106" xr:uid="{95C269DE-70F9-4E45-BD2B-CA9B2A50D103}"/>
    <cellStyle name="Normal 9 3 2 2 2 3 2 2 2 7" xfId="2080" xr:uid="{1473F937-97E5-4C6A-B3FB-CE6BACEB9079}"/>
    <cellStyle name="Normal 9 3 2 2 2 3 2 2 3" xfId="4610" xr:uid="{FF83F39B-9F1C-4B52-BB36-159570BA4C7F}"/>
    <cellStyle name="Normal 9 3 2 2 2 3 2 2 3 2" xfId="9850" xr:uid="{1F150CE9-8F9D-4A0F-A9EF-7DD76EBA748C}"/>
    <cellStyle name="Normal 9 3 2 2 2 3 2 2 3 3" xfId="6726" xr:uid="{1B2A0CF9-2BC1-4CC4-8A5C-E4DB70C7E0CB}"/>
    <cellStyle name="Normal 9 3 2 2 2 3 2 2 4" xfId="3644" xr:uid="{DCCFDE4C-DB64-4B22-8E9B-E8E1EC84C3A9}"/>
    <cellStyle name="Normal 9 3 2 2 2 3 2 2 4 2" xfId="8883" xr:uid="{86660A88-85F3-415A-A543-FBF7D51675EE}"/>
    <cellStyle name="Normal 9 3 2 2 2 3 2 2 5" xfId="7864" xr:uid="{4AB14A27-4382-417B-AA64-A403521A53CD}"/>
    <cellStyle name="Normal 9 3 2 2 2 3 2 2 6" xfId="5759" xr:uid="{0281D4F8-AE5B-4254-9BD7-3588940633B3}"/>
    <cellStyle name="Normal 9 3 2 2 2 3 2 2 7" xfId="2625" xr:uid="{1CCE9FA4-28ED-4B06-8624-9150129E165A}"/>
    <cellStyle name="Normal 9 3 2 2 2 3 2 2 8" xfId="1599" xr:uid="{913FA056-B53F-4B35-9856-70ADF3DBD204}"/>
    <cellStyle name="Normal 9 3 2 2 2 3 2 3" xfId="811" xr:uid="{91CB2CE1-4496-4655-B249-5BAAD96A03B8}"/>
    <cellStyle name="Normal 9 3 2 2 2 3 2 3 2" xfId="4814" xr:uid="{3F14CF17-BBFF-44E1-925E-E29830555725}"/>
    <cellStyle name="Normal 9 3 2 2 2 3 2 3 2 2" xfId="10054" xr:uid="{745072FB-E4ED-4CB1-87DC-F2BC6D10A1E2}"/>
    <cellStyle name="Normal 9 3 2 2 2 3 2 3 2 3" xfId="6930" xr:uid="{8319C3AC-23DC-450B-89B9-5EFA2C4033EC}"/>
    <cellStyle name="Normal 9 3 2 2 2 3 2 3 3" xfId="3883" xr:uid="{A62B6BD9-9E6A-4261-A204-37D954449A28}"/>
    <cellStyle name="Normal 9 3 2 2 2 3 2 3 3 2" xfId="9122" xr:uid="{DA92E737-6067-432B-A499-A8D3D8F2EF6F}"/>
    <cellStyle name="Normal 9 3 2 2 2 3 2 3 4" xfId="8103" xr:uid="{DDC9645C-4A14-4DC3-B0B0-B019F36751DB}"/>
    <cellStyle name="Normal 9 3 2 2 2 3 2 3 5" xfId="5998" xr:uid="{A8BD63B8-0882-4322-8E5F-85B72A4C83A3}"/>
    <cellStyle name="Normal 9 3 2 2 2 3 2 3 6" xfId="2864" xr:uid="{022D4605-12E6-4794-97FD-291666D69E11}"/>
    <cellStyle name="Normal 9 3 2 2 2 3 2 3 7" xfId="1838" xr:uid="{7E0499D1-BFD6-4589-9FF5-C37A079310AA}"/>
    <cellStyle name="Normal 9 3 2 2 2 3 2 4" xfId="4404" xr:uid="{A23F6E64-7706-470F-B37D-704E97355176}"/>
    <cellStyle name="Normal 9 3 2 2 2 3 2 4 2" xfId="9644" xr:uid="{0001C2A5-4CC0-4329-B1F8-C8490AC48DFA}"/>
    <cellStyle name="Normal 9 3 2 2 2 3 2 4 3" xfId="6520" xr:uid="{DA03D89F-854E-4E95-A290-0955AF2B7B9E}"/>
    <cellStyle name="Normal 9 3 2 2 2 3 2 5" xfId="3402" xr:uid="{AC897843-8369-42B3-AA82-36A5A307EC8C}"/>
    <cellStyle name="Normal 9 3 2 2 2 3 2 5 2" xfId="8641" xr:uid="{F34D05A3-7D77-4C37-AE6E-16DFE845E227}"/>
    <cellStyle name="Normal 9 3 2 2 2 3 2 6" xfId="7622" xr:uid="{878EFA9D-8FBA-4BE8-9A07-A69EA90F16FD}"/>
    <cellStyle name="Normal 9 3 2 2 2 3 2 7" xfId="5517" xr:uid="{D352AA95-BE5E-409D-8CA8-C6A030C0F0BF}"/>
    <cellStyle name="Normal 9 3 2 2 2 3 2 8" xfId="2383" xr:uid="{4E397BD2-CDD0-4F3B-AF4A-7B412A704D2A}"/>
    <cellStyle name="Normal 9 3 2 2 2 3 2 9" xfId="1357" xr:uid="{01183B0A-711E-4D5F-85B7-18F0FE3F8322}"/>
    <cellStyle name="Normal 9 3 2 2 2 3 3" xfId="513" xr:uid="{8247E3D2-3191-4DF8-A6E5-285361F04278}"/>
    <cellStyle name="Normal 9 3 2 2 2 3 3 2" xfId="996" xr:uid="{3EAF3208-7348-4581-A621-9BA70ACFEEEC}"/>
    <cellStyle name="Normal 9 3 2 2 2 3 3 2 2" xfId="4973" xr:uid="{21AC37CD-D0E8-48D2-836E-85FF5C49412F}"/>
    <cellStyle name="Normal 9 3 2 2 2 3 3 2 2 2" xfId="10213" xr:uid="{00E104D0-CC33-4EA8-BC81-8424236A06F4}"/>
    <cellStyle name="Normal 9 3 2 2 2 3 3 2 2 3" xfId="7089" xr:uid="{0B1AF248-6B22-4828-AC9A-4B1851B4CFD9}"/>
    <cellStyle name="Normal 9 3 2 2 2 3 3 2 3" xfId="4068" xr:uid="{CE57E333-D0E8-4FD1-9A50-1967318E3A53}"/>
    <cellStyle name="Normal 9 3 2 2 2 3 3 2 3 2" xfId="9307" xr:uid="{95E4D66D-4AB0-4F9A-837E-3B728FE72957}"/>
    <cellStyle name="Normal 9 3 2 2 2 3 3 2 4" xfId="8288" xr:uid="{BB773B70-3BAD-4539-A6F7-49156AB8E3C1}"/>
    <cellStyle name="Normal 9 3 2 2 2 3 3 2 5" xfId="6183" xr:uid="{17134CB8-D205-4427-B8A3-6D3DAFCA53B2}"/>
    <cellStyle name="Normal 9 3 2 2 2 3 3 2 6" xfId="3049" xr:uid="{07CB9453-2F4D-4D0F-8BC0-3DCA2256B192}"/>
    <cellStyle name="Normal 9 3 2 2 2 3 3 2 7" xfId="2023" xr:uid="{BF0DFCA9-9686-4753-986E-09C3C80F31AC}"/>
    <cellStyle name="Normal 9 3 2 2 2 3 3 3" xfId="4561" xr:uid="{3A672EFF-FC58-494A-A8D5-74AB3C860E46}"/>
    <cellStyle name="Normal 9 3 2 2 2 3 3 3 2" xfId="9801" xr:uid="{CDC74553-8C5E-4A23-BAAD-66CC5E945D2A}"/>
    <cellStyle name="Normal 9 3 2 2 2 3 3 3 3" xfId="6677" xr:uid="{7F984BF4-0448-4AE6-9CBE-1268E50E27E6}"/>
    <cellStyle name="Normal 9 3 2 2 2 3 3 4" xfId="3587" xr:uid="{C214BACC-F9EB-48B2-8038-3C6E436C5F2A}"/>
    <cellStyle name="Normal 9 3 2 2 2 3 3 4 2" xfId="8826" xr:uid="{B9F7B7E9-4AC7-41C1-8657-2EEE7F0E5F3D}"/>
    <cellStyle name="Normal 9 3 2 2 2 3 3 5" xfId="7807" xr:uid="{C29E01DA-B15E-440C-B4D4-B9995C423510}"/>
    <cellStyle name="Normal 9 3 2 2 2 3 3 6" xfId="5702" xr:uid="{9697EFA0-E1EB-44DF-9F56-108B898038ED}"/>
    <cellStyle name="Normal 9 3 2 2 2 3 3 7" xfId="2568" xr:uid="{EA83C6F3-A131-4C69-A22B-6E532B132316}"/>
    <cellStyle name="Normal 9 3 2 2 2 3 3 8" xfId="1542" xr:uid="{060DDA20-8C8A-440C-8829-0799BF82A198}"/>
    <cellStyle name="Normal 9 3 2 2 2 3 4" xfId="267" xr:uid="{64F028A0-AFCD-44AA-94FA-82D431954CF6}"/>
    <cellStyle name="Normal 9 3 2 2 2 3 4 2" xfId="4355" xr:uid="{974FE6F9-F48A-456A-90D2-78702769B097}"/>
    <cellStyle name="Normal 9 3 2 2 2 3 4 2 2" xfId="9595" xr:uid="{93F5A139-2F7C-45D7-ACE0-1362FBA033D8}"/>
    <cellStyle name="Normal 9 3 2 2 2 3 4 2 3" xfId="6471" xr:uid="{E27C166A-09F9-4B75-A50B-A3B5A6E03E14}"/>
    <cellStyle name="Normal 9 3 2 2 2 3 4 3" xfId="3344" xr:uid="{A6AD2FB4-0B4C-4579-AD20-4ACFCDF2574E}"/>
    <cellStyle name="Normal 9 3 2 2 2 3 4 3 2" xfId="8583" xr:uid="{B03F6134-CAE8-4426-B3F4-B906B388ADC7}"/>
    <cellStyle name="Normal 9 3 2 2 2 3 4 4" xfId="7564" xr:uid="{44F794F2-1314-4870-B42D-307D22E012A2}"/>
    <cellStyle name="Normal 9 3 2 2 2 3 4 5" xfId="5459" xr:uid="{69307FF6-8A45-4DA6-A15B-4BE11D0C8409}"/>
    <cellStyle name="Normal 9 3 2 2 2 3 4 6" xfId="2325" xr:uid="{437765B8-285E-46D6-AD31-9457A87C78B3}"/>
    <cellStyle name="Normal 9 3 2 2 2 3 4 7" xfId="1299" xr:uid="{85B06B63-A58E-4FCC-BEDF-0700A5B876D8}"/>
    <cellStyle name="Normal 9 3 2 2 2 3 5" xfId="753" xr:uid="{43D1ED79-6F7F-4880-9098-06D935B40E56}"/>
    <cellStyle name="Normal 9 3 2 2 2 3 5 2" xfId="4766" xr:uid="{CC4497D5-2FC3-4A9D-8C6E-5B27FA7B01BB}"/>
    <cellStyle name="Normal 9 3 2 2 2 3 5 2 2" xfId="10006" xr:uid="{9C7981E4-D3F8-4310-841B-10939BEF1FBA}"/>
    <cellStyle name="Normal 9 3 2 2 2 3 5 2 3" xfId="6882" xr:uid="{D4CE56EF-7162-41D1-B79B-ED869491CC78}"/>
    <cellStyle name="Normal 9 3 2 2 2 3 5 3" xfId="3825" xr:uid="{C8E6A7CC-628D-4EE8-B883-C9A042BBDAFD}"/>
    <cellStyle name="Normal 9 3 2 2 2 3 5 3 2" xfId="9064" xr:uid="{3C3397C5-F4CB-46F8-B553-B36CFDE41E77}"/>
    <cellStyle name="Normal 9 3 2 2 2 3 5 4" xfId="8045" xr:uid="{1A9F4EF2-F384-43EF-AB77-09A87D2FF975}"/>
    <cellStyle name="Normal 9 3 2 2 2 3 5 5" xfId="5940" xr:uid="{702BB9BA-276A-4956-8BB5-653551EBC01F}"/>
    <cellStyle name="Normal 9 3 2 2 2 3 5 6" xfId="2806" xr:uid="{93B2A7EA-8BEF-4263-8E8F-CAC425465F6C}"/>
    <cellStyle name="Normal 9 3 2 2 2 3 5 7" xfId="1780" xr:uid="{0AC86C77-1652-4C26-B7BE-031962B02D70}"/>
    <cellStyle name="Normal 9 3 2 2 2 3 6" xfId="4308" xr:uid="{493FA8B5-ED15-472B-9F7E-BDE0308B682B}"/>
    <cellStyle name="Normal 9 3 2 2 2 3 6 2" xfId="9548" xr:uid="{24DD2F0A-8A1E-4E92-B954-6DE2AC84484E}"/>
    <cellStyle name="Normal 9 3 2 2 2 3 6 3" xfId="6424" xr:uid="{9D4AAB60-A04F-4233-963F-44DD21998F81}"/>
    <cellStyle name="Normal 9 3 2 2 2 3 7" xfId="3287" xr:uid="{1834F560-A5A2-438C-98F7-C52891E42C9A}"/>
    <cellStyle name="Normal 9 3 2 2 2 3 7 2" xfId="8526" xr:uid="{C3E868A5-232D-4B9A-AB6E-599A028F5BA1}"/>
    <cellStyle name="Normal 9 3 2 2 2 3 8" xfId="7507" xr:uid="{603B51F7-F514-48F2-ACA3-EAEA40700E7C}"/>
    <cellStyle name="Normal 9 3 2 2 2 3 9" xfId="5402" xr:uid="{20DC8CCD-58A3-4017-ACB3-75273001766D}"/>
    <cellStyle name="Normal 9 3 2 2 2 4" xfId="361" xr:uid="{6BC9B9A9-DB24-415E-B189-5D624245592E}"/>
    <cellStyle name="Normal 9 3 2 2 2 4 10" xfId="1393" xr:uid="{3EC25D74-2FEC-4FF1-9406-D6B21EC6ED50}"/>
    <cellStyle name="Normal 9 3 2 2 2 4 2" xfId="606" xr:uid="{B08D5373-F345-406D-B13A-E2FC31B6D083}"/>
    <cellStyle name="Normal 9 3 2 2 2 4 2 2" xfId="1089" xr:uid="{7A8911EB-06B1-4E27-A522-CFF23859271B}"/>
    <cellStyle name="Normal 9 3 2 2 2 4 2 2 2" xfId="5048" xr:uid="{C9C462DF-BA87-4133-BCA5-6059DBE00C8A}"/>
    <cellStyle name="Normal 9 3 2 2 2 4 2 2 2 2" xfId="10288" xr:uid="{B6B25A2E-F527-43BF-A5A9-0AF732DA849A}"/>
    <cellStyle name="Normal 9 3 2 2 2 4 2 2 2 3" xfId="7164" xr:uid="{F51E68E8-3AEC-4635-BD3A-832BB03816D3}"/>
    <cellStyle name="Normal 9 3 2 2 2 4 2 2 3" xfId="4161" xr:uid="{16F76945-0E3A-48B6-8B22-FF64C86C4838}"/>
    <cellStyle name="Normal 9 3 2 2 2 4 2 2 3 2" xfId="9400" xr:uid="{A32C1632-D5DE-47A9-A299-2ECA811625E2}"/>
    <cellStyle name="Normal 9 3 2 2 2 4 2 2 4" xfId="8381" xr:uid="{1B7F7AFC-899B-4BF5-890F-804D4D25BB05}"/>
    <cellStyle name="Normal 9 3 2 2 2 4 2 2 5" xfId="6276" xr:uid="{569747E3-2A97-4D7C-B0A7-EBF89F4EE45D}"/>
    <cellStyle name="Normal 9 3 2 2 2 4 2 2 6" xfId="3142" xr:uid="{70EF4750-D4A5-442A-9EE7-238C3A30FD84}"/>
    <cellStyle name="Normal 9 3 2 2 2 4 2 2 7" xfId="2116" xr:uid="{A348512E-A90D-4F99-B11D-CBC689314A96}"/>
    <cellStyle name="Normal 9 3 2 2 2 4 2 3" xfId="4637" xr:uid="{9A18B42C-AB25-477B-8989-2E11C162D4A7}"/>
    <cellStyle name="Normal 9 3 2 2 2 4 2 3 2" xfId="9877" xr:uid="{7D8B8D1B-31E2-41A4-BC52-BB8296506391}"/>
    <cellStyle name="Normal 9 3 2 2 2 4 2 3 3" xfId="6753" xr:uid="{821BA847-9C23-4F95-A356-060523FFE765}"/>
    <cellStyle name="Normal 9 3 2 2 2 4 2 4" xfId="3680" xr:uid="{4AB682DF-BB11-4C38-8618-9F83C76B6C4A}"/>
    <cellStyle name="Normal 9 3 2 2 2 4 2 4 2" xfId="8919" xr:uid="{43F03449-6D84-48ED-85FE-FF77B2102884}"/>
    <cellStyle name="Normal 9 3 2 2 2 4 2 5" xfId="7900" xr:uid="{F1E06745-D91E-4595-B1A0-F9747AF3E98B}"/>
    <cellStyle name="Normal 9 3 2 2 2 4 2 6" xfId="5795" xr:uid="{7B9EDEFE-5C53-478F-BCE1-00C143ECC959}"/>
    <cellStyle name="Normal 9 3 2 2 2 4 2 7" xfId="2661" xr:uid="{A3E91471-A41D-4859-BB2D-2A1BA90A5314}"/>
    <cellStyle name="Normal 9 3 2 2 2 4 2 8" xfId="1635" xr:uid="{56F8D2D4-5648-4B90-AAF0-91A0E0139AAE}"/>
    <cellStyle name="Normal 9 3 2 2 2 4 3" xfId="847" xr:uid="{D3EB0B6A-EA9E-4935-BE8C-1B8488755EAC}"/>
    <cellStyle name="Normal 9 3 2 2 2 4 3 2" xfId="4841" xr:uid="{B0B219FA-922D-4168-B05B-3855FC5978D5}"/>
    <cellStyle name="Normal 9 3 2 2 2 4 3 2 2" xfId="10081" xr:uid="{2BB79AE0-CA43-4A4F-A312-0A42AC35CD6A}"/>
    <cellStyle name="Normal 9 3 2 2 2 4 3 2 3" xfId="6957" xr:uid="{6479A4D8-820B-405D-BCA2-F8003F2ECFB7}"/>
    <cellStyle name="Normal 9 3 2 2 2 4 3 3" xfId="3919" xr:uid="{B787EEB1-AC64-462A-A0E4-7C10486D464E}"/>
    <cellStyle name="Normal 9 3 2 2 2 4 3 3 2" xfId="9158" xr:uid="{BE009C87-65EA-413E-B2BC-2A609EF455C8}"/>
    <cellStyle name="Normal 9 3 2 2 2 4 3 4" xfId="8139" xr:uid="{F24778ED-0A5A-4FE8-863E-8026E31DF8ED}"/>
    <cellStyle name="Normal 9 3 2 2 2 4 3 5" xfId="6034" xr:uid="{B525DE10-9CCA-4E9C-A8FE-EA0C21A807C2}"/>
    <cellStyle name="Normal 9 3 2 2 2 4 3 6" xfId="2900" xr:uid="{18545249-D986-47E7-953B-ACBBD09E4FD9}"/>
    <cellStyle name="Normal 9 3 2 2 2 4 3 7" xfId="1874" xr:uid="{C2072278-6BCA-44F8-B4D2-E6D6C4C757C8}"/>
    <cellStyle name="Normal 9 3 2 2 2 4 4" xfId="4431" xr:uid="{9BFB17F3-A621-435F-9046-C0EEB9C12F12}"/>
    <cellStyle name="Normal 9 3 2 2 2 4 4 2" xfId="9671" xr:uid="{CF92C0CE-DDC1-437F-8CE2-3050826C68F4}"/>
    <cellStyle name="Normal 9 3 2 2 2 4 4 3" xfId="6547" xr:uid="{0E21DB69-EDC9-4059-A5E5-BA085E5EEBCC}"/>
    <cellStyle name="Normal 9 3 2 2 2 4 5" xfId="3438" xr:uid="{3A242D3C-A934-48BE-9E9F-FA6D3C5AB19E}"/>
    <cellStyle name="Normal 9 3 2 2 2 4 5 2" xfId="8677" xr:uid="{6580FC12-D62B-44BD-BCFA-1194E97AD4B2}"/>
    <cellStyle name="Normal 9 3 2 2 2 4 6" xfId="7658" xr:uid="{F3BEBEB3-9C0F-4549-924E-11233479B9D6}"/>
    <cellStyle name="Normal 9 3 2 2 2 4 7" xfId="5553" xr:uid="{BA2B23F9-FC02-458B-BC47-FD35207F0430}"/>
    <cellStyle name="Normal 9 3 2 2 2 4 8" xfId="10667" xr:uid="{81B700C5-B1BA-4B6C-BBE9-1F7A22885C9F}"/>
    <cellStyle name="Normal 9 3 2 2 2 4 9" xfId="2419" xr:uid="{0B59FC4E-3E90-4023-812D-23D1FA69B8AE}"/>
    <cellStyle name="Normal 9 3 2 2 2 5" xfId="404" xr:uid="{4FED3044-D03E-46AE-A24A-A50743E46B38}"/>
    <cellStyle name="Normal 9 3 2 2 2 5 10" xfId="1434" xr:uid="{9F25ABE5-2248-47D6-B149-EC2DCF866532}"/>
    <cellStyle name="Normal 9 3 2 2 2 5 2" xfId="647" xr:uid="{3527654B-8A62-4EAF-9F61-2D4D4DFBD511}"/>
    <cellStyle name="Normal 9 3 2 2 2 5 2 2" xfId="1130" xr:uid="{FDD1A9B2-529B-4643-A41C-28783691AA35}"/>
    <cellStyle name="Normal 9 3 2 2 2 5 2 2 2" xfId="5084" xr:uid="{6293E268-0667-4695-83A6-37968C1EB31D}"/>
    <cellStyle name="Normal 9 3 2 2 2 5 2 2 2 2" xfId="10324" xr:uid="{82FB843A-77DB-4522-A2B2-D5F3BA40E423}"/>
    <cellStyle name="Normal 9 3 2 2 2 5 2 2 2 3" xfId="7200" xr:uid="{3186279A-8441-4E28-9218-536B17505148}"/>
    <cellStyle name="Normal 9 3 2 2 2 5 2 2 3" xfId="4202" xr:uid="{E14C91BD-6D29-4286-B957-2AF3147BC0BB}"/>
    <cellStyle name="Normal 9 3 2 2 2 5 2 2 3 2" xfId="9441" xr:uid="{503F80A7-88DB-4C62-849A-14B9623C32C4}"/>
    <cellStyle name="Normal 9 3 2 2 2 5 2 2 4" xfId="8422" xr:uid="{BB2EB20A-C9B6-48DC-85BA-1238C04B4CD0}"/>
    <cellStyle name="Normal 9 3 2 2 2 5 2 2 5" xfId="6317" xr:uid="{AE841AE1-F28F-4419-AC91-80BB528A2366}"/>
    <cellStyle name="Normal 9 3 2 2 2 5 2 2 6" xfId="3183" xr:uid="{9D515B89-0FD2-4F00-8C4E-5DAD4D0DF18D}"/>
    <cellStyle name="Normal 9 3 2 2 2 5 2 2 7" xfId="2157" xr:uid="{92BFF355-8348-4A03-958C-7389A0DC35BB}"/>
    <cellStyle name="Normal 9 3 2 2 2 5 2 3" xfId="4673" xr:uid="{BB86B061-B853-435A-8003-67D749697E33}"/>
    <cellStyle name="Normal 9 3 2 2 2 5 2 3 2" xfId="9913" xr:uid="{7A79849D-DEF9-4F26-840D-4EBB72ACE1F5}"/>
    <cellStyle name="Normal 9 3 2 2 2 5 2 3 3" xfId="6789" xr:uid="{099DBB61-8366-466F-83CF-91013C409EC9}"/>
    <cellStyle name="Normal 9 3 2 2 2 5 2 4" xfId="3721" xr:uid="{7DE22F80-A9A5-42DB-8D33-A7D7E6F666F0}"/>
    <cellStyle name="Normal 9 3 2 2 2 5 2 4 2" xfId="8960" xr:uid="{6DE4E779-D73A-4632-B96E-360229B9353B}"/>
    <cellStyle name="Normal 9 3 2 2 2 5 2 5" xfId="7941" xr:uid="{CB92DF7B-AA7A-4258-AF90-A960A14E7BE1}"/>
    <cellStyle name="Normal 9 3 2 2 2 5 2 6" xfId="5836" xr:uid="{DB45907E-EBA4-4460-8044-F675154707B8}"/>
    <cellStyle name="Normal 9 3 2 2 2 5 2 7" xfId="2702" xr:uid="{C0790457-776F-4A6F-BB33-41F62FF689C4}"/>
    <cellStyle name="Normal 9 3 2 2 2 5 2 8" xfId="1676" xr:uid="{DC6AD090-9231-474E-8E02-09F17226EC66}"/>
    <cellStyle name="Normal 9 3 2 2 2 5 3" xfId="888" xr:uid="{F15CBCAB-F7EE-45F1-B545-859743F4DCD4}"/>
    <cellStyle name="Normal 9 3 2 2 2 5 3 2" xfId="4877" xr:uid="{1325643B-8ACC-45D1-BBC7-C1207DC598E5}"/>
    <cellStyle name="Normal 9 3 2 2 2 5 3 2 2" xfId="10117" xr:uid="{DA9A2084-57D9-42E8-8060-04901358C911}"/>
    <cellStyle name="Normal 9 3 2 2 2 5 3 2 3" xfId="6993" xr:uid="{93E314F9-0105-48B0-A520-CDFB6613EADA}"/>
    <cellStyle name="Normal 9 3 2 2 2 5 3 3" xfId="3960" xr:uid="{A476BD81-3075-44C4-9759-7D98CAC71146}"/>
    <cellStyle name="Normal 9 3 2 2 2 5 3 3 2" xfId="9199" xr:uid="{08BFC2B7-FDE0-4543-AC8E-4EA44FBB3D48}"/>
    <cellStyle name="Normal 9 3 2 2 2 5 3 4" xfId="8180" xr:uid="{37BFE7BA-77CA-4CF0-8C60-F3499CD9AE26}"/>
    <cellStyle name="Normal 9 3 2 2 2 5 3 5" xfId="6075" xr:uid="{16D010C8-5A9B-4A87-923B-C5F4CE31BF3F}"/>
    <cellStyle name="Normal 9 3 2 2 2 5 3 6" xfId="2941" xr:uid="{560D60C5-6527-47E3-BDCF-828F163F28B1}"/>
    <cellStyle name="Normal 9 3 2 2 2 5 3 7" xfId="1915" xr:uid="{AAD0CF03-9585-4318-9BE8-71590589EA31}"/>
    <cellStyle name="Normal 9 3 2 2 2 5 4" xfId="4466" xr:uid="{EF7E7A69-87BF-4360-B2E5-A72E4F16D684}"/>
    <cellStyle name="Normal 9 3 2 2 2 5 4 2" xfId="9706" xr:uid="{1C111A3E-2906-412C-BF72-83E393F7B855}"/>
    <cellStyle name="Normal 9 3 2 2 2 5 4 3" xfId="6582" xr:uid="{9C2CACEA-C69D-4747-B676-EBFE1CA72ED8}"/>
    <cellStyle name="Normal 9 3 2 2 2 5 5" xfId="3479" xr:uid="{A4A22FD5-D6DF-456C-860A-F711332DE729}"/>
    <cellStyle name="Normal 9 3 2 2 2 5 5 2" xfId="8718" xr:uid="{47431477-5AD4-47E4-AD20-E78367840AA5}"/>
    <cellStyle name="Normal 9 3 2 2 2 5 6" xfId="7699" xr:uid="{DA5B4649-30CB-4672-BA8C-5140E4F39606}"/>
    <cellStyle name="Normal 9 3 2 2 2 5 7" xfId="5594" xr:uid="{6A736F8E-1099-4B39-B979-454E3233716B}"/>
    <cellStyle name="Normal 9 3 2 2 2 5 8" xfId="10708" xr:uid="{C50C13D7-AC8F-401B-AF99-778541E15F14}"/>
    <cellStyle name="Normal 9 3 2 2 2 5 9" xfId="2460" xr:uid="{F1B74070-C03E-4A4E-9425-ECFBE4B489FA}"/>
    <cellStyle name="Normal 9 3 2 2 2 6" xfId="445" xr:uid="{0006779E-4DEE-4F20-AE3E-88493E235D93}"/>
    <cellStyle name="Normal 9 3 2 2 2 6 10" xfId="1475" xr:uid="{D7C13549-D5F0-4169-9DC0-B1CEB55F43EE}"/>
    <cellStyle name="Normal 9 3 2 2 2 6 2" xfId="688" xr:uid="{D06A3A74-D969-4064-A73B-ED71D8CC9742}"/>
    <cellStyle name="Normal 9 3 2 2 2 6 2 2" xfId="1171" xr:uid="{AAC450A9-33E8-4203-A8CF-137E180C3F8C}"/>
    <cellStyle name="Normal 9 3 2 2 2 6 2 2 2" xfId="5120" xr:uid="{BB276351-190D-4A6E-9697-83B4F38696E6}"/>
    <cellStyle name="Normal 9 3 2 2 2 6 2 2 2 2" xfId="10360" xr:uid="{72331C4B-3E3B-44B3-9C78-140488D49F28}"/>
    <cellStyle name="Normal 9 3 2 2 2 6 2 2 2 3" xfId="7236" xr:uid="{470AA3DB-7948-45C2-BED0-EFE16A5A1572}"/>
    <cellStyle name="Normal 9 3 2 2 2 6 2 2 3" xfId="4243" xr:uid="{951821BB-D5C2-401F-8330-6A0EBBDD7E76}"/>
    <cellStyle name="Normal 9 3 2 2 2 6 2 2 3 2" xfId="9482" xr:uid="{76D05AE1-B181-4B34-8423-4E88DD534DA3}"/>
    <cellStyle name="Normal 9 3 2 2 2 6 2 2 4" xfId="8463" xr:uid="{73963E11-D1E4-4E5F-AEDC-7A57ED381AA5}"/>
    <cellStyle name="Normal 9 3 2 2 2 6 2 2 5" xfId="6358" xr:uid="{6D66BF65-A0FD-4B44-AD6D-327E8B68D31C}"/>
    <cellStyle name="Normal 9 3 2 2 2 6 2 2 6" xfId="3224" xr:uid="{6983DC99-FA0A-4897-9141-EF73E6A61178}"/>
    <cellStyle name="Normal 9 3 2 2 2 6 2 2 7" xfId="2198" xr:uid="{3FA18D2A-4F04-460B-9CE2-ADC46F7EBA45}"/>
    <cellStyle name="Normal 9 3 2 2 2 6 2 3" xfId="4709" xr:uid="{C17AB84D-0987-4CD9-BB3C-DAB4FA3FF168}"/>
    <cellStyle name="Normal 9 3 2 2 2 6 2 3 2" xfId="9949" xr:uid="{ECC831C7-EBD9-4AE9-9FAC-2E642D941EC4}"/>
    <cellStyle name="Normal 9 3 2 2 2 6 2 3 3" xfId="6825" xr:uid="{1C63079D-F802-494F-BA0D-06E6DEA70DCC}"/>
    <cellStyle name="Normal 9 3 2 2 2 6 2 4" xfId="3762" xr:uid="{C2ADD739-892D-4342-846B-32843FBD5CF1}"/>
    <cellStyle name="Normal 9 3 2 2 2 6 2 4 2" xfId="9001" xr:uid="{5BCFA4FD-FD55-40A4-A8DA-B002B87E3A8E}"/>
    <cellStyle name="Normal 9 3 2 2 2 6 2 5" xfId="7982" xr:uid="{8790D144-AD48-44FF-B27C-7015BBDD3B15}"/>
    <cellStyle name="Normal 9 3 2 2 2 6 2 6" xfId="5877" xr:uid="{228D2AC6-0A53-4FCA-A598-DE2B0FF8BB0B}"/>
    <cellStyle name="Normal 9 3 2 2 2 6 2 7" xfId="2743" xr:uid="{31C532BB-6AB8-496E-9468-6653B30C1AFD}"/>
    <cellStyle name="Normal 9 3 2 2 2 6 2 8" xfId="1717" xr:uid="{381C632B-80A0-4063-95BA-D70322190D6E}"/>
    <cellStyle name="Normal 9 3 2 2 2 6 3" xfId="929" xr:uid="{6424DD2F-CC93-4FE0-8E01-445FD5C79AA4}"/>
    <cellStyle name="Normal 9 3 2 2 2 6 3 2" xfId="4913" xr:uid="{340A8FD6-B90A-4017-AD93-BAC694405100}"/>
    <cellStyle name="Normal 9 3 2 2 2 6 3 2 2" xfId="10153" xr:uid="{01C64A44-A025-47FC-ABBD-BD1D1F0DE311}"/>
    <cellStyle name="Normal 9 3 2 2 2 6 3 2 3" xfId="7029" xr:uid="{7F2B35A1-8135-4AE3-B766-D5FE0541C311}"/>
    <cellStyle name="Normal 9 3 2 2 2 6 3 3" xfId="4001" xr:uid="{FF9DE6EC-49EE-4BEC-8BC6-F73BF7D8C1C2}"/>
    <cellStyle name="Normal 9 3 2 2 2 6 3 3 2" xfId="9240" xr:uid="{0D1A77E4-9687-421E-8914-D63BADFD2DAE}"/>
    <cellStyle name="Normal 9 3 2 2 2 6 3 4" xfId="8221" xr:uid="{2633CC8E-968C-4D8C-91B9-492441FCDE41}"/>
    <cellStyle name="Normal 9 3 2 2 2 6 3 5" xfId="6116" xr:uid="{B3141267-030D-4397-8F23-C93124DB31EA}"/>
    <cellStyle name="Normal 9 3 2 2 2 6 3 6" xfId="2982" xr:uid="{75323307-FF79-4892-BD40-A0ADA92FE596}"/>
    <cellStyle name="Normal 9 3 2 2 2 6 3 7" xfId="1956" xr:uid="{72F36EE9-CC53-4328-8227-B7E4BB743F03}"/>
    <cellStyle name="Normal 9 3 2 2 2 6 4" xfId="4502" xr:uid="{A5371BDD-CF2C-4A93-9448-71B5F9F9346C}"/>
    <cellStyle name="Normal 9 3 2 2 2 6 4 2" xfId="9742" xr:uid="{BA0C727A-B341-4CF7-B889-B8FDBBD89901}"/>
    <cellStyle name="Normal 9 3 2 2 2 6 4 3" xfId="6618" xr:uid="{4A280EE4-9623-4BD2-9F98-6B1E0CB98203}"/>
    <cellStyle name="Normal 9 3 2 2 2 6 5" xfId="3520" xr:uid="{7ECD02ED-D874-4E14-9880-62F2E71F0ED2}"/>
    <cellStyle name="Normal 9 3 2 2 2 6 5 2" xfId="8759" xr:uid="{12A542C2-8A6C-494E-835B-F8D24E866251}"/>
    <cellStyle name="Normal 9 3 2 2 2 6 6" xfId="7740" xr:uid="{BF23F944-6A91-4266-BEB0-FAF6E7F024CD}"/>
    <cellStyle name="Normal 9 3 2 2 2 6 7" xfId="5635" xr:uid="{2C4E8D69-7B78-492E-9674-BD6E4AF96887}"/>
    <cellStyle name="Normal 9 3 2 2 2 6 8" xfId="10749" xr:uid="{599E31F1-465D-4FCD-99D0-79F4564534B0}"/>
    <cellStyle name="Normal 9 3 2 2 2 6 9" xfId="2501" xr:uid="{6073B709-9C1A-4425-B824-5AD51ADFC4E0}"/>
    <cellStyle name="Normal 9 3 2 2 2 7" xfId="303" xr:uid="{050A4961-C3ED-46A5-97E4-34ACDCCCD3B0}"/>
    <cellStyle name="Normal 9 3 2 2 2 7 2" xfId="549" xr:uid="{9E03AB52-0AE9-4BC6-97E5-919C1B947BD2}"/>
    <cellStyle name="Normal 9 3 2 2 2 7 2 2" xfId="1032" xr:uid="{3979BD03-642E-4571-A471-D2DAE7EEAA2C}"/>
    <cellStyle name="Normal 9 3 2 2 2 7 2 2 2" xfId="5000" xr:uid="{02B35C5F-6E8D-4E1A-9FCE-29DA90AFBA5F}"/>
    <cellStyle name="Normal 9 3 2 2 2 7 2 2 2 2" xfId="10240" xr:uid="{AC1B7838-6AE3-4D9A-9AAD-35F19CC5B511}"/>
    <cellStyle name="Normal 9 3 2 2 2 7 2 2 2 3" xfId="7116" xr:uid="{1F40ABEA-28AF-4C97-8D05-1156CE7E92AA}"/>
    <cellStyle name="Normal 9 3 2 2 2 7 2 2 3" xfId="4104" xr:uid="{24305E3F-424F-4408-A6F0-8CCB64E6FC5D}"/>
    <cellStyle name="Normal 9 3 2 2 2 7 2 2 3 2" xfId="9343" xr:uid="{799256CC-0C55-42B2-960A-D222241577D1}"/>
    <cellStyle name="Normal 9 3 2 2 2 7 2 2 4" xfId="8324" xr:uid="{2ABCCB1B-BE44-4254-B635-56AA4F3FBF4B}"/>
    <cellStyle name="Normal 9 3 2 2 2 7 2 2 5" xfId="6219" xr:uid="{72202F21-458B-4B1A-8EDB-70DB1B14780E}"/>
    <cellStyle name="Normal 9 3 2 2 2 7 2 2 6" xfId="3085" xr:uid="{9DEC73D2-4F22-4894-A057-BCF9F450A70C}"/>
    <cellStyle name="Normal 9 3 2 2 2 7 2 2 7" xfId="2059" xr:uid="{4BB59360-ADD5-42BC-8317-E4FBB5E3C4B3}"/>
    <cellStyle name="Normal 9 3 2 2 2 7 2 3" xfId="4589" xr:uid="{2CAC3F20-601F-42BA-90A3-FADD71801782}"/>
    <cellStyle name="Normal 9 3 2 2 2 7 2 3 2" xfId="9829" xr:uid="{6822B863-6643-4471-ACA6-9656787479EA}"/>
    <cellStyle name="Normal 9 3 2 2 2 7 2 3 3" xfId="6705" xr:uid="{864960D7-CC73-4DC7-831F-7DC5BA09BB82}"/>
    <cellStyle name="Normal 9 3 2 2 2 7 2 4" xfId="3623" xr:uid="{FB47FE92-854D-4AC6-A53C-33B78F56C2BE}"/>
    <cellStyle name="Normal 9 3 2 2 2 7 2 4 2" xfId="8862" xr:uid="{B3C5E54C-BEDE-437D-B7E4-345AE3AE6E74}"/>
    <cellStyle name="Normal 9 3 2 2 2 7 2 5" xfId="7843" xr:uid="{0E4EC7C2-1B6C-4EDE-A083-6F6C8E6AEDA3}"/>
    <cellStyle name="Normal 9 3 2 2 2 7 2 6" xfId="5738" xr:uid="{5987BEA5-A3AF-4851-AE20-DF0769712EBD}"/>
    <cellStyle name="Normal 9 3 2 2 2 7 2 7" xfId="2604" xr:uid="{7F4FBDBF-6151-40E8-90D1-EB2E2A6888A1}"/>
    <cellStyle name="Normal 9 3 2 2 2 7 2 8" xfId="1578" xr:uid="{6E42D6E8-0313-4D6E-A7E1-4E0357A46B32}"/>
    <cellStyle name="Normal 9 3 2 2 2 7 3" xfId="789" xr:uid="{4F67D637-8608-4C40-9FCB-00FDD2A33712}"/>
    <cellStyle name="Normal 9 3 2 2 2 7 3 2" xfId="4793" xr:uid="{24C33E1C-BC11-4687-A484-C6A922A8275C}"/>
    <cellStyle name="Normal 9 3 2 2 2 7 3 2 2" xfId="10033" xr:uid="{2B1B39A2-D772-4CF7-9161-09C3BD9A4525}"/>
    <cellStyle name="Normal 9 3 2 2 2 7 3 2 3" xfId="6909" xr:uid="{FF4AFA2D-F68C-426D-8F1B-39018B8E0848}"/>
    <cellStyle name="Normal 9 3 2 2 2 7 3 3" xfId="3861" xr:uid="{C919E160-09AA-41C9-A7FE-F2B688701EC5}"/>
    <cellStyle name="Normal 9 3 2 2 2 7 3 3 2" xfId="9100" xr:uid="{9D0FCF59-C8BB-47E7-A07F-B8E36F4CE388}"/>
    <cellStyle name="Normal 9 3 2 2 2 7 3 4" xfId="8081" xr:uid="{D6ADAAE9-516C-4D3F-B9B9-5C28558C5124}"/>
    <cellStyle name="Normal 9 3 2 2 2 7 3 5" xfId="5976" xr:uid="{3AF779A3-418E-40A4-978A-C6726A06F4E9}"/>
    <cellStyle name="Normal 9 3 2 2 2 7 3 6" xfId="2842" xr:uid="{5A992678-63F9-4543-B3B0-E677B0BA2393}"/>
    <cellStyle name="Normal 9 3 2 2 2 7 3 7" xfId="1816" xr:uid="{B35A09CF-FBE9-4ED1-A98F-3C3A9C9ED39F}"/>
    <cellStyle name="Normal 9 3 2 2 2 7 4" xfId="4383" xr:uid="{C833192F-0351-43F4-B58F-CD5B7116FD4E}"/>
    <cellStyle name="Normal 9 3 2 2 2 7 4 2" xfId="9623" xr:uid="{CCE81F82-5709-4867-8B55-A78E082BD88B}"/>
    <cellStyle name="Normal 9 3 2 2 2 7 4 3" xfId="6499" xr:uid="{E269E202-FF58-4D08-8F9A-3F42BA2FBDD8}"/>
    <cellStyle name="Normal 9 3 2 2 2 7 5" xfId="3380" xr:uid="{92B1F9CD-E154-416F-B9BC-F02B2E243A8D}"/>
    <cellStyle name="Normal 9 3 2 2 2 7 5 2" xfId="8619" xr:uid="{A5746B62-DEF0-41FB-94DF-688E7729422C}"/>
    <cellStyle name="Normal 9 3 2 2 2 7 6" xfId="7600" xr:uid="{60EB5BEB-C59E-44F5-A333-DAB537B42747}"/>
    <cellStyle name="Normal 9 3 2 2 2 7 7" xfId="5495" xr:uid="{1C14DD83-233C-4D49-93AC-859A3A44A684}"/>
    <cellStyle name="Normal 9 3 2 2 2 7 8" xfId="2361" xr:uid="{1FBE935B-CEDF-41FE-9C96-F0B2B3B3A84B}"/>
    <cellStyle name="Normal 9 3 2 2 2 7 9" xfId="1335" xr:uid="{2C4A0739-E9FF-4DB1-9273-7881261EB7E4}"/>
    <cellStyle name="Normal 9 3 2 2 2 8" xfId="492" xr:uid="{E1CBF812-CAB7-42BF-A918-25463B2CAD6D}"/>
    <cellStyle name="Normal 9 3 2 2 2 8 2" xfId="975" xr:uid="{8C18845A-A0A6-4CA0-AEA7-F059550A5620}"/>
    <cellStyle name="Normal 9 3 2 2 2 8 2 2" xfId="4953" xr:uid="{40FBD4D7-3AB8-430F-8669-E8FC86F28677}"/>
    <cellStyle name="Normal 9 3 2 2 2 8 2 2 2" xfId="10193" xr:uid="{07E5B17E-494E-4DF5-A3BE-5B7A87B083F4}"/>
    <cellStyle name="Normal 9 3 2 2 2 8 2 2 3" xfId="7069" xr:uid="{7CF9F13F-95D5-4142-98C8-CCEEA82886F7}"/>
    <cellStyle name="Normal 9 3 2 2 2 8 2 3" xfId="4047" xr:uid="{756C727C-009A-4787-9210-1FD0D962AD25}"/>
    <cellStyle name="Normal 9 3 2 2 2 8 2 3 2" xfId="9286" xr:uid="{8ACAC322-9A62-423A-A5E9-AA157B366814}"/>
    <cellStyle name="Normal 9 3 2 2 2 8 2 4" xfId="8267" xr:uid="{9E84C186-726E-4EEE-865F-447A8FF81D8D}"/>
    <cellStyle name="Normal 9 3 2 2 2 8 2 5" xfId="6162" xr:uid="{BE40BAA3-B59F-44B4-BCA5-DD0579C5818F}"/>
    <cellStyle name="Normal 9 3 2 2 2 8 2 6" xfId="3028" xr:uid="{0D18B08B-9404-4314-B4AC-304E2ECAC658}"/>
    <cellStyle name="Normal 9 3 2 2 2 8 2 7" xfId="2002" xr:uid="{AA74F283-1A10-4BB8-96C5-C17AF91EEA2E}"/>
    <cellStyle name="Normal 9 3 2 2 2 8 3" xfId="4541" xr:uid="{B91CB88A-CB9B-46A1-A3D5-D1770692A4A6}"/>
    <cellStyle name="Normal 9 3 2 2 2 8 3 2" xfId="9781" xr:uid="{8EB28BA5-AFB7-43E7-A118-797AEE534DA2}"/>
    <cellStyle name="Normal 9 3 2 2 2 8 3 3" xfId="6657" xr:uid="{D668E3E6-50D7-4C06-BDD3-BCF820EF97E2}"/>
    <cellStyle name="Normal 9 3 2 2 2 8 4" xfId="3566" xr:uid="{24DAC821-11BC-48A5-8AF7-C0F4BC8971A2}"/>
    <cellStyle name="Normal 9 3 2 2 2 8 4 2" xfId="8805" xr:uid="{79B31643-5B35-47D7-BBDC-88DC4E65E651}"/>
    <cellStyle name="Normal 9 3 2 2 2 8 5" xfId="7786" xr:uid="{8E99F332-2E8F-401A-BF9A-03558A9098CA}"/>
    <cellStyle name="Normal 9 3 2 2 2 8 6" xfId="5681" xr:uid="{79AAFC42-B4C7-48A8-AD67-C367D2D0B4CD}"/>
    <cellStyle name="Normal 9 3 2 2 2 8 7" xfId="2547" xr:uid="{CE521850-A4BA-4491-92B8-19EAD12AECA7}"/>
    <cellStyle name="Normal 9 3 2 2 2 8 8" xfId="1521" xr:uid="{86B6FAEE-9D12-4EFC-A1FE-6AE567CF9E6C}"/>
    <cellStyle name="Normal 9 3 2 2 2 9" xfId="245" xr:uid="{6A598F02-0E3D-4F16-8FD2-45FE7263393C}"/>
    <cellStyle name="Normal 9 3 2 2 2 9 2" xfId="4334" xr:uid="{889F3911-FE31-4E6C-81E0-F848FE3B2796}"/>
    <cellStyle name="Normal 9 3 2 2 2 9 2 2" xfId="9574" xr:uid="{1A83D89B-EFEB-465B-AF11-0298EF25E2CF}"/>
    <cellStyle name="Normal 9 3 2 2 2 9 2 3" xfId="6450" xr:uid="{371BE2D2-72B7-4F9C-93A9-884EFE68730E}"/>
    <cellStyle name="Normal 9 3 2 2 2 9 3" xfId="3322" xr:uid="{7A316EA3-AC5C-4069-B982-522C8BC7DEB7}"/>
    <cellStyle name="Normal 9 3 2 2 2 9 3 2" xfId="8561" xr:uid="{0C2847AD-90A1-43F7-94C4-15225E6285F7}"/>
    <cellStyle name="Normal 9 3 2 2 2 9 4" xfId="7542" xr:uid="{83FDC6A1-E72D-4291-97A7-D3F337F089B9}"/>
    <cellStyle name="Normal 9 3 2 2 2 9 5" xfId="5437" xr:uid="{04BEE00F-84E9-4CB9-B4DE-8BC960CE7A30}"/>
    <cellStyle name="Normal 9 3 2 2 2 9 6" xfId="2303" xr:uid="{E29CAE2D-9F58-4A20-B1C3-F2D301A0ACEF}"/>
    <cellStyle name="Normal 9 3 2 2 2 9 7" xfId="1277" xr:uid="{0B60ED18-3EA4-448C-809D-FBC00A8C37B8}"/>
    <cellStyle name="Normal 9 3 2 2 3" xfId="324" xr:uid="{1BEE335D-F892-425B-BE03-610E4237B3F0}"/>
    <cellStyle name="Normal 9 3 2 2 3 2" xfId="569" xr:uid="{21E7FE23-C0F7-42FF-BCD6-040536259A9E}"/>
    <cellStyle name="Normal 9 3 2 2 3 2 2" xfId="1052" xr:uid="{FA818698-DD65-44EA-93B1-4DAAB281D84E}"/>
    <cellStyle name="Normal 9 3 2 2 3 2 2 2" xfId="5020" xr:uid="{28383071-9D44-41AD-8BE0-B9C6DD38B242}"/>
    <cellStyle name="Normal 9 3 2 2 3 2 2 2 2" xfId="10260" xr:uid="{98B40901-B0AF-49E0-B3C9-13987BCE3881}"/>
    <cellStyle name="Normal 9 3 2 2 3 2 2 2 3" xfId="7136" xr:uid="{779907BA-2C8D-497C-87E7-551137206DB5}"/>
    <cellStyle name="Normal 9 3 2 2 3 2 2 3" xfId="4124" xr:uid="{5683F224-C922-43D5-BEE6-96A481676671}"/>
    <cellStyle name="Normal 9 3 2 2 3 2 2 3 2" xfId="9363" xr:uid="{9AF7FA2B-20B5-4DEC-A76F-4C1E95D1DB94}"/>
    <cellStyle name="Normal 9 3 2 2 3 2 2 4" xfId="8344" xr:uid="{EB293F20-C8FD-4A94-BC7F-260C9E0AD788}"/>
    <cellStyle name="Normal 9 3 2 2 3 2 2 5" xfId="6239" xr:uid="{F2BD7B40-FAFD-415F-8B82-332CA86F74E7}"/>
    <cellStyle name="Normal 9 3 2 2 3 2 2 6" xfId="3105" xr:uid="{03B8AD82-A8B9-4C15-8812-315050FFC6FA}"/>
    <cellStyle name="Normal 9 3 2 2 3 2 2 7" xfId="2079" xr:uid="{DAF5AD89-441F-492C-87E3-A45FD61229F6}"/>
    <cellStyle name="Normal 9 3 2 2 3 2 3" xfId="4609" xr:uid="{0F31A9D5-F83C-47C0-806A-964F41838E09}"/>
    <cellStyle name="Normal 9 3 2 2 3 2 3 2" xfId="9849" xr:uid="{183126A4-DD2C-471A-BF03-F6CB850B89A4}"/>
    <cellStyle name="Normal 9 3 2 2 3 2 3 3" xfId="6725" xr:uid="{67652F9B-3ACC-4AB7-B77E-4DDB0AEF65EC}"/>
    <cellStyle name="Normal 9 3 2 2 3 2 4" xfId="3643" xr:uid="{E889D147-6A56-4EFF-AE39-A056CFEE1B84}"/>
    <cellStyle name="Normal 9 3 2 2 3 2 4 2" xfId="8882" xr:uid="{EBABD80E-B805-4DE8-A264-9EA7CC13F2FC}"/>
    <cellStyle name="Normal 9 3 2 2 3 2 5" xfId="7863" xr:uid="{DFDF4270-4462-423E-BCAA-967C448F548D}"/>
    <cellStyle name="Normal 9 3 2 2 3 2 6" xfId="5758" xr:uid="{3DD89579-F9B1-4F25-B8B9-7BFBF5EE9513}"/>
    <cellStyle name="Normal 9 3 2 2 3 2 7" xfId="2624" xr:uid="{29F2BEB7-1B30-42CD-A9A3-6C885B7BC961}"/>
    <cellStyle name="Normal 9 3 2 2 3 2 8" xfId="1598" xr:uid="{25480769-5D88-4000-8397-6120D05C380C}"/>
    <cellStyle name="Normal 9 3 2 2 3 3" xfId="810" xr:uid="{22B47E17-0448-4508-A8D7-549C955A88AD}"/>
    <cellStyle name="Normal 9 3 2 2 3 3 2" xfId="4813" xr:uid="{36200682-6D28-4E4B-A9FC-50D2F4811BCC}"/>
    <cellStyle name="Normal 9 3 2 2 3 3 2 2" xfId="10053" xr:uid="{CFB6CAD7-F36D-4455-B500-E4C33A9C870E}"/>
    <cellStyle name="Normal 9 3 2 2 3 3 2 3" xfId="6929" xr:uid="{9C2B73B2-B5B4-4E75-9E43-9D9229D33B38}"/>
    <cellStyle name="Normal 9 3 2 2 3 3 3" xfId="3882" xr:uid="{C6A91240-D699-43F0-AC8A-20336C51DE48}"/>
    <cellStyle name="Normal 9 3 2 2 3 3 3 2" xfId="9121" xr:uid="{4124C026-0448-440F-82FE-3270C2061CCE}"/>
    <cellStyle name="Normal 9 3 2 2 3 3 4" xfId="8102" xr:uid="{908C0B47-E652-42EA-BE8E-1BFBCF4ACE30}"/>
    <cellStyle name="Normal 9 3 2 2 3 3 5" xfId="5997" xr:uid="{205A1783-E56B-40A2-947D-700A28378D6A}"/>
    <cellStyle name="Normal 9 3 2 2 3 3 6" xfId="2863" xr:uid="{6ECB746B-3D3A-4B57-A666-2031781F8779}"/>
    <cellStyle name="Normal 9 3 2 2 3 3 7" xfId="1837" xr:uid="{1810471F-5CE6-44A8-A94B-C774975F1EE4}"/>
    <cellStyle name="Normal 9 3 2 2 3 4" xfId="4403" xr:uid="{11C0F6BD-99E9-4F77-B37C-FE854577E05B}"/>
    <cellStyle name="Normal 9 3 2 2 3 4 2" xfId="9643" xr:uid="{3FFC6AB1-A196-41B2-81B3-AC0D5E23D722}"/>
    <cellStyle name="Normal 9 3 2 2 3 4 3" xfId="6519" xr:uid="{28D155DB-3604-4D41-91B9-70FEE10D4138}"/>
    <cellStyle name="Normal 9 3 2 2 3 5" xfId="3401" xr:uid="{B0BB3605-00E6-4324-9B37-14F37E8B31A6}"/>
    <cellStyle name="Normal 9 3 2 2 3 5 2" xfId="8640" xr:uid="{FC2E5C95-D443-46EA-A6A9-5748F4B2603C}"/>
    <cellStyle name="Normal 9 3 2 2 3 6" xfId="7621" xr:uid="{B391BE9F-9E56-4B73-987A-0FCCF6B5CFE3}"/>
    <cellStyle name="Normal 9 3 2 2 3 7" xfId="5516" xr:uid="{020E3BA8-8D58-485C-9AF1-DC5B47E3DC0A}"/>
    <cellStyle name="Normal 9 3 2 2 3 8" xfId="2382" xr:uid="{99775C40-8028-4E30-B2D2-457749D3E7F8}"/>
    <cellStyle name="Normal 9 3 2 2 3 9" xfId="1356" xr:uid="{ED758165-453F-4DBD-B495-8C0754C69C40}"/>
    <cellStyle name="Normal 9 3 2 2 4" xfId="512" xr:uid="{9CA04749-C727-480B-AF52-0AB74C385168}"/>
    <cellStyle name="Normal 9 3 2 2 4 2" xfId="995" xr:uid="{CCB8013A-15BC-4A94-8262-84F810F08885}"/>
    <cellStyle name="Normal 9 3 2 2 4 2 2" xfId="4972" xr:uid="{DE592C36-3BB9-4BB9-A46F-7C0A2CFAF2D4}"/>
    <cellStyle name="Normal 9 3 2 2 4 2 2 2" xfId="10212" xr:uid="{6CA83DBD-CCA4-47AE-B600-AADB47C1EACA}"/>
    <cellStyle name="Normal 9 3 2 2 4 2 2 3" xfId="7088" xr:uid="{1A7E7697-1FA5-4508-A227-4F85794DE96E}"/>
    <cellStyle name="Normal 9 3 2 2 4 2 3" xfId="4067" xr:uid="{6F21C109-8ADB-413E-AE0B-2C7C1F53D0FE}"/>
    <cellStyle name="Normal 9 3 2 2 4 2 3 2" xfId="9306" xr:uid="{F4CF79B5-1675-466C-B57F-7C717E4F2B53}"/>
    <cellStyle name="Normal 9 3 2 2 4 2 4" xfId="8287" xr:uid="{1FF7C0AB-3CC5-41D6-B613-4F9FD6DC0FAE}"/>
    <cellStyle name="Normal 9 3 2 2 4 2 5" xfId="6182" xr:uid="{B8160700-D360-4199-AA36-C18613CA4FBA}"/>
    <cellStyle name="Normal 9 3 2 2 4 2 6" xfId="3048" xr:uid="{0A892D91-B4D2-4E92-B670-77D1538B4C02}"/>
    <cellStyle name="Normal 9 3 2 2 4 2 7" xfId="2022" xr:uid="{0A46C67B-3BB4-4C8D-A967-F213DE4B729A}"/>
    <cellStyle name="Normal 9 3 2 2 4 3" xfId="4560" xr:uid="{3720745C-E7FA-4C50-B708-97E230941B45}"/>
    <cellStyle name="Normal 9 3 2 2 4 3 2" xfId="9800" xr:uid="{B8013AF6-1259-4F92-8E8A-8D2657BD45FD}"/>
    <cellStyle name="Normal 9 3 2 2 4 3 3" xfId="6676" xr:uid="{D23F7621-982F-4E0B-B1BE-83E179C6B794}"/>
    <cellStyle name="Normal 9 3 2 2 4 4" xfId="3586" xr:uid="{851BCE2A-166D-4471-97A3-45D1C3B9ED03}"/>
    <cellStyle name="Normal 9 3 2 2 4 4 2" xfId="8825" xr:uid="{B036903F-791A-4B83-9C92-6515B3BF5AE8}"/>
    <cellStyle name="Normal 9 3 2 2 4 5" xfId="7806" xr:uid="{ED2BB334-D5ED-4B8B-AB9B-B3847C8675D5}"/>
    <cellStyle name="Normal 9 3 2 2 4 6" xfId="5701" xr:uid="{CAF4BFA8-2304-4481-B0CB-53121E68FA37}"/>
    <cellStyle name="Normal 9 3 2 2 4 7" xfId="2567" xr:uid="{4052F89C-5D4E-4B7F-8A9B-C806729F50A1}"/>
    <cellStyle name="Normal 9 3 2 2 4 8" xfId="1541" xr:uid="{E9EC8EC9-CDF4-4444-B454-F90302CD1E2D}"/>
    <cellStyle name="Normal 9 3 2 2 5" xfId="266" xr:uid="{F6C36680-0C10-47A2-B9BC-A4B69EF8FA81}"/>
    <cellStyle name="Normal 9 3 2 2 5 2" xfId="4354" xr:uid="{1CEAA00A-1382-43C0-AC26-A441CEEBDCB7}"/>
    <cellStyle name="Normal 9 3 2 2 5 2 2" xfId="9594" xr:uid="{ED187FBE-F7F4-4D79-8223-B24CE52CF963}"/>
    <cellStyle name="Normal 9 3 2 2 5 2 3" xfId="6470" xr:uid="{D5767CD5-3BC8-443E-9157-BD806B13E5F5}"/>
    <cellStyle name="Normal 9 3 2 2 5 3" xfId="3343" xr:uid="{D844E6DB-658B-4C71-AAC5-5C498131D1EE}"/>
    <cellStyle name="Normal 9 3 2 2 5 3 2" xfId="8582" xr:uid="{5375BC06-2935-40B0-98C2-34AADE0CC536}"/>
    <cellStyle name="Normal 9 3 2 2 5 4" xfId="7563" xr:uid="{EA35A843-954E-4E31-835F-287D0779E5F9}"/>
    <cellStyle name="Normal 9 3 2 2 5 5" xfId="5458" xr:uid="{DAE78EE1-81E6-42F8-AE5E-025721703AE2}"/>
    <cellStyle name="Normal 9 3 2 2 5 6" xfId="2324" xr:uid="{A7FF75FE-92D6-43E6-B9CD-AD0E71482995}"/>
    <cellStyle name="Normal 9 3 2 2 5 7" xfId="1298" xr:uid="{C01F6D45-D38B-4C4A-A7A2-D675EC330958}"/>
    <cellStyle name="Normal 9 3 2 2 6" xfId="752" xr:uid="{75E647A3-FDF0-4F31-BDFC-D389854896B0}"/>
    <cellStyle name="Normal 9 3 2 2 6 2" xfId="4765" xr:uid="{480CFBAC-7871-44D5-872F-B0039E28C214}"/>
    <cellStyle name="Normal 9 3 2 2 6 2 2" xfId="10005" xr:uid="{732C8C90-FD70-49A6-A848-DDB58D34EC1F}"/>
    <cellStyle name="Normal 9 3 2 2 6 2 3" xfId="6881" xr:uid="{38235B2B-F706-4801-91A8-319B82E438A0}"/>
    <cellStyle name="Normal 9 3 2 2 6 3" xfId="3824" xr:uid="{02DCD817-CB81-406D-A379-D7B3BC605C3A}"/>
    <cellStyle name="Normal 9 3 2 2 6 3 2" xfId="9063" xr:uid="{F2C099FE-2930-4BA3-9FD0-C19152E0E689}"/>
    <cellStyle name="Normal 9 3 2 2 6 4" xfId="8044" xr:uid="{8C023083-B3FD-428F-92A5-033A466B35A3}"/>
    <cellStyle name="Normal 9 3 2 2 6 5" xfId="5939" xr:uid="{91AF9C6C-10AA-4A81-AD25-CE1B340B61ED}"/>
    <cellStyle name="Normal 9 3 2 2 6 6" xfId="2805" xr:uid="{42AC3873-8C64-412F-843E-E07F038EF413}"/>
    <cellStyle name="Normal 9 3 2 2 6 7" xfId="1779" xr:uid="{82C56B2D-DA49-4D9A-9683-16FADB38B640}"/>
    <cellStyle name="Normal 9 3 2 2 7" xfId="4307" xr:uid="{48FF28E8-6365-49FD-B6F1-5BF2AB99F777}"/>
    <cellStyle name="Normal 9 3 2 2 7 2" xfId="9547" xr:uid="{60CE7BAA-1339-4E76-A1F0-478CB203023C}"/>
    <cellStyle name="Normal 9 3 2 2 7 3" xfId="6423" xr:uid="{7718A0BD-0280-4B07-96A8-332D8ED9498E}"/>
    <cellStyle name="Normal 9 3 2 2 8" xfId="3286" xr:uid="{AAAF8D8B-956E-4D8C-9795-41B2DDBEBF86}"/>
    <cellStyle name="Normal 9 3 2 2 8 2" xfId="8525" xr:uid="{C6FEF68F-10FE-4E88-96F2-56F51E6B3BA7}"/>
    <cellStyle name="Normal 9 3 2 2 9" xfId="7506" xr:uid="{E26094C9-9B0D-4F3C-A33A-128CCE7639C2}"/>
    <cellStyle name="Normal 9 3 2 3" xfId="347" xr:uid="{1B6BA242-34B3-41EA-8554-6EB35B0053CC}"/>
    <cellStyle name="Normal 9 3 2 3 10" xfId="1379" xr:uid="{FAE0C75E-E689-438D-8F41-74B663052F02}"/>
    <cellStyle name="Normal 9 3 2 3 2" xfId="592" xr:uid="{3B97308C-7104-47F7-A01C-B3896A6C2EA4}"/>
    <cellStyle name="Normal 9 3 2 3 2 2" xfId="1075" xr:uid="{6084B346-4CB0-417E-ADF9-9F082FAA85CA}"/>
    <cellStyle name="Normal 9 3 2 3 2 2 2" xfId="5038" xr:uid="{76294578-9564-4167-A312-AD4B9DE6272A}"/>
    <cellStyle name="Normal 9 3 2 3 2 2 2 2" xfId="10278" xr:uid="{71C9D916-B0DF-41D7-BF84-BF46AEB5E05D}"/>
    <cellStyle name="Normal 9 3 2 3 2 2 2 3" xfId="7154" xr:uid="{28038781-5BC6-41DA-A9A3-43B1C5C4EE55}"/>
    <cellStyle name="Normal 9 3 2 3 2 2 3" xfId="4147" xr:uid="{498F6C23-DC8D-4D24-BF66-83E6FE6E2FCE}"/>
    <cellStyle name="Normal 9 3 2 3 2 2 3 2" xfId="9386" xr:uid="{52734F95-2B98-40C6-810E-58B07A2C950A}"/>
    <cellStyle name="Normal 9 3 2 3 2 2 4" xfId="8367" xr:uid="{B0A337FF-D9A2-424C-B074-85F1014C168E}"/>
    <cellStyle name="Normal 9 3 2 3 2 2 5" xfId="6262" xr:uid="{15A9B126-8F72-480F-9B01-196F28BE7B4C}"/>
    <cellStyle name="Normal 9 3 2 3 2 2 6" xfId="3128" xr:uid="{07C5C8B0-F3B5-4A64-985F-F3701BFD3E42}"/>
    <cellStyle name="Normal 9 3 2 3 2 2 7" xfId="2102" xr:uid="{EFC3891A-F9EC-45AA-B6E0-1891BED80382}"/>
    <cellStyle name="Normal 9 3 2 3 2 3" xfId="4627" xr:uid="{B37E586B-E7C8-4C6C-B4B4-7630140E8AAE}"/>
    <cellStyle name="Normal 9 3 2 3 2 3 2" xfId="9867" xr:uid="{CBB926E0-8F47-4848-BDEB-4825284CC95B}"/>
    <cellStyle name="Normal 9 3 2 3 2 3 3" xfId="6743" xr:uid="{3C2880ED-F3E2-43D4-9AD1-111D222EC410}"/>
    <cellStyle name="Normal 9 3 2 3 2 4" xfId="3666" xr:uid="{B1336B8C-DB7B-42E8-9E87-6339058E21B1}"/>
    <cellStyle name="Normal 9 3 2 3 2 4 2" xfId="8905" xr:uid="{0E8783FD-EEF5-4185-A34A-E0C5EAA61C98}"/>
    <cellStyle name="Normal 9 3 2 3 2 5" xfId="7886" xr:uid="{995D191A-6C5F-4E03-BD0C-5731EEE3B1B7}"/>
    <cellStyle name="Normal 9 3 2 3 2 6" xfId="5781" xr:uid="{63A09B4C-ABAD-44F1-A8AD-84100156D1B9}"/>
    <cellStyle name="Normal 9 3 2 3 2 7" xfId="2647" xr:uid="{C7D1467F-FE82-490A-A060-C41BD47A240E}"/>
    <cellStyle name="Normal 9 3 2 3 2 8" xfId="1621" xr:uid="{4589B4E7-61CB-4632-8A75-69B1B2551F1C}"/>
    <cellStyle name="Normal 9 3 2 3 3" xfId="833" xr:uid="{1F9BB766-FF59-44B3-AF7E-D631D29E5EB6}"/>
    <cellStyle name="Normal 9 3 2 3 3 2" xfId="4831" xr:uid="{EB4B0159-FCB5-41FA-A9EB-B25FC9BC7ED4}"/>
    <cellStyle name="Normal 9 3 2 3 3 2 2" xfId="10071" xr:uid="{65DDC12B-799B-4941-B997-316F5CD5C54F}"/>
    <cellStyle name="Normal 9 3 2 3 3 2 3" xfId="6947" xr:uid="{0F5CE92B-8370-4EBB-9951-E75FD5CE3B09}"/>
    <cellStyle name="Normal 9 3 2 3 3 3" xfId="3905" xr:uid="{5D8A0260-B5DD-43FF-B652-4DBCCEB611C3}"/>
    <cellStyle name="Normal 9 3 2 3 3 3 2" xfId="9144" xr:uid="{8BAC4FC4-EECE-446E-B5DF-2611F6087A6E}"/>
    <cellStyle name="Normal 9 3 2 3 3 4" xfId="8125" xr:uid="{BC310943-1A71-49D2-9CB5-F7C1EF54CDD2}"/>
    <cellStyle name="Normal 9 3 2 3 3 5" xfId="6020" xr:uid="{1351FE1D-CE29-47E7-94DE-D6E537EDA0EB}"/>
    <cellStyle name="Normal 9 3 2 3 3 6" xfId="2886" xr:uid="{B8B6BBB9-F2FD-4C38-81F2-1A528B96AC4A}"/>
    <cellStyle name="Normal 9 3 2 3 3 7" xfId="1860" xr:uid="{2C7E9B56-53FC-482C-AEFC-F5149B0716EC}"/>
    <cellStyle name="Normal 9 3 2 3 4" xfId="4421" xr:uid="{4AF4FF59-AC71-4FC7-9F89-C968933DDDB2}"/>
    <cellStyle name="Normal 9 3 2 3 4 2" xfId="9661" xr:uid="{9C7961C6-4A09-423D-BDB0-ED77652DE517}"/>
    <cellStyle name="Normal 9 3 2 3 4 3" xfId="6537" xr:uid="{B94A49D3-6403-41FE-A676-46D11EC03209}"/>
    <cellStyle name="Normal 9 3 2 3 5" xfId="3424" xr:uid="{36552246-D04E-4862-AE4D-C3B2D8DF935B}"/>
    <cellStyle name="Normal 9 3 2 3 5 2" xfId="8663" xr:uid="{E0DADCE9-B935-4432-B4DE-869990998A4F}"/>
    <cellStyle name="Normal 9 3 2 3 6" xfId="7644" xr:uid="{977A168C-C477-4D85-90F4-6643DCDD992E}"/>
    <cellStyle name="Normal 9 3 2 3 7" xfId="5539" xr:uid="{C77BB437-4C99-43F0-8DF6-1D7C63481A0D}"/>
    <cellStyle name="Normal 9 3 2 3 8" xfId="10653" xr:uid="{A2822E39-2E0C-48D0-956C-6A5468769387}"/>
    <cellStyle name="Normal 9 3 2 3 9" xfId="2405" xr:uid="{4E39BCC5-A9F6-488B-BC00-59F195BA4ED8}"/>
    <cellStyle name="Normal 9 3 2 4" xfId="390" xr:uid="{3ADF8E4E-0DB0-4908-A4C9-C6378CECF92B}"/>
    <cellStyle name="Normal 9 3 2 4 10" xfId="1420" xr:uid="{78D50D75-46A5-44BD-A78C-0A1A15D7D0E8}"/>
    <cellStyle name="Normal 9 3 2 4 2" xfId="633" xr:uid="{66AEE2AB-9518-49E2-8AC5-29BE00A3653A}"/>
    <cellStyle name="Normal 9 3 2 4 2 2" xfId="1116" xr:uid="{205F3632-4A73-4B55-B71F-CB3F69D710F2}"/>
    <cellStyle name="Normal 9 3 2 4 2 2 2" xfId="5074" xr:uid="{8C5DD0FA-2379-4968-923B-785E5E329A12}"/>
    <cellStyle name="Normal 9 3 2 4 2 2 2 2" xfId="10314" xr:uid="{DC1F3548-ECA5-4647-BCDE-654BD9D78B72}"/>
    <cellStyle name="Normal 9 3 2 4 2 2 2 3" xfId="7190" xr:uid="{AB335DA0-EEA4-41D5-8A80-9257A335368B}"/>
    <cellStyle name="Normal 9 3 2 4 2 2 3" xfId="4188" xr:uid="{FDB9C753-E97B-4BAA-B483-67BB63834936}"/>
    <cellStyle name="Normal 9 3 2 4 2 2 3 2" xfId="9427" xr:uid="{7EC4719B-4C70-476E-B46B-294BB626254D}"/>
    <cellStyle name="Normal 9 3 2 4 2 2 4" xfId="8408" xr:uid="{F2237A14-A2C4-455E-8536-8F546900C780}"/>
    <cellStyle name="Normal 9 3 2 4 2 2 5" xfId="6303" xr:uid="{55F11514-04FC-4144-A1D3-9AFF5733EFD5}"/>
    <cellStyle name="Normal 9 3 2 4 2 2 6" xfId="3169" xr:uid="{A5BC1394-1968-4816-96CB-C0E72D61BCA7}"/>
    <cellStyle name="Normal 9 3 2 4 2 2 7" xfId="2143" xr:uid="{F84F8281-16B1-4A1E-86B2-107B2EAE4C01}"/>
    <cellStyle name="Normal 9 3 2 4 2 3" xfId="4663" xr:uid="{ECB45C08-24CF-49E5-8FD9-566D3ED8778A}"/>
    <cellStyle name="Normal 9 3 2 4 2 3 2" xfId="9903" xr:uid="{C68E4EAC-ADEC-4968-9D99-E057E2C03CA1}"/>
    <cellStyle name="Normal 9 3 2 4 2 3 3" xfId="6779" xr:uid="{AC7F35A2-B236-4762-A2D0-666C05B6E2C1}"/>
    <cellStyle name="Normal 9 3 2 4 2 4" xfId="3707" xr:uid="{C6A9A6DB-8D83-475D-A6A9-CB8C7BCDE617}"/>
    <cellStyle name="Normal 9 3 2 4 2 4 2" xfId="8946" xr:uid="{C851EA2C-65B5-43CC-B8DE-3EB23B3F8411}"/>
    <cellStyle name="Normal 9 3 2 4 2 5" xfId="7927" xr:uid="{F3120692-D64E-4014-9D7C-A38AD1B86BFB}"/>
    <cellStyle name="Normal 9 3 2 4 2 6" xfId="5822" xr:uid="{50AF5FD7-08EB-4051-A978-851BD2032800}"/>
    <cellStyle name="Normal 9 3 2 4 2 7" xfId="2688" xr:uid="{57068409-DDA2-4087-AA2F-29B37A34EA87}"/>
    <cellStyle name="Normal 9 3 2 4 2 8" xfId="1662" xr:uid="{03F30DFC-F4BF-4B75-8F24-383852E81B13}"/>
    <cellStyle name="Normal 9 3 2 4 3" xfId="874" xr:uid="{068E4AB5-E7E4-4BD2-93DE-89FCE05771EC}"/>
    <cellStyle name="Normal 9 3 2 4 3 2" xfId="4867" xr:uid="{7C181628-34B2-49E7-A9D6-2CB8B9395AB2}"/>
    <cellStyle name="Normal 9 3 2 4 3 2 2" xfId="10107" xr:uid="{935ADACF-8E9C-42D8-AFAA-EA391D39FE92}"/>
    <cellStyle name="Normal 9 3 2 4 3 2 3" xfId="6983" xr:uid="{E9553D78-2AFC-4A01-B78F-E0967E21917A}"/>
    <cellStyle name="Normal 9 3 2 4 3 3" xfId="3946" xr:uid="{196B1E87-3213-44D6-9BBE-57EFA2A338F4}"/>
    <cellStyle name="Normal 9 3 2 4 3 3 2" xfId="9185" xr:uid="{9D688660-CD21-4A0D-A6F6-F864842EE78C}"/>
    <cellStyle name="Normal 9 3 2 4 3 4" xfId="8166" xr:uid="{AB9D162D-394A-4BDC-94DF-4F91F3F6CC46}"/>
    <cellStyle name="Normal 9 3 2 4 3 5" xfId="6061" xr:uid="{EA33B932-9FEB-4BDE-B6B6-065008F0D777}"/>
    <cellStyle name="Normal 9 3 2 4 3 6" xfId="2927" xr:uid="{335744B4-522B-4155-92CB-38DEDFA7FE0D}"/>
    <cellStyle name="Normal 9 3 2 4 3 7" xfId="1901" xr:uid="{FF17ABA6-1496-4ED2-8E3C-035640FD2334}"/>
    <cellStyle name="Normal 9 3 2 4 4" xfId="4456" xr:uid="{D1D31857-CAD6-45A0-904E-0FC6A5BD5048}"/>
    <cellStyle name="Normal 9 3 2 4 4 2" xfId="9696" xr:uid="{C77A3294-8C18-4009-90A4-5ADD7191A60E}"/>
    <cellStyle name="Normal 9 3 2 4 4 3" xfId="6572" xr:uid="{664675D0-948B-480B-BE6D-1EEC7F3101FE}"/>
    <cellStyle name="Normal 9 3 2 4 5" xfId="3465" xr:uid="{86383674-AE7A-461F-ABBF-325C3F2CF923}"/>
    <cellStyle name="Normal 9 3 2 4 5 2" xfId="8704" xr:uid="{B7EADE1A-32BF-4AA4-846D-E2CCF98D4DF3}"/>
    <cellStyle name="Normal 9 3 2 4 6" xfId="7685" xr:uid="{CAE0128C-CA25-49B9-8487-3F19384FB947}"/>
    <cellStyle name="Normal 9 3 2 4 7" xfId="5580" xr:uid="{DC492763-0B6A-4CA2-9051-ECFA3247F4CD}"/>
    <cellStyle name="Normal 9 3 2 4 8" xfId="10694" xr:uid="{055F2EC2-1D1E-442B-842B-CC89701DCA6C}"/>
    <cellStyle name="Normal 9 3 2 4 9" xfId="2446" xr:uid="{63C05632-4954-4223-8838-08CC194F5EB1}"/>
    <cellStyle name="Normal 9 3 2 5" xfId="431" xr:uid="{1889C551-A177-4F94-9162-3C3087473D77}"/>
    <cellStyle name="Normal 9 3 2 5 10" xfId="1461" xr:uid="{020B2E4C-9458-420B-A6A5-13E9584AE953}"/>
    <cellStyle name="Normal 9 3 2 5 2" xfId="674" xr:uid="{71DE5CB9-5066-4CEC-AEA5-2E5CB8EB795D}"/>
    <cellStyle name="Normal 9 3 2 5 2 2" xfId="1157" xr:uid="{5C343E00-F7A9-4083-A311-140A8629D073}"/>
    <cellStyle name="Normal 9 3 2 5 2 2 2" xfId="5110" xr:uid="{B529E325-23B0-4CE9-8C85-95A7D5E6DB8F}"/>
    <cellStyle name="Normal 9 3 2 5 2 2 2 2" xfId="10350" xr:uid="{7681A03F-DB02-4E6B-A572-474F6AB0BF19}"/>
    <cellStyle name="Normal 9 3 2 5 2 2 2 3" xfId="7226" xr:uid="{31DA9905-DF2E-4CDD-9D35-CC370D9477C1}"/>
    <cellStyle name="Normal 9 3 2 5 2 2 3" xfId="4229" xr:uid="{04EA6CA8-27C1-4685-A807-D8B46FA6925F}"/>
    <cellStyle name="Normal 9 3 2 5 2 2 3 2" xfId="9468" xr:uid="{58A00899-12DD-43F5-BB66-3774A8E1A5DF}"/>
    <cellStyle name="Normal 9 3 2 5 2 2 4" xfId="8449" xr:uid="{879BFAC3-2DEA-470D-93B4-33C2022AF227}"/>
    <cellStyle name="Normal 9 3 2 5 2 2 5" xfId="6344" xr:uid="{15EC08D6-152B-4B8D-97A9-C3005041CED5}"/>
    <cellStyle name="Normal 9 3 2 5 2 2 6" xfId="3210" xr:uid="{3FE0824E-5A64-4C2B-B7AF-2E14956D6938}"/>
    <cellStyle name="Normal 9 3 2 5 2 2 7" xfId="2184" xr:uid="{19889BCB-270E-4927-BFC5-0E6D56BDD612}"/>
    <cellStyle name="Normal 9 3 2 5 2 3" xfId="4699" xr:uid="{841A342F-4120-4F56-AD4F-E81FE12D67D2}"/>
    <cellStyle name="Normal 9 3 2 5 2 3 2" xfId="9939" xr:uid="{BBEE77CF-7BBD-4947-97B5-F5B636BD357A}"/>
    <cellStyle name="Normal 9 3 2 5 2 3 3" xfId="6815" xr:uid="{8E41A6D2-FBF4-4A71-ACF0-8503FF038D5D}"/>
    <cellStyle name="Normal 9 3 2 5 2 4" xfId="3748" xr:uid="{C64D7049-0F09-49EE-BABF-65E4824B4926}"/>
    <cellStyle name="Normal 9 3 2 5 2 4 2" xfId="8987" xr:uid="{9DF6490A-0EFF-4869-943E-2513869E34F2}"/>
    <cellStyle name="Normal 9 3 2 5 2 5" xfId="7968" xr:uid="{8A8AC1A1-7652-42E2-8800-8E5E21D03D36}"/>
    <cellStyle name="Normal 9 3 2 5 2 6" xfId="5863" xr:uid="{D9A0392C-3720-4823-8555-F992656DBD58}"/>
    <cellStyle name="Normal 9 3 2 5 2 7" xfId="2729" xr:uid="{100F0745-14EB-4F5B-83EA-E571CA3B6E09}"/>
    <cellStyle name="Normal 9 3 2 5 2 8" xfId="1703" xr:uid="{046310A8-7099-4010-A910-4BC2B470691A}"/>
    <cellStyle name="Normal 9 3 2 5 3" xfId="915" xr:uid="{3867BA54-E46A-4CDB-BD4F-BF255D96182E}"/>
    <cellStyle name="Normal 9 3 2 5 3 2" xfId="4903" xr:uid="{6D297699-F0E9-4831-A3CB-1A0A86EF0681}"/>
    <cellStyle name="Normal 9 3 2 5 3 2 2" xfId="10143" xr:uid="{FB41C515-88ED-4574-8604-6809D33BD99A}"/>
    <cellStyle name="Normal 9 3 2 5 3 2 3" xfId="7019" xr:uid="{60CC1A00-A10A-4897-B856-C01667F484A2}"/>
    <cellStyle name="Normal 9 3 2 5 3 3" xfId="3987" xr:uid="{47202975-504A-4190-B02F-3685CB6072D9}"/>
    <cellStyle name="Normal 9 3 2 5 3 3 2" xfId="9226" xr:uid="{9BDF32BC-A928-45D1-BA0A-3CF2CE66B719}"/>
    <cellStyle name="Normal 9 3 2 5 3 4" xfId="8207" xr:uid="{6AE2BF2D-6A4A-47DD-9479-447013413860}"/>
    <cellStyle name="Normal 9 3 2 5 3 5" xfId="6102" xr:uid="{B1A99E80-ADFA-4860-B73A-6A2EE5BA3A73}"/>
    <cellStyle name="Normal 9 3 2 5 3 6" xfId="2968" xr:uid="{211FD67D-8DA6-470A-B4B3-D147472CFAAF}"/>
    <cellStyle name="Normal 9 3 2 5 3 7" xfId="1942" xr:uid="{FA2B6D53-D752-48A2-AE77-C56EDF2A29F1}"/>
    <cellStyle name="Normal 9 3 2 5 4" xfId="4492" xr:uid="{907D7CEC-E04C-483E-ACB0-442A659A0B35}"/>
    <cellStyle name="Normal 9 3 2 5 4 2" xfId="9732" xr:uid="{5C092AA9-8FD8-4F29-AED3-DA546C61E70F}"/>
    <cellStyle name="Normal 9 3 2 5 4 3" xfId="6608" xr:uid="{9A73D52C-BFE6-47DC-B55B-1B70D1A1D535}"/>
    <cellStyle name="Normal 9 3 2 5 5" xfId="3506" xr:uid="{69B59AF6-E939-4F41-8583-FCF0805F742E}"/>
    <cellStyle name="Normal 9 3 2 5 5 2" xfId="8745" xr:uid="{E0223225-23BA-4134-ADA6-70F9CEA333B0}"/>
    <cellStyle name="Normal 9 3 2 5 6" xfId="7726" xr:uid="{DAFBCD23-1326-495A-9636-2B3AC7F171EA}"/>
    <cellStyle name="Normal 9 3 2 5 7" xfId="5621" xr:uid="{8F3CD4E3-532E-45AA-BB99-EED58EBD1D08}"/>
    <cellStyle name="Normal 9 3 2 5 8" xfId="10735" xr:uid="{5AF28862-784B-42AB-A6EF-F96DE84FEFC7}"/>
    <cellStyle name="Normal 9 3 2 5 9" xfId="2487" xr:uid="{86619FB6-A9BD-412F-85A3-99BF306EC885}"/>
    <cellStyle name="Normal 9 3 2 6" xfId="289" xr:uid="{DF9D6054-4FC2-4784-BF13-5105961A85B4}"/>
    <cellStyle name="Normal 9 3 2 6 2" xfId="535" xr:uid="{937F1B8A-89AC-4DAA-BDB1-16C1906BBDB5}"/>
    <cellStyle name="Normal 9 3 2 6 2 2" xfId="1018" xr:uid="{854D61B2-BD71-4880-B92E-9D38A62103BC}"/>
    <cellStyle name="Normal 9 3 2 6 2 2 2" xfId="4991" xr:uid="{119C5BA7-BA55-4A47-9C6D-09C9AF93000A}"/>
    <cellStyle name="Normal 9 3 2 6 2 2 2 2" xfId="10231" xr:uid="{6DB8C66D-93F9-4DE3-9E31-6A243F1D43A3}"/>
    <cellStyle name="Normal 9 3 2 6 2 2 2 3" xfId="7107" xr:uid="{267819DE-10EA-4318-BB49-F98D3915D147}"/>
    <cellStyle name="Normal 9 3 2 6 2 2 3" xfId="4090" xr:uid="{3E1AE831-E43E-42EF-98AC-1BFB71236C27}"/>
    <cellStyle name="Normal 9 3 2 6 2 2 3 2" xfId="9329" xr:uid="{D5B73004-BF76-4243-B8D7-AC9064A10F4A}"/>
    <cellStyle name="Normal 9 3 2 6 2 2 4" xfId="8310" xr:uid="{AD5F863F-9391-4B07-B93D-570A7BF37E6E}"/>
    <cellStyle name="Normal 9 3 2 6 2 2 5" xfId="6205" xr:uid="{B5944DB1-600C-4FC3-95DE-616C17A1EDB9}"/>
    <cellStyle name="Normal 9 3 2 6 2 2 6" xfId="3071" xr:uid="{6480F864-68D8-47BA-873D-EEAD1B651743}"/>
    <cellStyle name="Normal 9 3 2 6 2 2 7" xfId="2045" xr:uid="{527AF85A-8561-4F15-A36C-19163FC7714A}"/>
    <cellStyle name="Normal 9 3 2 6 2 3" xfId="4579" xr:uid="{758C24E8-0AC9-4B78-91E5-2B863CEC246E}"/>
    <cellStyle name="Normal 9 3 2 6 2 3 2" xfId="9819" xr:uid="{0993F47F-F196-4D0E-A7E2-82987682C302}"/>
    <cellStyle name="Normal 9 3 2 6 2 3 3" xfId="6695" xr:uid="{0F82B1AC-F7B8-400F-A916-95615701B3A8}"/>
    <cellStyle name="Normal 9 3 2 6 2 4" xfId="3609" xr:uid="{AA318A27-429E-42C8-9798-4234640BEDDE}"/>
    <cellStyle name="Normal 9 3 2 6 2 4 2" xfId="8848" xr:uid="{28DF5E03-57C7-4C5C-863B-E3CF7E733E5E}"/>
    <cellStyle name="Normal 9 3 2 6 2 5" xfId="7829" xr:uid="{30CD5BC6-AE19-4754-91ED-EF3ABA5607DE}"/>
    <cellStyle name="Normal 9 3 2 6 2 6" xfId="5724" xr:uid="{BEE7292C-64C4-4EAC-886C-1510AA5A52CC}"/>
    <cellStyle name="Normal 9 3 2 6 2 7" xfId="2590" xr:uid="{21317E11-878B-4F8A-A8E1-762F56349C4B}"/>
    <cellStyle name="Normal 9 3 2 6 2 8" xfId="1564" xr:uid="{C28C2269-C0B7-4B00-9D44-096C13DBEA91}"/>
    <cellStyle name="Normal 9 3 2 6 3" xfId="775" xr:uid="{F69D603F-94A2-4329-9830-C9103D274CE4}"/>
    <cellStyle name="Normal 9 3 2 6 3 2" xfId="4783" xr:uid="{0AE31B3B-3197-463E-8ACC-2910011AB990}"/>
    <cellStyle name="Normal 9 3 2 6 3 2 2" xfId="10023" xr:uid="{98BC33D7-AD39-468D-988F-23F25821EFDB}"/>
    <cellStyle name="Normal 9 3 2 6 3 2 3" xfId="6899" xr:uid="{D082D3D2-A56E-4B3D-96D9-5288E9055734}"/>
    <cellStyle name="Normal 9 3 2 6 3 3" xfId="3847" xr:uid="{31B5DCDC-DC9E-4907-8BB0-C880595E12C5}"/>
    <cellStyle name="Normal 9 3 2 6 3 3 2" xfId="9086" xr:uid="{6BFAD462-E773-4162-9FC9-D2D4097AB144}"/>
    <cellStyle name="Normal 9 3 2 6 3 4" xfId="8067" xr:uid="{ABFB1F28-B6D5-482A-A59A-E5D120657353}"/>
    <cellStyle name="Normal 9 3 2 6 3 5" xfId="5962" xr:uid="{86753827-AE9A-4508-825E-A8BE46B700B9}"/>
    <cellStyle name="Normal 9 3 2 6 3 6" xfId="2828" xr:uid="{4CFD1B3D-4AC6-4C44-8AB6-2CE4BE6223D0}"/>
    <cellStyle name="Normal 9 3 2 6 3 7" xfId="1802" xr:uid="{16C1B43D-EE59-4661-B68A-9946BA2CF812}"/>
    <cellStyle name="Normal 9 3 2 6 4" xfId="4373" xr:uid="{FD7CB69F-9EE3-45F3-B903-DC73690F4B0E}"/>
    <cellStyle name="Normal 9 3 2 6 4 2" xfId="9613" xr:uid="{6B215595-1B39-4AED-9932-3AFAD2F99B87}"/>
    <cellStyle name="Normal 9 3 2 6 4 3" xfId="6489" xr:uid="{DBA93429-D389-4DA3-96C4-448F5C13967C}"/>
    <cellStyle name="Normal 9 3 2 6 5" xfId="3366" xr:uid="{7F41C22C-76B9-4A0C-822C-EDA94C75306E}"/>
    <cellStyle name="Normal 9 3 2 6 5 2" xfId="8605" xr:uid="{B6E1B622-16C5-4758-AB1A-B025D9EEF164}"/>
    <cellStyle name="Normal 9 3 2 6 6" xfId="7586" xr:uid="{6504DD2A-D8C4-490B-BDF3-667919C91A38}"/>
    <cellStyle name="Normal 9 3 2 6 7" xfId="5481" xr:uid="{58A4BCD8-147D-4308-A997-763FA56891DF}"/>
    <cellStyle name="Normal 9 3 2 6 8" xfId="2347" xr:uid="{EEB245F2-1725-406B-8F02-CCE1FB86BB77}"/>
    <cellStyle name="Normal 9 3 2 6 9" xfId="1321" xr:uid="{60FB49C9-2CFE-4B7A-87C1-1793F1FF881C}"/>
    <cellStyle name="Normal 9 3 2 7" xfId="479" xr:uid="{08003EF6-5572-4EC1-821F-75D8DA721CAD}"/>
    <cellStyle name="Normal 9 3 2 7 2" xfId="962" xr:uid="{C40407CC-5AEA-4D25-B47F-E7D154348727}"/>
    <cellStyle name="Normal 9 3 2 7 2 2" xfId="4944" xr:uid="{7EF9CBB5-0068-4C0B-B5CB-E12B43C2A240}"/>
    <cellStyle name="Normal 9 3 2 7 2 2 2" xfId="10184" xr:uid="{3B523270-A31B-4E6D-91BB-3EC57E5FA264}"/>
    <cellStyle name="Normal 9 3 2 7 2 2 3" xfId="7060" xr:uid="{F184C7B5-9B87-4CE7-B205-EC0A009C9B96}"/>
    <cellStyle name="Normal 9 3 2 7 2 3" xfId="4034" xr:uid="{0FB23981-144C-4810-827F-32397FE7B038}"/>
    <cellStyle name="Normal 9 3 2 7 2 3 2" xfId="9273" xr:uid="{F3EEC632-9E55-4D21-9726-E583E480C2C5}"/>
    <cellStyle name="Normal 9 3 2 7 2 4" xfId="8254" xr:uid="{2838C94E-C84A-4C49-ABE9-48B38BD1D9EC}"/>
    <cellStyle name="Normal 9 3 2 7 2 5" xfId="6149" xr:uid="{0F10BB85-A465-4E55-94F3-A90F5A937E64}"/>
    <cellStyle name="Normal 9 3 2 7 2 6" xfId="3015" xr:uid="{6941D2E7-D7B3-4AEF-865E-853E3347BA22}"/>
    <cellStyle name="Normal 9 3 2 7 2 7" xfId="1989" xr:uid="{27361F1D-0F9D-4580-9B6D-CDF242FA2533}"/>
    <cellStyle name="Normal 9 3 2 7 3" xfId="4532" xr:uid="{DB2A58D0-4636-4ABF-99A9-F3BBEF3DBC7A}"/>
    <cellStyle name="Normal 9 3 2 7 3 2" xfId="9772" xr:uid="{BBE5E105-3B0E-4D47-8FD1-F6C8277BC280}"/>
    <cellStyle name="Normal 9 3 2 7 3 3" xfId="6648" xr:uid="{ADB6C80E-27CB-4BB7-B54E-DB865737DAA1}"/>
    <cellStyle name="Normal 9 3 2 7 4" xfId="3553" xr:uid="{9FCADE7E-D360-4A17-9045-0F58E0B88CDD}"/>
    <cellStyle name="Normal 9 3 2 7 4 2" xfId="8792" xr:uid="{FAD9013B-AEDE-4603-A562-7298EB9AFB68}"/>
    <cellStyle name="Normal 9 3 2 7 5" xfId="7773" xr:uid="{3BCB4762-F8E8-476B-B5E4-10185F7E7A5D}"/>
    <cellStyle name="Normal 9 3 2 7 6" xfId="5668" xr:uid="{916D77D7-BD0E-4217-9E3D-77360E1B0C14}"/>
    <cellStyle name="Normal 9 3 2 7 7" xfId="2534" xr:uid="{D17AF8C3-4F7F-4079-8066-029C2022C97A}"/>
    <cellStyle name="Normal 9 3 2 7 8" xfId="1508" xr:uid="{834EA326-4AF8-4443-AADC-0941F7836B03}"/>
    <cellStyle name="Normal 9 3 2 8" xfId="231" xr:uid="{C5C87126-CBB4-4D72-8AC1-6DD25A738F50}"/>
    <cellStyle name="Normal 9 3 2 8 2" xfId="4324" xr:uid="{4489CACA-E8B4-42D1-ABE7-275C702AEABA}"/>
    <cellStyle name="Normal 9 3 2 8 2 2" xfId="9564" xr:uid="{1DA9578B-5FEE-4CC0-9B15-28F2C3AB25AD}"/>
    <cellStyle name="Normal 9 3 2 8 2 3" xfId="6440" xr:uid="{C05F1761-BAA6-45D4-9656-8740B0CD90F5}"/>
    <cellStyle name="Normal 9 3 2 8 3" xfId="3308" xr:uid="{D79ECF95-4EFD-4503-92C0-F70A1C199E47}"/>
    <cellStyle name="Normal 9 3 2 8 3 2" xfId="8547" xr:uid="{1C6BB820-4266-4F6A-B1FC-A14C9A256316}"/>
    <cellStyle name="Normal 9 3 2 8 4" xfId="7528" xr:uid="{A3114774-97B0-4F77-B4F4-6A5657E2E633}"/>
    <cellStyle name="Normal 9 3 2 8 5" xfId="5423" xr:uid="{C7131677-1EA2-438F-82C9-FF9E9616F0E3}"/>
    <cellStyle name="Normal 9 3 2 8 6" xfId="2289" xr:uid="{405180AB-181E-4E80-8E76-A3AFCFCDADC9}"/>
    <cellStyle name="Normal 9 3 2 8 7" xfId="1263" xr:uid="{7AA34476-D21E-4F12-8574-5E60174C3C5D}"/>
    <cellStyle name="Normal 9 3 2 9" xfId="717" xr:uid="{7792C8E0-FD64-47CB-A98D-9CFD8E36A019}"/>
    <cellStyle name="Normal 9 3 2 9 2" xfId="4734" xr:uid="{7062375D-7F88-4FBD-AE20-7C6884B34572}"/>
    <cellStyle name="Normal 9 3 2 9 2 2" xfId="9974" xr:uid="{8A81764A-3902-411C-A622-504AD195FC60}"/>
    <cellStyle name="Normal 9 3 2 9 2 3" xfId="6850" xr:uid="{8456CF6F-9B74-4637-BE78-7F39C69BAE1F}"/>
    <cellStyle name="Normal 9 3 2 9 3" xfId="3789" xr:uid="{D970BFE1-D481-4650-B0F4-188EAC4F9324}"/>
    <cellStyle name="Normal 9 3 2 9 3 2" xfId="9028" xr:uid="{22A8C337-4D3F-4C4C-9B27-3995520A3D6A}"/>
    <cellStyle name="Normal 9 3 2 9 4" xfId="8009" xr:uid="{94E14924-27B9-4AA9-9BB1-3900118F4DAA}"/>
    <cellStyle name="Normal 9 3 2 9 5" xfId="5904" xr:uid="{3E09E5C9-1121-457B-9843-76D1B91459E9}"/>
    <cellStyle name="Normal 9 3 2 9 6" xfId="2770" xr:uid="{9CA1247D-51B8-4563-9BD7-2A06B1CC0F00}"/>
    <cellStyle name="Normal 9 3 2 9 7" xfId="1744" xr:uid="{F56621F4-6E09-4C02-AA4D-8635CF534F00}"/>
    <cellStyle name="Normal 9 3 20" xfId="1205" xr:uid="{3F052FD9-7D84-4352-B964-079CFAB3B3B7}"/>
    <cellStyle name="Normal 9 3 3" xfId="167" xr:uid="{EEB19960-5803-4CBC-BE60-1C5133A8AEA1}"/>
    <cellStyle name="Normal 9 3 3 10" xfId="718" xr:uid="{3D809FB7-66BA-423D-B3D8-729F95D4A1C3}"/>
    <cellStyle name="Normal 9 3 3 10 2" xfId="4735" xr:uid="{3487B88C-1AC3-4463-95E5-45080DBB6E04}"/>
    <cellStyle name="Normal 9 3 3 10 2 2" xfId="9975" xr:uid="{1A1EB78A-1806-4788-95B8-9581DE7D60F4}"/>
    <cellStyle name="Normal 9 3 3 10 2 3" xfId="6851" xr:uid="{14C571F2-7EDB-4742-942C-C577F9440DE5}"/>
    <cellStyle name="Normal 9 3 3 10 3" xfId="3790" xr:uid="{6E93E884-60D9-4472-A872-40A7B3F4EE0A}"/>
    <cellStyle name="Normal 9 3 3 10 3 2" xfId="9029" xr:uid="{B4826A19-63ED-41D7-830D-5CF6EFC06DCF}"/>
    <cellStyle name="Normal 9 3 3 10 4" xfId="8010" xr:uid="{A54109D3-E27A-44C4-981B-8F9C2399C628}"/>
    <cellStyle name="Normal 9 3 3 10 5" xfId="5905" xr:uid="{27FDBD0A-8322-429B-B022-8A4FF383662B}"/>
    <cellStyle name="Normal 9 3 3 10 6" xfId="2771" xr:uid="{B8D58282-C1B9-45F8-93AE-3112428B7171}"/>
    <cellStyle name="Normal 9 3 3 10 7" xfId="1745" xr:uid="{86F50750-7746-439D-BAD6-1E7CAEA718F5}"/>
    <cellStyle name="Normal 9 3 3 11" xfId="4278" xr:uid="{82ED70CA-F233-43CD-BCB0-380C14FB3DD1}"/>
    <cellStyle name="Normal 9 3 3 11 2" xfId="9518" xr:uid="{1393E797-034E-4275-BCFE-800563130042}"/>
    <cellStyle name="Normal 9 3 3 11 3" xfId="6394" xr:uid="{1CD90A21-C574-4A72-8DB0-E8D9E766180A}"/>
    <cellStyle name="Normal 9 3 3 12" xfId="3252" xr:uid="{0E84D54B-1A90-4BB5-B4FD-F009D1F1382B}"/>
    <cellStyle name="Normal 9 3 3 12 2" xfId="8491" xr:uid="{227FD3B4-15DF-4991-9AAF-D227C044D799}"/>
    <cellStyle name="Normal 9 3 3 13" xfId="7472" xr:uid="{0A93A75A-F77B-49CC-B3E2-105077B65B3D}"/>
    <cellStyle name="Normal 9 3 3 14" xfId="5367" xr:uid="{C39E0C54-1A0F-47CB-8E13-746609C97560}"/>
    <cellStyle name="Normal 9 3 3 15" xfId="10596" xr:uid="{9DFD21DE-4092-457A-9E0C-0D8DCF43B34A}"/>
    <cellStyle name="Normal 9 3 3 16" xfId="10777" xr:uid="{988C656C-5C5F-4CAF-9893-5C89C06DA9B0}"/>
    <cellStyle name="Normal 9 3 3 17" xfId="2233" xr:uid="{A9794721-A4CF-441B-9200-8B4742F50893}"/>
    <cellStyle name="Normal 9 3 3 18" xfId="1207" xr:uid="{A3CDB8E8-04E1-4B66-B397-ED0B3A65D31B}"/>
    <cellStyle name="Normal 9 3 3 2" xfId="185" xr:uid="{470787A6-7E08-428F-B27C-9504FF6332C5}"/>
    <cellStyle name="Normal 9 3 3 2 10" xfId="729" xr:uid="{0B98C884-7EAD-4BD6-918F-E9CE4FBDEA08}"/>
    <cellStyle name="Normal 9 3 3 2 10 2" xfId="4743" xr:uid="{97764D7B-3BD4-4B41-9446-C46269CF595F}"/>
    <cellStyle name="Normal 9 3 3 2 10 2 2" xfId="9983" xr:uid="{D11C7A70-371D-46C6-B398-11B5F01F5D0B}"/>
    <cellStyle name="Normal 9 3 3 2 10 2 3" xfId="6859" xr:uid="{AA8D90FB-DAD9-4F18-8E3C-665E762AF027}"/>
    <cellStyle name="Normal 9 3 3 2 10 3" xfId="3801" xr:uid="{81D2F501-58B1-408D-B1D4-2F36B5B69140}"/>
    <cellStyle name="Normal 9 3 3 2 10 3 2" xfId="9040" xr:uid="{AABE110B-B891-4CD3-A854-CD2D2C614A20}"/>
    <cellStyle name="Normal 9 3 3 2 10 4" xfId="8021" xr:uid="{95C877E9-F231-4942-A52E-E1FD56686DCB}"/>
    <cellStyle name="Normal 9 3 3 2 10 5" xfId="5916" xr:uid="{6C408C59-CB03-405B-A049-0FADBBCA6EB2}"/>
    <cellStyle name="Normal 9 3 3 2 10 6" xfId="2782" xr:uid="{971B1B25-0C84-48E3-BE77-BC2930B2B6FB}"/>
    <cellStyle name="Normal 9 3 3 2 10 7" xfId="1756" xr:uid="{B0D3D45E-CD6D-4A9B-8CAF-55962D0BEEE9}"/>
    <cellStyle name="Normal 9 3 3 2 11" xfId="4286" xr:uid="{9DA41A49-607E-457B-8CFB-B31E0ED0A7C4}"/>
    <cellStyle name="Normal 9 3 3 2 11 2" xfId="9526" xr:uid="{780247B3-9604-4F25-B69C-97B5C3E933C4}"/>
    <cellStyle name="Normal 9 3 3 2 11 3" xfId="6402" xr:uid="{E3176569-6BF5-400A-BC58-E5D9E28D9C27}"/>
    <cellStyle name="Normal 9 3 3 2 12" xfId="3263" xr:uid="{CC57AB41-6406-45BD-98AD-0F81941B812B}"/>
    <cellStyle name="Normal 9 3 3 2 12 2" xfId="8502" xr:uid="{CF610F9D-4DB5-4138-9746-1196E8243E4C}"/>
    <cellStyle name="Normal 9 3 3 2 13" xfId="7483" xr:uid="{D8722B99-FFD4-481D-9030-E01DB5DDFFD3}"/>
    <cellStyle name="Normal 9 3 3 2 14" xfId="5378" xr:uid="{D7DD2181-193B-4837-8E68-6682C2135803}"/>
    <cellStyle name="Normal 9 3 3 2 15" xfId="10607" xr:uid="{78F98886-0A2A-4077-B625-50CE35D84DB8}"/>
    <cellStyle name="Normal 9 3 3 2 16" xfId="10788" xr:uid="{3CF24B9E-8D7F-4175-8227-DC8998CCAA9D}"/>
    <cellStyle name="Normal 9 3 3 2 17" xfId="2244" xr:uid="{774D8491-FA86-4506-9AA4-114B09EE24DE}"/>
    <cellStyle name="Normal 9 3 3 2 18" xfId="1218" xr:uid="{707D6184-9A3D-40B1-9B74-598C560C5545}"/>
    <cellStyle name="Normal 9 3 3 2 2" xfId="190" xr:uid="{3C6CF99E-887E-4862-BE20-A3F39F7146CA}"/>
    <cellStyle name="Normal 9 3 3 2 2 10" xfId="4290" xr:uid="{AAC8C1DA-6139-478F-A975-D5A5334BD753}"/>
    <cellStyle name="Normal 9 3 3 2 2 10 2" xfId="9530" xr:uid="{8FA7BF85-D8A6-4F19-92A8-F97BB7DAC221}"/>
    <cellStyle name="Normal 9 3 3 2 2 10 3" xfId="6406" xr:uid="{12352074-8328-4902-B4B0-EFCE6F6C278E}"/>
    <cellStyle name="Normal 9 3 3 2 2 11" xfId="3268" xr:uid="{980E6A4B-9950-45BB-A958-261A3B26364B}"/>
    <cellStyle name="Normal 9 3 3 2 2 11 2" xfId="8507" xr:uid="{5D40E559-B0D0-4284-B8DB-47532B72AB0D}"/>
    <cellStyle name="Normal 9 3 3 2 2 12" xfId="7488" xr:uid="{B48625FF-13BF-403C-87EB-BD3326825B08}"/>
    <cellStyle name="Normal 9 3 3 2 2 13" xfId="5383" xr:uid="{48F75DB5-909E-4DE8-B403-B5F1865C905C}"/>
    <cellStyle name="Normal 9 3 3 2 2 14" xfId="10612" xr:uid="{AA9CE6A8-AFE3-4896-A059-EB4FB695B05A}"/>
    <cellStyle name="Normal 9 3 3 2 2 15" xfId="10793" xr:uid="{0B62A492-C833-4EBF-A766-8EF97C47619D}"/>
    <cellStyle name="Normal 9 3 3 2 2 16" xfId="2249" xr:uid="{E2307B7B-DC73-4DA7-9EC8-69A13721C669}"/>
    <cellStyle name="Normal 9 3 3 2 2 17" xfId="1223" xr:uid="{2271EF6C-0291-4DF7-9DD8-B4831FE9EC06}"/>
    <cellStyle name="Normal 9 3 3 2 2 2" xfId="337" xr:uid="{DF64D27B-7DD0-46A4-A657-108346D00111}"/>
    <cellStyle name="Normal 9 3 3 2 2 2 10" xfId="1369" xr:uid="{4DABAEAD-F578-407A-A7C4-D8DACFBB6736}"/>
    <cellStyle name="Normal 9 3 3 2 2 2 2" xfId="582" xr:uid="{70DD4997-C682-4D57-BF6F-D44EADD7DEB1}"/>
    <cellStyle name="Normal 9 3 3 2 2 2 2 2" xfId="1065" xr:uid="{2367118E-15D3-4057-A43B-D4512419CD0F}"/>
    <cellStyle name="Normal 9 3 3 2 2 2 2 2 2" xfId="5028" xr:uid="{40748A63-086E-4540-BE1B-5A8461A1ABC4}"/>
    <cellStyle name="Normal 9 3 3 2 2 2 2 2 2 2" xfId="10268" xr:uid="{33398A09-0D54-4531-B98F-5E8BC8D0EC40}"/>
    <cellStyle name="Normal 9 3 3 2 2 2 2 2 2 3" xfId="7144" xr:uid="{B7741A53-1A7A-4BEA-9514-307799CFF7BA}"/>
    <cellStyle name="Normal 9 3 3 2 2 2 2 2 3" xfId="4137" xr:uid="{9EC0EA02-68C4-4F57-8B21-72F6F1FA6EA0}"/>
    <cellStyle name="Normal 9 3 3 2 2 2 2 2 3 2" xfId="9376" xr:uid="{3D16F47B-107B-48FC-A93D-9C9A58690052}"/>
    <cellStyle name="Normal 9 3 3 2 2 2 2 2 4" xfId="8357" xr:uid="{29CE4904-728E-4B07-A2BA-F8EEBCBF2B9A}"/>
    <cellStyle name="Normal 9 3 3 2 2 2 2 2 5" xfId="6252" xr:uid="{24A7C649-7705-4A6D-AEF4-42257B76F953}"/>
    <cellStyle name="Normal 9 3 3 2 2 2 2 2 6" xfId="3118" xr:uid="{90908F13-A98E-445B-A171-ADD74401B960}"/>
    <cellStyle name="Normal 9 3 3 2 2 2 2 2 7" xfId="2092" xr:uid="{1285950D-EAAA-4FA2-AAB8-F5823FB7FDEE}"/>
    <cellStyle name="Normal 9 3 3 2 2 2 2 3" xfId="4617" xr:uid="{9E327C0D-7177-414E-B036-E78059891532}"/>
    <cellStyle name="Normal 9 3 3 2 2 2 2 3 2" xfId="9857" xr:uid="{1B91AB95-0B90-40B3-BC0A-D357FAD0AB9D}"/>
    <cellStyle name="Normal 9 3 3 2 2 2 2 3 3" xfId="6733" xr:uid="{D1A097C8-057C-4296-B842-98F9D179B8E1}"/>
    <cellStyle name="Normal 9 3 3 2 2 2 2 4" xfId="3656" xr:uid="{52F1E6C7-7B70-41B7-A48C-D995F0D66AEF}"/>
    <cellStyle name="Normal 9 3 3 2 2 2 2 4 2" xfId="8895" xr:uid="{5AAE7BA2-859F-4453-951B-937FA559594E}"/>
    <cellStyle name="Normal 9 3 3 2 2 2 2 5" xfId="7876" xr:uid="{5FF73F99-8DF9-4BEB-A61B-B9476521330B}"/>
    <cellStyle name="Normal 9 3 3 2 2 2 2 6" xfId="5771" xr:uid="{C048FFBC-DC22-47E8-999B-223F4CFE570F}"/>
    <cellStyle name="Normal 9 3 3 2 2 2 2 7" xfId="2637" xr:uid="{EE296050-F28E-4246-A55E-474079F91480}"/>
    <cellStyle name="Normal 9 3 3 2 2 2 2 8" xfId="1611" xr:uid="{5B205539-4A2A-4694-8235-08F35D1E5D84}"/>
    <cellStyle name="Normal 9 3 3 2 2 2 3" xfId="823" xr:uid="{A132C0CE-2A97-4ADA-93EA-1159D72A70DD}"/>
    <cellStyle name="Normal 9 3 3 2 2 2 3 2" xfId="4821" xr:uid="{37464A83-33E1-442A-9236-84C054BDFB68}"/>
    <cellStyle name="Normal 9 3 3 2 2 2 3 2 2" xfId="10061" xr:uid="{9209DE31-AD8B-42B6-950F-827E65730C27}"/>
    <cellStyle name="Normal 9 3 3 2 2 2 3 2 3" xfId="6937" xr:uid="{6FA14005-3212-40A9-8A18-9906E48810D3}"/>
    <cellStyle name="Normal 9 3 3 2 2 2 3 3" xfId="3895" xr:uid="{39FA5B77-2656-48E2-9239-CC25D7929414}"/>
    <cellStyle name="Normal 9 3 3 2 2 2 3 3 2" xfId="9134" xr:uid="{310A9382-F80C-40B3-8E8B-E8B05D3AA4FC}"/>
    <cellStyle name="Normal 9 3 3 2 2 2 3 4" xfId="8115" xr:uid="{7A7967F0-66AD-4232-AAD7-A2447BFE5417}"/>
    <cellStyle name="Normal 9 3 3 2 2 2 3 5" xfId="6010" xr:uid="{701A64DE-EFB1-440C-B569-4202556E1C4F}"/>
    <cellStyle name="Normal 9 3 3 2 2 2 3 6" xfId="2876" xr:uid="{553D77DE-B58C-4D32-A043-F81C960DB56D}"/>
    <cellStyle name="Normal 9 3 3 2 2 2 3 7" xfId="1850" xr:uid="{9B57AC35-DDA1-4DCB-B8FC-7A2906336946}"/>
    <cellStyle name="Normal 9 3 3 2 2 2 4" xfId="4411" xr:uid="{BACE424C-79E5-4FED-BFE8-57B8A890AFEA}"/>
    <cellStyle name="Normal 9 3 3 2 2 2 4 2" xfId="9651" xr:uid="{329704BC-4905-460E-BA08-026716ED3CDC}"/>
    <cellStyle name="Normal 9 3 3 2 2 2 4 3" xfId="6527" xr:uid="{3FD66795-7044-4037-9C44-FB2140302A79}"/>
    <cellStyle name="Normal 9 3 3 2 2 2 5" xfId="3414" xr:uid="{76194D78-1A02-4110-BC93-8392324FC920}"/>
    <cellStyle name="Normal 9 3 3 2 2 2 5 2" xfId="8653" xr:uid="{6DF7F868-BF97-4CE2-9BD1-B1802F2EA16E}"/>
    <cellStyle name="Normal 9 3 3 2 2 2 6" xfId="7634" xr:uid="{B30B4914-DC64-4329-A4AC-6A91B6F40B74}"/>
    <cellStyle name="Normal 9 3 3 2 2 2 7" xfId="5529" xr:uid="{CC3BC5B6-17BC-426F-A5D2-E908B9ECC02C}"/>
    <cellStyle name="Normal 9 3 3 2 2 2 8" xfId="10643" xr:uid="{352F68FB-4230-4293-AB67-A526FA1BA705}"/>
    <cellStyle name="Normal 9 3 3 2 2 2 9" xfId="2395" xr:uid="{C754FFF3-DB93-4659-8A68-43B506C7A264}"/>
    <cellStyle name="Normal 9 3 3 2 2 3" xfId="364" xr:uid="{87BB78A5-0EAB-4D40-8D2B-AE587CB07DE9}"/>
    <cellStyle name="Normal 9 3 3 2 2 3 10" xfId="1396" xr:uid="{F81DF6AC-E76B-48BA-9C76-FE5B7E2DFB74}"/>
    <cellStyle name="Normal 9 3 3 2 2 3 2" xfId="609" xr:uid="{3821C504-1CA4-44B6-8CF4-809B4C22D145}"/>
    <cellStyle name="Normal 9 3 3 2 2 3 2 2" xfId="1092" xr:uid="{5A1F67A5-E7A8-46C9-8429-41F8AF93995B}"/>
    <cellStyle name="Normal 9 3 3 2 2 3 2 2 2" xfId="5051" xr:uid="{AF4F8F0D-1C86-4AEA-A697-7BCFE5005758}"/>
    <cellStyle name="Normal 9 3 3 2 2 3 2 2 2 2" xfId="10291" xr:uid="{4927BBA8-A713-49F0-8C8A-0FCA3B1CB708}"/>
    <cellStyle name="Normal 9 3 3 2 2 3 2 2 2 3" xfId="7167" xr:uid="{56628957-6C85-495C-89AB-5911F7A4ADA8}"/>
    <cellStyle name="Normal 9 3 3 2 2 3 2 2 3" xfId="4164" xr:uid="{84178922-D0A8-483A-BCDB-C07B9ED88117}"/>
    <cellStyle name="Normal 9 3 3 2 2 3 2 2 3 2" xfId="9403" xr:uid="{BDFF155D-74D6-4559-BE6A-C9EF896ED262}"/>
    <cellStyle name="Normal 9 3 3 2 2 3 2 2 4" xfId="8384" xr:uid="{427F1021-29CF-452E-B3CB-609B49FFACE2}"/>
    <cellStyle name="Normal 9 3 3 2 2 3 2 2 5" xfId="6279" xr:uid="{1E8565EF-E73F-415B-800B-FA046C561F85}"/>
    <cellStyle name="Normal 9 3 3 2 2 3 2 2 6" xfId="3145" xr:uid="{B61E6804-54D1-40D9-BE3F-80CF3A0B523A}"/>
    <cellStyle name="Normal 9 3 3 2 2 3 2 2 7" xfId="2119" xr:uid="{DA07351C-9C3E-460F-AF5A-BD09A48CE422}"/>
    <cellStyle name="Normal 9 3 3 2 2 3 2 3" xfId="4640" xr:uid="{4BB62310-9877-425D-91F9-7BB19D7A26E9}"/>
    <cellStyle name="Normal 9 3 3 2 2 3 2 3 2" xfId="9880" xr:uid="{21603795-A277-49E0-87F0-DD60E760B6AA}"/>
    <cellStyle name="Normal 9 3 3 2 2 3 2 3 3" xfId="6756" xr:uid="{AB935962-BEA5-402F-984E-2489E8B3F92E}"/>
    <cellStyle name="Normal 9 3 3 2 2 3 2 4" xfId="3683" xr:uid="{75C4A6C2-A44F-461A-ADA4-F62D070CCCFF}"/>
    <cellStyle name="Normal 9 3 3 2 2 3 2 4 2" xfId="8922" xr:uid="{B9E348B1-52BD-456B-8DF6-5805BD5988BA}"/>
    <cellStyle name="Normal 9 3 3 2 2 3 2 5" xfId="7903" xr:uid="{A5EA789C-18FC-4A10-A6C0-378789881EF9}"/>
    <cellStyle name="Normal 9 3 3 2 2 3 2 6" xfId="5798" xr:uid="{DC5D858F-0867-4855-9EA9-D3C30159DD4C}"/>
    <cellStyle name="Normal 9 3 3 2 2 3 2 7" xfId="2664" xr:uid="{1F325439-934D-4C7B-A5FA-09F165FBAFF8}"/>
    <cellStyle name="Normal 9 3 3 2 2 3 2 8" xfId="1638" xr:uid="{3CF8179B-A4D3-4F0F-B2A7-F2E44F3F484A}"/>
    <cellStyle name="Normal 9 3 3 2 2 3 3" xfId="850" xr:uid="{271D166E-F89A-4C0B-81FF-200D6B7963A7}"/>
    <cellStyle name="Normal 9 3 3 2 2 3 3 2" xfId="4844" xr:uid="{850296D5-55DA-415D-8037-0B8F64A1BF49}"/>
    <cellStyle name="Normal 9 3 3 2 2 3 3 2 2" xfId="10084" xr:uid="{D06F0DAC-C48A-4984-9CCA-048A113670F3}"/>
    <cellStyle name="Normal 9 3 3 2 2 3 3 2 3" xfId="6960" xr:uid="{1A72B669-48D8-4923-AB54-BE48B9A6853E}"/>
    <cellStyle name="Normal 9 3 3 2 2 3 3 3" xfId="3922" xr:uid="{734AB360-B3F4-4AE2-B057-4A1A28841CD0}"/>
    <cellStyle name="Normal 9 3 3 2 2 3 3 3 2" xfId="9161" xr:uid="{25F8B12D-58BA-4409-8295-C1DA7371D5D7}"/>
    <cellStyle name="Normal 9 3 3 2 2 3 3 4" xfId="8142" xr:uid="{126E2995-D9AF-47DA-9DC8-0B8392FC604E}"/>
    <cellStyle name="Normal 9 3 3 2 2 3 3 5" xfId="6037" xr:uid="{EA926082-8BA4-4446-957F-963CB72931AD}"/>
    <cellStyle name="Normal 9 3 3 2 2 3 3 6" xfId="2903" xr:uid="{89BBBC38-74C0-43B7-9CAC-4C09E464E624}"/>
    <cellStyle name="Normal 9 3 3 2 2 3 3 7" xfId="1877" xr:uid="{DC9BA204-6E54-4852-A83C-E7C18184C2B2}"/>
    <cellStyle name="Normal 9 3 3 2 2 3 4" xfId="4433" xr:uid="{0A9C348A-EC15-403E-804D-436C0231F75B}"/>
    <cellStyle name="Normal 9 3 3 2 2 3 4 2" xfId="9673" xr:uid="{73BE4EEA-CF1B-4F50-BD01-DC018AFD54E0}"/>
    <cellStyle name="Normal 9 3 3 2 2 3 4 3" xfId="6549" xr:uid="{25B5582E-0644-48C3-B8CD-25D42F80E1BD}"/>
    <cellStyle name="Normal 9 3 3 2 2 3 5" xfId="3441" xr:uid="{F78E4703-3E56-4AB9-9F53-59CD6BCAFF35}"/>
    <cellStyle name="Normal 9 3 3 2 2 3 5 2" xfId="8680" xr:uid="{A566525D-C77F-4F89-9159-E987EC068BDF}"/>
    <cellStyle name="Normal 9 3 3 2 2 3 6" xfId="7661" xr:uid="{805E453B-4341-4160-BC58-0652D87AB236}"/>
    <cellStyle name="Normal 9 3 3 2 2 3 7" xfId="5556" xr:uid="{B2515A65-9690-459B-B82B-9811414454FA}"/>
    <cellStyle name="Normal 9 3 3 2 2 3 8" xfId="10670" xr:uid="{7FAF3A7E-1C69-42DD-A260-C2BE4E336127}"/>
    <cellStyle name="Normal 9 3 3 2 2 3 9" xfId="2422" xr:uid="{E96E721F-9C07-4C50-85BF-1637139E2D40}"/>
    <cellStyle name="Normal 9 3 3 2 2 4" xfId="407" xr:uid="{12B12D28-34CC-402F-A212-810BD53E41F7}"/>
    <cellStyle name="Normal 9 3 3 2 2 4 10" xfId="1437" xr:uid="{303F4F0A-997B-4BFB-ACEE-DA897D9B393C}"/>
    <cellStyle name="Normal 9 3 3 2 2 4 2" xfId="650" xr:uid="{DC518886-B122-458F-B22F-10F82D355FCC}"/>
    <cellStyle name="Normal 9 3 3 2 2 4 2 2" xfId="1133" xr:uid="{88F831B8-E958-4CE1-B9B7-60AA8E1960DB}"/>
    <cellStyle name="Normal 9 3 3 2 2 4 2 2 2" xfId="5087" xr:uid="{6FC4CB9B-AC8F-4686-9883-9BA12D7CE0E4}"/>
    <cellStyle name="Normal 9 3 3 2 2 4 2 2 2 2" xfId="10327" xr:uid="{A48052A7-1016-43E0-91C7-9D9913116359}"/>
    <cellStyle name="Normal 9 3 3 2 2 4 2 2 2 3" xfId="7203" xr:uid="{ACD08C6D-D4E3-4382-AA09-A52ED880C8EB}"/>
    <cellStyle name="Normal 9 3 3 2 2 4 2 2 3" xfId="4205" xr:uid="{75DF9193-CB36-4083-8A48-17776873A57E}"/>
    <cellStyle name="Normal 9 3 3 2 2 4 2 2 3 2" xfId="9444" xr:uid="{83317371-CB43-42C6-B3B7-A361208AC0D6}"/>
    <cellStyle name="Normal 9 3 3 2 2 4 2 2 4" xfId="8425" xr:uid="{CAC1391D-A1F4-428E-85BB-C97A0A6F466F}"/>
    <cellStyle name="Normal 9 3 3 2 2 4 2 2 5" xfId="6320" xr:uid="{2301F143-9F2B-4F02-A155-426162FE9060}"/>
    <cellStyle name="Normal 9 3 3 2 2 4 2 2 6" xfId="3186" xr:uid="{5EFB3B45-223C-44D6-9680-BA0371E01845}"/>
    <cellStyle name="Normal 9 3 3 2 2 4 2 2 7" xfId="2160" xr:uid="{0A17DB5C-6E09-42AD-A50A-E9509804E809}"/>
    <cellStyle name="Normal 9 3 3 2 2 4 2 3" xfId="4676" xr:uid="{02242064-5BCB-4529-9A0B-46C1B27DF915}"/>
    <cellStyle name="Normal 9 3 3 2 2 4 2 3 2" xfId="9916" xr:uid="{99AA213F-B877-48F9-9E9B-B8A2280A010C}"/>
    <cellStyle name="Normal 9 3 3 2 2 4 2 3 3" xfId="6792" xr:uid="{0D30AF21-403F-477E-A435-FDF9FC62E433}"/>
    <cellStyle name="Normal 9 3 3 2 2 4 2 4" xfId="3724" xr:uid="{8A948BD0-0D22-4D9F-8A59-E8EF60048438}"/>
    <cellStyle name="Normal 9 3 3 2 2 4 2 4 2" xfId="8963" xr:uid="{82E45A23-B1CB-44BA-B8BB-DE06C262062D}"/>
    <cellStyle name="Normal 9 3 3 2 2 4 2 5" xfId="7944" xr:uid="{EB81A66B-4A15-47F9-B9CD-BA8931DAB783}"/>
    <cellStyle name="Normal 9 3 3 2 2 4 2 6" xfId="5839" xr:uid="{1FB67769-3729-4D98-80AF-6AAE52AD7B7A}"/>
    <cellStyle name="Normal 9 3 3 2 2 4 2 7" xfId="2705" xr:uid="{1722E3A6-2907-4448-85FA-A6EDB1060293}"/>
    <cellStyle name="Normal 9 3 3 2 2 4 2 8" xfId="1679" xr:uid="{12CF0CD0-587B-4DC1-9674-B143F98E7A7B}"/>
    <cellStyle name="Normal 9 3 3 2 2 4 3" xfId="891" xr:uid="{E98D0D8C-B1C4-43F4-8C85-5ACB4AC6096A}"/>
    <cellStyle name="Normal 9 3 3 2 2 4 3 2" xfId="4880" xr:uid="{09118972-F93E-4FDE-AEA8-98377157E08D}"/>
    <cellStyle name="Normal 9 3 3 2 2 4 3 2 2" xfId="10120" xr:uid="{8EBF63A8-F7E7-4DB7-9596-A171329D6917}"/>
    <cellStyle name="Normal 9 3 3 2 2 4 3 2 3" xfId="6996" xr:uid="{459AD23F-19D3-4BEF-B995-98C5EF2FCF30}"/>
    <cellStyle name="Normal 9 3 3 2 2 4 3 3" xfId="3963" xr:uid="{644B7CE9-9572-4FEB-813E-283455332E43}"/>
    <cellStyle name="Normal 9 3 3 2 2 4 3 3 2" xfId="9202" xr:uid="{04339E22-0911-4270-B795-16F1E95DCA2A}"/>
    <cellStyle name="Normal 9 3 3 2 2 4 3 4" xfId="8183" xr:uid="{D4CF139D-C8E9-4BE9-B16D-A79692F1420D}"/>
    <cellStyle name="Normal 9 3 3 2 2 4 3 5" xfId="6078" xr:uid="{2586BBD4-C5D2-4318-93D1-B03133238DC7}"/>
    <cellStyle name="Normal 9 3 3 2 2 4 3 6" xfId="2944" xr:uid="{E8030C6F-5F9E-423A-A454-A208A1D569CF}"/>
    <cellStyle name="Normal 9 3 3 2 2 4 3 7" xfId="1918" xr:uid="{892C4279-ABB5-42B0-92B0-B46242C660EB}"/>
    <cellStyle name="Normal 9 3 3 2 2 4 4" xfId="4469" xr:uid="{7BD1103E-F6FC-4443-BD09-4072E8BE9F81}"/>
    <cellStyle name="Normal 9 3 3 2 2 4 4 2" xfId="9709" xr:uid="{F8B3D88C-E0DD-483F-B952-665E696F9833}"/>
    <cellStyle name="Normal 9 3 3 2 2 4 4 3" xfId="6585" xr:uid="{8ABAC9DF-38F5-489D-9FE8-6A4917F9F589}"/>
    <cellStyle name="Normal 9 3 3 2 2 4 5" xfId="3482" xr:uid="{32F8284D-12D1-41BF-BB85-127B7C8F50CF}"/>
    <cellStyle name="Normal 9 3 3 2 2 4 5 2" xfId="8721" xr:uid="{B5B554BB-63A8-4DEA-A19D-9567F19854EE}"/>
    <cellStyle name="Normal 9 3 3 2 2 4 6" xfId="7702" xr:uid="{8ABF1338-7921-4E66-9051-24DE54821F34}"/>
    <cellStyle name="Normal 9 3 3 2 2 4 7" xfId="5597" xr:uid="{E0AB99AA-ED1A-41AF-99D8-74811DE3CDC8}"/>
    <cellStyle name="Normal 9 3 3 2 2 4 8" xfId="10711" xr:uid="{307FE5D1-67C1-4C79-A48D-2ACAE95C919D}"/>
    <cellStyle name="Normal 9 3 3 2 2 4 9" xfId="2463" xr:uid="{1D8983AD-631C-4299-8BCE-A518C070B08A}"/>
    <cellStyle name="Normal 9 3 3 2 2 5" xfId="448" xr:uid="{4818ED50-06A7-473B-AEF5-415DA9602EF9}"/>
    <cellStyle name="Normal 9 3 3 2 2 5 10" xfId="1478" xr:uid="{EEA25245-EA92-476A-A71F-AC88B18788F8}"/>
    <cellStyle name="Normal 9 3 3 2 2 5 2" xfId="691" xr:uid="{A3AD5BE1-7CBD-4F33-9F23-36A52F0DE9F9}"/>
    <cellStyle name="Normal 9 3 3 2 2 5 2 2" xfId="1174" xr:uid="{578AF052-055A-4111-A951-69590F3FC9C2}"/>
    <cellStyle name="Normal 9 3 3 2 2 5 2 2 2" xfId="5123" xr:uid="{6CABA5C1-4C98-47D0-9E22-79AE85D15A80}"/>
    <cellStyle name="Normal 9 3 3 2 2 5 2 2 2 2" xfId="10363" xr:uid="{8FF46AA1-D887-44B1-AC14-E2E65DBC747C}"/>
    <cellStyle name="Normal 9 3 3 2 2 5 2 2 2 3" xfId="7239" xr:uid="{D488DB36-3076-428A-A5DD-AF3E33BF705B}"/>
    <cellStyle name="Normal 9 3 3 2 2 5 2 2 3" xfId="4246" xr:uid="{AA1B4565-5D54-4E53-87AB-059525D25561}"/>
    <cellStyle name="Normal 9 3 3 2 2 5 2 2 3 2" xfId="9485" xr:uid="{5CAC530E-00B7-4458-867D-9A457C089BB5}"/>
    <cellStyle name="Normal 9 3 3 2 2 5 2 2 4" xfId="8466" xr:uid="{4FC24F44-95E9-44E9-8124-ADB95D2B2FB5}"/>
    <cellStyle name="Normal 9 3 3 2 2 5 2 2 5" xfId="6361" xr:uid="{3CBF3FA2-AC86-4EB2-8921-39A834C7B12C}"/>
    <cellStyle name="Normal 9 3 3 2 2 5 2 2 6" xfId="3227" xr:uid="{D131E22F-9785-4966-9966-6EBBAC9CEA00}"/>
    <cellStyle name="Normal 9 3 3 2 2 5 2 2 7" xfId="2201" xr:uid="{98265F1B-8830-40D5-A744-FD2072E944BC}"/>
    <cellStyle name="Normal 9 3 3 2 2 5 2 3" xfId="4712" xr:uid="{9A36A3FC-4E5F-40C0-A038-C07BE8E865DB}"/>
    <cellStyle name="Normal 9 3 3 2 2 5 2 3 2" xfId="9952" xr:uid="{EB08C978-795B-4AA1-86D0-4171A24F0CE1}"/>
    <cellStyle name="Normal 9 3 3 2 2 5 2 3 3" xfId="6828" xr:uid="{26724B3E-2059-4723-B442-093DDC8B52D7}"/>
    <cellStyle name="Normal 9 3 3 2 2 5 2 4" xfId="3765" xr:uid="{B9624FB4-706F-4971-B055-327B0723005E}"/>
    <cellStyle name="Normal 9 3 3 2 2 5 2 4 2" xfId="9004" xr:uid="{EF6762C5-DCD3-478A-94CD-C53BD3F28372}"/>
    <cellStyle name="Normal 9 3 3 2 2 5 2 5" xfId="7985" xr:uid="{982CF32B-4F44-466E-9B86-5AFBAA096C99}"/>
    <cellStyle name="Normal 9 3 3 2 2 5 2 6" xfId="5880" xr:uid="{187F4EBA-52B8-4A72-B71D-BF96398B9097}"/>
    <cellStyle name="Normal 9 3 3 2 2 5 2 7" xfId="2746" xr:uid="{B11C81E5-EF81-493C-8C2A-F7AA679BD3A2}"/>
    <cellStyle name="Normal 9 3 3 2 2 5 2 8" xfId="1720" xr:uid="{F4033CF8-F51B-4586-A5AE-B38FC753EBD6}"/>
    <cellStyle name="Normal 9 3 3 2 2 5 3" xfId="932" xr:uid="{F7A5A3C0-9256-419F-83BC-028FEC974ED8}"/>
    <cellStyle name="Normal 9 3 3 2 2 5 3 2" xfId="4916" xr:uid="{4C446739-A356-45A9-82C2-7765D551E46D}"/>
    <cellStyle name="Normal 9 3 3 2 2 5 3 2 2" xfId="10156" xr:uid="{FFD7FC6C-5624-41DF-94B2-86EF3D28B531}"/>
    <cellStyle name="Normal 9 3 3 2 2 5 3 2 3" xfId="7032" xr:uid="{E10692C5-0F7D-4484-A3D3-1EADE29621F4}"/>
    <cellStyle name="Normal 9 3 3 2 2 5 3 3" xfId="4004" xr:uid="{525E1190-D1E8-4E1E-9DEC-4298DF340BE8}"/>
    <cellStyle name="Normal 9 3 3 2 2 5 3 3 2" xfId="9243" xr:uid="{1672FD80-6771-41AE-BB2B-54D423B41843}"/>
    <cellStyle name="Normal 9 3 3 2 2 5 3 4" xfId="8224" xr:uid="{99E467EF-0D56-475B-8CDB-6D4DB645E409}"/>
    <cellStyle name="Normal 9 3 3 2 2 5 3 5" xfId="6119" xr:uid="{93C013D1-1E1C-4096-BD65-1D26CB0CF45F}"/>
    <cellStyle name="Normal 9 3 3 2 2 5 3 6" xfId="2985" xr:uid="{F37BC000-7405-4A5A-908E-A88EC48C6AC6}"/>
    <cellStyle name="Normal 9 3 3 2 2 5 3 7" xfId="1959" xr:uid="{A3CEC5E7-9382-4D28-91F7-A390266A8EF7}"/>
    <cellStyle name="Normal 9 3 3 2 2 5 4" xfId="4505" xr:uid="{D8ABAAF3-5BBD-416D-9000-36D67A451178}"/>
    <cellStyle name="Normal 9 3 3 2 2 5 4 2" xfId="9745" xr:uid="{FE8770D6-6165-4454-B9C4-8C48F9115775}"/>
    <cellStyle name="Normal 9 3 3 2 2 5 4 3" xfId="6621" xr:uid="{42CB7755-35F7-420B-9E03-247E3C30D6FC}"/>
    <cellStyle name="Normal 9 3 3 2 2 5 5" xfId="3523" xr:uid="{FFE532E4-0CCE-4726-9768-71C0006C2D80}"/>
    <cellStyle name="Normal 9 3 3 2 2 5 5 2" xfId="8762" xr:uid="{FAB42F05-652E-4FEC-BB01-6CF0E39DF69F}"/>
    <cellStyle name="Normal 9 3 3 2 2 5 6" xfId="7743" xr:uid="{E52EFB87-720C-4E73-93F8-6879D65EEB6F}"/>
    <cellStyle name="Normal 9 3 3 2 2 5 7" xfId="5638" xr:uid="{A283EE4E-2057-40E1-ACDA-414B30275C1A}"/>
    <cellStyle name="Normal 9 3 3 2 2 5 8" xfId="10752" xr:uid="{935BD0DE-15DA-4A4A-8159-1C114C1C245D}"/>
    <cellStyle name="Normal 9 3 3 2 2 5 9" xfId="2504" xr:uid="{7043537D-400B-4BB1-AC87-2F9DD7935076}"/>
    <cellStyle name="Normal 9 3 3 2 2 6" xfId="306" xr:uid="{A12B07FA-49BD-4518-BC8D-9DB21516A937}"/>
    <cellStyle name="Normal 9 3 3 2 2 6 2" xfId="552" xr:uid="{2F6E0091-D557-4BFB-B337-8C6D441F7584}"/>
    <cellStyle name="Normal 9 3 3 2 2 6 2 2" xfId="1035" xr:uid="{9BDBE7FB-6AF9-4A4F-A4B4-A54D20DC9CD7}"/>
    <cellStyle name="Normal 9 3 3 2 2 6 2 2 2" xfId="5003" xr:uid="{9A2EB9BE-5868-48FB-8A18-EA0742516935}"/>
    <cellStyle name="Normal 9 3 3 2 2 6 2 2 2 2" xfId="10243" xr:uid="{C32FD9DC-5D26-4114-B627-D26C0B795E72}"/>
    <cellStyle name="Normal 9 3 3 2 2 6 2 2 2 3" xfId="7119" xr:uid="{BC02BAE5-1F99-475A-80A9-3D8BCB7A785E}"/>
    <cellStyle name="Normal 9 3 3 2 2 6 2 2 3" xfId="4107" xr:uid="{68287091-7008-44D1-8623-E2F14B01681F}"/>
    <cellStyle name="Normal 9 3 3 2 2 6 2 2 3 2" xfId="9346" xr:uid="{D949D846-2D34-4974-A75F-46916F062E78}"/>
    <cellStyle name="Normal 9 3 3 2 2 6 2 2 4" xfId="8327" xr:uid="{ECDB4EAE-7510-40DC-BA00-2C4ED9DA35C5}"/>
    <cellStyle name="Normal 9 3 3 2 2 6 2 2 5" xfId="6222" xr:uid="{FF6B5471-EE12-4D9C-B88A-84F972028CE5}"/>
    <cellStyle name="Normal 9 3 3 2 2 6 2 2 6" xfId="3088" xr:uid="{F24A0E64-4A88-4573-8C5F-90761D8D8D6A}"/>
    <cellStyle name="Normal 9 3 3 2 2 6 2 2 7" xfId="2062" xr:uid="{E4DD6DD2-242B-40E8-AB05-DB9F858FAF19}"/>
    <cellStyle name="Normal 9 3 3 2 2 6 2 3" xfId="4592" xr:uid="{D8F98A82-D122-4193-A96B-8AF691A3B58D}"/>
    <cellStyle name="Normal 9 3 3 2 2 6 2 3 2" xfId="9832" xr:uid="{D0A22676-2543-4B55-9DD7-58F582F01F56}"/>
    <cellStyle name="Normal 9 3 3 2 2 6 2 3 3" xfId="6708" xr:uid="{92DB63E3-C2C0-489F-962C-FAA0D81D864A}"/>
    <cellStyle name="Normal 9 3 3 2 2 6 2 4" xfId="3626" xr:uid="{EB3E7B0E-6EB6-45D8-8AED-10DBFA980851}"/>
    <cellStyle name="Normal 9 3 3 2 2 6 2 4 2" xfId="8865" xr:uid="{6FD8EA92-29D0-492B-B932-85D0A2643CD1}"/>
    <cellStyle name="Normal 9 3 3 2 2 6 2 5" xfId="7846" xr:uid="{DD71EDFD-51E2-46DC-9F57-4A381723010D}"/>
    <cellStyle name="Normal 9 3 3 2 2 6 2 6" xfId="5741" xr:uid="{CF05763C-284F-4BF0-A91E-793A7FB27736}"/>
    <cellStyle name="Normal 9 3 3 2 2 6 2 7" xfId="2607" xr:uid="{833FB373-E68F-480A-80DF-69A6A1BBCC86}"/>
    <cellStyle name="Normal 9 3 3 2 2 6 2 8" xfId="1581" xr:uid="{FD334E4F-DBE2-4B35-A807-202612BF14CE}"/>
    <cellStyle name="Normal 9 3 3 2 2 6 3" xfId="792" xr:uid="{0DC5CC94-669F-436D-921C-C87A5028B64B}"/>
    <cellStyle name="Normal 9 3 3 2 2 6 3 2" xfId="4796" xr:uid="{BF887471-8A87-42CA-B9B1-C08D5436E705}"/>
    <cellStyle name="Normal 9 3 3 2 2 6 3 2 2" xfId="10036" xr:uid="{932FAE58-3FEA-4F8D-92BA-8958593E5A7A}"/>
    <cellStyle name="Normal 9 3 3 2 2 6 3 2 3" xfId="6912" xr:uid="{F6749424-A73F-4306-AA9F-5DCC0DD4847B}"/>
    <cellStyle name="Normal 9 3 3 2 2 6 3 3" xfId="3864" xr:uid="{1B022FD8-EE76-4B0B-8AA8-CA6C7F1BD5C6}"/>
    <cellStyle name="Normal 9 3 3 2 2 6 3 3 2" xfId="9103" xr:uid="{62821655-4C98-40CA-ABED-9D955F508BB6}"/>
    <cellStyle name="Normal 9 3 3 2 2 6 3 4" xfId="8084" xr:uid="{88778ACD-A973-47BB-ACCC-EDEAC84EC8C3}"/>
    <cellStyle name="Normal 9 3 3 2 2 6 3 5" xfId="5979" xr:uid="{E3B4ECFC-CA28-4DD5-808B-9DCCAACAFBAB}"/>
    <cellStyle name="Normal 9 3 3 2 2 6 3 6" xfId="2845" xr:uid="{FA640962-F783-482A-9B82-622F0A962478}"/>
    <cellStyle name="Normal 9 3 3 2 2 6 3 7" xfId="1819" xr:uid="{B657DB20-5D80-4187-8B4C-64AE70FD30D5}"/>
    <cellStyle name="Normal 9 3 3 2 2 6 4" xfId="4386" xr:uid="{CB5A7606-2D55-4BBC-8C50-799DBFEBB021}"/>
    <cellStyle name="Normal 9 3 3 2 2 6 4 2" xfId="9626" xr:uid="{052E24B9-2876-4749-80FF-EFF5484F50CA}"/>
    <cellStyle name="Normal 9 3 3 2 2 6 4 3" xfId="6502" xr:uid="{8170DBAB-7AD0-45CF-A772-D85F6C694397}"/>
    <cellStyle name="Normal 9 3 3 2 2 6 5" xfId="3383" xr:uid="{5AD7069A-AF2B-420B-AE8E-B0F7DD7BDF28}"/>
    <cellStyle name="Normal 9 3 3 2 2 6 5 2" xfId="8622" xr:uid="{17D97094-4998-4569-BA86-0864C3281C9D}"/>
    <cellStyle name="Normal 9 3 3 2 2 6 6" xfId="7603" xr:uid="{2F30C0DC-83C6-46B2-BEA1-536A64FA8435}"/>
    <cellStyle name="Normal 9 3 3 2 2 6 7" xfId="5498" xr:uid="{E26DD2FD-7121-4BB5-A9D7-7DF19BAEF3EB}"/>
    <cellStyle name="Normal 9 3 3 2 2 6 8" xfId="2364" xr:uid="{B1515368-BE09-4859-A3AD-85C62DA6AEB6}"/>
    <cellStyle name="Normal 9 3 3 2 2 6 9" xfId="1338" xr:uid="{1C009384-43C2-4BE6-9BBE-07849615C622}"/>
    <cellStyle name="Normal 9 3 3 2 2 7" xfId="495" xr:uid="{8A4E3F1C-4B7B-4584-B63C-FD976DDA034E}"/>
    <cellStyle name="Normal 9 3 3 2 2 7 2" xfId="978" xr:uid="{A85D169D-3617-4FB9-A06E-6E69C8D44695}"/>
    <cellStyle name="Normal 9 3 3 2 2 7 2 2" xfId="4956" xr:uid="{35BE473F-F01E-4CE5-8416-BFDA3A2ABD73}"/>
    <cellStyle name="Normal 9 3 3 2 2 7 2 2 2" xfId="10196" xr:uid="{1E524916-7644-4CF7-B577-1FEB58C8B9F2}"/>
    <cellStyle name="Normal 9 3 3 2 2 7 2 2 3" xfId="7072" xr:uid="{7C4B593E-EF09-49B1-936A-5F617EB20ADA}"/>
    <cellStyle name="Normal 9 3 3 2 2 7 2 3" xfId="4050" xr:uid="{1229A73B-C891-42CA-8ACC-0D97746BBADF}"/>
    <cellStyle name="Normal 9 3 3 2 2 7 2 3 2" xfId="9289" xr:uid="{BA0F1D9E-A2D4-49AC-B8C1-6B1D760EFB3D}"/>
    <cellStyle name="Normal 9 3 3 2 2 7 2 4" xfId="8270" xr:uid="{EB3F4B6D-B189-4631-81BF-FE1481D77C5D}"/>
    <cellStyle name="Normal 9 3 3 2 2 7 2 5" xfId="6165" xr:uid="{C82A3E79-F020-4BD8-8DF9-500027A1020C}"/>
    <cellStyle name="Normal 9 3 3 2 2 7 2 6" xfId="3031" xr:uid="{05F16B9A-21E1-4BC4-95F6-D6BE9230BAAF}"/>
    <cellStyle name="Normal 9 3 3 2 2 7 2 7" xfId="2005" xr:uid="{CC590E67-7657-4A4B-A806-EF000B5AE521}"/>
    <cellStyle name="Normal 9 3 3 2 2 7 3" xfId="4544" xr:uid="{CF6B15D7-3EA2-4749-AFB8-992667746D5C}"/>
    <cellStyle name="Normal 9 3 3 2 2 7 3 2" xfId="9784" xr:uid="{5533C27C-E23F-4BD4-8148-AC28D5CDD76A}"/>
    <cellStyle name="Normal 9 3 3 2 2 7 3 3" xfId="6660" xr:uid="{AA2F9D41-9694-47B0-BD98-EBBE625B0221}"/>
    <cellStyle name="Normal 9 3 3 2 2 7 4" xfId="3569" xr:uid="{06383E02-AFDD-42DB-B492-C14DCDF35537}"/>
    <cellStyle name="Normal 9 3 3 2 2 7 4 2" xfId="8808" xr:uid="{CE49E3D2-A22D-405E-AA50-C7F68A85E079}"/>
    <cellStyle name="Normal 9 3 3 2 2 7 5" xfId="7789" xr:uid="{AAF83C58-6B93-4986-8F38-7AB9BE7723B2}"/>
    <cellStyle name="Normal 9 3 3 2 2 7 6" xfId="5684" xr:uid="{2200BBD8-33D7-4314-A372-53E6A37DB67F}"/>
    <cellStyle name="Normal 9 3 3 2 2 7 7" xfId="2550" xr:uid="{E088D314-2D2D-424C-AA9A-4AAAB1E258CC}"/>
    <cellStyle name="Normal 9 3 3 2 2 7 8" xfId="1524" xr:uid="{0764E0E7-DC3E-441C-B55F-81CE76B59106}"/>
    <cellStyle name="Normal 9 3 3 2 2 8" xfId="248" xr:uid="{A10086FF-FF16-48DE-8CE4-F3801DABCC02}"/>
    <cellStyle name="Normal 9 3 3 2 2 8 2" xfId="4337" xr:uid="{469FE89F-E98D-4D2D-A742-B8C8DA52BF11}"/>
    <cellStyle name="Normal 9 3 3 2 2 8 2 2" xfId="9577" xr:uid="{6137043E-C4FB-407A-A19F-6AFF97BF1C2C}"/>
    <cellStyle name="Normal 9 3 3 2 2 8 2 3" xfId="6453" xr:uid="{17D96383-3175-4264-B2C5-632321377884}"/>
    <cellStyle name="Normal 9 3 3 2 2 8 3" xfId="3325" xr:uid="{C9DD57E7-089D-44EE-ACF8-409920E730AE}"/>
    <cellStyle name="Normal 9 3 3 2 2 8 3 2" xfId="8564" xr:uid="{6AA64676-E93D-4221-88BC-62451EC57DAA}"/>
    <cellStyle name="Normal 9 3 3 2 2 8 4" xfId="7545" xr:uid="{121807E0-3B26-47B4-BD32-5B9EA1C4C029}"/>
    <cellStyle name="Normal 9 3 3 2 2 8 5" xfId="5440" xr:uid="{7056F0BD-0AF6-4420-9548-5C85C2C20024}"/>
    <cellStyle name="Normal 9 3 3 2 2 8 6" xfId="2306" xr:uid="{CA350620-6FBA-45C8-8A2E-1FD97A46C4E6}"/>
    <cellStyle name="Normal 9 3 3 2 2 8 7" xfId="1280" xr:uid="{830380B8-D17E-4BE3-8C77-BC40EB1025EB}"/>
    <cellStyle name="Normal 9 3 3 2 2 9" xfId="734" xr:uid="{AA33E225-7F18-42D9-9EE0-ADFEA9552ED9}"/>
    <cellStyle name="Normal 9 3 3 2 2 9 2" xfId="4748" xr:uid="{255BF25C-FD05-40D7-87D1-0C2E84A26CF3}"/>
    <cellStyle name="Normal 9 3 3 2 2 9 2 2" xfId="9988" xr:uid="{1707BE38-FCB5-47BF-B759-C19375D6CCEF}"/>
    <cellStyle name="Normal 9 3 3 2 2 9 2 3" xfId="6864" xr:uid="{5AE3D8D8-612E-4176-BD70-3E78A2BE729E}"/>
    <cellStyle name="Normal 9 3 3 2 2 9 3" xfId="3806" xr:uid="{8F536B2C-FB58-404F-B222-42FDCC9EE82A}"/>
    <cellStyle name="Normal 9 3 3 2 2 9 3 2" xfId="9045" xr:uid="{818BDCC4-B645-4814-9B43-1D5610F8FABC}"/>
    <cellStyle name="Normal 9 3 3 2 2 9 4" xfId="8026" xr:uid="{A77724C5-CCEF-4213-94AC-429901D5C031}"/>
    <cellStyle name="Normal 9 3 3 2 2 9 5" xfId="5921" xr:uid="{E7D496BC-0A7F-49F9-AF89-D6E07ACAAEAA}"/>
    <cellStyle name="Normal 9 3 3 2 2 9 6" xfId="2787" xr:uid="{863590D2-7824-46CC-9F3D-799DF4AAB1A1}"/>
    <cellStyle name="Normal 9 3 3 2 2 9 7" xfId="1761" xr:uid="{CFF74BE3-C9FD-491C-86D6-3E8CFD812572}"/>
    <cellStyle name="Normal 9 3 3 2 3" xfId="211" xr:uid="{0DAF0FF5-54E9-4FE0-A60A-40533AC33B58}"/>
    <cellStyle name="Normal 9 3 3 2 3 10" xfId="10633" xr:uid="{92A79DEB-7E59-419E-AFD4-A8E650A4B3F1}"/>
    <cellStyle name="Normal 9 3 3 2 3 11" xfId="2270" xr:uid="{6BA66BD5-C032-49D9-A80B-7D493333F0F9}"/>
    <cellStyle name="Normal 9 3 3 2 3 12" xfId="1244" xr:uid="{AE7F82F7-F33D-44D8-B440-04E3EF634589}"/>
    <cellStyle name="Normal 9 3 3 2 3 2" xfId="327" xr:uid="{400DDA74-3E8E-4546-89C0-7500E92D2EED}"/>
    <cellStyle name="Normal 9 3 3 2 3 2 2" xfId="572" xr:uid="{00803CEE-B6F9-49F7-81BB-FE6A09574C8C}"/>
    <cellStyle name="Normal 9 3 3 2 3 2 2 2" xfId="1055" xr:uid="{A4810D0D-B1B0-49E4-BFD2-BBBE626F7288}"/>
    <cellStyle name="Normal 9 3 3 2 3 2 2 2 2" xfId="5023" xr:uid="{D01682EB-CF9B-4C0A-AA1C-36EFACB6E88C}"/>
    <cellStyle name="Normal 9 3 3 2 3 2 2 2 2 2" xfId="10263" xr:uid="{59BCA6A7-429B-43A0-BAAC-5DF30A062C47}"/>
    <cellStyle name="Normal 9 3 3 2 3 2 2 2 2 3" xfId="7139" xr:uid="{6676B0BC-14D8-4890-8218-796FB2F41016}"/>
    <cellStyle name="Normal 9 3 3 2 3 2 2 2 3" xfId="4127" xr:uid="{B2660EA8-2614-41C8-9ED4-6AA1AB90F0CF}"/>
    <cellStyle name="Normal 9 3 3 2 3 2 2 2 3 2" xfId="9366" xr:uid="{9D730E33-C16A-4613-AD89-8960A23F368A}"/>
    <cellStyle name="Normal 9 3 3 2 3 2 2 2 4" xfId="8347" xr:uid="{9C8F4287-7908-4DC8-B304-AA8943633285}"/>
    <cellStyle name="Normal 9 3 3 2 3 2 2 2 5" xfId="6242" xr:uid="{4F05B363-E04A-4890-AAA7-C82BC75B9505}"/>
    <cellStyle name="Normal 9 3 3 2 3 2 2 2 6" xfId="3108" xr:uid="{C6535A7D-10B2-4D73-A2FE-04B64958AFA1}"/>
    <cellStyle name="Normal 9 3 3 2 3 2 2 2 7" xfId="2082" xr:uid="{B09FDD68-F9F1-4B28-BF1A-3EFC3EC41024}"/>
    <cellStyle name="Normal 9 3 3 2 3 2 2 3" xfId="4612" xr:uid="{B1D11493-2219-4A15-81D9-110769B85889}"/>
    <cellStyle name="Normal 9 3 3 2 3 2 2 3 2" xfId="9852" xr:uid="{85C70380-8CE5-454C-A81D-BFCC00A6978E}"/>
    <cellStyle name="Normal 9 3 3 2 3 2 2 3 3" xfId="6728" xr:uid="{DD22D56E-B124-4659-94FF-4E0412DDF240}"/>
    <cellStyle name="Normal 9 3 3 2 3 2 2 4" xfId="3646" xr:uid="{C8D54BA5-B6FA-4138-AE87-580764099E71}"/>
    <cellStyle name="Normal 9 3 3 2 3 2 2 4 2" xfId="8885" xr:uid="{862E80AE-9D20-4F27-985C-ED764F094928}"/>
    <cellStyle name="Normal 9 3 3 2 3 2 2 5" xfId="7866" xr:uid="{3D3F759F-C340-401B-A72D-90B15055DF3A}"/>
    <cellStyle name="Normal 9 3 3 2 3 2 2 6" xfId="5761" xr:uid="{600F0146-45AB-49E5-9131-635A661A284B}"/>
    <cellStyle name="Normal 9 3 3 2 3 2 2 7" xfId="2627" xr:uid="{F0C36956-C6A2-4B9E-B7FE-9DF3AA2CD12A}"/>
    <cellStyle name="Normal 9 3 3 2 3 2 2 8" xfId="1601" xr:uid="{4C4DDFE0-4EE2-448E-B22C-AEC896FDE5E3}"/>
    <cellStyle name="Normal 9 3 3 2 3 2 3" xfId="813" xr:uid="{23E686EA-8F29-4D64-BE5E-BFD8C57F1D4B}"/>
    <cellStyle name="Normal 9 3 3 2 3 2 3 2" xfId="4816" xr:uid="{F6901367-BA1E-44BB-9FDC-01CFF5508C6E}"/>
    <cellStyle name="Normal 9 3 3 2 3 2 3 2 2" xfId="10056" xr:uid="{24044BB7-3248-4785-9098-DBDF247EE014}"/>
    <cellStyle name="Normal 9 3 3 2 3 2 3 2 3" xfId="6932" xr:uid="{3496CA66-CA8E-4BD4-9D09-056D4258768A}"/>
    <cellStyle name="Normal 9 3 3 2 3 2 3 3" xfId="3885" xr:uid="{56696AB4-D6FA-47ED-A0FD-576AFCCB4422}"/>
    <cellStyle name="Normal 9 3 3 2 3 2 3 3 2" xfId="9124" xr:uid="{86FFCBBA-4D5B-415E-89B7-35C0CE30E3C5}"/>
    <cellStyle name="Normal 9 3 3 2 3 2 3 4" xfId="8105" xr:uid="{F47BC612-5FC3-490C-A59B-6F800199346F}"/>
    <cellStyle name="Normal 9 3 3 2 3 2 3 5" xfId="6000" xr:uid="{2EE9FAB1-E9CE-429A-AA6B-6538E7C378CC}"/>
    <cellStyle name="Normal 9 3 3 2 3 2 3 6" xfId="2866" xr:uid="{2B56A8BC-C0D1-4697-85B1-2AA61070BBEB}"/>
    <cellStyle name="Normal 9 3 3 2 3 2 3 7" xfId="1840" xr:uid="{11F7C404-D973-453E-B3F4-35E9F5A55731}"/>
    <cellStyle name="Normal 9 3 3 2 3 2 4" xfId="4406" xr:uid="{E712288F-E8F0-406F-837A-83E214684B6C}"/>
    <cellStyle name="Normal 9 3 3 2 3 2 4 2" xfId="9646" xr:uid="{3E17A91F-9F11-42DE-9FD0-3D333888DB7D}"/>
    <cellStyle name="Normal 9 3 3 2 3 2 4 3" xfId="6522" xr:uid="{D3821E9F-537E-4A0F-A5E9-7B4E227123B9}"/>
    <cellStyle name="Normal 9 3 3 2 3 2 5" xfId="3404" xr:uid="{5734EB41-562C-4E45-856E-CDF5DF1BC330}"/>
    <cellStyle name="Normal 9 3 3 2 3 2 5 2" xfId="8643" xr:uid="{A92AED47-59EC-42B3-BCC3-75DE2CEC717B}"/>
    <cellStyle name="Normal 9 3 3 2 3 2 6" xfId="7624" xr:uid="{1527C931-22E3-4AA2-9B14-30204834A6EE}"/>
    <cellStyle name="Normal 9 3 3 2 3 2 7" xfId="5519" xr:uid="{A89717FF-8BDF-4F27-9F5E-8CC599113E4B}"/>
    <cellStyle name="Normal 9 3 3 2 3 2 8" xfId="2385" xr:uid="{288B061F-40DE-4365-B92A-2D56E5CFF9EE}"/>
    <cellStyle name="Normal 9 3 3 2 3 2 9" xfId="1359" xr:uid="{B9FD2C35-82E5-4CFF-B7CF-9E88E4640099}"/>
    <cellStyle name="Normal 9 3 3 2 3 3" xfId="515" xr:uid="{5FE7465B-9329-42E4-A56B-223D7320AFC6}"/>
    <cellStyle name="Normal 9 3 3 2 3 3 2" xfId="998" xr:uid="{A7AD7F22-0199-40C5-9EC2-1D853FEBDC84}"/>
    <cellStyle name="Normal 9 3 3 2 3 3 2 2" xfId="4975" xr:uid="{ECCBB145-4D5F-4778-A814-09E2482EB743}"/>
    <cellStyle name="Normal 9 3 3 2 3 3 2 2 2" xfId="10215" xr:uid="{8AD5CCEF-6EC2-4AE7-931C-7203C63D6A66}"/>
    <cellStyle name="Normal 9 3 3 2 3 3 2 2 3" xfId="7091" xr:uid="{0ED37D53-ABB3-49D5-973D-2398F542579F}"/>
    <cellStyle name="Normal 9 3 3 2 3 3 2 3" xfId="4070" xr:uid="{E3C500F3-C739-404E-A31E-84998367D07A}"/>
    <cellStyle name="Normal 9 3 3 2 3 3 2 3 2" xfId="9309" xr:uid="{CC3EE9E3-E42F-49CD-A87A-ED4A26262C17}"/>
    <cellStyle name="Normal 9 3 3 2 3 3 2 4" xfId="8290" xr:uid="{52B6C0C3-911E-4272-BA7F-712E129B190C}"/>
    <cellStyle name="Normal 9 3 3 2 3 3 2 5" xfId="6185" xr:uid="{D1688929-6325-4042-9D63-AEF909D85AA5}"/>
    <cellStyle name="Normal 9 3 3 2 3 3 2 6" xfId="3051" xr:uid="{F22AE2FA-D41A-4294-8E88-17C1F4942EA1}"/>
    <cellStyle name="Normal 9 3 3 2 3 3 2 7" xfId="2025" xr:uid="{BB988E66-B58C-4FF0-93CB-75B3219D33FF}"/>
    <cellStyle name="Normal 9 3 3 2 3 3 3" xfId="4563" xr:uid="{DA2351DC-31AC-493D-969F-1E96D48CE9A5}"/>
    <cellStyle name="Normal 9 3 3 2 3 3 3 2" xfId="9803" xr:uid="{8CD818DA-E41C-424D-ADCE-0815BEFF9784}"/>
    <cellStyle name="Normal 9 3 3 2 3 3 3 3" xfId="6679" xr:uid="{BADD2828-6692-45FD-BC3B-3D4EFC6C2FD5}"/>
    <cellStyle name="Normal 9 3 3 2 3 3 4" xfId="3589" xr:uid="{74344BFD-F792-49FA-8CD3-FF3554548801}"/>
    <cellStyle name="Normal 9 3 3 2 3 3 4 2" xfId="8828" xr:uid="{2B96799C-6143-4C16-8889-51EED50D15D0}"/>
    <cellStyle name="Normal 9 3 3 2 3 3 5" xfId="7809" xr:uid="{4D0B5527-A2F3-4B0C-8D0C-33BAACF5B922}"/>
    <cellStyle name="Normal 9 3 3 2 3 3 6" xfId="5704" xr:uid="{5660E6F2-ED6E-478F-9D36-73B3FBD8F334}"/>
    <cellStyle name="Normal 9 3 3 2 3 3 7" xfId="2570" xr:uid="{D87A4A5F-39C3-4127-A15A-8371FFFD566E}"/>
    <cellStyle name="Normal 9 3 3 2 3 3 8" xfId="1544" xr:uid="{5936A636-8E76-4B7E-A423-24A0E858128A}"/>
    <cellStyle name="Normal 9 3 3 2 3 4" xfId="269" xr:uid="{D75A60A7-A7B1-4ED8-A6A4-EBD0A0AE94AA}"/>
    <cellStyle name="Normal 9 3 3 2 3 4 2" xfId="4357" xr:uid="{B4EDA096-0B9F-44E5-8B1A-5CE480AFA9F6}"/>
    <cellStyle name="Normal 9 3 3 2 3 4 2 2" xfId="9597" xr:uid="{CC9C4E5E-3B21-4F80-A057-4AB145D9265F}"/>
    <cellStyle name="Normal 9 3 3 2 3 4 2 3" xfId="6473" xr:uid="{540DB566-A020-46DE-B86E-BF784B851E28}"/>
    <cellStyle name="Normal 9 3 3 2 3 4 3" xfId="3346" xr:uid="{59659F6F-7FEE-4BB1-A13C-26646423B974}"/>
    <cellStyle name="Normal 9 3 3 2 3 4 3 2" xfId="8585" xr:uid="{49C84EAB-8E2A-4A76-A552-1DE017121E5D}"/>
    <cellStyle name="Normal 9 3 3 2 3 4 4" xfId="7566" xr:uid="{DB8C7E2B-D3E1-4446-89F7-FC34EBF681FD}"/>
    <cellStyle name="Normal 9 3 3 2 3 4 5" xfId="5461" xr:uid="{DF4CCAB3-AA8D-496A-8967-6E9E018ECCDA}"/>
    <cellStyle name="Normal 9 3 3 2 3 4 6" xfId="2327" xr:uid="{FB60FEBC-CD26-4826-8138-4D7F9891B9A5}"/>
    <cellStyle name="Normal 9 3 3 2 3 4 7" xfId="1301" xr:uid="{1D69E0AC-EBD9-4C70-A320-62741941FAD2}"/>
    <cellStyle name="Normal 9 3 3 2 3 5" xfId="755" xr:uid="{12BF13EE-5643-4708-AAE5-E84AE4D9F9A2}"/>
    <cellStyle name="Normal 9 3 3 2 3 5 2" xfId="4768" xr:uid="{01666177-924C-4A41-B5B8-E50E722F5E60}"/>
    <cellStyle name="Normal 9 3 3 2 3 5 2 2" xfId="10008" xr:uid="{91D13AF3-2D9E-4880-A0A7-23D81545006E}"/>
    <cellStyle name="Normal 9 3 3 2 3 5 2 3" xfId="6884" xr:uid="{68622337-C091-498D-A053-1701239F4ECE}"/>
    <cellStyle name="Normal 9 3 3 2 3 5 3" xfId="3827" xr:uid="{329B6628-E329-4982-8E1E-13BC4140D146}"/>
    <cellStyle name="Normal 9 3 3 2 3 5 3 2" xfId="9066" xr:uid="{E475558A-E54D-426C-BBC5-E07DDCB2F6AA}"/>
    <cellStyle name="Normal 9 3 3 2 3 5 4" xfId="8047" xr:uid="{EAD1877A-B2E4-4342-9321-4C3335336CCF}"/>
    <cellStyle name="Normal 9 3 3 2 3 5 5" xfId="5942" xr:uid="{575B1033-63A1-4499-B1D4-69D413AE4648}"/>
    <cellStyle name="Normal 9 3 3 2 3 5 6" xfId="2808" xr:uid="{136B46F8-6031-4FF7-8584-AF7829F5E2B4}"/>
    <cellStyle name="Normal 9 3 3 2 3 5 7" xfId="1782" xr:uid="{AFAECA22-071B-49F2-8526-CEFAF2A4F3A9}"/>
    <cellStyle name="Normal 9 3 3 2 3 6" xfId="4310" xr:uid="{52E7676A-61F2-4420-BD75-16016E4C121F}"/>
    <cellStyle name="Normal 9 3 3 2 3 6 2" xfId="9550" xr:uid="{C0870618-AA5D-487F-B6C3-13CEB2BD124A}"/>
    <cellStyle name="Normal 9 3 3 2 3 6 3" xfId="6426" xr:uid="{851B08D7-4BD7-4F95-A924-294C85B3AFE3}"/>
    <cellStyle name="Normal 9 3 3 2 3 7" xfId="3289" xr:uid="{5B16BAEB-FF5A-443C-B00E-E2CBB4DBE07E}"/>
    <cellStyle name="Normal 9 3 3 2 3 7 2" xfId="8528" xr:uid="{CAD2F779-7E10-4D13-B6AA-17C45DD927AA}"/>
    <cellStyle name="Normal 9 3 3 2 3 8" xfId="7509" xr:uid="{C924A8C3-5AE6-4106-9964-48F10143BC38}"/>
    <cellStyle name="Normal 9 3 3 2 3 9" xfId="5404" xr:uid="{BCBFA62A-38E4-47C8-9BAC-50115B4F94D6}"/>
    <cellStyle name="Normal 9 3 3 2 4" xfId="359" xr:uid="{C0363EAF-D175-4B6D-ADAA-979B0C707D9E}"/>
    <cellStyle name="Normal 9 3 3 2 4 10" xfId="1391" xr:uid="{D6D5D1A6-F0A8-4BD6-A4FF-8438A5185DB2}"/>
    <cellStyle name="Normal 9 3 3 2 4 2" xfId="604" xr:uid="{39FD259C-968F-44AF-86A1-D747038DD8DF}"/>
    <cellStyle name="Normal 9 3 3 2 4 2 2" xfId="1087" xr:uid="{DAB97E7D-AF92-4DBF-81F3-ECAFF19C2E3F}"/>
    <cellStyle name="Normal 9 3 3 2 4 2 2 2" xfId="5046" xr:uid="{2B8B268B-F545-49FA-8D11-4F3B7D6C171A}"/>
    <cellStyle name="Normal 9 3 3 2 4 2 2 2 2" xfId="10286" xr:uid="{663EA830-799C-44C0-968D-5469F55A8DE1}"/>
    <cellStyle name="Normal 9 3 3 2 4 2 2 2 3" xfId="7162" xr:uid="{86E79FCA-1D9B-4FED-B481-CC0D11D9C24A}"/>
    <cellStyle name="Normal 9 3 3 2 4 2 2 3" xfId="4159" xr:uid="{B1B5AD3B-A4EB-4DF4-8684-FA21169DCCA9}"/>
    <cellStyle name="Normal 9 3 3 2 4 2 2 3 2" xfId="9398" xr:uid="{F4F0EB7F-6861-421A-BB9D-1B5C3D2A6BAE}"/>
    <cellStyle name="Normal 9 3 3 2 4 2 2 4" xfId="8379" xr:uid="{0D9750F9-B031-46A4-90AF-55866A705C2B}"/>
    <cellStyle name="Normal 9 3 3 2 4 2 2 5" xfId="6274" xr:uid="{15D6DCD1-28F3-48D8-A04E-385F75B147E9}"/>
    <cellStyle name="Normal 9 3 3 2 4 2 2 6" xfId="3140" xr:uid="{EAC4433D-7E21-4A93-9A57-DD411BB57FFB}"/>
    <cellStyle name="Normal 9 3 3 2 4 2 2 7" xfId="2114" xr:uid="{89F356CB-63D7-4E21-B9F0-FE3A9AC997F4}"/>
    <cellStyle name="Normal 9 3 3 2 4 2 3" xfId="4635" xr:uid="{F34534D4-7AF7-42D6-B0D0-425C239D5900}"/>
    <cellStyle name="Normal 9 3 3 2 4 2 3 2" xfId="9875" xr:uid="{FC29C89A-2CD9-42C7-A875-43A8B9E313DE}"/>
    <cellStyle name="Normal 9 3 3 2 4 2 3 3" xfId="6751" xr:uid="{C3A68130-7FF1-4D83-A0BC-DDF26E122F38}"/>
    <cellStyle name="Normal 9 3 3 2 4 2 4" xfId="3678" xr:uid="{2324F1B0-C148-4C40-A826-C5A32683FD37}"/>
    <cellStyle name="Normal 9 3 3 2 4 2 4 2" xfId="8917" xr:uid="{EF362FD8-6DE8-4793-ACE0-0773D6FD2D6C}"/>
    <cellStyle name="Normal 9 3 3 2 4 2 5" xfId="7898" xr:uid="{03C68222-CE3A-4ECA-8887-B92806F74AC7}"/>
    <cellStyle name="Normal 9 3 3 2 4 2 6" xfId="5793" xr:uid="{4E259EE7-5EEC-4EE0-AD31-FAA749442AA4}"/>
    <cellStyle name="Normal 9 3 3 2 4 2 7" xfId="2659" xr:uid="{43F3A357-95A8-4D57-AEFF-7916D315A70B}"/>
    <cellStyle name="Normal 9 3 3 2 4 2 8" xfId="1633" xr:uid="{BBB48430-FEA3-4205-A656-409661E214B9}"/>
    <cellStyle name="Normal 9 3 3 2 4 3" xfId="845" xr:uid="{6B6526D8-8CC3-4F14-B744-E039DD77D3B2}"/>
    <cellStyle name="Normal 9 3 3 2 4 3 2" xfId="4839" xr:uid="{E0FC1EC4-D404-4D56-BF29-6456396F278C}"/>
    <cellStyle name="Normal 9 3 3 2 4 3 2 2" xfId="10079" xr:uid="{8F514E07-0D8B-41DF-B0B4-8401B6F8ADEB}"/>
    <cellStyle name="Normal 9 3 3 2 4 3 2 3" xfId="6955" xr:uid="{8F19B827-1BBF-4A65-B208-9800B7629B5F}"/>
    <cellStyle name="Normal 9 3 3 2 4 3 3" xfId="3917" xr:uid="{D4B41759-1CFD-45C0-B91D-A90B5ED48CDA}"/>
    <cellStyle name="Normal 9 3 3 2 4 3 3 2" xfId="9156" xr:uid="{5F0A7681-9E4F-48AE-9008-2E809A49EADF}"/>
    <cellStyle name="Normal 9 3 3 2 4 3 4" xfId="8137" xr:uid="{F2A98D80-7DF0-460C-8261-80E7D381A1BB}"/>
    <cellStyle name="Normal 9 3 3 2 4 3 5" xfId="6032" xr:uid="{5EDADBDC-BA85-461E-93C8-391204E845F9}"/>
    <cellStyle name="Normal 9 3 3 2 4 3 6" xfId="2898" xr:uid="{F54486B1-32BB-4367-ACCF-1DDC3A3EA13F}"/>
    <cellStyle name="Normal 9 3 3 2 4 3 7" xfId="1872" xr:uid="{649DE3BD-31A6-4E37-8283-51D7372ED9EB}"/>
    <cellStyle name="Normal 9 3 3 2 4 4" xfId="4429" xr:uid="{B3C427EF-D173-4BC8-B3EB-DE442EC28564}"/>
    <cellStyle name="Normal 9 3 3 2 4 4 2" xfId="9669" xr:uid="{340C3DD7-B148-41A8-9DB6-8309DF1EB255}"/>
    <cellStyle name="Normal 9 3 3 2 4 4 3" xfId="6545" xr:uid="{CA075203-ECFD-4B88-8CCA-EDAD331B377A}"/>
    <cellStyle name="Normal 9 3 3 2 4 5" xfId="3436" xr:uid="{87988D42-8DCC-454F-8052-B3FF609BE2A6}"/>
    <cellStyle name="Normal 9 3 3 2 4 5 2" xfId="8675" xr:uid="{AF274A11-B912-461A-8531-9D2DC63907DC}"/>
    <cellStyle name="Normal 9 3 3 2 4 6" xfId="7656" xr:uid="{F75A2A72-A349-4275-83CB-14A2869E9C88}"/>
    <cellStyle name="Normal 9 3 3 2 4 7" xfId="5551" xr:uid="{27B23609-A26C-4F65-BE0A-60B83415D955}"/>
    <cellStyle name="Normal 9 3 3 2 4 8" xfId="10665" xr:uid="{2B29356C-9BA8-47F2-AFD0-4F5A0FC29713}"/>
    <cellStyle name="Normal 9 3 3 2 4 9" xfId="2417" xr:uid="{D62B35F3-114A-4C44-A74C-05816721EF36}"/>
    <cellStyle name="Normal 9 3 3 2 5" xfId="402" xr:uid="{369B681B-8D82-4A58-AEEF-9EE57CBC9C60}"/>
    <cellStyle name="Normal 9 3 3 2 5 10" xfId="1432" xr:uid="{473AA10C-D83D-45FF-9396-2DF377731B7A}"/>
    <cellStyle name="Normal 9 3 3 2 5 2" xfId="645" xr:uid="{46FA6CEB-0C90-4C86-BC82-0E3638591FD9}"/>
    <cellStyle name="Normal 9 3 3 2 5 2 2" xfId="1128" xr:uid="{F458579E-87DD-4C9E-95C4-0E8E4631581B}"/>
    <cellStyle name="Normal 9 3 3 2 5 2 2 2" xfId="5082" xr:uid="{791F8E1A-A58F-4145-8951-66C91B0A9769}"/>
    <cellStyle name="Normal 9 3 3 2 5 2 2 2 2" xfId="10322" xr:uid="{D5163F31-5655-4CC6-B25E-D6DCE065D9AF}"/>
    <cellStyle name="Normal 9 3 3 2 5 2 2 2 3" xfId="7198" xr:uid="{2E8A8047-28F7-41FC-A2A8-7EAA529A1795}"/>
    <cellStyle name="Normal 9 3 3 2 5 2 2 3" xfId="4200" xr:uid="{0B72FCB0-4936-4B2A-8833-6D5FB1C2ACCF}"/>
    <cellStyle name="Normal 9 3 3 2 5 2 2 3 2" xfId="9439" xr:uid="{4E53690F-4DC9-4FCF-808A-CE76E8CBCB92}"/>
    <cellStyle name="Normal 9 3 3 2 5 2 2 4" xfId="8420" xr:uid="{47B0CD24-13D1-4169-8660-8F79C26C0A46}"/>
    <cellStyle name="Normal 9 3 3 2 5 2 2 5" xfId="6315" xr:uid="{2093BD86-82A9-4BAE-AC97-3B3F07904C29}"/>
    <cellStyle name="Normal 9 3 3 2 5 2 2 6" xfId="3181" xr:uid="{D9D86733-F94A-4BAC-95A5-58D85B9A97BE}"/>
    <cellStyle name="Normal 9 3 3 2 5 2 2 7" xfId="2155" xr:uid="{BD470B9E-0FAE-4397-975A-2ED46CC1876D}"/>
    <cellStyle name="Normal 9 3 3 2 5 2 3" xfId="4671" xr:uid="{13F2D804-B36B-42C0-A54D-B6F67579A3F6}"/>
    <cellStyle name="Normal 9 3 3 2 5 2 3 2" xfId="9911" xr:uid="{4C131DEC-B82E-47B7-A891-A8DDFF09ADC3}"/>
    <cellStyle name="Normal 9 3 3 2 5 2 3 3" xfId="6787" xr:uid="{1403B056-E0C4-4826-BA2F-CE7524D7B7AF}"/>
    <cellStyle name="Normal 9 3 3 2 5 2 4" xfId="3719" xr:uid="{CDBD7FE5-D387-4317-9B10-447C58F05753}"/>
    <cellStyle name="Normal 9 3 3 2 5 2 4 2" xfId="8958" xr:uid="{092441A5-7878-4008-B860-30AE0550F005}"/>
    <cellStyle name="Normal 9 3 3 2 5 2 5" xfId="7939" xr:uid="{510349D2-92EA-47A8-86FC-6EC3793B460F}"/>
    <cellStyle name="Normal 9 3 3 2 5 2 6" xfId="5834" xr:uid="{2BB960EE-CC7A-4E46-BBBE-BD50B24542FC}"/>
    <cellStyle name="Normal 9 3 3 2 5 2 7" xfId="2700" xr:uid="{A091639B-C26D-4239-8D20-4F1A357B4FA1}"/>
    <cellStyle name="Normal 9 3 3 2 5 2 8" xfId="1674" xr:uid="{BBACA4A9-C3C5-42A6-8682-AF07E3658960}"/>
    <cellStyle name="Normal 9 3 3 2 5 3" xfId="886" xr:uid="{84239868-A8F8-4148-BC17-D52AF5C3E690}"/>
    <cellStyle name="Normal 9 3 3 2 5 3 2" xfId="4875" xr:uid="{4BC4211F-2A0F-4E18-9171-88227E941242}"/>
    <cellStyle name="Normal 9 3 3 2 5 3 2 2" xfId="10115" xr:uid="{39356C21-1B5D-4B75-AE4B-65F13032DF01}"/>
    <cellStyle name="Normal 9 3 3 2 5 3 2 3" xfId="6991" xr:uid="{19EC176E-77BF-4412-A372-B5B99A699462}"/>
    <cellStyle name="Normal 9 3 3 2 5 3 3" xfId="3958" xr:uid="{CD11375A-0D34-4D5A-8D0F-C5A79A21D718}"/>
    <cellStyle name="Normal 9 3 3 2 5 3 3 2" xfId="9197" xr:uid="{C8C55323-2958-41E8-B89E-3AF78B0F1A3A}"/>
    <cellStyle name="Normal 9 3 3 2 5 3 4" xfId="8178" xr:uid="{BA7495DD-C9A6-4E7C-9638-4FDD9BF99396}"/>
    <cellStyle name="Normal 9 3 3 2 5 3 5" xfId="6073" xr:uid="{6981A4EA-E01F-4049-9E55-6B701D733394}"/>
    <cellStyle name="Normal 9 3 3 2 5 3 6" xfId="2939" xr:uid="{9436BCED-101B-4D0B-B7F7-69F4D587170B}"/>
    <cellStyle name="Normal 9 3 3 2 5 3 7" xfId="1913" xr:uid="{597C0C70-4AE5-4DC7-BDC4-8E31F28B7F85}"/>
    <cellStyle name="Normal 9 3 3 2 5 4" xfId="4464" xr:uid="{F535AFA2-0B92-4E0C-8201-0B4864081DB0}"/>
    <cellStyle name="Normal 9 3 3 2 5 4 2" xfId="9704" xr:uid="{341E2458-4376-4095-9E3F-F15D5F03B3FA}"/>
    <cellStyle name="Normal 9 3 3 2 5 4 3" xfId="6580" xr:uid="{5BFCCEF1-924B-4DA9-8375-633055BB77EC}"/>
    <cellStyle name="Normal 9 3 3 2 5 5" xfId="3477" xr:uid="{0286431D-C76A-4A5B-A726-A2FCB0544818}"/>
    <cellStyle name="Normal 9 3 3 2 5 5 2" xfId="8716" xr:uid="{C9137CB3-94BA-4ADE-BFE2-9A12507E43BD}"/>
    <cellStyle name="Normal 9 3 3 2 5 6" xfId="7697" xr:uid="{B13FDF11-3F57-4B3B-B559-F99080697649}"/>
    <cellStyle name="Normal 9 3 3 2 5 7" xfId="5592" xr:uid="{A88C6116-7265-4253-A67A-868A8A83240F}"/>
    <cellStyle name="Normal 9 3 3 2 5 8" xfId="10706" xr:uid="{C079C1A5-0249-4599-9DA1-6F2641CBCB66}"/>
    <cellStyle name="Normal 9 3 3 2 5 9" xfId="2458" xr:uid="{1B2DB495-D401-4DB0-B6C0-A8328ADD2459}"/>
    <cellStyle name="Normal 9 3 3 2 6" xfId="443" xr:uid="{6EAA0608-4BAB-43C8-8070-97013B15C05C}"/>
    <cellStyle name="Normal 9 3 3 2 6 10" xfId="1473" xr:uid="{3356A1B4-E370-4AA9-BAFD-C961AC5EB2F4}"/>
    <cellStyle name="Normal 9 3 3 2 6 2" xfId="686" xr:uid="{5C87504C-609E-4457-8ECA-9C17C702135E}"/>
    <cellStyle name="Normal 9 3 3 2 6 2 2" xfId="1169" xr:uid="{73D3C198-63FD-403B-849D-330135714551}"/>
    <cellStyle name="Normal 9 3 3 2 6 2 2 2" xfId="5118" xr:uid="{6E21B406-F0D5-4B88-9DB0-CB08D7FA7D6E}"/>
    <cellStyle name="Normal 9 3 3 2 6 2 2 2 2" xfId="10358" xr:uid="{CF9918DB-AD00-4239-B14C-5E3DF4A84E4E}"/>
    <cellStyle name="Normal 9 3 3 2 6 2 2 2 3" xfId="7234" xr:uid="{DE8AE2AD-E1DF-4F23-9222-2F3E6DC7616E}"/>
    <cellStyle name="Normal 9 3 3 2 6 2 2 3" xfId="4241" xr:uid="{1AB640FC-77A2-4EF6-8A0E-CB737EEB9D0F}"/>
    <cellStyle name="Normal 9 3 3 2 6 2 2 3 2" xfId="9480" xr:uid="{BFE34D8C-AEBE-49D8-BD95-8A56CC27AE73}"/>
    <cellStyle name="Normal 9 3 3 2 6 2 2 4" xfId="8461" xr:uid="{80668345-6FD8-4D32-B7D4-280CC977964B}"/>
    <cellStyle name="Normal 9 3 3 2 6 2 2 5" xfId="6356" xr:uid="{1101C1B7-B539-4D14-94FF-41BEE58C6D13}"/>
    <cellStyle name="Normal 9 3 3 2 6 2 2 6" xfId="3222" xr:uid="{FD7A3D2C-BE40-4D2E-931C-02AC4027CF63}"/>
    <cellStyle name="Normal 9 3 3 2 6 2 2 7" xfId="2196" xr:uid="{5F49E604-F3D5-40E9-A0B8-83170417C2D8}"/>
    <cellStyle name="Normal 9 3 3 2 6 2 3" xfId="4707" xr:uid="{E5CEF66B-7362-4946-8F55-FA00282C5789}"/>
    <cellStyle name="Normal 9 3 3 2 6 2 3 2" xfId="9947" xr:uid="{A34576A5-AAAD-47A3-A1DD-8E24EF0B64D3}"/>
    <cellStyle name="Normal 9 3 3 2 6 2 3 3" xfId="6823" xr:uid="{62BF1E60-C364-49E8-8456-D5DB849CF128}"/>
    <cellStyle name="Normal 9 3 3 2 6 2 4" xfId="3760" xr:uid="{57BA14B3-69AB-475A-B65A-E323082A5124}"/>
    <cellStyle name="Normal 9 3 3 2 6 2 4 2" xfId="8999" xr:uid="{AF927552-499C-4657-91B3-7FABFA8205F6}"/>
    <cellStyle name="Normal 9 3 3 2 6 2 5" xfId="7980" xr:uid="{0E05D7ED-3D0D-42E3-A666-3D16DF054348}"/>
    <cellStyle name="Normal 9 3 3 2 6 2 6" xfId="5875" xr:uid="{67038E29-CD6A-48FB-A0E3-1604D9EDA1A7}"/>
    <cellStyle name="Normal 9 3 3 2 6 2 7" xfId="2741" xr:uid="{EDBC1002-4B0A-448D-8DC7-E19F887E643B}"/>
    <cellStyle name="Normal 9 3 3 2 6 2 8" xfId="1715" xr:uid="{F9099582-1C70-470B-B667-C505875D64B8}"/>
    <cellStyle name="Normal 9 3 3 2 6 3" xfId="927" xr:uid="{413CFB29-226F-4B73-AAC3-36B965362FB9}"/>
    <cellStyle name="Normal 9 3 3 2 6 3 2" xfId="4911" xr:uid="{934F249F-0F4E-4F17-B310-B99498AE0C9D}"/>
    <cellStyle name="Normal 9 3 3 2 6 3 2 2" xfId="10151" xr:uid="{9F508771-8AA1-456E-91EF-8183A5FA4AB2}"/>
    <cellStyle name="Normal 9 3 3 2 6 3 2 3" xfId="7027" xr:uid="{2CD46460-FD95-4D03-9C8E-3B011DA7E838}"/>
    <cellStyle name="Normal 9 3 3 2 6 3 3" xfId="3999" xr:uid="{FC38E956-8546-4319-8563-F91B4AA91BC3}"/>
    <cellStyle name="Normal 9 3 3 2 6 3 3 2" xfId="9238" xr:uid="{D835C1E3-6CCF-4B35-94F5-19760A21AA1B}"/>
    <cellStyle name="Normal 9 3 3 2 6 3 4" xfId="8219" xr:uid="{1D0F2BC4-3A00-4B7B-BA51-8AD4B4A52025}"/>
    <cellStyle name="Normal 9 3 3 2 6 3 5" xfId="6114" xr:uid="{696BDBFA-6F16-40D4-A38C-3B669C807A81}"/>
    <cellStyle name="Normal 9 3 3 2 6 3 6" xfId="2980" xr:uid="{524F4BF3-5C47-4F08-A707-EBB962DF8BF0}"/>
    <cellStyle name="Normal 9 3 3 2 6 3 7" xfId="1954" xr:uid="{5DCDB968-4ACD-4E5C-9455-0C242BC5A20A}"/>
    <cellStyle name="Normal 9 3 3 2 6 4" xfId="4500" xr:uid="{482BA87C-6F48-4C5C-BFE9-8D2845F91B14}"/>
    <cellStyle name="Normal 9 3 3 2 6 4 2" xfId="9740" xr:uid="{3CEF2990-1AE0-4324-9931-80317ADEC816}"/>
    <cellStyle name="Normal 9 3 3 2 6 4 3" xfId="6616" xr:uid="{4EFDD032-02B8-4059-8C7D-41BE41CC88BB}"/>
    <cellStyle name="Normal 9 3 3 2 6 5" xfId="3518" xr:uid="{FF63ED29-CF55-431A-B649-58351F7990AC}"/>
    <cellStyle name="Normal 9 3 3 2 6 5 2" xfId="8757" xr:uid="{B8A76E7C-97BD-49B4-BFD0-F3B5FEA910CC}"/>
    <cellStyle name="Normal 9 3 3 2 6 6" xfId="7738" xr:uid="{CB9E7FA5-ED2F-4C71-B7B3-5FA57EC93F3F}"/>
    <cellStyle name="Normal 9 3 3 2 6 7" xfId="5633" xr:uid="{04275F5C-4956-4426-A7DA-8E3893A675F2}"/>
    <cellStyle name="Normal 9 3 3 2 6 8" xfId="10747" xr:uid="{C6DB55D6-E9D6-477C-A043-CB029ACB7B91}"/>
    <cellStyle name="Normal 9 3 3 2 6 9" xfId="2499" xr:uid="{57FB8CAA-03E1-4AF4-B485-AEE98DA86CFE}"/>
    <cellStyle name="Normal 9 3 3 2 7" xfId="301" xr:uid="{27546132-156B-48C2-A353-41D24835959E}"/>
    <cellStyle name="Normal 9 3 3 2 7 2" xfId="547" xr:uid="{4BA4C544-C44D-4501-9534-A8D3A50AD021}"/>
    <cellStyle name="Normal 9 3 3 2 7 2 2" xfId="1030" xr:uid="{E6CB8C90-A9CB-4625-814B-4E7C4311E8CC}"/>
    <cellStyle name="Normal 9 3 3 2 7 2 2 2" xfId="4998" xr:uid="{0CC3F886-51E2-4072-B4B1-817DC7E3418A}"/>
    <cellStyle name="Normal 9 3 3 2 7 2 2 2 2" xfId="10238" xr:uid="{FC009B24-E8C0-4BDC-B65E-57C5CB7AFE60}"/>
    <cellStyle name="Normal 9 3 3 2 7 2 2 2 3" xfId="7114" xr:uid="{17A04475-4A32-4776-8230-CEF6858796CB}"/>
    <cellStyle name="Normal 9 3 3 2 7 2 2 3" xfId="4102" xr:uid="{1A3E949F-EEB2-4ACA-BDF8-92677207D2CE}"/>
    <cellStyle name="Normal 9 3 3 2 7 2 2 3 2" xfId="9341" xr:uid="{C1590839-19F7-448F-8D08-D2842498AFCA}"/>
    <cellStyle name="Normal 9 3 3 2 7 2 2 4" xfId="8322" xr:uid="{AF017D7A-97BB-4B2F-83E7-D8B42BE3ABBC}"/>
    <cellStyle name="Normal 9 3 3 2 7 2 2 5" xfId="6217" xr:uid="{48D3357B-3DC2-4B4B-9A96-298A57DE8FE9}"/>
    <cellStyle name="Normal 9 3 3 2 7 2 2 6" xfId="3083" xr:uid="{5C32210B-5CDA-4D77-97D4-8488CACB51D9}"/>
    <cellStyle name="Normal 9 3 3 2 7 2 2 7" xfId="2057" xr:uid="{9078498D-141D-4013-AEB5-1ED09914FDF1}"/>
    <cellStyle name="Normal 9 3 3 2 7 2 3" xfId="4587" xr:uid="{E2630395-C22C-4879-A6A8-05D329528470}"/>
    <cellStyle name="Normal 9 3 3 2 7 2 3 2" xfId="9827" xr:uid="{5D01F5CE-4DFB-4A83-8D1A-AB5EB454A3F3}"/>
    <cellStyle name="Normal 9 3 3 2 7 2 3 3" xfId="6703" xr:uid="{3D057B38-4BB8-4C7D-8A03-910B01342203}"/>
    <cellStyle name="Normal 9 3 3 2 7 2 4" xfId="3621" xr:uid="{929D9A9B-5743-4B70-9A2F-B3E97B433E37}"/>
    <cellStyle name="Normal 9 3 3 2 7 2 4 2" xfId="8860" xr:uid="{81A180D4-FBE9-4508-B3C9-D41072D59FB3}"/>
    <cellStyle name="Normal 9 3 3 2 7 2 5" xfId="7841" xr:uid="{6A060423-E3FC-47E3-9AA6-9DC33C9EB03A}"/>
    <cellStyle name="Normal 9 3 3 2 7 2 6" xfId="5736" xr:uid="{0EAF6BCE-5FD4-411F-B20E-4BB41F35E173}"/>
    <cellStyle name="Normal 9 3 3 2 7 2 7" xfId="2602" xr:uid="{1BDFBD8B-22E8-4134-9AED-9AAB4DEBDC7C}"/>
    <cellStyle name="Normal 9 3 3 2 7 2 8" xfId="1576" xr:uid="{45687DD0-06F8-4100-A126-BB9F2E9C1C49}"/>
    <cellStyle name="Normal 9 3 3 2 7 3" xfId="787" xr:uid="{5A8BC545-9DBA-46B6-90D4-9E5069E7FDA1}"/>
    <cellStyle name="Normal 9 3 3 2 7 3 2" xfId="4791" xr:uid="{ED2E10F6-A8D6-45BD-86E8-8F1AF6492D70}"/>
    <cellStyle name="Normal 9 3 3 2 7 3 2 2" xfId="10031" xr:uid="{BB59477B-4131-490C-9F13-906838336F5F}"/>
    <cellStyle name="Normal 9 3 3 2 7 3 2 3" xfId="6907" xr:uid="{35B52886-FB36-4992-A2F4-87FEC9CF734D}"/>
    <cellStyle name="Normal 9 3 3 2 7 3 3" xfId="3859" xr:uid="{EE58E7EE-4726-4BF7-976A-EFCFF924F183}"/>
    <cellStyle name="Normal 9 3 3 2 7 3 3 2" xfId="9098" xr:uid="{832DA85B-B6B4-4316-B9AE-0ECDAD3F8910}"/>
    <cellStyle name="Normal 9 3 3 2 7 3 4" xfId="8079" xr:uid="{62DC0943-8D91-42D9-8730-95703393D225}"/>
    <cellStyle name="Normal 9 3 3 2 7 3 5" xfId="5974" xr:uid="{EA0C6506-2F8B-42B7-8B9A-E15478A65C95}"/>
    <cellStyle name="Normal 9 3 3 2 7 3 6" xfId="2840" xr:uid="{EA0A057A-6A3A-4B02-9774-989C304AFFB4}"/>
    <cellStyle name="Normal 9 3 3 2 7 3 7" xfId="1814" xr:uid="{5F91026D-111F-432C-A75F-D90A5F12A580}"/>
    <cellStyle name="Normal 9 3 3 2 7 4" xfId="4381" xr:uid="{5742C355-8423-4432-980F-7BEC88D317CB}"/>
    <cellStyle name="Normal 9 3 3 2 7 4 2" xfId="9621" xr:uid="{CE2A8B55-7F61-4ED2-8E11-F9F10AFC2334}"/>
    <cellStyle name="Normal 9 3 3 2 7 4 3" xfId="6497" xr:uid="{8D7761FA-8B29-4333-9B15-CA67AF62BA2B}"/>
    <cellStyle name="Normal 9 3 3 2 7 5" xfId="3378" xr:uid="{CC02B4AF-2DC8-4C7E-8869-50A372FCC430}"/>
    <cellStyle name="Normal 9 3 3 2 7 5 2" xfId="8617" xr:uid="{05C2C18E-2B47-49BD-8C2D-952346BD8C3F}"/>
    <cellStyle name="Normal 9 3 3 2 7 6" xfId="7598" xr:uid="{9573A3DB-D726-40CB-9EC4-6A26EEC4AEFD}"/>
    <cellStyle name="Normal 9 3 3 2 7 7" xfId="5493" xr:uid="{BA49CD1A-87A6-4D09-ADD8-C98B7570CC5C}"/>
    <cellStyle name="Normal 9 3 3 2 7 8" xfId="2359" xr:uid="{536B17B6-8A39-4764-8E9E-3E1EF8DA23DF}"/>
    <cellStyle name="Normal 9 3 3 2 7 9" xfId="1333" xr:uid="{B0A8CA44-141B-4D99-BDC9-40689911F2F8}"/>
    <cellStyle name="Normal 9 3 3 2 8" xfId="490" xr:uid="{76495ABB-543C-4EB9-BB0D-32277D99F8AA}"/>
    <cellStyle name="Normal 9 3 3 2 8 2" xfId="973" xr:uid="{C9D631C8-12FD-437A-8608-FD48B5B84C80}"/>
    <cellStyle name="Normal 9 3 3 2 8 2 2" xfId="4951" xr:uid="{5D640EFE-E03F-4602-A83C-675BF9F9C0AA}"/>
    <cellStyle name="Normal 9 3 3 2 8 2 2 2" xfId="10191" xr:uid="{B0D849EA-ED45-4CCE-B0A2-2C1906AC4B9F}"/>
    <cellStyle name="Normal 9 3 3 2 8 2 2 3" xfId="7067" xr:uid="{022BDA72-D485-4BBC-B309-09F7A4DF5190}"/>
    <cellStyle name="Normal 9 3 3 2 8 2 3" xfId="4045" xr:uid="{9188D364-321D-49E1-B437-ADFF6F67DB6C}"/>
    <cellStyle name="Normal 9 3 3 2 8 2 3 2" xfId="9284" xr:uid="{08E7E06E-E6E8-41EC-BC49-D18DBE65CB6E}"/>
    <cellStyle name="Normal 9 3 3 2 8 2 4" xfId="8265" xr:uid="{53964948-CACD-47F8-8A86-3F00AE4CAE09}"/>
    <cellStyle name="Normal 9 3 3 2 8 2 5" xfId="6160" xr:uid="{E8F4CEE6-DA34-4E44-99FF-F777BB3C64CB}"/>
    <cellStyle name="Normal 9 3 3 2 8 2 6" xfId="3026" xr:uid="{B51F4B5B-E076-404A-B153-1EB4164C1251}"/>
    <cellStyle name="Normal 9 3 3 2 8 2 7" xfId="2000" xr:uid="{5CA5E3E8-4E9F-4E79-A7E7-453396BF5E92}"/>
    <cellStyle name="Normal 9 3 3 2 8 3" xfId="4539" xr:uid="{4DE19358-A620-4A11-8F4A-82703AED4046}"/>
    <cellStyle name="Normal 9 3 3 2 8 3 2" xfId="9779" xr:uid="{63F98A2E-F7AD-47A1-A39C-FBD3DDF3F4B6}"/>
    <cellStyle name="Normal 9 3 3 2 8 3 3" xfId="6655" xr:uid="{B0EC005F-38F2-4B2A-B8F7-1186C46E7206}"/>
    <cellStyle name="Normal 9 3 3 2 8 4" xfId="3564" xr:uid="{BE302975-AE88-4F0C-AA3C-BC3CDBE40E93}"/>
    <cellStyle name="Normal 9 3 3 2 8 4 2" xfId="8803" xr:uid="{8540039E-8655-46F1-B48B-2BE057A06668}"/>
    <cellStyle name="Normal 9 3 3 2 8 5" xfId="7784" xr:uid="{C469CD4D-D827-4B12-B837-D7036A3D9DCD}"/>
    <cellStyle name="Normal 9 3 3 2 8 6" xfId="5679" xr:uid="{ECD7CB39-FC3A-4DC8-BB83-95D67F8C54D2}"/>
    <cellStyle name="Normal 9 3 3 2 8 7" xfId="2545" xr:uid="{1CAEAF2C-F9C0-4ED7-8D8D-9D14FB0E3464}"/>
    <cellStyle name="Normal 9 3 3 2 8 8" xfId="1519" xr:uid="{89B62178-263A-43AC-932A-90854CA09184}"/>
    <cellStyle name="Normal 9 3 3 2 9" xfId="243" xr:uid="{F9BF9325-0A54-40D0-82EA-0FAE2B6DEC96}"/>
    <cellStyle name="Normal 9 3 3 2 9 2" xfId="4332" xr:uid="{A2034404-24C3-4FD8-A832-683BE89AB17E}"/>
    <cellStyle name="Normal 9 3 3 2 9 2 2" xfId="9572" xr:uid="{51B2FEF9-D8F4-4C6A-AB98-1869E1E31DD2}"/>
    <cellStyle name="Normal 9 3 3 2 9 2 3" xfId="6448" xr:uid="{13ACEBF8-A162-4339-84F3-F67C7D0CC2E5}"/>
    <cellStyle name="Normal 9 3 3 2 9 3" xfId="3320" xr:uid="{507AC6CD-FE5C-4B04-8AEB-57C39C6C1AF5}"/>
    <cellStyle name="Normal 9 3 3 2 9 3 2" xfId="8559" xr:uid="{CBD3E33B-6DF6-4073-81D0-5DF62C7D9FA5}"/>
    <cellStyle name="Normal 9 3 3 2 9 4" xfId="7540" xr:uid="{80E9B213-6EA6-4E97-AD54-E99CD403BAE0}"/>
    <cellStyle name="Normal 9 3 3 2 9 5" xfId="5435" xr:uid="{3528161C-5942-4271-B1E5-4B6EBFE66BA3}"/>
    <cellStyle name="Normal 9 3 3 2 9 6" xfId="2301" xr:uid="{97DF2843-1B39-42FC-BF79-A7271DDABC48}"/>
    <cellStyle name="Normal 9 3 3 2 9 7" xfId="1275" xr:uid="{42DC1D29-0B70-44A9-BE63-6AD613CA0220}"/>
    <cellStyle name="Normal 9 3 3 3" xfId="210" xr:uid="{2E3CA418-7847-4D12-8E96-9FEA2ED794E5}"/>
    <cellStyle name="Normal 9 3 3 3 10" xfId="10632" xr:uid="{EA9DA940-4496-4449-B55E-8C9CFFBC176C}"/>
    <cellStyle name="Normal 9 3 3 3 11" xfId="2269" xr:uid="{7329586F-4FB0-4A89-AFE6-3B468E8C7B97}"/>
    <cellStyle name="Normal 9 3 3 3 12" xfId="1243" xr:uid="{DAE47D64-101C-4568-9CBD-BB31ADFA18F8}"/>
    <cellStyle name="Normal 9 3 3 3 2" xfId="326" xr:uid="{33B1315C-D650-4B35-9960-F205B131AC98}"/>
    <cellStyle name="Normal 9 3 3 3 2 2" xfId="571" xr:uid="{CCC604C8-D258-48E0-ADFF-8B1BABA5E7D9}"/>
    <cellStyle name="Normal 9 3 3 3 2 2 2" xfId="1054" xr:uid="{D9ABB132-B8CA-42F5-B593-CF934EAC43F4}"/>
    <cellStyle name="Normal 9 3 3 3 2 2 2 2" xfId="5022" xr:uid="{A9E02C9D-018B-44DC-8C04-8C14B67B8721}"/>
    <cellStyle name="Normal 9 3 3 3 2 2 2 2 2" xfId="10262" xr:uid="{26633E3C-5EEE-4B35-A0F1-F66F82E4E0A5}"/>
    <cellStyle name="Normal 9 3 3 3 2 2 2 2 3" xfId="7138" xr:uid="{D2F8FB7A-BE33-424D-8842-E9583454676B}"/>
    <cellStyle name="Normal 9 3 3 3 2 2 2 3" xfId="4126" xr:uid="{35BDD396-31A9-4480-BEF7-9AFCB385EE4E}"/>
    <cellStyle name="Normal 9 3 3 3 2 2 2 3 2" xfId="9365" xr:uid="{4D4723B5-97ED-4364-B27F-8ADE3B0E6871}"/>
    <cellStyle name="Normal 9 3 3 3 2 2 2 4" xfId="8346" xr:uid="{116D3E57-ED51-46A8-9FB0-07512C01B565}"/>
    <cellStyle name="Normal 9 3 3 3 2 2 2 5" xfId="6241" xr:uid="{8839D712-3E96-4752-A265-A1E8470C08FA}"/>
    <cellStyle name="Normal 9 3 3 3 2 2 2 6" xfId="3107" xr:uid="{204757BF-7CC7-41AE-A9EB-7AF8024C9521}"/>
    <cellStyle name="Normal 9 3 3 3 2 2 2 7" xfId="2081" xr:uid="{843FA072-84A7-45F8-B061-153809B87C2E}"/>
    <cellStyle name="Normal 9 3 3 3 2 2 3" xfId="4611" xr:uid="{17CEC4C4-4AB0-436A-9C51-BF0A1BD6864A}"/>
    <cellStyle name="Normal 9 3 3 3 2 2 3 2" xfId="9851" xr:uid="{CFAF34E4-BF8A-46FE-B414-FE925473143B}"/>
    <cellStyle name="Normal 9 3 3 3 2 2 3 3" xfId="6727" xr:uid="{231EA493-E2C9-4CA4-8A61-A6406CCFDBB4}"/>
    <cellStyle name="Normal 9 3 3 3 2 2 4" xfId="3645" xr:uid="{E0A315C7-E668-4EBE-82ED-7337DBB57A8A}"/>
    <cellStyle name="Normal 9 3 3 3 2 2 4 2" xfId="8884" xr:uid="{AB177519-76B6-44C5-82E1-23326B6D3362}"/>
    <cellStyle name="Normal 9 3 3 3 2 2 5" xfId="7865" xr:uid="{CF65462B-FC39-41C2-BBC4-C13C8EC5F384}"/>
    <cellStyle name="Normal 9 3 3 3 2 2 6" xfId="5760" xr:uid="{A0012A2A-19DB-43FC-8325-DBD456FFBC9A}"/>
    <cellStyle name="Normal 9 3 3 3 2 2 7" xfId="2626" xr:uid="{BED0B7E6-2A55-4769-BDA5-0A267392D25A}"/>
    <cellStyle name="Normal 9 3 3 3 2 2 8" xfId="1600" xr:uid="{5CBA1944-30C0-4415-852C-056E97B2CDD9}"/>
    <cellStyle name="Normal 9 3 3 3 2 3" xfId="812" xr:uid="{0C122D97-D319-48B5-85EC-322CC2BDE2C2}"/>
    <cellStyle name="Normal 9 3 3 3 2 3 2" xfId="4815" xr:uid="{9F655B7C-6FC6-4058-BA1F-3CFFB592A7F8}"/>
    <cellStyle name="Normal 9 3 3 3 2 3 2 2" xfId="10055" xr:uid="{5535F7DD-BFE9-497E-98FD-8EB894752AA8}"/>
    <cellStyle name="Normal 9 3 3 3 2 3 2 3" xfId="6931" xr:uid="{6DA0C07C-1FA2-4F65-B71D-D300781A5F5A}"/>
    <cellStyle name="Normal 9 3 3 3 2 3 3" xfId="3884" xr:uid="{E1B9A0FB-AF1B-4B9C-A28D-A50D598A92C2}"/>
    <cellStyle name="Normal 9 3 3 3 2 3 3 2" xfId="9123" xr:uid="{5EE06423-68AB-4B02-A911-F281C865BA16}"/>
    <cellStyle name="Normal 9 3 3 3 2 3 4" xfId="8104" xr:uid="{A86E61E6-FCF0-4670-81B3-3E0C79488524}"/>
    <cellStyle name="Normal 9 3 3 3 2 3 5" xfId="5999" xr:uid="{8A49995B-B04A-4E4C-A2DD-1D36FF0A0212}"/>
    <cellStyle name="Normal 9 3 3 3 2 3 6" xfId="2865" xr:uid="{191B51EF-6271-42E6-B300-21E5780FF252}"/>
    <cellStyle name="Normal 9 3 3 3 2 3 7" xfId="1839" xr:uid="{F24CBE38-1769-4A7E-999B-63736723A949}"/>
    <cellStyle name="Normal 9 3 3 3 2 4" xfId="4405" xr:uid="{78A7F9E8-E175-41AA-A16F-2A9C58D48E8A}"/>
    <cellStyle name="Normal 9 3 3 3 2 4 2" xfId="9645" xr:uid="{1453E3DB-3DDA-47E8-87BD-09949949059D}"/>
    <cellStyle name="Normal 9 3 3 3 2 4 3" xfId="6521" xr:uid="{B73CCAE9-0B7A-4B62-BEC8-011F04904844}"/>
    <cellStyle name="Normal 9 3 3 3 2 5" xfId="3403" xr:uid="{0E1A4DA9-BCD1-4440-BF70-C54FEC969AE7}"/>
    <cellStyle name="Normal 9 3 3 3 2 5 2" xfId="8642" xr:uid="{B424D039-4433-478C-8825-BE2B83DDB54F}"/>
    <cellStyle name="Normal 9 3 3 3 2 6" xfId="7623" xr:uid="{3E2EF017-EDE8-4675-9BC2-6017295D8565}"/>
    <cellStyle name="Normal 9 3 3 3 2 7" xfId="5518" xr:uid="{778F92DC-55A4-47C7-A4D7-BEDF77221D5B}"/>
    <cellStyle name="Normal 9 3 3 3 2 8" xfId="2384" xr:uid="{ED952F46-69C8-4785-A801-1648A70F7E55}"/>
    <cellStyle name="Normal 9 3 3 3 2 9" xfId="1358" xr:uid="{84685B5B-F9EE-4E16-B6E4-A202319BD6CD}"/>
    <cellStyle name="Normal 9 3 3 3 3" xfId="514" xr:uid="{6CA80E23-55E1-422F-A037-4F273D3F4A30}"/>
    <cellStyle name="Normal 9 3 3 3 3 2" xfId="997" xr:uid="{7585DB22-A4C2-45A2-A372-D4D37782BBB4}"/>
    <cellStyle name="Normal 9 3 3 3 3 2 2" xfId="4974" xr:uid="{7F2290E8-7D54-4979-BBB7-A84CA427A1E0}"/>
    <cellStyle name="Normal 9 3 3 3 3 2 2 2" xfId="10214" xr:uid="{260B9148-E50E-481E-9473-6AD1E964FC59}"/>
    <cellStyle name="Normal 9 3 3 3 3 2 2 3" xfId="7090" xr:uid="{4301E36E-234E-4C23-A17E-27B4172BAF4D}"/>
    <cellStyle name="Normal 9 3 3 3 3 2 3" xfId="4069" xr:uid="{1F8ACD29-5390-402F-9FD2-6D7E91BE88EF}"/>
    <cellStyle name="Normal 9 3 3 3 3 2 3 2" xfId="9308" xr:uid="{C94E4DA5-0F86-4D6D-B538-764D1FF8E666}"/>
    <cellStyle name="Normal 9 3 3 3 3 2 4" xfId="8289" xr:uid="{37F7ECA0-3F37-45A7-8E9F-6F177FF8FA27}"/>
    <cellStyle name="Normal 9 3 3 3 3 2 5" xfId="6184" xr:uid="{DB70ADFE-C23F-4327-9452-4A081771A702}"/>
    <cellStyle name="Normal 9 3 3 3 3 2 6" xfId="3050" xr:uid="{5571A4D8-C13F-4D1A-8E44-04C1483A8170}"/>
    <cellStyle name="Normal 9 3 3 3 3 2 7" xfId="2024" xr:uid="{ABA1DC1B-4EC2-4C0A-B87A-62C6C96F251B}"/>
    <cellStyle name="Normal 9 3 3 3 3 3" xfId="4562" xr:uid="{ADB8EEBA-D85F-4C5D-93A4-D8C43B2A19B0}"/>
    <cellStyle name="Normal 9 3 3 3 3 3 2" xfId="9802" xr:uid="{B056C9F1-67B8-48C8-9C2F-FCF4F0549F88}"/>
    <cellStyle name="Normal 9 3 3 3 3 3 3" xfId="6678" xr:uid="{7DB32D37-4BB8-41B0-8B53-3D5BEF410AB5}"/>
    <cellStyle name="Normal 9 3 3 3 3 4" xfId="3588" xr:uid="{C9E47132-4D41-4E27-8EE4-C4D6CE8F3CE3}"/>
    <cellStyle name="Normal 9 3 3 3 3 4 2" xfId="8827" xr:uid="{A16D2589-1314-4518-A0EB-6C29E5BDC955}"/>
    <cellStyle name="Normal 9 3 3 3 3 5" xfId="7808" xr:uid="{5C45C32C-0301-42B4-89DD-208E7A3CE6D2}"/>
    <cellStyle name="Normal 9 3 3 3 3 6" xfId="5703" xr:uid="{EC0B5AE1-289D-4C71-B189-609699E92127}"/>
    <cellStyle name="Normal 9 3 3 3 3 7" xfId="2569" xr:uid="{892E7AB3-6324-4D8E-80B3-05EE8A1BE093}"/>
    <cellStyle name="Normal 9 3 3 3 3 8" xfId="1543" xr:uid="{83F8B5BE-D47C-46DF-B6E6-F2A311E7D863}"/>
    <cellStyle name="Normal 9 3 3 3 4" xfId="268" xr:uid="{7A9483A6-7DC0-48BD-8E56-447D0334EEB9}"/>
    <cellStyle name="Normal 9 3 3 3 4 2" xfId="4356" xr:uid="{614F4533-C2C9-475C-8AE3-C104A58D30C2}"/>
    <cellStyle name="Normal 9 3 3 3 4 2 2" xfId="9596" xr:uid="{03796CA9-1990-4958-BD97-B792E664CDC8}"/>
    <cellStyle name="Normal 9 3 3 3 4 2 3" xfId="6472" xr:uid="{A04A0352-D542-4B1F-922E-155A05BDF3F3}"/>
    <cellStyle name="Normal 9 3 3 3 4 3" xfId="3345" xr:uid="{083ACA8E-ECE9-4648-81B2-59F4604E24B1}"/>
    <cellStyle name="Normal 9 3 3 3 4 3 2" xfId="8584" xr:uid="{F77F8388-FE46-44A4-9F86-C197FA4ED1D8}"/>
    <cellStyle name="Normal 9 3 3 3 4 4" xfId="7565" xr:uid="{9010852C-18E4-423A-976E-1EA49F9F2802}"/>
    <cellStyle name="Normal 9 3 3 3 4 5" xfId="5460" xr:uid="{48DFCF16-7C2E-4A7F-B9EE-121345584ECB}"/>
    <cellStyle name="Normal 9 3 3 3 4 6" xfId="2326" xr:uid="{2F738A24-3837-49F6-8916-14A3A3F9FE6A}"/>
    <cellStyle name="Normal 9 3 3 3 4 7" xfId="1300" xr:uid="{17D54339-93AC-4E34-B804-59C2406FEAFD}"/>
    <cellStyle name="Normal 9 3 3 3 5" xfId="754" xr:uid="{957099EF-B368-4D46-9650-5616AC5176BC}"/>
    <cellStyle name="Normal 9 3 3 3 5 2" xfId="4767" xr:uid="{AE987D51-3BE3-4202-8E49-37AB5DB623A8}"/>
    <cellStyle name="Normal 9 3 3 3 5 2 2" xfId="10007" xr:uid="{CF1B5FD5-2948-4E7B-9B80-3238444EA33F}"/>
    <cellStyle name="Normal 9 3 3 3 5 2 3" xfId="6883" xr:uid="{D75D4782-1124-43CD-906A-1FEA7784A083}"/>
    <cellStyle name="Normal 9 3 3 3 5 3" xfId="3826" xr:uid="{5693AB1D-B588-49CD-9030-180E56EAF8B8}"/>
    <cellStyle name="Normal 9 3 3 3 5 3 2" xfId="9065" xr:uid="{E2C3BAD0-6C33-4B36-8C90-9FF223503861}"/>
    <cellStyle name="Normal 9 3 3 3 5 4" xfId="8046" xr:uid="{0747B1B2-F7E1-45F3-95C5-C1E235EB3A12}"/>
    <cellStyle name="Normal 9 3 3 3 5 5" xfId="5941" xr:uid="{F2F24C09-3603-4FDB-8D20-30F666480572}"/>
    <cellStyle name="Normal 9 3 3 3 5 6" xfId="2807" xr:uid="{D696A823-0DED-4C14-AF2F-855FBEA2BF9A}"/>
    <cellStyle name="Normal 9 3 3 3 5 7" xfId="1781" xr:uid="{0F10D470-0622-427B-9D28-FF2CCC19337F}"/>
    <cellStyle name="Normal 9 3 3 3 6" xfId="4309" xr:uid="{FBE7EB73-5ECD-4F30-A96B-7B6FF537EC1B}"/>
    <cellStyle name="Normal 9 3 3 3 6 2" xfId="9549" xr:uid="{7644E935-B084-463A-8C3B-5D94E50A8978}"/>
    <cellStyle name="Normal 9 3 3 3 6 3" xfId="6425" xr:uid="{46BF581A-E63B-44C8-8C47-865092FA96E9}"/>
    <cellStyle name="Normal 9 3 3 3 7" xfId="3288" xr:uid="{C4357F20-07FE-497A-BDD8-E4C5333FFA16}"/>
    <cellStyle name="Normal 9 3 3 3 7 2" xfId="8527" xr:uid="{6BA96AA9-DDB2-4E4B-86F0-87CDD4F072B3}"/>
    <cellStyle name="Normal 9 3 3 3 8" xfId="7508" xr:uid="{8EE95FE9-93D9-4CCC-8898-EC4A936A150F}"/>
    <cellStyle name="Normal 9 3 3 3 9" xfId="5403" xr:uid="{13FF9A43-27D8-44BA-BEE5-A4DB80358532}"/>
    <cellStyle name="Normal 9 3 3 4" xfId="348" xr:uid="{0B68BDC7-BF6D-4A19-B543-23169F3A63EE}"/>
    <cellStyle name="Normal 9 3 3 4 10" xfId="1380" xr:uid="{10FEDBAB-CCB6-417C-AA5A-ADF081EC1589}"/>
    <cellStyle name="Normal 9 3 3 4 2" xfId="593" xr:uid="{80EA13DE-7CEF-4E43-B86C-642CB7876AFE}"/>
    <cellStyle name="Normal 9 3 3 4 2 2" xfId="1076" xr:uid="{A693909B-5C5D-4A74-A056-87F1FE67766C}"/>
    <cellStyle name="Normal 9 3 3 4 2 2 2" xfId="5039" xr:uid="{AEF76791-F253-4DA9-B8DD-C9C3DCABFF0B}"/>
    <cellStyle name="Normal 9 3 3 4 2 2 2 2" xfId="10279" xr:uid="{2613D2F6-6A36-43B5-994A-911C1C92CB80}"/>
    <cellStyle name="Normal 9 3 3 4 2 2 2 3" xfId="7155" xr:uid="{4902E532-7B3D-4739-B796-5BD584D27137}"/>
    <cellStyle name="Normal 9 3 3 4 2 2 3" xfId="4148" xr:uid="{42E9ABCC-1FD1-405D-86F6-23D0F58DF1F9}"/>
    <cellStyle name="Normal 9 3 3 4 2 2 3 2" xfId="9387" xr:uid="{F3FCA01F-6B26-4494-8E2D-AF7DBC199025}"/>
    <cellStyle name="Normal 9 3 3 4 2 2 4" xfId="8368" xr:uid="{296E2015-8398-485A-8613-0DEE49A72D86}"/>
    <cellStyle name="Normal 9 3 3 4 2 2 5" xfId="6263" xr:uid="{BC2F3437-C229-4005-A999-9C763C3D1A3E}"/>
    <cellStyle name="Normal 9 3 3 4 2 2 6" xfId="3129" xr:uid="{4381E033-3E29-479D-9758-0AD9C67C06E3}"/>
    <cellStyle name="Normal 9 3 3 4 2 2 7" xfId="2103" xr:uid="{AF9CDF55-6C87-462A-BB7C-E2959B33CEBF}"/>
    <cellStyle name="Normal 9 3 3 4 2 3" xfId="4628" xr:uid="{3A1F59F2-096C-417A-A668-2297CBA728C1}"/>
    <cellStyle name="Normal 9 3 3 4 2 3 2" xfId="9868" xr:uid="{0E4E77D8-CDD4-4625-9D57-EF04EE1A4147}"/>
    <cellStyle name="Normal 9 3 3 4 2 3 3" xfId="6744" xr:uid="{EF07B33C-73AA-485A-BD58-9EAA05E44487}"/>
    <cellStyle name="Normal 9 3 3 4 2 4" xfId="3667" xr:uid="{50C663E0-B930-430C-B0B9-33BC404C372E}"/>
    <cellStyle name="Normal 9 3 3 4 2 4 2" xfId="8906" xr:uid="{EAEC627C-7280-472E-AFDB-88765CE10BCE}"/>
    <cellStyle name="Normal 9 3 3 4 2 5" xfId="7887" xr:uid="{B5D5BE43-08B8-4A7C-B49D-37FE4435E559}"/>
    <cellStyle name="Normal 9 3 3 4 2 6" xfId="5782" xr:uid="{9F44F820-1465-4E30-AB8A-AD273E1F06B7}"/>
    <cellStyle name="Normal 9 3 3 4 2 7" xfId="2648" xr:uid="{5A7A4833-115E-427F-A5A6-2D47A82549FB}"/>
    <cellStyle name="Normal 9 3 3 4 2 8" xfId="1622" xr:uid="{1828DAB1-7EFC-4B30-AAE8-429926882015}"/>
    <cellStyle name="Normal 9 3 3 4 3" xfId="834" xr:uid="{7FE77F74-AFBE-4A8B-88B6-40525B019EFC}"/>
    <cellStyle name="Normal 9 3 3 4 3 2" xfId="4832" xr:uid="{5E89459B-544B-4108-88FA-979BA6F19C0D}"/>
    <cellStyle name="Normal 9 3 3 4 3 2 2" xfId="10072" xr:uid="{322B28B2-469B-46CD-A78B-6FBA763237FA}"/>
    <cellStyle name="Normal 9 3 3 4 3 2 3" xfId="6948" xr:uid="{F3F3F1DA-B385-468C-BAD0-84C037AECB64}"/>
    <cellStyle name="Normal 9 3 3 4 3 3" xfId="3906" xr:uid="{EBECF830-FE5F-41CF-B8BA-F6D6F735C3C4}"/>
    <cellStyle name="Normal 9 3 3 4 3 3 2" xfId="9145" xr:uid="{178DC96B-3344-4586-80EE-B5ADCA199570}"/>
    <cellStyle name="Normal 9 3 3 4 3 4" xfId="8126" xr:uid="{2B27CADE-CA42-4497-99F1-CDA5511C44A1}"/>
    <cellStyle name="Normal 9 3 3 4 3 5" xfId="6021" xr:uid="{8E4F8876-C190-48A3-9867-609FB480A7F9}"/>
    <cellStyle name="Normal 9 3 3 4 3 6" xfId="2887" xr:uid="{72CDB459-A9E9-4E1A-B526-BA9D165A6F0D}"/>
    <cellStyle name="Normal 9 3 3 4 3 7" xfId="1861" xr:uid="{2E7563D9-9E93-427D-BAF6-07D0EF4AFC2B}"/>
    <cellStyle name="Normal 9 3 3 4 4" xfId="4422" xr:uid="{68CA7E63-93A9-4930-A59C-3580C5123C48}"/>
    <cellStyle name="Normal 9 3 3 4 4 2" xfId="9662" xr:uid="{669A5A10-5411-4676-9C6E-6A8D94F8B4BE}"/>
    <cellStyle name="Normal 9 3 3 4 4 3" xfId="6538" xr:uid="{6B0A32D5-80EC-4D0A-8A44-F6130B497B4F}"/>
    <cellStyle name="Normal 9 3 3 4 5" xfId="3425" xr:uid="{65F38D84-A0C6-415C-B548-1B1FEDFB029E}"/>
    <cellStyle name="Normal 9 3 3 4 5 2" xfId="8664" xr:uid="{C55C95C8-2B70-4932-8DB4-6673390997BF}"/>
    <cellStyle name="Normal 9 3 3 4 6" xfId="7645" xr:uid="{FCB397E9-E23B-45BA-A0EC-4F7B57094B7C}"/>
    <cellStyle name="Normal 9 3 3 4 7" xfId="5540" xr:uid="{1EE01A9D-DE6A-44EF-8852-0819DE2E93C0}"/>
    <cellStyle name="Normal 9 3 3 4 8" xfId="10654" xr:uid="{61DEFCA7-C663-40AE-ACA8-BBF333D6455D}"/>
    <cellStyle name="Normal 9 3 3 4 9" xfId="2406" xr:uid="{8D4C9978-89CA-479B-87BC-A5DF6ED43EFE}"/>
    <cellStyle name="Normal 9 3 3 5" xfId="391" xr:uid="{BD3F3151-2764-4153-973D-D2B03691F0D1}"/>
    <cellStyle name="Normal 9 3 3 5 10" xfId="1421" xr:uid="{94DCC00E-DDEE-4A4A-AA59-6826745D11E1}"/>
    <cellStyle name="Normal 9 3 3 5 2" xfId="634" xr:uid="{BE26DEA4-ECDB-4AD6-ABB3-A44C75CF32AF}"/>
    <cellStyle name="Normal 9 3 3 5 2 2" xfId="1117" xr:uid="{BA20ACC3-7981-4F7A-9845-52D665F7667E}"/>
    <cellStyle name="Normal 9 3 3 5 2 2 2" xfId="5075" xr:uid="{7D4ACB7E-E514-445E-93D9-819448DF1B4C}"/>
    <cellStyle name="Normal 9 3 3 5 2 2 2 2" xfId="10315" xr:uid="{72067775-040E-45AF-A194-59EF93624D99}"/>
    <cellStyle name="Normal 9 3 3 5 2 2 2 3" xfId="7191" xr:uid="{A6957A1F-B55F-4A58-B3F9-365861A14C24}"/>
    <cellStyle name="Normal 9 3 3 5 2 2 3" xfId="4189" xr:uid="{1654466B-742F-4679-A1DE-F27978F5AD21}"/>
    <cellStyle name="Normal 9 3 3 5 2 2 3 2" xfId="9428" xr:uid="{0CE7D933-1161-424D-81EF-6988CF2FAD36}"/>
    <cellStyle name="Normal 9 3 3 5 2 2 4" xfId="8409" xr:uid="{DC7B168C-AABC-4671-A5D7-1F589A73454A}"/>
    <cellStyle name="Normal 9 3 3 5 2 2 5" xfId="6304" xr:uid="{D22D9C2E-60CB-4998-AC11-7AEEF61C9B85}"/>
    <cellStyle name="Normal 9 3 3 5 2 2 6" xfId="3170" xr:uid="{36C1DCC0-7E60-4B02-9307-B4DF55FC69C8}"/>
    <cellStyle name="Normal 9 3 3 5 2 2 7" xfId="2144" xr:uid="{60E0FFA6-7CBE-4041-87CE-221FA36DC96E}"/>
    <cellStyle name="Normal 9 3 3 5 2 3" xfId="4664" xr:uid="{4A784CAB-2798-440E-A3E8-8B32E717F5E2}"/>
    <cellStyle name="Normal 9 3 3 5 2 3 2" xfId="9904" xr:uid="{AB93EB07-0768-4D42-9E7E-2891898FA808}"/>
    <cellStyle name="Normal 9 3 3 5 2 3 3" xfId="6780" xr:uid="{966B071D-DE29-42FC-A73E-DD332A871FBA}"/>
    <cellStyle name="Normal 9 3 3 5 2 4" xfId="3708" xr:uid="{B05B685D-9273-4160-B8D3-8B5B0A040CEA}"/>
    <cellStyle name="Normal 9 3 3 5 2 4 2" xfId="8947" xr:uid="{F0C28260-900B-4CF8-B61A-CA30EDEA53A8}"/>
    <cellStyle name="Normal 9 3 3 5 2 5" xfId="7928" xr:uid="{10B141AE-BDD1-464D-A4EC-9B8268BB822B}"/>
    <cellStyle name="Normal 9 3 3 5 2 6" xfId="5823" xr:uid="{FD1A7558-F3A2-4CAF-B842-590A3A7CCE1F}"/>
    <cellStyle name="Normal 9 3 3 5 2 7" xfId="2689" xr:uid="{E5EA6246-30FB-45A4-A360-A3706B9F11F6}"/>
    <cellStyle name="Normal 9 3 3 5 2 8" xfId="1663" xr:uid="{EACBD855-E970-4197-9D8F-F514C9F0D1C1}"/>
    <cellStyle name="Normal 9 3 3 5 3" xfId="875" xr:uid="{5878BC8D-6889-4BCE-9D54-3BFA57960706}"/>
    <cellStyle name="Normal 9 3 3 5 3 2" xfId="4868" xr:uid="{0D13F622-A091-4096-81DE-DF342BD344F5}"/>
    <cellStyle name="Normal 9 3 3 5 3 2 2" xfId="10108" xr:uid="{E9BF4FAB-4EBD-4A9D-8046-1634FCEA42C8}"/>
    <cellStyle name="Normal 9 3 3 5 3 2 3" xfId="6984" xr:uid="{DCA26A13-6DEC-4890-B4A0-701FFBB37739}"/>
    <cellStyle name="Normal 9 3 3 5 3 3" xfId="3947" xr:uid="{D9B607B4-A2D4-4C8A-8DAF-851DF27767F2}"/>
    <cellStyle name="Normal 9 3 3 5 3 3 2" xfId="9186" xr:uid="{7D7ABE15-59BF-4066-AD45-3C8FDB9B1F81}"/>
    <cellStyle name="Normal 9 3 3 5 3 4" xfId="8167" xr:uid="{96F33B0F-5D34-4344-A3B1-DEF182178D43}"/>
    <cellStyle name="Normal 9 3 3 5 3 5" xfId="6062" xr:uid="{CA0F5543-D4E1-4D24-A7DC-2C1F2B5E21DA}"/>
    <cellStyle name="Normal 9 3 3 5 3 6" xfId="2928" xr:uid="{BFE907C5-F8A3-4A97-AA91-ABF291FFFFAE}"/>
    <cellStyle name="Normal 9 3 3 5 3 7" xfId="1902" xr:uid="{1C99FB50-A606-4D14-8037-FB66A9338F5B}"/>
    <cellStyle name="Normal 9 3 3 5 4" xfId="4457" xr:uid="{55E58D6C-C7EC-4AF4-A71D-0D69597B1D26}"/>
    <cellStyle name="Normal 9 3 3 5 4 2" xfId="9697" xr:uid="{77E066FA-1BB2-4CA0-B1E1-1AE3F606E558}"/>
    <cellStyle name="Normal 9 3 3 5 4 3" xfId="6573" xr:uid="{E1BA87CD-5982-4874-8C4A-0A3AF7FC6C1E}"/>
    <cellStyle name="Normal 9 3 3 5 5" xfId="3466" xr:uid="{72612F10-8DCF-4D19-BDCD-18B574AF360B}"/>
    <cellStyle name="Normal 9 3 3 5 5 2" xfId="8705" xr:uid="{8216B970-31FD-4378-95A0-4C3371421CB0}"/>
    <cellStyle name="Normal 9 3 3 5 6" xfId="7686" xr:uid="{5F8D35AE-1EEF-4296-994D-A0E2C6C957E5}"/>
    <cellStyle name="Normal 9 3 3 5 7" xfId="5581" xr:uid="{D4774812-2453-4BAB-9B77-4D6EDA10ECF8}"/>
    <cellStyle name="Normal 9 3 3 5 8" xfId="10695" xr:uid="{3095B82B-DFA4-47B8-B4BF-C085689B2C7D}"/>
    <cellStyle name="Normal 9 3 3 5 9" xfId="2447" xr:uid="{9E8F9782-B298-475D-9D2C-74758CA22A16}"/>
    <cellStyle name="Normal 9 3 3 6" xfId="432" xr:uid="{8CB1E6FB-C31F-4069-8279-40E8F0A17780}"/>
    <cellStyle name="Normal 9 3 3 6 10" xfId="1462" xr:uid="{7CEE0E1C-DDDA-49FF-9269-945FF638F3A5}"/>
    <cellStyle name="Normal 9 3 3 6 2" xfId="675" xr:uid="{DFA39AC0-0225-4A67-B083-F698CF61BB82}"/>
    <cellStyle name="Normal 9 3 3 6 2 2" xfId="1158" xr:uid="{2FA0BC76-8859-4632-B8C7-5DC2362CE72C}"/>
    <cellStyle name="Normal 9 3 3 6 2 2 2" xfId="5111" xr:uid="{70E05E01-1775-40EF-819E-9C5B68A7357B}"/>
    <cellStyle name="Normal 9 3 3 6 2 2 2 2" xfId="10351" xr:uid="{01EAD8B0-1C82-4832-BA71-C5ABAF1B8ED9}"/>
    <cellStyle name="Normal 9 3 3 6 2 2 2 3" xfId="7227" xr:uid="{7B752FA9-68A0-43D5-B9EC-2B24583BA946}"/>
    <cellStyle name="Normal 9 3 3 6 2 2 3" xfId="4230" xr:uid="{40916C58-C9BD-4999-9AD2-A4310EBF5884}"/>
    <cellStyle name="Normal 9 3 3 6 2 2 3 2" xfId="9469" xr:uid="{B3CF7D0E-C0C2-4A1B-BCE9-B86C02D81416}"/>
    <cellStyle name="Normal 9 3 3 6 2 2 4" xfId="8450" xr:uid="{0916D09F-8A45-4C36-AE37-0A98D7B192D9}"/>
    <cellStyle name="Normal 9 3 3 6 2 2 5" xfId="6345" xr:uid="{9561EEFB-0447-4462-9B55-4C2371385FE0}"/>
    <cellStyle name="Normal 9 3 3 6 2 2 6" xfId="3211" xr:uid="{3CD13E66-D495-4030-B050-203291CCB556}"/>
    <cellStyle name="Normal 9 3 3 6 2 2 7" xfId="2185" xr:uid="{EA86A9BB-4EE2-40BA-B43B-041BFB79E7F3}"/>
    <cellStyle name="Normal 9 3 3 6 2 3" xfId="4700" xr:uid="{758C1DF5-B569-4CA4-BBB5-9F797A9C56D0}"/>
    <cellStyle name="Normal 9 3 3 6 2 3 2" xfId="9940" xr:uid="{ACA391C7-A312-4759-BD14-C7F59F6742D2}"/>
    <cellStyle name="Normal 9 3 3 6 2 3 3" xfId="6816" xr:uid="{2BD67C0C-D11A-4248-AB2C-5DB4EF3BF225}"/>
    <cellStyle name="Normal 9 3 3 6 2 4" xfId="3749" xr:uid="{E650F205-41EF-44EA-B84C-DD3285E34461}"/>
    <cellStyle name="Normal 9 3 3 6 2 4 2" xfId="8988" xr:uid="{B31C6AB8-8C71-4AD3-8FA5-D71245CF0B26}"/>
    <cellStyle name="Normal 9 3 3 6 2 5" xfId="7969" xr:uid="{0DD0C65A-FE86-41AA-BD0C-5E01CF56A765}"/>
    <cellStyle name="Normal 9 3 3 6 2 6" xfId="5864" xr:uid="{22D7C3CC-F631-4F2E-8B64-30CCD9C3DEFA}"/>
    <cellStyle name="Normal 9 3 3 6 2 7" xfId="2730" xr:uid="{CDAD1786-9FFE-4440-90C1-A8BC95F62F51}"/>
    <cellStyle name="Normal 9 3 3 6 2 8" xfId="1704" xr:uid="{E04FF091-AC8B-4385-9141-4A5D64E65436}"/>
    <cellStyle name="Normal 9 3 3 6 3" xfId="916" xr:uid="{B40B57B0-7EEB-4F81-912F-47338240DDCF}"/>
    <cellStyle name="Normal 9 3 3 6 3 2" xfId="4904" xr:uid="{69C7A008-DE3F-4683-A3F5-CE41CF0CB949}"/>
    <cellStyle name="Normal 9 3 3 6 3 2 2" xfId="10144" xr:uid="{D1882E2B-2277-4D9B-A380-F623ECFFBEBD}"/>
    <cellStyle name="Normal 9 3 3 6 3 2 3" xfId="7020" xr:uid="{94A77B14-64F3-46AE-BE29-A01C65592A2A}"/>
    <cellStyle name="Normal 9 3 3 6 3 3" xfId="3988" xr:uid="{A2B632D6-FF2B-4A0A-A5E8-2C2B0040B685}"/>
    <cellStyle name="Normal 9 3 3 6 3 3 2" xfId="9227" xr:uid="{E0DACD0B-1402-4365-B6DC-893D5D767496}"/>
    <cellStyle name="Normal 9 3 3 6 3 4" xfId="8208" xr:uid="{A9C02DB0-17A9-4071-BC8E-58719C0659E8}"/>
    <cellStyle name="Normal 9 3 3 6 3 5" xfId="6103" xr:uid="{9AC4649E-4451-49D9-B2F2-5F1DBACD218A}"/>
    <cellStyle name="Normal 9 3 3 6 3 6" xfId="2969" xr:uid="{640DCA3C-D50C-43CC-A385-17467246EDA6}"/>
    <cellStyle name="Normal 9 3 3 6 3 7" xfId="1943" xr:uid="{8E42D5F1-4001-4F1B-9F73-AE6FEDEE80CD}"/>
    <cellStyle name="Normal 9 3 3 6 4" xfId="4493" xr:uid="{7722B71D-4DAF-4D35-BB6D-C36B4DC9B3A3}"/>
    <cellStyle name="Normal 9 3 3 6 4 2" xfId="9733" xr:uid="{9CE0E3E5-173D-4E21-97F8-73A66BF2127C}"/>
    <cellStyle name="Normal 9 3 3 6 4 3" xfId="6609" xr:uid="{46CF1EC4-165E-4035-8975-0BECA35F3A0C}"/>
    <cellStyle name="Normal 9 3 3 6 5" xfId="3507" xr:uid="{607A193A-4747-4789-851A-90C503A3AF25}"/>
    <cellStyle name="Normal 9 3 3 6 5 2" xfId="8746" xr:uid="{1A32B213-2D85-4F7E-917C-E748325DA141}"/>
    <cellStyle name="Normal 9 3 3 6 6" xfId="7727" xr:uid="{73322073-DD55-4DE2-A870-518F0F057AA3}"/>
    <cellStyle name="Normal 9 3 3 6 7" xfId="5622" xr:uid="{25769E3E-91A0-4F1F-9192-A0636D243A7B}"/>
    <cellStyle name="Normal 9 3 3 6 8" xfId="10736" xr:uid="{BEFD3AF7-1929-480F-9A10-534476994AFF}"/>
    <cellStyle name="Normal 9 3 3 6 9" xfId="2488" xr:uid="{59ABE85D-DCBF-4FBB-AADA-F7DAAD5CFDB3}"/>
    <cellStyle name="Normal 9 3 3 7" xfId="290" xr:uid="{81DF2DDE-293B-47F4-8FAD-C082C4FCF4FE}"/>
    <cellStyle name="Normal 9 3 3 7 2" xfId="536" xr:uid="{62744DE4-A13F-4BC4-B908-BD9541209523}"/>
    <cellStyle name="Normal 9 3 3 7 2 2" xfId="1019" xr:uid="{A8B4E710-EE1A-4367-867F-5F8B42BDE50A}"/>
    <cellStyle name="Normal 9 3 3 7 2 2 2" xfId="4992" xr:uid="{719B32B5-4A8F-4041-AED6-88A2248BC74E}"/>
    <cellStyle name="Normal 9 3 3 7 2 2 2 2" xfId="10232" xr:uid="{E8C58455-638C-4BB0-B8E8-FFEFCE44EB9D}"/>
    <cellStyle name="Normal 9 3 3 7 2 2 2 3" xfId="7108" xr:uid="{D7A0F8CC-82E3-42CD-88AF-4C664FFBA80F}"/>
    <cellStyle name="Normal 9 3 3 7 2 2 3" xfId="4091" xr:uid="{34692956-B94A-41DE-B8BE-8E6981599383}"/>
    <cellStyle name="Normal 9 3 3 7 2 2 3 2" xfId="9330" xr:uid="{9C6B6D2A-A919-4BF7-AC30-C2572834CD8B}"/>
    <cellStyle name="Normal 9 3 3 7 2 2 4" xfId="8311" xr:uid="{4BF7156C-CD2A-4390-BFAF-9A0DF87031E2}"/>
    <cellStyle name="Normal 9 3 3 7 2 2 5" xfId="6206" xr:uid="{9550C746-1041-4D9B-A5F2-ACDF39F8391F}"/>
    <cellStyle name="Normal 9 3 3 7 2 2 6" xfId="3072" xr:uid="{5882B4B0-FFAE-453C-8AD0-BB12F26519A8}"/>
    <cellStyle name="Normal 9 3 3 7 2 2 7" xfId="2046" xr:uid="{8E38647B-D314-4F26-A00A-76DD652A2868}"/>
    <cellStyle name="Normal 9 3 3 7 2 3" xfId="4580" xr:uid="{C746A6E6-4218-4250-923B-B9D929C01D30}"/>
    <cellStyle name="Normal 9 3 3 7 2 3 2" xfId="9820" xr:uid="{8AF88796-293C-42FA-9483-A567421816E1}"/>
    <cellStyle name="Normal 9 3 3 7 2 3 3" xfId="6696" xr:uid="{9AC5ADCE-94BA-40C2-B850-BD62BBD4E46B}"/>
    <cellStyle name="Normal 9 3 3 7 2 4" xfId="3610" xr:uid="{A9F68371-9ACE-4AE8-B052-5D1C721B0646}"/>
    <cellStyle name="Normal 9 3 3 7 2 4 2" xfId="8849" xr:uid="{9566FB6B-51C7-49AA-98A8-36B1F062FF0C}"/>
    <cellStyle name="Normal 9 3 3 7 2 5" xfId="7830" xr:uid="{80DE052C-BF76-4C6D-8FEA-EAB4467D3E4B}"/>
    <cellStyle name="Normal 9 3 3 7 2 6" xfId="5725" xr:uid="{D92A9F53-B71E-4025-A687-D390DBDE2C85}"/>
    <cellStyle name="Normal 9 3 3 7 2 7" xfId="2591" xr:uid="{2555ED12-27BD-4DD9-B9E7-18739ABB328D}"/>
    <cellStyle name="Normal 9 3 3 7 2 8" xfId="1565" xr:uid="{398AE601-4823-4194-B0F2-6FE59905B307}"/>
    <cellStyle name="Normal 9 3 3 7 3" xfId="776" xr:uid="{AD626860-4E13-4DB0-AA67-F3010D99A609}"/>
    <cellStyle name="Normal 9 3 3 7 3 2" xfId="4784" xr:uid="{3B140062-B054-49BE-B080-B3C852407BAA}"/>
    <cellStyle name="Normal 9 3 3 7 3 2 2" xfId="10024" xr:uid="{DF956C7A-7944-494A-8B0E-F1EB1B656591}"/>
    <cellStyle name="Normal 9 3 3 7 3 2 3" xfId="6900" xr:uid="{15600367-DBD6-44B8-8053-52017CD64122}"/>
    <cellStyle name="Normal 9 3 3 7 3 3" xfId="3848" xr:uid="{528786D0-7D46-4AAD-851C-7B1CC3C210AC}"/>
    <cellStyle name="Normal 9 3 3 7 3 3 2" xfId="9087" xr:uid="{75D66F77-8A44-4AA5-A4C2-804F6D7E6298}"/>
    <cellStyle name="Normal 9 3 3 7 3 4" xfId="8068" xr:uid="{A7A4ABD2-86AB-4BE6-9338-1354E7E60AD4}"/>
    <cellStyle name="Normal 9 3 3 7 3 5" xfId="5963" xr:uid="{7442C1A5-002A-4063-8C9B-6BD93EC23373}"/>
    <cellStyle name="Normal 9 3 3 7 3 6" xfId="2829" xr:uid="{5E4BFC1E-07AF-4065-ACFC-F702D62A6CD2}"/>
    <cellStyle name="Normal 9 3 3 7 3 7" xfId="1803" xr:uid="{8433D62E-8484-4E60-9A94-F072E3E79E30}"/>
    <cellStyle name="Normal 9 3 3 7 4" xfId="4374" xr:uid="{2A522CA3-17F1-4D67-9B83-A0DBBF3B8AA6}"/>
    <cellStyle name="Normal 9 3 3 7 4 2" xfId="9614" xr:uid="{60AAFCCD-C623-4ACC-9172-3B9C087AECA3}"/>
    <cellStyle name="Normal 9 3 3 7 4 3" xfId="6490" xr:uid="{D232A098-06A5-44D5-B913-6FE1E3B0F1B5}"/>
    <cellStyle name="Normal 9 3 3 7 5" xfId="3367" xr:uid="{1F06EA2E-6A68-4C32-A83E-55DB8D19BDCE}"/>
    <cellStyle name="Normal 9 3 3 7 5 2" xfId="8606" xr:uid="{5E70498B-1DD8-4F02-8701-B4763F4488EE}"/>
    <cellStyle name="Normal 9 3 3 7 6" xfId="7587" xr:uid="{A40C6CAB-2B94-4F3A-8371-F705EA93B68F}"/>
    <cellStyle name="Normal 9 3 3 7 7" xfId="5482" xr:uid="{E35C5239-14DD-4ED9-A5DD-B451F2D5DE2B}"/>
    <cellStyle name="Normal 9 3 3 7 8" xfId="2348" xr:uid="{77AFF9FA-D6B8-4038-9D84-98AD654F3D50}"/>
    <cellStyle name="Normal 9 3 3 7 9" xfId="1322" xr:uid="{25EA175D-D20A-45B8-8C1A-5D52D79C7624}"/>
    <cellStyle name="Normal 9 3 3 8" xfId="480" xr:uid="{7F07DF95-2540-498C-8FA2-B2547D6AD771}"/>
    <cellStyle name="Normal 9 3 3 8 2" xfId="963" xr:uid="{7C9EE247-6BA1-45E2-9286-78C753CFB745}"/>
    <cellStyle name="Normal 9 3 3 8 2 2" xfId="4945" xr:uid="{B97D3C69-4139-4E9E-8C92-B0E39A3D1D38}"/>
    <cellStyle name="Normal 9 3 3 8 2 2 2" xfId="10185" xr:uid="{8135F785-697F-4E13-81A3-27D995BF5F88}"/>
    <cellStyle name="Normal 9 3 3 8 2 2 3" xfId="7061" xr:uid="{FF7E7BE5-86A1-407E-8E20-928B6B2FB6EA}"/>
    <cellStyle name="Normal 9 3 3 8 2 3" xfId="4035" xr:uid="{8FCAD085-6112-4E34-A1DD-89477C29E02B}"/>
    <cellStyle name="Normal 9 3 3 8 2 3 2" xfId="9274" xr:uid="{C1D6A189-C946-4AE4-9FCE-7BF4A203D72F}"/>
    <cellStyle name="Normal 9 3 3 8 2 4" xfId="8255" xr:uid="{BAB2D392-18DD-4C37-A26C-D1E902931AE9}"/>
    <cellStyle name="Normal 9 3 3 8 2 5" xfId="6150" xr:uid="{287B0648-9AD2-4FB4-A560-89E1515953B3}"/>
    <cellStyle name="Normal 9 3 3 8 2 6" xfId="3016" xr:uid="{02563DB5-C019-4EE2-A454-582722258C8E}"/>
    <cellStyle name="Normal 9 3 3 8 2 7" xfId="1990" xr:uid="{4C5D0FFE-3C47-4EF6-9A47-7F8C7F2CBF14}"/>
    <cellStyle name="Normal 9 3 3 8 3" xfId="4533" xr:uid="{F4ACAD07-C50B-4229-9829-943C43503A96}"/>
    <cellStyle name="Normal 9 3 3 8 3 2" xfId="9773" xr:uid="{48B017B2-184D-4008-BF89-45D48E2F8A5C}"/>
    <cellStyle name="Normal 9 3 3 8 3 3" xfId="6649" xr:uid="{3295ADA1-C0BE-4DC6-9287-4A1B6C095AB7}"/>
    <cellStyle name="Normal 9 3 3 8 4" xfId="3554" xr:uid="{702FD58F-F338-492A-8D48-40BE0AB49A2B}"/>
    <cellStyle name="Normal 9 3 3 8 4 2" xfId="8793" xr:uid="{11716932-1A90-45D1-A421-48AA8BCF47CB}"/>
    <cellStyle name="Normal 9 3 3 8 5" xfId="7774" xr:uid="{2A3D6A86-B70D-430B-A1E1-506F845C8998}"/>
    <cellStyle name="Normal 9 3 3 8 6" xfId="5669" xr:uid="{ED67814E-8449-44CC-BD10-249C3BB710AA}"/>
    <cellStyle name="Normal 9 3 3 8 7" xfId="2535" xr:uid="{17E76E08-D37C-42AA-A54D-7072A73AA517}"/>
    <cellStyle name="Normal 9 3 3 8 8" xfId="1509" xr:uid="{B4AA09DF-9370-458E-882B-30AE1DF71EFA}"/>
    <cellStyle name="Normal 9 3 3 9" xfId="232" xr:uid="{EC0E6C73-5373-4D31-81B4-116DB5BD0710}"/>
    <cellStyle name="Normal 9 3 3 9 2" xfId="4325" xr:uid="{F52230F4-AED3-4B4F-8323-784BA1B79C19}"/>
    <cellStyle name="Normal 9 3 3 9 2 2" xfId="9565" xr:uid="{8155EAED-D01E-456F-A53E-837FD3D97B2C}"/>
    <cellStyle name="Normal 9 3 3 9 2 3" xfId="6441" xr:uid="{CF5AE8EE-9573-4E4A-8F43-4B0985D0CD58}"/>
    <cellStyle name="Normal 9 3 3 9 3" xfId="3309" xr:uid="{299704CE-5DAD-43B5-96A9-4EB2E049ED02}"/>
    <cellStyle name="Normal 9 3 3 9 3 2" xfId="8548" xr:uid="{031EC7B7-4EF9-4544-BEC8-A28DF67934F7}"/>
    <cellStyle name="Normal 9 3 3 9 4" xfId="7529" xr:uid="{DA8D70DE-F726-4C88-82CD-A0DE7552B5B5}"/>
    <cellStyle name="Normal 9 3 3 9 5" xfId="5424" xr:uid="{E11ACE18-8D46-4275-8A60-EEFDDB0B2E91}"/>
    <cellStyle name="Normal 9 3 3 9 6" xfId="2290" xr:uid="{088C4D1D-E005-4E47-BE71-9132481E4B78}"/>
    <cellStyle name="Normal 9 3 3 9 7" xfId="1264" xr:uid="{E700A349-99E9-4DE8-9B9A-A3639C3B41B9}"/>
    <cellStyle name="Normal 9 3 4" xfId="168" xr:uid="{97F71CB7-D66E-4C09-BC96-B3EE9B48E091}"/>
    <cellStyle name="Normal 9 3 4 10" xfId="4279" xr:uid="{E5FF1488-1BA9-43C8-99E3-0C55AC39DBEE}"/>
    <cellStyle name="Normal 9 3 4 10 2" xfId="9519" xr:uid="{AD0EA344-90A4-48FA-B592-4326038BFED8}"/>
    <cellStyle name="Normal 9 3 4 10 3" xfId="6395" xr:uid="{6359CA21-30C9-47AD-84B7-EBCD56BF7DBA}"/>
    <cellStyle name="Normal 9 3 4 11" xfId="3253" xr:uid="{D6CAECD4-C973-4E0F-A2BB-B2E665F0A8F3}"/>
    <cellStyle name="Normal 9 3 4 11 2" xfId="8492" xr:uid="{619D8A58-5C94-4007-B196-05A1E67AB611}"/>
    <cellStyle name="Normal 9 3 4 12" xfId="7473" xr:uid="{48BDB809-617D-4365-B4BD-E4074B0DA677}"/>
    <cellStyle name="Normal 9 3 4 13" xfId="5368" xr:uid="{B71EE87C-0E85-40AB-81FC-5A4910A3F619}"/>
    <cellStyle name="Normal 9 3 4 14" xfId="10597" xr:uid="{ED3B864E-8F5F-47F6-82A1-85746CC2512C}"/>
    <cellStyle name="Normal 9 3 4 15" xfId="10778" xr:uid="{6B2D322A-FC5C-410A-BC2A-13C716B5C850}"/>
    <cellStyle name="Normal 9 3 4 16" xfId="2234" xr:uid="{75B6C537-8219-47B6-9EC5-FE6CBFB397E8}"/>
    <cellStyle name="Normal 9 3 4 17" xfId="1208" xr:uid="{02C920A5-08B2-48FF-AAC7-8AC7CA9252D7}"/>
    <cellStyle name="Normal 9 3 4 2" xfId="212" xr:uid="{AFDA5208-FFD1-4D34-B5CE-FD07A10A0371}"/>
    <cellStyle name="Normal 9 3 4 2 10" xfId="10634" xr:uid="{0F04BB09-7334-46C5-AC3A-425BE18EBA55}"/>
    <cellStyle name="Normal 9 3 4 2 11" xfId="2271" xr:uid="{D8D18A38-95B2-4A69-8FD5-7393CAA8C3FB}"/>
    <cellStyle name="Normal 9 3 4 2 12" xfId="1245" xr:uid="{7FB895E4-3847-4758-A781-7703E1D7EDAE}"/>
    <cellStyle name="Normal 9 3 4 2 2" xfId="328" xr:uid="{A8ABBA64-5140-426D-9337-930A5601BE78}"/>
    <cellStyle name="Normal 9 3 4 2 2 2" xfId="573" xr:uid="{C8EC0DCC-91C1-4B63-9444-D5C9454BC3EF}"/>
    <cellStyle name="Normal 9 3 4 2 2 2 2" xfId="1056" xr:uid="{59BA0D7D-FF00-4BDE-8E33-2A8D73853D02}"/>
    <cellStyle name="Normal 9 3 4 2 2 2 2 2" xfId="5024" xr:uid="{A4D6E90A-E708-4351-8C40-782642BFA946}"/>
    <cellStyle name="Normal 9 3 4 2 2 2 2 2 2" xfId="10264" xr:uid="{483FB616-3430-4DF8-AD32-752E78020633}"/>
    <cellStyle name="Normal 9 3 4 2 2 2 2 2 3" xfId="7140" xr:uid="{EF3FCE08-74B8-4C4E-B1CD-63BA9D063EC0}"/>
    <cellStyle name="Normal 9 3 4 2 2 2 2 3" xfId="4128" xr:uid="{A17BDA78-6F7A-47AF-AE5C-DF0E1776E5B7}"/>
    <cellStyle name="Normal 9 3 4 2 2 2 2 3 2" xfId="9367" xr:uid="{6613010B-1B00-476F-A64A-4FFA37D56A33}"/>
    <cellStyle name="Normal 9 3 4 2 2 2 2 4" xfId="8348" xr:uid="{1EC323E3-EE5B-4ED4-B73E-F46158FD2C55}"/>
    <cellStyle name="Normal 9 3 4 2 2 2 2 5" xfId="6243" xr:uid="{4C8A26BC-69F2-4721-AD47-377653143BEA}"/>
    <cellStyle name="Normal 9 3 4 2 2 2 2 6" xfId="3109" xr:uid="{E346905F-DBBC-4C39-825E-C287C0CB1B2A}"/>
    <cellStyle name="Normal 9 3 4 2 2 2 2 7" xfId="2083" xr:uid="{C6CE60F1-CECF-4CB4-9A62-CDF0DEFECDF8}"/>
    <cellStyle name="Normal 9 3 4 2 2 2 3" xfId="4613" xr:uid="{D3922572-6A00-455A-A3FA-8C72DD1B15DC}"/>
    <cellStyle name="Normal 9 3 4 2 2 2 3 2" xfId="9853" xr:uid="{2381F669-4AC6-4CFA-AA4D-684371F9B91B}"/>
    <cellStyle name="Normal 9 3 4 2 2 2 3 3" xfId="6729" xr:uid="{3AD56771-184C-49A3-95DF-B396121F0DF5}"/>
    <cellStyle name="Normal 9 3 4 2 2 2 4" xfId="3647" xr:uid="{B9A0BD16-C7F3-4C12-954C-9688E44AA28A}"/>
    <cellStyle name="Normal 9 3 4 2 2 2 4 2" xfId="8886" xr:uid="{3D391376-4CC7-409C-8B33-FC711186E29E}"/>
    <cellStyle name="Normal 9 3 4 2 2 2 5" xfId="7867" xr:uid="{8CDB46AE-7AC4-4275-86D3-FCD0F3EBF264}"/>
    <cellStyle name="Normal 9 3 4 2 2 2 6" xfId="5762" xr:uid="{C1A65FAE-29E3-45FF-9A16-5BB2DD816D6C}"/>
    <cellStyle name="Normal 9 3 4 2 2 2 7" xfId="2628" xr:uid="{7391E530-ECB2-489D-B189-6E2C73121EF2}"/>
    <cellStyle name="Normal 9 3 4 2 2 2 8" xfId="1602" xr:uid="{417AE899-6857-48EA-BC23-7E99F99BFEB7}"/>
    <cellStyle name="Normal 9 3 4 2 2 3" xfId="814" xr:uid="{4C5ED700-A9D4-415D-8C9D-8498CA5B9FFA}"/>
    <cellStyle name="Normal 9 3 4 2 2 3 2" xfId="4817" xr:uid="{3C38428C-854C-4986-A358-5C7D388E9387}"/>
    <cellStyle name="Normal 9 3 4 2 2 3 2 2" xfId="10057" xr:uid="{98D5EE15-47A9-42F4-AF2A-914DB44B70A3}"/>
    <cellStyle name="Normal 9 3 4 2 2 3 2 3" xfId="6933" xr:uid="{CE6D29F8-0CF6-4397-9BC9-AA2F1470F980}"/>
    <cellStyle name="Normal 9 3 4 2 2 3 3" xfId="3886" xr:uid="{8061A818-0BE6-4669-BAD5-BA030710A38E}"/>
    <cellStyle name="Normal 9 3 4 2 2 3 3 2" xfId="9125" xr:uid="{61D3783E-C2F7-4AE6-AFD6-A28B1750D1FB}"/>
    <cellStyle name="Normal 9 3 4 2 2 3 4" xfId="8106" xr:uid="{2C34CFF9-4601-4E80-A668-DCF9E96A2263}"/>
    <cellStyle name="Normal 9 3 4 2 2 3 5" xfId="6001" xr:uid="{7860767C-3959-4759-ABF3-1800111AFBA0}"/>
    <cellStyle name="Normal 9 3 4 2 2 3 6" xfId="2867" xr:uid="{C7C16522-A68C-44A2-A27F-99E5B2571A57}"/>
    <cellStyle name="Normal 9 3 4 2 2 3 7" xfId="1841" xr:uid="{F64DD307-4C2B-4D14-A4D5-4492D470B5A2}"/>
    <cellStyle name="Normal 9 3 4 2 2 4" xfId="4407" xr:uid="{B98228E5-38B3-4A6E-B543-D6D47B688DCF}"/>
    <cellStyle name="Normal 9 3 4 2 2 4 2" xfId="9647" xr:uid="{0A635AF2-7206-42CB-AD99-A3F26F641741}"/>
    <cellStyle name="Normal 9 3 4 2 2 4 3" xfId="6523" xr:uid="{5BEB211A-A4E9-45E4-BE23-20F239622945}"/>
    <cellStyle name="Normal 9 3 4 2 2 5" xfId="3405" xr:uid="{4F0C332E-B63F-40BD-BA81-70B6F18A478B}"/>
    <cellStyle name="Normal 9 3 4 2 2 5 2" xfId="8644" xr:uid="{C66F9924-525A-4EC5-B4D8-016ADA43DB15}"/>
    <cellStyle name="Normal 9 3 4 2 2 6" xfId="7625" xr:uid="{CEDB3DE7-DE07-4814-AA68-2934BCCCECED}"/>
    <cellStyle name="Normal 9 3 4 2 2 7" xfId="5520" xr:uid="{EB965C46-0185-4E68-AB32-29FF97DA54D3}"/>
    <cellStyle name="Normal 9 3 4 2 2 8" xfId="2386" xr:uid="{4E3AEBC8-CA01-43A3-AE69-C7B4A33964C7}"/>
    <cellStyle name="Normal 9 3 4 2 2 9" xfId="1360" xr:uid="{70ED234D-07F4-4790-AF98-3C97462F7D1E}"/>
    <cellStyle name="Normal 9 3 4 2 3" xfId="516" xr:uid="{E03AC7E9-FB0E-4BD5-847B-84221F56062E}"/>
    <cellStyle name="Normal 9 3 4 2 3 2" xfId="999" xr:uid="{5843D8F4-AF0C-4F3B-908F-B82754FB0ED3}"/>
    <cellStyle name="Normal 9 3 4 2 3 2 2" xfId="4976" xr:uid="{12D7DE13-339C-4D3A-9933-DD1D87EAF1E2}"/>
    <cellStyle name="Normal 9 3 4 2 3 2 2 2" xfId="10216" xr:uid="{9FC8F1DF-4B8F-4DF5-8E87-8FF360845BEC}"/>
    <cellStyle name="Normal 9 3 4 2 3 2 2 3" xfId="7092" xr:uid="{0EB7646E-B3B7-4E8B-9A61-0E6A934C367D}"/>
    <cellStyle name="Normal 9 3 4 2 3 2 3" xfId="4071" xr:uid="{3CBACA18-6355-47AA-8565-AFC6821C2128}"/>
    <cellStyle name="Normal 9 3 4 2 3 2 3 2" xfId="9310" xr:uid="{B970EB7A-578F-4E52-A1E2-80ACC8544E6E}"/>
    <cellStyle name="Normal 9 3 4 2 3 2 4" xfId="8291" xr:uid="{CE23F732-52E4-4FAA-9D43-D827DF5CC919}"/>
    <cellStyle name="Normal 9 3 4 2 3 2 5" xfId="6186" xr:uid="{808912F6-9DC6-46DD-AF16-5189CA679ECD}"/>
    <cellStyle name="Normal 9 3 4 2 3 2 6" xfId="3052" xr:uid="{67ED3153-DF13-460F-9093-6032B832044E}"/>
    <cellStyle name="Normal 9 3 4 2 3 2 7" xfId="2026" xr:uid="{930DB9F1-AAAD-48B4-A143-F6714248970F}"/>
    <cellStyle name="Normal 9 3 4 2 3 3" xfId="4564" xr:uid="{7C31A235-3C05-4CD1-9F6A-C4AA662906FD}"/>
    <cellStyle name="Normal 9 3 4 2 3 3 2" xfId="9804" xr:uid="{25B4F414-DCD4-4EF7-9ED2-4E5CAE16D5E0}"/>
    <cellStyle name="Normal 9 3 4 2 3 3 3" xfId="6680" xr:uid="{51FFDDF3-78ED-481F-A463-0022AF2EB4F7}"/>
    <cellStyle name="Normal 9 3 4 2 3 4" xfId="3590" xr:uid="{932ACE56-FD05-440D-9762-EF28AC28D5D3}"/>
    <cellStyle name="Normal 9 3 4 2 3 4 2" xfId="8829" xr:uid="{EAC83497-B5C9-4F19-B292-F8675349C46B}"/>
    <cellStyle name="Normal 9 3 4 2 3 5" xfId="7810" xr:uid="{2E194378-783C-46AD-8757-D959F67CF0BE}"/>
    <cellStyle name="Normal 9 3 4 2 3 6" xfId="5705" xr:uid="{A6B92312-0691-4180-B134-DA62B9511EE3}"/>
    <cellStyle name="Normal 9 3 4 2 3 7" xfId="2571" xr:uid="{3F812FD4-1A90-40F3-B282-E286AA58D1C9}"/>
    <cellStyle name="Normal 9 3 4 2 3 8" xfId="1545" xr:uid="{86AC6BB4-A7A1-41A9-B42F-D62B04A54145}"/>
    <cellStyle name="Normal 9 3 4 2 4" xfId="270" xr:uid="{CADA8830-F7DB-47EB-B686-BB9D62DA1550}"/>
    <cellStyle name="Normal 9 3 4 2 4 2" xfId="4358" xr:uid="{125F7AF8-D4F1-408C-9AAE-FD0E74FD169A}"/>
    <cellStyle name="Normal 9 3 4 2 4 2 2" xfId="9598" xr:uid="{2AFCCBF4-0093-4E51-B418-EF6C1C06E985}"/>
    <cellStyle name="Normal 9 3 4 2 4 2 3" xfId="6474" xr:uid="{D7682FE8-7C82-4143-AB58-E866A19EB38C}"/>
    <cellStyle name="Normal 9 3 4 2 4 3" xfId="3347" xr:uid="{0D4F76D3-A55B-4D40-83A0-F53FF1D99420}"/>
    <cellStyle name="Normal 9 3 4 2 4 3 2" xfId="8586" xr:uid="{69F60A41-7A12-4585-AA70-BA4E9D26221E}"/>
    <cellStyle name="Normal 9 3 4 2 4 4" xfId="7567" xr:uid="{07949576-BCBB-479E-9D34-F1ED0BF85241}"/>
    <cellStyle name="Normal 9 3 4 2 4 5" xfId="5462" xr:uid="{D98006E0-AAF2-41C1-B6F5-CFAC3CB09294}"/>
    <cellStyle name="Normal 9 3 4 2 4 6" xfId="2328" xr:uid="{D6D8AC2C-35F1-4247-8714-107F91349280}"/>
    <cellStyle name="Normal 9 3 4 2 4 7" xfId="1302" xr:uid="{249B399A-1649-4A78-B1CB-F1CD0AEE0DB7}"/>
    <cellStyle name="Normal 9 3 4 2 5" xfId="756" xr:uid="{5B2CC4E3-9B54-4F7C-B61C-B58A6BBB1E21}"/>
    <cellStyle name="Normal 9 3 4 2 5 2" xfId="4769" xr:uid="{D64BBAEF-FE79-4B8E-AC09-48BEE89BA8D3}"/>
    <cellStyle name="Normal 9 3 4 2 5 2 2" xfId="10009" xr:uid="{7E625077-400E-40CF-9012-E54114E31FF9}"/>
    <cellStyle name="Normal 9 3 4 2 5 2 3" xfId="6885" xr:uid="{038FD3B0-7FCE-4BBF-9398-951D53A8B7CF}"/>
    <cellStyle name="Normal 9 3 4 2 5 3" xfId="3828" xr:uid="{19CF3EB5-6B8C-456E-8768-AFA00F725CA2}"/>
    <cellStyle name="Normal 9 3 4 2 5 3 2" xfId="9067" xr:uid="{0E1F2518-5FF7-4628-9682-B92500C432CE}"/>
    <cellStyle name="Normal 9 3 4 2 5 4" xfId="8048" xr:uid="{36C43CE5-9FB0-47FD-AE0C-7E7A7CCA6432}"/>
    <cellStyle name="Normal 9 3 4 2 5 5" xfId="5943" xr:uid="{4CCD014D-44FE-477F-9807-89F1C46BDC85}"/>
    <cellStyle name="Normal 9 3 4 2 5 6" xfId="2809" xr:uid="{735AAD62-4C59-471D-A26A-E9BE2F53F36A}"/>
    <cellStyle name="Normal 9 3 4 2 5 7" xfId="1783" xr:uid="{5777960F-3A0B-4476-B03D-0BFB55C38AB5}"/>
    <cellStyle name="Normal 9 3 4 2 6" xfId="4311" xr:uid="{1B619236-8620-4835-A13C-BF945B3976B7}"/>
    <cellStyle name="Normal 9 3 4 2 6 2" xfId="9551" xr:uid="{21759D29-E43E-4F0A-88D8-5DAF85BD867A}"/>
    <cellStyle name="Normal 9 3 4 2 6 3" xfId="6427" xr:uid="{1316D40C-5DE2-4D52-AE39-E4116CE30F12}"/>
    <cellStyle name="Normal 9 3 4 2 7" xfId="3290" xr:uid="{FDF06E01-00B0-4421-82BD-DFECDC96E0E4}"/>
    <cellStyle name="Normal 9 3 4 2 7 2" xfId="8529" xr:uid="{BA13AD5D-365D-42FA-9642-A22131366278}"/>
    <cellStyle name="Normal 9 3 4 2 8" xfId="7510" xr:uid="{EAEE069E-5D76-41E5-B0EC-9B8E5581AC30}"/>
    <cellStyle name="Normal 9 3 4 2 9" xfId="5405" xr:uid="{C4A92334-91ED-4B8E-812E-195CBD0DA79D}"/>
    <cellStyle name="Normal 9 3 4 3" xfId="349" xr:uid="{24C9076C-03AB-45DF-80EB-EAE0162EF9FA}"/>
    <cellStyle name="Normal 9 3 4 3 10" xfId="1381" xr:uid="{82C86C97-C366-46B6-BA0E-BB09EE715A96}"/>
    <cellStyle name="Normal 9 3 4 3 2" xfId="594" xr:uid="{F66A19A3-F263-4591-8406-7C1ADF15E620}"/>
    <cellStyle name="Normal 9 3 4 3 2 2" xfId="1077" xr:uid="{5DC1A085-A090-433E-B414-E7C1830C43F7}"/>
    <cellStyle name="Normal 9 3 4 3 2 2 2" xfId="5040" xr:uid="{3F8CF6AD-5929-444F-8FCD-63687DEEEE5B}"/>
    <cellStyle name="Normal 9 3 4 3 2 2 2 2" xfId="10280" xr:uid="{9A46D01B-A50F-443C-A5D9-ADCC001FD1AD}"/>
    <cellStyle name="Normal 9 3 4 3 2 2 2 3" xfId="7156" xr:uid="{4E1C5777-D473-416E-B447-525C7A51C4C2}"/>
    <cellStyle name="Normal 9 3 4 3 2 2 3" xfId="4149" xr:uid="{22517E8F-2396-401E-A170-8801C814B581}"/>
    <cellStyle name="Normal 9 3 4 3 2 2 3 2" xfId="9388" xr:uid="{5286BA22-6E21-4A52-B0FD-928D15348CDE}"/>
    <cellStyle name="Normal 9 3 4 3 2 2 4" xfId="8369" xr:uid="{FD884EF4-9707-4C19-86B7-EED3D80A66D5}"/>
    <cellStyle name="Normal 9 3 4 3 2 2 5" xfId="6264" xr:uid="{E6545C07-F394-463D-B899-A0B94BDD936C}"/>
    <cellStyle name="Normal 9 3 4 3 2 2 6" xfId="3130" xr:uid="{364C7651-24F7-4C7B-A7F5-1F77E758A49C}"/>
    <cellStyle name="Normal 9 3 4 3 2 2 7" xfId="2104" xr:uid="{D5406156-FFA9-41D5-80E2-6D3B03F3606F}"/>
    <cellStyle name="Normal 9 3 4 3 2 3" xfId="4629" xr:uid="{CD1A0974-C0F5-44E7-8F22-7F1684FA2B5D}"/>
    <cellStyle name="Normal 9 3 4 3 2 3 2" xfId="9869" xr:uid="{D2A55D93-B5E7-4132-95ED-68BE4FF7C9DB}"/>
    <cellStyle name="Normal 9 3 4 3 2 3 3" xfId="6745" xr:uid="{B7BE5841-127E-4DBE-8C79-6B069F54BEA5}"/>
    <cellStyle name="Normal 9 3 4 3 2 4" xfId="3668" xr:uid="{1CC46F8D-334B-45AD-9B79-77782CDCAEC4}"/>
    <cellStyle name="Normal 9 3 4 3 2 4 2" xfId="8907" xr:uid="{749B499F-FB9C-45A6-9600-FB7EC3DC8AF1}"/>
    <cellStyle name="Normal 9 3 4 3 2 5" xfId="7888" xr:uid="{B3D067E0-0217-487E-9028-360B05112209}"/>
    <cellStyle name="Normal 9 3 4 3 2 6" xfId="5783" xr:uid="{C9387E5F-644C-44A3-AB27-815C638F322D}"/>
    <cellStyle name="Normal 9 3 4 3 2 7" xfId="2649" xr:uid="{55A054A5-C023-4E23-BD08-31FA18A73C55}"/>
    <cellStyle name="Normal 9 3 4 3 2 8" xfId="1623" xr:uid="{00D650D6-F2F3-43D1-BF39-9D42B48A4FD2}"/>
    <cellStyle name="Normal 9 3 4 3 3" xfId="835" xr:uid="{2F3912D1-5D87-40DC-9B3E-ABDD5D3E0113}"/>
    <cellStyle name="Normal 9 3 4 3 3 2" xfId="4833" xr:uid="{8874E976-D637-4D31-8F4C-C6017D119AE5}"/>
    <cellStyle name="Normal 9 3 4 3 3 2 2" xfId="10073" xr:uid="{3C282F21-C713-4A50-92D2-297F113BFAD4}"/>
    <cellStyle name="Normal 9 3 4 3 3 2 3" xfId="6949" xr:uid="{104A43F5-3F7C-4A91-94E7-873FE4A411A5}"/>
    <cellStyle name="Normal 9 3 4 3 3 3" xfId="3907" xr:uid="{8BC2934E-7323-420F-8ECB-5193DD47A59D}"/>
    <cellStyle name="Normal 9 3 4 3 3 3 2" xfId="9146" xr:uid="{0B34C942-D795-4281-9B00-24C04BEA87B8}"/>
    <cellStyle name="Normal 9 3 4 3 3 4" xfId="8127" xr:uid="{DE86CF87-8EB5-482B-A753-B29EF089A7D2}"/>
    <cellStyle name="Normal 9 3 4 3 3 5" xfId="6022" xr:uid="{1BFEB581-0430-4E53-A8E7-AE79267F1F96}"/>
    <cellStyle name="Normal 9 3 4 3 3 6" xfId="2888" xr:uid="{7ECEF772-F8BB-4776-BAD5-77699E6E087B}"/>
    <cellStyle name="Normal 9 3 4 3 3 7" xfId="1862" xr:uid="{69DD94FE-0E53-4B75-B835-4E4B62E69354}"/>
    <cellStyle name="Normal 9 3 4 3 4" xfId="4423" xr:uid="{74736764-3302-4FCA-94AE-3DA13D3C0C5F}"/>
    <cellStyle name="Normal 9 3 4 3 4 2" xfId="9663" xr:uid="{22827834-2F02-47D3-9CD7-F63F5A95E34D}"/>
    <cellStyle name="Normal 9 3 4 3 4 3" xfId="6539" xr:uid="{AB2505E0-D865-41F4-B395-77C67A56976D}"/>
    <cellStyle name="Normal 9 3 4 3 5" xfId="3426" xr:uid="{70D92605-E220-4C4A-95EF-3103EB2E23A0}"/>
    <cellStyle name="Normal 9 3 4 3 5 2" xfId="8665" xr:uid="{56DABBFF-53E1-4C52-BEE6-BE1DD05ACEA2}"/>
    <cellStyle name="Normal 9 3 4 3 6" xfId="7646" xr:uid="{2FE12226-3B41-45C3-B717-3B6EB57D5993}"/>
    <cellStyle name="Normal 9 3 4 3 7" xfId="5541" xr:uid="{95E436BD-200F-43EB-B4DF-2DCDA81E066F}"/>
    <cellStyle name="Normal 9 3 4 3 8" xfId="10655" xr:uid="{0FD5D561-CE17-4C11-96C9-4856685A0D6D}"/>
    <cellStyle name="Normal 9 3 4 3 9" xfId="2407" xr:uid="{CB17FB0C-58FD-4B4F-ABAE-17645BBAA56F}"/>
    <cellStyle name="Normal 9 3 4 4" xfId="392" xr:uid="{A88CAA11-BBF2-4A1D-8EFC-ABFEDAD53FD9}"/>
    <cellStyle name="Normal 9 3 4 4 10" xfId="1422" xr:uid="{9297EB77-0516-4A68-895F-934F27924C12}"/>
    <cellStyle name="Normal 9 3 4 4 2" xfId="635" xr:uid="{9D9882E3-9FF1-4B43-BEF3-6CC639ED10D8}"/>
    <cellStyle name="Normal 9 3 4 4 2 2" xfId="1118" xr:uid="{EFAA3A3F-AD16-468A-919C-A6E028111FFF}"/>
    <cellStyle name="Normal 9 3 4 4 2 2 2" xfId="5076" xr:uid="{CFA79702-E896-4338-A2DB-03DE9211139D}"/>
    <cellStyle name="Normal 9 3 4 4 2 2 2 2" xfId="10316" xr:uid="{B10D8844-FA0E-4C35-8511-8B9BE139CF82}"/>
    <cellStyle name="Normal 9 3 4 4 2 2 2 3" xfId="7192" xr:uid="{88E5777E-DF19-47DA-9E4A-C722FDE4F471}"/>
    <cellStyle name="Normal 9 3 4 4 2 2 3" xfId="4190" xr:uid="{8DFC8A64-518C-4A4B-A875-E2CE68657328}"/>
    <cellStyle name="Normal 9 3 4 4 2 2 3 2" xfId="9429" xr:uid="{FBB58061-DE82-4221-AAC0-381521A2A4FA}"/>
    <cellStyle name="Normal 9 3 4 4 2 2 4" xfId="8410" xr:uid="{FEAC04A8-6FC2-46D1-9F6F-5A79D5286183}"/>
    <cellStyle name="Normal 9 3 4 4 2 2 5" xfId="6305" xr:uid="{970FD7F8-F640-485A-91AD-3513E3F33CBA}"/>
    <cellStyle name="Normal 9 3 4 4 2 2 6" xfId="3171" xr:uid="{89F6E92C-3D01-4966-8944-6CEE3DD71494}"/>
    <cellStyle name="Normal 9 3 4 4 2 2 7" xfId="2145" xr:uid="{F341560E-7172-44FC-9FB1-5292AE8856DC}"/>
    <cellStyle name="Normal 9 3 4 4 2 3" xfId="4665" xr:uid="{AACF3B6F-2A82-4E2C-AEFD-CE16F5CA058C}"/>
    <cellStyle name="Normal 9 3 4 4 2 3 2" xfId="9905" xr:uid="{E03E3E21-7BA8-44D2-87D2-A0C8040EADE5}"/>
    <cellStyle name="Normal 9 3 4 4 2 3 3" xfId="6781" xr:uid="{B554FD9B-A57E-479B-8874-891C097F3724}"/>
    <cellStyle name="Normal 9 3 4 4 2 4" xfId="3709" xr:uid="{1C8E1A98-A6F2-4096-BF50-462B7A474ED6}"/>
    <cellStyle name="Normal 9 3 4 4 2 4 2" xfId="8948" xr:uid="{3CE9CAD6-1F0E-44C7-8DEF-A11520C1B38A}"/>
    <cellStyle name="Normal 9 3 4 4 2 5" xfId="7929" xr:uid="{ECA8AE57-67A8-4667-B1D4-AAEABC2EB0EF}"/>
    <cellStyle name="Normal 9 3 4 4 2 6" xfId="5824" xr:uid="{A61D6B42-7651-4A7E-8E71-115C33FF78B5}"/>
    <cellStyle name="Normal 9 3 4 4 2 7" xfId="2690" xr:uid="{5E15A418-4379-465D-B599-CFB071585A74}"/>
    <cellStyle name="Normal 9 3 4 4 2 8" xfId="1664" xr:uid="{24C8E7B8-9B32-4FA5-9D1E-D159B62B5439}"/>
    <cellStyle name="Normal 9 3 4 4 3" xfId="876" xr:uid="{674F7438-F4CF-4186-86E7-202A62FA4494}"/>
    <cellStyle name="Normal 9 3 4 4 3 2" xfId="4869" xr:uid="{E20E1465-2D83-4219-B4D2-B4ABD8941536}"/>
    <cellStyle name="Normal 9 3 4 4 3 2 2" xfId="10109" xr:uid="{8DF98E5C-8341-495C-A03A-F412A619D6E8}"/>
    <cellStyle name="Normal 9 3 4 4 3 2 3" xfId="6985" xr:uid="{98CD12F8-CA90-4780-81DF-76DA83FDDD58}"/>
    <cellStyle name="Normal 9 3 4 4 3 3" xfId="3948" xr:uid="{D58101E9-AEA5-452B-B552-70BAB55BBE0A}"/>
    <cellStyle name="Normal 9 3 4 4 3 3 2" xfId="9187" xr:uid="{988150A6-6DE3-4D91-A238-132F1C9D2C91}"/>
    <cellStyle name="Normal 9 3 4 4 3 4" xfId="8168" xr:uid="{8D5424C2-1522-4EA7-A8D4-53F34C942739}"/>
    <cellStyle name="Normal 9 3 4 4 3 5" xfId="6063" xr:uid="{FF634160-525B-4EE1-ABE5-9CE379F4CF50}"/>
    <cellStyle name="Normal 9 3 4 4 3 6" xfId="2929" xr:uid="{243BED49-63D7-420D-B79A-563AB1798EF5}"/>
    <cellStyle name="Normal 9 3 4 4 3 7" xfId="1903" xr:uid="{47E93A9D-19D0-4876-B77E-0551DC92F1FB}"/>
    <cellStyle name="Normal 9 3 4 4 4" xfId="4458" xr:uid="{F0C3508F-E856-41F2-9536-7E7FD188F7EF}"/>
    <cellStyle name="Normal 9 3 4 4 4 2" xfId="9698" xr:uid="{0D3B9E02-D78D-4FB9-AFCC-10DECF124B1A}"/>
    <cellStyle name="Normal 9 3 4 4 4 3" xfId="6574" xr:uid="{1464D7A8-585E-42E5-A341-74C12F49F823}"/>
    <cellStyle name="Normal 9 3 4 4 5" xfId="3467" xr:uid="{742D1A0B-07C7-4121-A317-B965E1AA99B6}"/>
    <cellStyle name="Normal 9 3 4 4 5 2" xfId="8706" xr:uid="{4A43829D-C3C8-4BD2-8137-41D6561A132D}"/>
    <cellStyle name="Normal 9 3 4 4 6" xfId="7687" xr:uid="{49134831-FB4C-4B39-8201-FC4FCC0A8991}"/>
    <cellStyle name="Normal 9 3 4 4 7" xfId="5582" xr:uid="{430120D6-C700-4AD2-B071-2565B5581F3A}"/>
    <cellStyle name="Normal 9 3 4 4 8" xfId="10696" xr:uid="{8AC530B7-515D-4FF1-9533-AB26F35AE174}"/>
    <cellStyle name="Normal 9 3 4 4 9" xfId="2448" xr:uid="{EB3C03F8-4FC0-495B-8CE7-01A350C58EB3}"/>
    <cellStyle name="Normal 9 3 4 5" xfId="433" xr:uid="{E1555970-06FD-471A-AC70-81B8546440D4}"/>
    <cellStyle name="Normal 9 3 4 5 10" xfId="1463" xr:uid="{9483B8ED-E1C6-4789-B1AF-E85F2239FD8B}"/>
    <cellStyle name="Normal 9 3 4 5 2" xfId="676" xr:uid="{507A7D55-E3B9-47D8-A513-8FE31D445757}"/>
    <cellStyle name="Normal 9 3 4 5 2 2" xfId="1159" xr:uid="{A09BC07C-4AB8-49A6-ACFB-32A9B3F7C061}"/>
    <cellStyle name="Normal 9 3 4 5 2 2 2" xfId="5112" xr:uid="{0B9D7B3A-F53C-4DEC-A9B5-5B0A07CBC426}"/>
    <cellStyle name="Normal 9 3 4 5 2 2 2 2" xfId="10352" xr:uid="{8E31ED20-6C10-4302-9325-30A4B2A14D68}"/>
    <cellStyle name="Normal 9 3 4 5 2 2 2 3" xfId="7228" xr:uid="{20576595-0EC1-4427-9DD6-1A2C64848DB4}"/>
    <cellStyle name="Normal 9 3 4 5 2 2 3" xfId="4231" xr:uid="{445E5912-7D84-4686-A5BB-690F2C6ED0B1}"/>
    <cellStyle name="Normal 9 3 4 5 2 2 3 2" xfId="9470" xr:uid="{6FCA3BD4-341E-4886-B0EA-39E7B62600F1}"/>
    <cellStyle name="Normal 9 3 4 5 2 2 4" xfId="8451" xr:uid="{D6D03C3A-7497-4EE6-9B27-1000EA232721}"/>
    <cellStyle name="Normal 9 3 4 5 2 2 5" xfId="6346" xr:uid="{53CFDA33-A888-45D6-BA8F-1975E80B260B}"/>
    <cellStyle name="Normal 9 3 4 5 2 2 6" xfId="3212" xr:uid="{129E189D-F729-4030-B11C-A3296685AA57}"/>
    <cellStyle name="Normal 9 3 4 5 2 2 7" xfId="2186" xr:uid="{7AC0E08F-AC93-472E-B3DE-541FB7A9092B}"/>
    <cellStyle name="Normal 9 3 4 5 2 3" xfId="4701" xr:uid="{A7CC0816-4354-4D5E-9053-DA156B9FCDF1}"/>
    <cellStyle name="Normal 9 3 4 5 2 3 2" xfId="9941" xr:uid="{0B4D587F-38C8-41A6-8569-3B842CCA0A9B}"/>
    <cellStyle name="Normal 9 3 4 5 2 3 3" xfId="6817" xr:uid="{D119B5EB-FA93-4524-B3C2-62440BCFD8AD}"/>
    <cellStyle name="Normal 9 3 4 5 2 4" xfId="3750" xr:uid="{321F2D96-F3F5-43D2-B77A-3ED312359B18}"/>
    <cellStyle name="Normal 9 3 4 5 2 4 2" xfId="8989" xr:uid="{FAE5B071-DDA2-433B-BF5E-4613600F89B7}"/>
    <cellStyle name="Normal 9 3 4 5 2 5" xfId="7970" xr:uid="{0F2572D1-335E-4A86-8EA2-078ED5EEBD81}"/>
    <cellStyle name="Normal 9 3 4 5 2 6" xfId="5865" xr:uid="{203241E6-1AA0-4BBB-A213-F40C246B300B}"/>
    <cellStyle name="Normal 9 3 4 5 2 7" xfId="2731" xr:uid="{5EC34503-9727-4472-BEFD-3EA392D44E64}"/>
    <cellStyle name="Normal 9 3 4 5 2 8" xfId="1705" xr:uid="{96CACD2F-559A-4D0C-A34F-97C8C335BC6E}"/>
    <cellStyle name="Normal 9 3 4 5 3" xfId="917" xr:uid="{0771EE35-D087-45ED-8D85-E5E934077DE5}"/>
    <cellStyle name="Normal 9 3 4 5 3 2" xfId="4905" xr:uid="{F58BF93F-9C3A-4E3B-BEC6-F5DEB1D911CF}"/>
    <cellStyle name="Normal 9 3 4 5 3 2 2" xfId="10145" xr:uid="{950FF597-2CBF-4122-9A58-1CD8F17F10B3}"/>
    <cellStyle name="Normal 9 3 4 5 3 2 3" xfId="7021" xr:uid="{33DD5374-9859-4BA6-878D-430CF19ABA0E}"/>
    <cellStyle name="Normal 9 3 4 5 3 3" xfId="3989" xr:uid="{10CE9E13-00E6-4016-BFAA-776CA9D70A93}"/>
    <cellStyle name="Normal 9 3 4 5 3 3 2" xfId="9228" xr:uid="{668F42BC-E8BA-4302-8400-42A5A9636F30}"/>
    <cellStyle name="Normal 9 3 4 5 3 4" xfId="8209" xr:uid="{AA8FEE5A-0A63-44C6-B557-036E7F603304}"/>
    <cellStyle name="Normal 9 3 4 5 3 5" xfId="6104" xr:uid="{AAA87EF5-7FBC-444C-90A5-16B7DCA4706B}"/>
    <cellStyle name="Normal 9 3 4 5 3 6" xfId="2970" xr:uid="{9E96F1E3-8C3F-420D-8188-387E1247BB6C}"/>
    <cellStyle name="Normal 9 3 4 5 3 7" xfId="1944" xr:uid="{277DC6DD-7891-496A-8D3F-5E97769642FF}"/>
    <cellStyle name="Normal 9 3 4 5 4" xfId="4494" xr:uid="{A99655A0-4509-4741-919A-091DE52A102E}"/>
    <cellStyle name="Normal 9 3 4 5 4 2" xfId="9734" xr:uid="{DBE32AB6-8D4C-4528-9A50-F41B2AD3B80B}"/>
    <cellStyle name="Normal 9 3 4 5 4 3" xfId="6610" xr:uid="{1AD1D6A1-2355-43F3-A25E-706969EFEBD2}"/>
    <cellStyle name="Normal 9 3 4 5 5" xfId="3508" xr:uid="{BB09289C-EA31-483F-A4FA-CC64CABE4D20}"/>
    <cellStyle name="Normal 9 3 4 5 5 2" xfId="8747" xr:uid="{E5AF02DD-68D6-4780-8F2C-B33AADBC25B5}"/>
    <cellStyle name="Normal 9 3 4 5 6" xfId="7728" xr:uid="{6DBDB58A-EC75-4E4E-AF01-4EA5C13A6D0B}"/>
    <cellStyle name="Normal 9 3 4 5 7" xfId="5623" xr:uid="{F7636617-4503-42EC-9D44-0B32A0CB814F}"/>
    <cellStyle name="Normal 9 3 4 5 8" xfId="10737" xr:uid="{56DA7F1E-886F-441C-BBE9-33E1A3E01604}"/>
    <cellStyle name="Normal 9 3 4 5 9" xfId="2489" xr:uid="{8347B40C-395F-4565-8437-694B33162771}"/>
    <cellStyle name="Normal 9 3 4 6" xfId="291" xr:uid="{3D9967CE-1D5F-47AD-98FB-425C0C49E14B}"/>
    <cellStyle name="Normal 9 3 4 6 2" xfId="537" xr:uid="{F75B29CF-78C1-4323-B315-09FBCB4CC3EB}"/>
    <cellStyle name="Normal 9 3 4 6 2 2" xfId="1020" xr:uid="{92588E81-0688-4CA4-A8F2-7516534322FB}"/>
    <cellStyle name="Normal 9 3 4 6 2 2 2" xfId="5332" xr:uid="{CB2918C7-9A54-4EFC-B215-9024CBAD1941}"/>
    <cellStyle name="Normal 9 3 4 6 2 2 2 2" xfId="10561" xr:uid="{B8A73E34-E6AB-4D2E-B55A-E35E9D42D4D2}"/>
    <cellStyle name="Normal 9 3 4 6 2 2 2 3" xfId="7437" xr:uid="{0BBE60F5-D864-45B4-BEE6-E26014BC0211}"/>
    <cellStyle name="Normal 9 3 4 6 2 2 3" xfId="4092" xr:uid="{8649A9A5-B00B-4FE9-96D8-0369D900BA07}"/>
    <cellStyle name="Normal 9 3 4 6 2 2 3 2" xfId="9331" xr:uid="{4108C635-1175-42E1-8EB6-29353FA4ED9C}"/>
    <cellStyle name="Normal 9 3 4 6 2 2 4" xfId="8312" xr:uid="{43382E3B-6E2C-4571-895B-DA18388BCCCB}"/>
    <cellStyle name="Normal 9 3 4 6 2 2 5" xfId="6207" xr:uid="{F33B0D36-AA3A-4762-B66F-01B383C01336}"/>
    <cellStyle name="Normal 9 3 4 6 2 2 6" xfId="3073" xr:uid="{D517C80F-88F7-4531-B38B-8BCCCBE07689}"/>
    <cellStyle name="Normal 9 3 4 6 2 2 7" xfId="2047" xr:uid="{6E149086-3C0A-45F4-8B60-9DA9FAFA538B}"/>
    <cellStyle name="Normal 9 3 4 6 2 3" xfId="4581" xr:uid="{F585FF7C-69B6-47CA-AB11-E92F4D32DE24}"/>
    <cellStyle name="Normal 9 3 4 6 2 3 2" xfId="9821" xr:uid="{6ABED64A-E515-4DED-B31C-FE79FE59998C}"/>
    <cellStyle name="Normal 9 3 4 6 2 3 3" xfId="6697" xr:uid="{2838B9E7-DBB4-4B76-85AE-86D22C7801FD}"/>
    <cellStyle name="Normal 9 3 4 6 2 4" xfId="3611" xr:uid="{B3070C35-F1EB-412C-9A3E-1767CE29BEF1}"/>
    <cellStyle name="Normal 9 3 4 6 2 4 2" xfId="8850" xr:uid="{6EEF543F-FB47-4EBB-B336-6A52062EEC86}"/>
    <cellStyle name="Normal 9 3 4 6 2 5" xfId="7831" xr:uid="{99F03E59-BE66-429B-99FD-77AC27FD0C97}"/>
    <cellStyle name="Normal 9 3 4 6 2 6" xfId="5726" xr:uid="{77E04E87-95B6-40FB-8650-753FF131689E}"/>
    <cellStyle name="Normal 9 3 4 6 2 7" xfId="2592" xr:uid="{888A64B4-7D59-4955-9DC2-37C1979F1D95}"/>
    <cellStyle name="Normal 9 3 4 6 2 8" xfId="1566" xr:uid="{302F2565-5780-4ACB-B7E4-72F66A035650}"/>
    <cellStyle name="Normal 9 3 4 6 3" xfId="777" xr:uid="{F1FD9A09-FE03-49A8-974E-D03441C21ABF}"/>
    <cellStyle name="Normal 9 3 4 6 3 2" xfId="4785" xr:uid="{7784FEF2-7902-4650-A522-178E862C05E2}"/>
    <cellStyle name="Normal 9 3 4 6 3 2 2" xfId="10025" xr:uid="{94D4114D-4B88-430F-AC5F-B59116B1A548}"/>
    <cellStyle name="Normal 9 3 4 6 3 2 3" xfId="6901" xr:uid="{6EFCBDA4-5C1F-4008-9870-6B1F84309F9B}"/>
    <cellStyle name="Normal 9 3 4 6 3 3" xfId="3849" xr:uid="{FF992A52-671D-4FEF-9B7E-63BF40DF1838}"/>
    <cellStyle name="Normal 9 3 4 6 3 3 2" xfId="9088" xr:uid="{C635B2CD-238B-4A27-B065-319F774722DF}"/>
    <cellStyle name="Normal 9 3 4 6 3 4" xfId="8069" xr:uid="{6E6D83C7-F528-45B7-8FCE-9CBCC9F8DA4D}"/>
    <cellStyle name="Normal 9 3 4 6 3 5" xfId="5964" xr:uid="{89D53CED-F1F3-41A2-8E2C-FA86A30E4EE9}"/>
    <cellStyle name="Normal 9 3 4 6 3 6" xfId="2830" xr:uid="{0C81F5D7-D464-482E-BBF5-F0D797CFA178}"/>
    <cellStyle name="Normal 9 3 4 6 3 7" xfId="1804" xr:uid="{2C8F9809-C0BB-473F-A1E8-35EB683B2D75}"/>
    <cellStyle name="Normal 9 3 4 6 4" xfId="4375" xr:uid="{B672BDDA-3D17-4FF4-9445-8D72D6CAA76E}"/>
    <cellStyle name="Normal 9 3 4 6 4 2" xfId="9615" xr:uid="{AC6B3F2F-A951-4233-9EC4-317FB92473A0}"/>
    <cellStyle name="Normal 9 3 4 6 4 3" xfId="6491" xr:uid="{16B8B199-9474-4D07-96B3-E0568141B2E9}"/>
    <cellStyle name="Normal 9 3 4 6 5" xfId="3368" xr:uid="{CCE0435B-0E5E-47DC-A0B6-79FA030DC156}"/>
    <cellStyle name="Normal 9 3 4 6 5 2" xfId="8607" xr:uid="{FC0DB9A4-751A-4531-A4D5-1DDE11201FFE}"/>
    <cellStyle name="Normal 9 3 4 6 6" xfId="7588" xr:uid="{BA3B933A-80DC-4CD3-8896-8CA47803D0DE}"/>
    <cellStyle name="Normal 9 3 4 6 7" xfId="5483" xr:uid="{565AD782-17AC-4D2F-BD5D-A200268FBA54}"/>
    <cellStyle name="Normal 9 3 4 6 8" xfId="2349" xr:uid="{31CE8779-2210-4EA8-B20A-21ED09FCF537}"/>
    <cellStyle name="Normal 9 3 4 6 9" xfId="1323" xr:uid="{3E10EC07-851B-4A21-858E-52E775EE1842}"/>
    <cellStyle name="Normal 9 3 4 7" xfId="481" xr:uid="{BA5B8C67-C454-4C9F-A914-CAE2634D25D7}"/>
    <cellStyle name="Normal 9 3 4 7 2" xfId="964" xr:uid="{0E39E595-5899-46B7-ACAF-B3D2854F37CA}"/>
    <cellStyle name="Normal 9 3 4 7 2 2" xfId="4946" xr:uid="{4D10F5C6-8771-4756-8103-26D3A2D3CB7B}"/>
    <cellStyle name="Normal 9 3 4 7 2 2 2" xfId="10186" xr:uid="{B99273D4-355E-473E-BDC5-4F5BD464A957}"/>
    <cellStyle name="Normal 9 3 4 7 2 2 3" xfId="7062" xr:uid="{2E4F2582-28D6-4B16-B4EF-36D883462F44}"/>
    <cellStyle name="Normal 9 3 4 7 2 3" xfId="4036" xr:uid="{9A55D416-836C-4A16-A394-0F8247A31D8A}"/>
    <cellStyle name="Normal 9 3 4 7 2 3 2" xfId="9275" xr:uid="{BF420744-2055-413B-B66B-0015410854BF}"/>
    <cellStyle name="Normal 9 3 4 7 2 4" xfId="8256" xr:uid="{5D51A1F8-870D-4809-9EE3-78973E4978F2}"/>
    <cellStyle name="Normal 9 3 4 7 2 5" xfId="6151" xr:uid="{312097C1-9700-4179-8556-FC4AE481A5E3}"/>
    <cellStyle name="Normal 9 3 4 7 2 6" xfId="3017" xr:uid="{004CC1B6-47C4-4E28-A760-B563E1BC331F}"/>
    <cellStyle name="Normal 9 3 4 7 2 7" xfId="1991" xr:uid="{BCEF2FF7-7A6F-42D3-9093-C013D6E3A9BB}"/>
    <cellStyle name="Normal 9 3 4 7 3" xfId="4534" xr:uid="{02DD4DFA-C47C-44B7-9F73-8296969E2A2F}"/>
    <cellStyle name="Normal 9 3 4 7 3 2" xfId="9774" xr:uid="{9255051B-8756-4560-ACDA-C2C5F9E4B192}"/>
    <cellStyle name="Normal 9 3 4 7 3 3" xfId="6650" xr:uid="{450C06D4-3407-434D-AF80-FA1495EF4573}"/>
    <cellStyle name="Normal 9 3 4 7 4" xfId="3555" xr:uid="{9083F1F1-A39C-4D3D-A36F-DD78099F465F}"/>
    <cellStyle name="Normal 9 3 4 7 4 2" xfId="8794" xr:uid="{D41C19F9-F288-4CC2-96A7-DD86D1480DBD}"/>
    <cellStyle name="Normal 9 3 4 7 5" xfId="7775" xr:uid="{07BABCB4-BB14-473E-B342-EA5C21AF6BB1}"/>
    <cellStyle name="Normal 9 3 4 7 6" xfId="5670" xr:uid="{0CF185CC-E7A8-46EA-B9E3-DF0673470023}"/>
    <cellStyle name="Normal 9 3 4 7 7" xfId="2536" xr:uid="{9F73792E-C195-484C-B68A-E2BE6E23E3FE}"/>
    <cellStyle name="Normal 9 3 4 7 8" xfId="1510" xr:uid="{8E426C61-7A21-4B60-A8E3-C74E8A4F1EC8}"/>
    <cellStyle name="Normal 9 3 4 8" xfId="233" xr:uid="{96D46947-6949-469D-899F-3CF9C9200907}"/>
    <cellStyle name="Normal 9 3 4 8 2" xfId="4326" xr:uid="{BF8A5CCC-018E-433E-93D5-D9569C7D8C72}"/>
    <cellStyle name="Normal 9 3 4 8 2 2" xfId="9566" xr:uid="{2AD81AE3-1A88-4720-BBCE-2234895BA824}"/>
    <cellStyle name="Normal 9 3 4 8 2 3" xfId="6442" xr:uid="{2DF358FD-04EB-4016-AB57-AF9C7DD4182A}"/>
    <cellStyle name="Normal 9 3 4 8 3" xfId="3310" xr:uid="{377370F3-CCA1-4C2B-BE45-0AD4E8BCEBE8}"/>
    <cellStyle name="Normal 9 3 4 8 3 2" xfId="8549" xr:uid="{6ABD48EA-8182-42B9-9F15-0D3D432C4160}"/>
    <cellStyle name="Normal 9 3 4 8 4" xfId="7530" xr:uid="{9F2719D0-98FD-4886-9DA1-0461D89FD391}"/>
    <cellStyle name="Normal 9 3 4 8 5" xfId="5425" xr:uid="{6C706734-D138-421C-AECF-4F37A703D903}"/>
    <cellStyle name="Normal 9 3 4 8 6" xfId="2291" xr:uid="{EB88A44F-78C6-4C78-8514-5A11B4E9891C}"/>
    <cellStyle name="Normal 9 3 4 8 7" xfId="1265" xr:uid="{21CBCAC9-CFC6-401D-BCD9-A73D05355A83}"/>
    <cellStyle name="Normal 9 3 4 9" xfId="719" xr:uid="{7ED79E1F-6637-442B-83D2-2B01DD603D16}"/>
    <cellStyle name="Normal 9 3 4 9 2" xfId="4736" xr:uid="{DB88A6A3-3014-43C7-880A-C37259E2EF87}"/>
    <cellStyle name="Normal 9 3 4 9 2 2" xfId="9976" xr:uid="{30D3D430-8367-4674-B2CD-DAD8B1EC5702}"/>
    <cellStyle name="Normal 9 3 4 9 2 3" xfId="6852" xr:uid="{75134479-99B2-4480-84AA-94A952E4CAF6}"/>
    <cellStyle name="Normal 9 3 4 9 3" xfId="3791" xr:uid="{1F4A6073-F3F2-465A-8CD3-4CA06AC26543}"/>
    <cellStyle name="Normal 9 3 4 9 3 2" xfId="9030" xr:uid="{72BA1873-0DFC-4D85-864B-D6412E4D013E}"/>
    <cellStyle name="Normal 9 3 4 9 4" xfId="8011" xr:uid="{F69D58E6-9732-4838-A105-048A25808B22}"/>
    <cellStyle name="Normal 9 3 4 9 5" xfId="5906" xr:uid="{C5586455-E011-424E-BFA9-E11C284A2002}"/>
    <cellStyle name="Normal 9 3 4 9 6" xfId="2772" xr:uid="{14702820-015D-4C33-BF72-0954BB6BEC8D}"/>
    <cellStyle name="Normal 9 3 4 9 7" xfId="1746" xr:uid="{DD75F775-38C4-48CD-9836-8373029EC5D2}"/>
    <cellStyle name="Normal 9 3 5" xfId="207" xr:uid="{14E11AA3-5799-470D-A0B7-033CD74B4363}"/>
    <cellStyle name="Normal 9 3 5 10" xfId="10629" xr:uid="{36F09F91-6E2A-410E-BFFA-7F441D0D7514}"/>
    <cellStyle name="Normal 9 3 5 11" xfId="2266" xr:uid="{B3494194-6233-4517-BA99-9EC411A244CF}"/>
    <cellStyle name="Normal 9 3 5 12" xfId="1240" xr:uid="{758F5D2E-C289-4DBE-B6CD-FC6DD3CB85D0}"/>
    <cellStyle name="Normal 9 3 5 2" xfId="323" xr:uid="{527AEC5D-BC95-48B2-9F75-08134CF2EF92}"/>
    <cellStyle name="Normal 9 3 5 2 2" xfId="568" xr:uid="{9A617134-96F2-4246-B898-08FEABA93945}"/>
    <cellStyle name="Normal 9 3 5 2 2 2" xfId="1051" xr:uid="{AB2D8D3C-AED6-498C-B952-CEA46AC1915D}"/>
    <cellStyle name="Normal 9 3 5 2 2 2 2" xfId="5019" xr:uid="{93A79F45-1EA9-4BC9-AEC3-EBF95B624A5F}"/>
    <cellStyle name="Normal 9 3 5 2 2 2 2 2" xfId="10259" xr:uid="{910786F0-142B-4EAF-9005-D5E79CD54090}"/>
    <cellStyle name="Normal 9 3 5 2 2 2 2 3" xfId="7135" xr:uid="{3EB04764-901F-4EBB-A3A2-D76FD2B12EB9}"/>
    <cellStyle name="Normal 9 3 5 2 2 2 3" xfId="4123" xr:uid="{D157DBA5-7DDE-42F8-932F-4D252AD72384}"/>
    <cellStyle name="Normal 9 3 5 2 2 2 3 2" xfId="9362" xr:uid="{B56E17EA-D0BE-48BF-AD12-13BF9C371E49}"/>
    <cellStyle name="Normal 9 3 5 2 2 2 4" xfId="8343" xr:uid="{C4584C87-630A-4545-8EDE-7B62808AD48B}"/>
    <cellStyle name="Normal 9 3 5 2 2 2 5" xfId="6238" xr:uid="{7EF6A3E3-2CBA-4B09-BCAB-FA2282C9EDA1}"/>
    <cellStyle name="Normal 9 3 5 2 2 2 6" xfId="3104" xr:uid="{AD7A05E0-BC44-4536-85D1-75616549B5E0}"/>
    <cellStyle name="Normal 9 3 5 2 2 2 7" xfId="2078" xr:uid="{11BD2B0B-E0C6-4369-9486-5935A1E9ED75}"/>
    <cellStyle name="Normal 9 3 5 2 2 3" xfId="4608" xr:uid="{3CD08782-B9A2-4B18-964C-AE643386FB3C}"/>
    <cellStyle name="Normal 9 3 5 2 2 3 2" xfId="9848" xr:uid="{F105EAC3-7C7D-4203-B014-EE84FE99606E}"/>
    <cellStyle name="Normal 9 3 5 2 2 3 3" xfId="6724" xr:uid="{006F0822-07C8-45CB-AB4D-D84BBCFF6300}"/>
    <cellStyle name="Normal 9 3 5 2 2 4" xfId="3642" xr:uid="{AC1E172D-C302-424A-A3CD-1916F295559F}"/>
    <cellStyle name="Normal 9 3 5 2 2 4 2" xfId="8881" xr:uid="{477E0C77-F74E-473D-901B-DEB432EAF13A}"/>
    <cellStyle name="Normal 9 3 5 2 2 5" xfId="7862" xr:uid="{2457C49B-A081-4F1F-8A13-A323E8B2B56E}"/>
    <cellStyle name="Normal 9 3 5 2 2 6" xfId="5757" xr:uid="{79F44381-7C32-45A9-B62E-A3A21B7DD5C3}"/>
    <cellStyle name="Normal 9 3 5 2 2 7" xfId="2623" xr:uid="{B40A3831-8E65-4C23-BE83-E2EF21ACD0B3}"/>
    <cellStyle name="Normal 9 3 5 2 2 8" xfId="1597" xr:uid="{561C3656-F118-492A-9BE9-F0760DFC9809}"/>
    <cellStyle name="Normal 9 3 5 2 3" xfId="809" xr:uid="{BADFC130-D360-4988-8B8C-E06F2C8750D1}"/>
    <cellStyle name="Normal 9 3 5 2 3 2" xfId="4812" xr:uid="{9A10C2AF-7DC5-4EDB-B84C-AFAFDF0C48AC}"/>
    <cellStyle name="Normal 9 3 5 2 3 2 2" xfId="10052" xr:uid="{5B20122E-56AD-49C8-942D-FD824471DDAF}"/>
    <cellStyle name="Normal 9 3 5 2 3 2 3" xfId="6928" xr:uid="{CC10B855-A928-4936-A219-0933116662B6}"/>
    <cellStyle name="Normal 9 3 5 2 3 3" xfId="3881" xr:uid="{BBDEB6D9-FD9A-4865-A320-58DA8CADFCD8}"/>
    <cellStyle name="Normal 9 3 5 2 3 3 2" xfId="9120" xr:uid="{DA044AE1-8B0A-4543-958E-DB7284999B75}"/>
    <cellStyle name="Normal 9 3 5 2 3 4" xfId="8101" xr:uid="{A32E1786-82D8-4133-A60C-76EAD4F996A5}"/>
    <cellStyle name="Normal 9 3 5 2 3 5" xfId="5996" xr:uid="{02C054A2-4EB6-4800-A9E7-DA0D1D085F80}"/>
    <cellStyle name="Normal 9 3 5 2 3 6" xfId="2862" xr:uid="{8B9BC731-DD63-435A-822A-46B692A31702}"/>
    <cellStyle name="Normal 9 3 5 2 3 7" xfId="1836" xr:uid="{8B99BE4E-CCA1-438E-A938-C6569B5FF27E}"/>
    <cellStyle name="Normal 9 3 5 2 4" xfId="4402" xr:uid="{D858B11D-CDAF-4842-B503-C1188DC22B22}"/>
    <cellStyle name="Normal 9 3 5 2 4 2" xfId="9642" xr:uid="{4C6E0156-1640-4DDA-A849-66DF8DB6B7D0}"/>
    <cellStyle name="Normal 9 3 5 2 4 3" xfId="6518" xr:uid="{FACFDC73-66BC-4519-9F98-0F177D09B728}"/>
    <cellStyle name="Normal 9 3 5 2 5" xfId="3400" xr:uid="{4146E1E7-485B-41D1-8D04-A4878F7B06F9}"/>
    <cellStyle name="Normal 9 3 5 2 5 2" xfId="8639" xr:uid="{8B152C03-33AF-45F9-A151-AE09B60EF3D8}"/>
    <cellStyle name="Normal 9 3 5 2 6" xfId="7620" xr:uid="{E1978DCC-1819-49E3-9EE0-27521C4EBBF9}"/>
    <cellStyle name="Normal 9 3 5 2 7" xfId="5515" xr:uid="{431D6018-A230-4115-9D89-D12D4085756E}"/>
    <cellStyle name="Normal 9 3 5 2 8" xfId="2381" xr:uid="{B0B3879A-F513-4339-AF86-A279937EA5AF}"/>
    <cellStyle name="Normal 9 3 5 2 9" xfId="1355" xr:uid="{07160AD4-B4BA-434B-B7D6-E121339C036E}"/>
    <cellStyle name="Normal 9 3 5 3" xfId="511" xr:uid="{53842434-C7A8-4C17-9377-6A3A51BAF679}"/>
    <cellStyle name="Normal 9 3 5 3 2" xfId="994" xr:uid="{07B06CED-2BA5-43E8-9764-850EBC659C4D}"/>
    <cellStyle name="Normal 9 3 5 3 2 2" xfId="4971" xr:uid="{48AEC710-0D79-4F3B-904F-0A85D3AEE47F}"/>
    <cellStyle name="Normal 9 3 5 3 2 2 2" xfId="10211" xr:uid="{C407F351-9F75-4951-8489-E9F614A90645}"/>
    <cellStyle name="Normal 9 3 5 3 2 2 3" xfId="7087" xr:uid="{D1C457E6-F891-42FE-AC69-D4C53D521ED1}"/>
    <cellStyle name="Normal 9 3 5 3 2 3" xfId="4066" xr:uid="{C6F0204C-D8D9-4A27-B7F1-1A38AED37CB8}"/>
    <cellStyle name="Normal 9 3 5 3 2 3 2" xfId="9305" xr:uid="{4C00E844-755E-47D4-88A1-0E58C03928C6}"/>
    <cellStyle name="Normal 9 3 5 3 2 4" xfId="8286" xr:uid="{0D8FB5D7-95B4-48AB-9C81-C2E8A3843F1C}"/>
    <cellStyle name="Normal 9 3 5 3 2 5" xfId="6181" xr:uid="{A1A8F3C3-992B-4A11-A905-8E67796628A9}"/>
    <cellStyle name="Normal 9 3 5 3 2 6" xfId="3047" xr:uid="{75C28C93-AB63-4B77-B56C-C50FF3F7B0C7}"/>
    <cellStyle name="Normal 9 3 5 3 2 7" xfId="2021" xr:uid="{6C1918A7-3244-404E-BABA-E2EB9FEE8258}"/>
    <cellStyle name="Normal 9 3 5 3 3" xfId="4559" xr:uid="{E45F8991-BF92-4AD5-B6A2-4BEBE478733E}"/>
    <cellStyle name="Normal 9 3 5 3 3 2" xfId="9799" xr:uid="{080CFBD6-A050-4CBB-95A7-6D2E25531FB1}"/>
    <cellStyle name="Normal 9 3 5 3 3 3" xfId="6675" xr:uid="{8A6C90D5-D464-4A44-9B1D-040B9FB95D4A}"/>
    <cellStyle name="Normal 9 3 5 3 4" xfId="3585" xr:uid="{23CEAC11-0B11-4C68-A355-953BE0F0D6AB}"/>
    <cellStyle name="Normal 9 3 5 3 4 2" xfId="8824" xr:uid="{F541F062-EA66-4C06-B1B5-49CE64BFA3C5}"/>
    <cellStyle name="Normal 9 3 5 3 5" xfId="7805" xr:uid="{5844F317-D789-4116-B90C-B8AE4D4F80EF}"/>
    <cellStyle name="Normal 9 3 5 3 6" xfId="5700" xr:uid="{2B07EBCB-F5CC-4E91-AA58-1EA1DA618C87}"/>
    <cellStyle name="Normal 9 3 5 3 7" xfId="2566" xr:uid="{FD277085-F127-4257-8712-8212AE2BB211}"/>
    <cellStyle name="Normal 9 3 5 3 8" xfId="1540" xr:uid="{17311368-66C5-4044-8DCF-703DD2C47DBA}"/>
    <cellStyle name="Normal 9 3 5 4" xfId="265" xr:uid="{D092ED9F-1D90-4547-8590-F05417743CC9}"/>
    <cellStyle name="Normal 9 3 5 4 2" xfId="4353" xr:uid="{F11D6613-307F-47D2-84D9-572C0CA0E221}"/>
    <cellStyle name="Normal 9 3 5 4 2 2" xfId="9593" xr:uid="{405B80DD-056B-4C9E-A491-A19E9452271F}"/>
    <cellStyle name="Normal 9 3 5 4 2 3" xfId="6469" xr:uid="{B670149B-8EDC-4C0D-8E64-294147418029}"/>
    <cellStyle name="Normal 9 3 5 4 3" xfId="3342" xr:uid="{ED0DECB2-0528-4133-B067-75D20404A7C3}"/>
    <cellStyle name="Normal 9 3 5 4 3 2" xfId="8581" xr:uid="{F1321622-9C00-420B-95CF-CD52E4B926B1}"/>
    <cellStyle name="Normal 9 3 5 4 4" xfId="7562" xr:uid="{8D57B676-C472-467F-8E0A-78A92294603F}"/>
    <cellStyle name="Normal 9 3 5 4 5" xfId="5457" xr:uid="{3256A9F2-BA63-420C-A4EA-D399D3DB78EE}"/>
    <cellStyle name="Normal 9 3 5 4 6" xfId="2323" xr:uid="{7B73ED87-0F30-4B6E-8F8C-D6D906186A96}"/>
    <cellStyle name="Normal 9 3 5 4 7" xfId="1297" xr:uid="{E5C0104D-7599-4F6D-A780-8F3895660D58}"/>
    <cellStyle name="Normal 9 3 5 5" xfId="751" xr:uid="{E3343144-2D29-4C5A-B035-A9A0F5782302}"/>
    <cellStyle name="Normal 9 3 5 5 2" xfId="4764" xr:uid="{14B5746A-8BE6-4E51-BFDC-3483E6EBA8CE}"/>
    <cellStyle name="Normal 9 3 5 5 2 2" xfId="10004" xr:uid="{9A6B9A25-ACF9-4895-88E1-04FCE0A86C50}"/>
    <cellStyle name="Normal 9 3 5 5 2 3" xfId="6880" xr:uid="{CC239015-DE2C-4E78-9A32-2D85AE00455F}"/>
    <cellStyle name="Normal 9 3 5 5 3" xfId="3823" xr:uid="{9255BA9B-C75F-48E1-88BF-9669CBA912D6}"/>
    <cellStyle name="Normal 9 3 5 5 3 2" xfId="9062" xr:uid="{69EA4709-61C5-4DCF-999B-6E471BC9DE99}"/>
    <cellStyle name="Normal 9 3 5 5 4" xfId="8043" xr:uid="{29207831-C615-4EEF-A795-3A1284757FB5}"/>
    <cellStyle name="Normal 9 3 5 5 5" xfId="5938" xr:uid="{B6F68002-8602-417E-95FF-B59904B80DEB}"/>
    <cellStyle name="Normal 9 3 5 5 6" xfId="2804" xr:uid="{DBF19A00-1FA1-43B8-A349-BEB8BE187039}"/>
    <cellStyle name="Normal 9 3 5 5 7" xfId="1778" xr:uid="{5626B9B4-1930-461A-900E-3D009EDA3E9F}"/>
    <cellStyle name="Normal 9 3 5 6" xfId="4306" xr:uid="{98BDC3AF-64CA-44BD-AB37-D75E679EE908}"/>
    <cellStyle name="Normal 9 3 5 6 2" xfId="9546" xr:uid="{F97E5F31-D5F7-49C0-8BDF-A77FC9DD00AB}"/>
    <cellStyle name="Normal 9 3 5 6 3" xfId="6422" xr:uid="{3D505492-27DD-400D-A630-D42F11861E55}"/>
    <cellStyle name="Normal 9 3 5 7" xfId="3285" xr:uid="{ECFD77B4-57E5-4E28-B7B5-8737816E91F6}"/>
    <cellStyle name="Normal 9 3 5 7 2" xfId="8524" xr:uid="{9D6F85FA-CA49-48B1-9959-8488CC01C16A}"/>
    <cellStyle name="Normal 9 3 5 8" xfId="7505" xr:uid="{8DAC3188-798B-4694-8881-BCEE28EC19AD}"/>
    <cellStyle name="Normal 9 3 5 9" xfId="5400" xr:uid="{84C66931-829F-4CDD-BD0A-CD88D7EB61D6}"/>
    <cellStyle name="Normal 9 3 6" xfId="346" xr:uid="{20458679-E2E1-4452-BF51-D56FF6DA2F6C}"/>
    <cellStyle name="Normal 9 3 6 10" xfId="1378" xr:uid="{10E69AB2-C59C-4225-91E4-08802A22058B}"/>
    <cellStyle name="Normal 9 3 6 2" xfId="591" xr:uid="{3A653615-7978-4EF2-84FE-F85E2F0F310F}"/>
    <cellStyle name="Normal 9 3 6 2 2" xfId="1074" xr:uid="{E7DA6D77-836D-4DA3-8310-50AF2BD62623}"/>
    <cellStyle name="Normal 9 3 6 2 2 2" xfId="5037" xr:uid="{839A427F-F478-450E-8591-3BF512AD868C}"/>
    <cellStyle name="Normal 9 3 6 2 2 2 2" xfId="10277" xr:uid="{870BFE6E-9C71-4CC6-9C2F-DA9FDB84F6DD}"/>
    <cellStyle name="Normal 9 3 6 2 2 2 3" xfId="7153" xr:uid="{D43AA1FC-527F-4047-B675-4B1421E5CA75}"/>
    <cellStyle name="Normal 9 3 6 2 2 3" xfId="4146" xr:uid="{B60B2121-1761-41DC-9F2D-58E0D28E9B11}"/>
    <cellStyle name="Normal 9 3 6 2 2 3 2" xfId="9385" xr:uid="{F9EBD056-F60D-403C-81F8-44D2371E6D4D}"/>
    <cellStyle name="Normal 9 3 6 2 2 4" xfId="8366" xr:uid="{71A0C2DB-AB32-4B73-A6FE-3F918F8ECAC6}"/>
    <cellStyle name="Normal 9 3 6 2 2 5" xfId="6261" xr:uid="{1C5F40EF-3D55-4126-86B9-058B057C23B4}"/>
    <cellStyle name="Normal 9 3 6 2 2 6" xfId="3127" xr:uid="{318D4590-DDF5-49D6-B720-1F354E84B853}"/>
    <cellStyle name="Normal 9 3 6 2 2 7" xfId="2101" xr:uid="{4F561451-D7B1-44A8-827B-2D157271D172}"/>
    <cellStyle name="Normal 9 3 6 2 3" xfId="4626" xr:uid="{401DFFD4-D411-420C-9642-2BC9A2871ED4}"/>
    <cellStyle name="Normal 9 3 6 2 3 2" xfId="9866" xr:uid="{0E7A187B-10C6-481C-B5AF-4FC55EB1159E}"/>
    <cellStyle name="Normal 9 3 6 2 3 3" xfId="6742" xr:uid="{571A039E-F16E-463A-A5A0-9AEA9FE16465}"/>
    <cellStyle name="Normal 9 3 6 2 4" xfId="3665" xr:uid="{66366008-632B-45F4-99A8-726B6EA96000}"/>
    <cellStyle name="Normal 9 3 6 2 4 2" xfId="8904" xr:uid="{4FC2162C-C05F-4559-8F8F-4A6E8824AA94}"/>
    <cellStyle name="Normal 9 3 6 2 5" xfId="7885" xr:uid="{1E21A574-9111-4002-8DC2-115746C1CF5F}"/>
    <cellStyle name="Normal 9 3 6 2 6" xfId="5780" xr:uid="{DDBD02FD-A1F2-4592-9117-71DD88FBFCC1}"/>
    <cellStyle name="Normal 9 3 6 2 7" xfId="2646" xr:uid="{59B32351-1704-4ECD-A082-60D786EEDD09}"/>
    <cellStyle name="Normal 9 3 6 2 8" xfId="1620" xr:uid="{EDBF67A8-D3AE-4A3B-BD77-C2C17EDBA8C0}"/>
    <cellStyle name="Normal 9 3 6 3" xfId="832" xr:uid="{37B8F037-DEA0-4E5C-97E1-135724CA20FE}"/>
    <cellStyle name="Normal 9 3 6 3 2" xfId="4830" xr:uid="{2D34FD7C-DC82-4854-AF7E-887797A74656}"/>
    <cellStyle name="Normal 9 3 6 3 2 2" xfId="10070" xr:uid="{94ED431C-B3B5-466B-B07F-966F47B7F978}"/>
    <cellStyle name="Normal 9 3 6 3 2 3" xfId="6946" xr:uid="{CADE3AF8-61C0-46DB-B744-53F582CC26A4}"/>
    <cellStyle name="Normal 9 3 6 3 3" xfId="3904" xr:uid="{795C09F6-1C83-4E53-B533-F898584CA0A8}"/>
    <cellStyle name="Normal 9 3 6 3 3 2" xfId="9143" xr:uid="{ED44B504-B860-4033-B91F-9358C29AA11F}"/>
    <cellStyle name="Normal 9 3 6 3 4" xfId="8124" xr:uid="{A2841B05-3F24-4B0F-963B-53AE746FCE24}"/>
    <cellStyle name="Normal 9 3 6 3 5" xfId="6019" xr:uid="{E419F084-5F84-4DA5-B247-BEC5A2D93367}"/>
    <cellStyle name="Normal 9 3 6 3 6" xfId="2885" xr:uid="{B3E29FFD-A9B0-4902-A1DF-CECCA8CD22CC}"/>
    <cellStyle name="Normal 9 3 6 3 7" xfId="1859" xr:uid="{B8144ED0-5D06-4521-978D-95F783BE410A}"/>
    <cellStyle name="Normal 9 3 6 4" xfId="4420" xr:uid="{59ED3E73-FE46-40FD-86DA-C865EDAF3B47}"/>
    <cellStyle name="Normal 9 3 6 4 2" xfId="9660" xr:uid="{DDC66DA4-3ECC-425E-8B2D-CBF950B9E91F}"/>
    <cellStyle name="Normal 9 3 6 4 3" xfId="6536" xr:uid="{9649754B-8B41-4605-B628-EBC2C8523D27}"/>
    <cellStyle name="Normal 9 3 6 5" xfId="3423" xr:uid="{1C184053-1A64-414A-9073-F3F7FB5C82B1}"/>
    <cellStyle name="Normal 9 3 6 5 2" xfId="8662" xr:uid="{5DAA9E1C-5C42-4EC2-A238-231F9D3EBADB}"/>
    <cellStyle name="Normal 9 3 6 6" xfId="7643" xr:uid="{58A39203-A86A-429D-BB0E-649AAC00A4B4}"/>
    <cellStyle name="Normal 9 3 6 7" xfId="5538" xr:uid="{107F4DFD-1EDE-4C0D-A090-5BE918C9E195}"/>
    <cellStyle name="Normal 9 3 6 8" xfId="10652" xr:uid="{E31F147E-F687-4553-988D-000C5D99D387}"/>
    <cellStyle name="Normal 9 3 6 9" xfId="2404" xr:uid="{782D8387-8008-4688-9E3D-46262CBE6BBF}"/>
    <cellStyle name="Normal 9 3 7" xfId="389" xr:uid="{72A36F78-BA1B-451D-BC33-F2101A40986C}"/>
    <cellStyle name="Normal 9 3 7 10" xfId="1419" xr:uid="{42D6FC28-30F3-4FB7-9C41-2E2F2BCD9CB2}"/>
    <cellStyle name="Normal 9 3 7 2" xfId="632" xr:uid="{3A702349-DA33-4523-B50F-588698D64292}"/>
    <cellStyle name="Normal 9 3 7 2 2" xfId="1115" xr:uid="{B1705DC0-A50B-415C-8294-CFDAAC7FC968}"/>
    <cellStyle name="Normal 9 3 7 2 2 2" xfId="5073" xr:uid="{2CBDEC9E-627D-467F-BDB1-2630A53AAF55}"/>
    <cellStyle name="Normal 9 3 7 2 2 2 2" xfId="10313" xr:uid="{AE9EC9D9-0858-4BCA-BD4C-1F116D625D95}"/>
    <cellStyle name="Normal 9 3 7 2 2 2 3" xfId="7189" xr:uid="{D49E4EE9-7080-4201-ADD3-6F7A367E5465}"/>
    <cellStyle name="Normal 9 3 7 2 2 3" xfId="4187" xr:uid="{5DB24FFB-2385-4704-9B83-7F51EDF3B0F9}"/>
    <cellStyle name="Normal 9 3 7 2 2 3 2" xfId="9426" xr:uid="{17856A65-61F3-49D6-82DA-F55924D141B1}"/>
    <cellStyle name="Normal 9 3 7 2 2 4" xfId="8407" xr:uid="{64275BC9-E4ED-43E7-9871-E8A77A806FCB}"/>
    <cellStyle name="Normal 9 3 7 2 2 5" xfId="6302" xr:uid="{1D17D372-A6B3-40C9-9C30-CBE41263D160}"/>
    <cellStyle name="Normal 9 3 7 2 2 6" xfId="3168" xr:uid="{B2872F59-6475-4E53-9B9A-96FFEBA7182A}"/>
    <cellStyle name="Normal 9 3 7 2 2 7" xfId="2142" xr:uid="{8A7F84C9-9C23-4AC6-9C1C-CD76B9405011}"/>
    <cellStyle name="Normal 9 3 7 2 3" xfId="4662" xr:uid="{B0872207-3D1E-433B-AD5C-86926E71E139}"/>
    <cellStyle name="Normal 9 3 7 2 3 2" xfId="9902" xr:uid="{62914013-B04A-4D39-AD6F-18609CD607AC}"/>
    <cellStyle name="Normal 9 3 7 2 3 3" xfId="6778" xr:uid="{62252E04-29B2-4926-8C92-C6A72AC257F5}"/>
    <cellStyle name="Normal 9 3 7 2 4" xfId="3706" xr:uid="{EE791439-0FD4-4470-9D40-E3EFF610EFD1}"/>
    <cellStyle name="Normal 9 3 7 2 4 2" xfId="8945" xr:uid="{4BFF95CE-A140-4780-83EB-29978E083CB4}"/>
    <cellStyle name="Normal 9 3 7 2 5" xfId="7926" xr:uid="{640FD28E-E009-4CD4-9351-F96DAC7CDFA3}"/>
    <cellStyle name="Normal 9 3 7 2 6" xfId="5821" xr:uid="{9F655551-AC89-4930-89B2-326E1E869A7D}"/>
    <cellStyle name="Normal 9 3 7 2 7" xfId="2687" xr:uid="{58C1D694-08D6-4838-97D0-2B7D5552FBFB}"/>
    <cellStyle name="Normal 9 3 7 2 8" xfId="1661" xr:uid="{1D4AE57A-5070-44CA-B1DD-EA2229C5164A}"/>
    <cellStyle name="Normal 9 3 7 3" xfId="873" xr:uid="{FC5A9FCF-860F-434F-9EEC-94B9BDB78D46}"/>
    <cellStyle name="Normal 9 3 7 3 2" xfId="4866" xr:uid="{C6E2128B-F63D-4668-BF55-94D75EB2DAD8}"/>
    <cellStyle name="Normal 9 3 7 3 2 2" xfId="10106" xr:uid="{2D1007FD-324D-4FD9-BD28-EA5B14EA1ACE}"/>
    <cellStyle name="Normal 9 3 7 3 2 3" xfId="6982" xr:uid="{5DC02219-C272-45C2-850C-2734C980317B}"/>
    <cellStyle name="Normal 9 3 7 3 3" xfId="3945" xr:uid="{5E54403D-38D6-4C40-A8B2-DB3D93FCA3A9}"/>
    <cellStyle name="Normal 9 3 7 3 3 2" xfId="9184" xr:uid="{635F32D7-67BA-4E57-9FB5-68330EF374C9}"/>
    <cellStyle name="Normal 9 3 7 3 4" xfId="8165" xr:uid="{F903337F-FF01-45A2-952B-839D865742DE}"/>
    <cellStyle name="Normal 9 3 7 3 5" xfId="6060" xr:uid="{C50CBCAE-9B90-4153-86B8-BD59B90770B0}"/>
    <cellStyle name="Normal 9 3 7 3 6" xfId="2926" xr:uid="{0D2D1368-C066-461B-80D2-9598F108CF55}"/>
    <cellStyle name="Normal 9 3 7 3 7" xfId="1900" xr:uid="{1E15E2CF-33D9-422A-A5FE-37380A9436EB}"/>
    <cellStyle name="Normal 9 3 7 4" xfId="4455" xr:uid="{95DB34E3-D175-4FF2-A47E-A8333D9E1AA9}"/>
    <cellStyle name="Normal 9 3 7 4 2" xfId="9695" xr:uid="{7B56BA26-1A44-4418-981C-2386D2B74475}"/>
    <cellStyle name="Normal 9 3 7 4 3" xfId="6571" xr:uid="{36100BEE-3EB9-44B2-8F99-4604CC2746CA}"/>
    <cellStyle name="Normal 9 3 7 5" xfId="3464" xr:uid="{C1FDC917-B96B-4B75-A647-735E832FD4AA}"/>
    <cellStyle name="Normal 9 3 7 5 2" xfId="8703" xr:uid="{77A6932B-7876-487C-A351-6F4E0AB7E3B2}"/>
    <cellStyle name="Normal 9 3 7 6" xfId="7684" xr:uid="{92C58FAE-1ABA-4C3D-AE32-380053A1D7E5}"/>
    <cellStyle name="Normal 9 3 7 7" xfId="5579" xr:uid="{F5E3D301-B907-4FA3-A7D0-6D6635DCF916}"/>
    <cellStyle name="Normal 9 3 7 8" xfId="10693" xr:uid="{9BE8CAF6-0A3C-4C24-8F43-6A94B9CA03CE}"/>
    <cellStyle name="Normal 9 3 7 9" xfId="2445" xr:uid="{FDF6CF37-3371-4128-B2E8-48B762943EE3}"/>
    <cellStyle name="Normal 9 3 8" xfId="430" xr:uid="{F9822AB6-0E6B-4FD3-B47F-E780D9D7EFB6}"/>
    <cellStyle name="Normal 9 3 8 10" xfId="1460" xr:uid="{D4AAFFA9-0A4C-41C2-B205-F8F68A7BC526}"/>
    <cellStyle name="Normal 9 3 8 2" xfId="673" xr:uid="{BE8254C6-45AB-4E02-A8E2-DFD2801A07F2}"/>
    <cellStyle name="Normal 9 3 8 2 2" xfId="1156" xr:uid="{E798F3DA-37AB-4094-AAFB-354DFE58D8F8}"/>
    <cellStyle name="Normal 9 3 8 2 2 2" xfId="5109" xr:uid="{B1BC6350-4DCE-4E5E-BAF6-FF36BD9C2968}"/>
    <cellStyle name="Normal 9 3 8 2 2 2 2" xfId="10349" xr:uid="{7C3D325A-4847-4742-82AA-B688EADA1578}"/>
    <cellStyle name="Normal 9 3 8 2 2 2 3" xfId="7225" xr:uid="{C76EE5A8-3932-4DE2-8EB5-33EEF7378181}"/>
    <cellStyle name="Normal 9 3 8 2 2 3" xfId="4228" xr:uid="{4E1D8988-C4B3-4AA6-865E-D6757DEA6060}"/>
    <cellStyle name="Normal 9 3 8 2 2 3 2" xfId="9467" xr:uid="{F04BBEDF-05A3-4598-BE31-3046F1A8E902}"/>
    <cellStyle name="Normal 9 3 8 2 2 4" xfId="8448" xr:uid="{CCB4F388-5FE0-4C2A-A519-21514C4DB5AE}"/>
    <cellStyle name="Normal 9 3 8 2 2 5" xfId="6343" xr:uid="{82F14691-92AF-412B-88BA-F283B02EAE5F}"/>
    <cellStyle name="Normal 9 3 8 2 2 6" xfId="3209" xr:uid="{1769D12E-0415-4FE2-9F72-4887AE9C05F3}"/>
    <cellStyle name="Normal 9 3 8 2 2 7" xfId="2183" xr:uid="{957D3388-BBD8-44FC-8E93-BEFF2DD1FFCA}"/>
    <cellStyle name="Normal 9 3 8 2 3" xfId="4698" xr:uid="{87E33174-1AA0-40AF-9624-BBF5A7DD9A6E}"/>
    <cellStyle name="Normal 9 3 8 2 3 2" xfId="9938" xr:uid="{DC4C879B-8712-4279-AC17-580DC163F548}"/>
    <cellStyle name="Normal 9 3 8 2 3 3" xfId="6814" xr:uid="{CFA82676-BDE8-4639-974A-E25C1C6BCCDB}"/>
    <cellStyle name="Normal 9 3 8 2 4" xfId="3747" xr:uid="{031FCA6B-9319-43B3-9A17-3C433040DD83}"/>
    <cellStyle name="Normal 9 3 8 2 4 2" xfId="8986" xr:uid="{68557E0B-F153-4C9F-B4AA-8A7D5716074A}"/>
    <cellStyle name="Normal 9 3 8 2 5" xfId="7967" xr:uid="{3FBC25A8-9D18-4B08-86E1-F73B075C00B6}"/>
    <cellStyle name="Normal 9 3 8 2 6" xfId="5862" xr:uid="{7B8E4B2E-73AD-4E06-9617-072F7113CC50}"/>
    <cellStyle name="Normal 9 3 8 2 7" xfId="2728" xr:uid="{6AD1E8CB-C064-4C68-AC1A-0E7A68C930B2}"/>
    <cellStyle name="Normal 9 3 8 2 8" xfId="1702" xr:uid="{AFAC9436-BF72-409F-A712-DC2E705A1EC9}"/>
    <cellStyle name="Normal 9 3 8 3" xfId="914" xr:uid="{46A93171-5C50-46E4-869C-165F7342B60A}"/>
    <cellStyle name="Normal 9 3 8 3 2" xfId="4902" xr:uid="{3CF901E5-84F1-4886-A87F-57C272C50D32}"/>
    <cellStyle name="Normal 9 3 8 3 2 2" xfId="10142" xr:uid="{03B542AC-2DBE-4C7A-A42E-85B1014748B7}"/>
    <cellStyle name="Normal 9 3 8 3 2 3" xfId="7018" xr:uid="{1549B3FB-9C46-4B8F-A24C-E0AD8D5B61F1}"/>
    <cellStyle name="Normal 9 3 8 3 3" xfId="3986" xr:uid="{24969FB5-04D4-4F87-9620-243E87B17F9C}"/>
    <cellStyle name="Normal 9 3 8 3 3 2" xfId="9225" xr:uid="{0447899D-6CF3-41EA-A947-BFC8E427F41A}"/>
    <cellStyle name="Normal 9 3 8 3 4" xfId="8206" xr:uid="{03B1A48B-9854-47D4-90DF-D38609AEF7B0}"/>
    <cellStyle name="Normal 9 3 8 3 5" xfId="6101" xr:uid="{384EF024-40C2-4F6A-BE8F-DB63D7E7890F}"/>
    <cellStyle name="Normal 9 3 8 3 6" xfId="2967" xr:uid="{E3B3B7A6-7552-4B02-BC54-E437D273C1EB}"/>
    <cellStyle name="Normal 9 3 8 3 7" xfId="1941" xr:uid="{2970EA97-3FB1-436F-8C66-DD1F39C4AC4D}"/>
    <cellStyle name="Normal 9 3 8 4" xfId="4491" xr:uid="{D8A6027C-8FA1-4E5F-916B-EDCE16898A3F}"/>
    <cellStyle name="Normal 9 3 8 4 2" xfId="9731" xr:uid="{AD1DD828-6013-43CB-8EEE-6CC71F84F675}"/>
    <cellStyle name="Normal 9 3 8 4 3" xfId="6607" xr:uid="{FD9E4A58-072A-4B58-8B31-73562FA7E515}"/>
    <cellStyle name="Normal 9 3 8 5" xfId="3505" xr:uid="{B98D99B4-F89F-4641-802D-FE033A99236B}"/>
    <cellStyle name="Normal 9 3 8 5 2" xfId="8744" xr:uid="{DBD46D04-ECE3-404B-A196-2B51831250D9}"/>
    <cellStyle name="Normal 9 3 8 6" xfId="7725" xr:uid="{87E57256-BBE3-4B95-8A21-AD558EFA8A47}"/>
    <cellStyle name="Normal 9 3 8 7" xfId="5620" xr:uid="{6C1E4112-AD3D-4156-B1FF-E11B7420B831}"/>
    <cellStyle name="Normal 9 3 8 8" xfId="10734" xr:uid="{2356F179-9406-4CB3-A245-D8EA2E2A5F04}"/>
    <cellStyle name="Normal 9 3 8 9" xfId="2486" xr:uid="{DA9B3282-4FB3-4BF7-9382-E310CF17B0B7}"/>
    <cellStyle name="Normal 9 3 9" xfId="288" xr:uid="{163D8393-1AC3-4584-859E-FD90C6BB85B9}"/>
    <cellStyle name="Normal 9 3 9 2" xfId="534" xr:uid="{50813D78-2616-4752-81F4-8970E0014DE3}"/>
    <cellStyle name="Normal 9 3 9 2 2" xfId="1017" xr:uid="{71F977F3-3BE7-4909-A013-E3CBDD1E5EF2}"/>
    <cellStyle name="Normal 9 3 9 2 2 2" xfId="4990" xr:uid="{96DBC8C9-A86F-4E8C-8CF4-EF251A288BD4}"/>
    <cellStyle name="Normal 9 3 9 2 2 2 2" xfId="10230" xr:uid="{0963E9D9-4EFC-4077-86AA-98602882C48A}"/>
    <cellStyle name="Normal 9 3 9 2 2 2 3" xfId="7106" xr:uid="{C9076927-6BCB-4DF3-B67F-03C67058F6CC}"/>
    <cellStyle name="Normal 9 3 9 2 2 3" xfId="4089" xr:uid="{632B02F2-88CB-44C1-BC4B-D22A15A6A31C}"/>
    <cellStyle name="Normal 9 3 9 2 2 3 2" xfId="9328" xr:uid="{9C04BB2C-C28B-4786-8762-0E4B9C18AECA}"/>
    <cellStyle name="Normal 9 3 9 2 2 4" xfId="8309" xr:uid="{F8D71B82-87DA-4212-8BC7-BD298A765AA2}"/>
    <cellStyle name="Normal 9 3 9 2 2 5" xfId="6204" xr:uid="{B4BDBEAF-8C8E-4C6F-8601-4524DB07023F}"/>
    <cellStyle name="Normal 9 3 9 2 2 6" xfId="3070" xr:uid="{97A6D79D-EB6F-4AAA-82A5-BB4413E18FAE}"/>
    <cellStyle name="Normal 9 3 9 2 2 7" xfId="2044" xr:uid="{3909F4AE-0D16-4D63-AE24-05E447DAD633}"/>
    <cellStyle name="Normal 9 3 9 2 3" xfId="4578" xr:uid="{6B5B8F20-0DCC-497F-9EA5-A2499B5540BB}"/>
    <cellStyle name="Normal 9 3 9 2 3 2" xfId="9818" xr:uid="{D459EDDC-BAD1-4F39-BF1C-F214ED8215F9}"/>
    <cellStyle name="Normal 9 3 9 2 3 3" xfId="6694" xr:uid="{4DF4DB02-C27A-4FE4-AF74-084BC5EE8D48}"/>
    <cellStyle name="Normal 9 3 9 2 4" xfId="3608" xr:uid="{7F51E2B4-71C1-41C2-A12F-A54F24F10416}"/>
    <cellStyle name="Normal 9 3 9 2 4 2" xfId="8847" xr:uid="{B22D320E-482F-4E6E-88D0-87E7DBAB1478}"/>
    <cellStyle name="Normal 9 3 9 2 5" xfId="7828" xr:uid="{2ED6F257-4079-4B88-AA7E-6B9A6EA8B165}"/>
    <cellStyle name="Normal 9 3 9 2 6" xfId="5723" xr:uid="{5FB816D3-EA97-435B-AE8A-8C922050C4F4}"/>
    <cellStyle name="Normal 9 3 9 2 7" xfId="2589" xr:uid="{BCEA2127-2D75-49C9-9E65-563EBAE8625B}"/>
    <cellStyle name="Normal 9 3 9 2 8" xfId="1563" xr:uid="{05E79457-45E2-4AEE-92FB-BFB6B0C5AD82}"/>
    <cellStyle name="Normal 9 3 9 3" xfId="774" xr:uid="{42D217F3-57B1-40C5-A149-69FF3BE523B7}"/>
    <cellStyle name="Normal 9 3 9 3 2" xfId="4782" xr:uid="{D83610B2-893D-400A-8095-30EC4E747E8D}"/>
    <cellStyle name="Normal 9 3 9 3 2 2" xfId="10022" xr:uid="{2C24A15E-2731-44D8-99C7-8FE5F6DC9AF7}"/>
    <cellStyle name="Normal 9 3 9 3 2 3" xfId="6898" xr:uid="{5FC494BC-B233-40B2-A66B-33B03424D205}"/>
    <cellStyle name="Normal 9 3 9 3 3" xfId="3846" xr:uid="{8CBA8D3E-467C-48EC-B96F-520054D0287F}"/>
    <cellStyle name="Normal 9 3 9 3 3 2" xfId="9085" xr:uid="{990C6B94-2481-4543-A2B6-2E57327CFA7A}"/>
    <cellStyle name="Normal 9 3 9 3 4" xfId="8066" xr:uid="{0319E729-BCDC-4715-A3A8-BAD86D5A9AB6}"/>
    <cellStyle name="Normal 9 3 9 3 5" xfId="5961" xr:uid="{71F53FE3-7B78-4AFF-92FE-F8BCF9DD2B95}"/>
    <cellStyle name="Normal 9 3 9 3 6" xfId="2827" xr:uid="{8D052B26-FE69-41E5-9DC4-29FB15BA7571}"/>
    <cellStyle name="Normal 9 3 9 3 7" xfId="1801" xr:uid="{609AB1FB-A8EE-4AB7-8BE4-5C6B522F4C94}"/>
    <cellStyle name="Normal 9 3 9 4" xfId="4372" xr:uid="{01CEEA04-2125-4967-A984-C747DE9A80F0}"/>
    <cellStyle name="Normal 9 3 9 4 2" xfId="9612" xr:uid="{F65617D3-112C-4D5E-846D-71CFB7BCF067}"/>
    <cellStyle name="Normal 9 3 9 4 3" xfId="6488" xr:uid="{28552625-0DCB-4EA8-B59A-C264A4E3A931}"/>
    <cellStyle name="Normal 9 3 9 5" xfId="3365" xr:uid="{DAD74DB7-9D84-4F32-8500-75A4A9532FC7}"/>
    <cellStyle name="Normal 9 3 9 5 2" xfId="8604" xr:uid="{ED37BD49-F727-40E9-8362-7DBABB5A749E}"/>
    <cellStyle name="Normal 9 3 9 6" xfId="7585" xr:uid="{183F7F1F-04AF-47F2-BB00-B0D8732785AF}"/>
    <cellStyle name="Normal 9 3 9 7" xfId="5480" xr:uid="{2B640903-293F-4E6B-AC66-5F0D84BC7873}"/>
    <cellStyle name="Normal 9 3 9 8" xfId="2346" xr:uid="{EFFAFFC6-65C6-4883-AFC0-4C6F0A7BAFF0}"/>
    <cellStyle name="Normal 9 3 9 9" xfId="1320" xr:uid="{227A70E4-6C3E-4AA9-A71A-1BF4797C31FB}"/>
    <cellStyle name="Normal 9 4" xfId="169" xr:uid="{45CAB8A6-0C4B-472F-8EFB-9055170F2A14}"/>
    <cellStyle name="Normal 9 4 2" xfId="170" xr:uid="{7F7DBEDA-ADE5-4224-9A33-04688567033A}"/>
    <cellStyle name="Normal 9 5" xfId="171" xr:uid="{D5B69B11-AFEB-4E6F-81C6-CBE1BF1171D2}"/>
    <cellStyle name="Normal 9 5 10" xfId="234" xr:uid="{AD56F009-9430-4AF3-8163-F86E80052FDF}"/>
    <cellStyle name="Normal 9 5 10 2" xfId="4327" xr:uid="{4D7592CD-62E5-483C-8AA4-24B6118CDFE8}"/>
    <cellStyle name="Normal 9 5 10 2 2" xfId="9567" xr:uid="{47D4B4DE-556F-431F-9E6B-D12626F27218}"/>
    <cellStyle name="Normal 9 5 10 2 3" xfId="6443" xr:uid="{A3827743-FB8B-420F-92BB-504EC716E6CB}"/>
    <cellStyle name="Normal 9 5 10 3" xfId="3311" xr:uid="{04F00D60-6F2C-4781-B563-215EA8C5B23D}"/>
    <cellStyle name="Normal 9 5 10 3 2" xfId="8550" xr:uid="{FF854902-484D-4CD6-BC6D-3CEB4A122BB6}"/>
    <cellStyle name="Normal 9 5 10 4" xfId="7531" xr:uid="{8CBCB401-4667-4527-93FE-95A3C3FD90CD}"/>
    <cellStyle name="Normal 9 5 10 5" xfId="5426" xr:uid="{C345C800-065E-4260-A1E7-8C29D16CDA12}"/>
    <cellStyle name="Normal 9 5 10 6" xfId="2292" xr:uid="{B86BAAC5-9B76-47C6-9567-47F39C50CA92}"/>
    <cellStyle name="Normal 9 5 10 7" xfId="1266" xr:uid="{38CF612E-C21E-481C-9A84-95905C066144}"/>
    <cellStyle name="Normal 9 5 11" xfId="720" xr:uid="{925B2A92-E519-41CF-BEB4-A158CD7A28BA}"/>
    <cellStyle name="Normal 9 5 11 2" xfId="4737" xr:uid="{0F4A265F-4F23-49B6-A41A-1ACE3124485F}"/>
    <cellStyle name="Normal 9 5 11 2 2" xfId="9977" xr:uid="{DD807F6E-2DF0-4B3C-90B4-6447CD0FDD5D}"/>
    <cellStyle name="Normal 9 5 11 2 3" xfId="6853" xr:uid="{CF963379-E030-4BE9-B23F-8630668D0AC8}"/>
    <cellStyle name="Normal 9 5 11 3" xfId="3792" xr:uid="{43ECD1FA-E325-482D-A5AB-88775EC020CC}"/>
    <cellStyle name="Normal 9 5 11 3 2" xfId="9031" xr:uid="{D0BCC781-6952-420B-A440-878E167EFACE}"/>
    <cellStyle name="Normal 9 5 11 4" xfId="8012" xr:uid="{27CAA224-756F-44EE-AD47-C166026BC0C1}"/>
    <cellStyle name="Normal 9 5 11 5" xfId="5907" xr:uid="{EE83BF64-23DC-4250-8539-E973186C0EDC}"/>
    <cellStyle name="Normal 9 5 11 6" xfId="2773" xr:uid="{37742136-23D3-426A-BC73-C5766A79B877}"/>
    <cellStyle name="Normal 9 5 11 7" xfId="1747" xr:uid="{FBB85AEB-BDBA-48EE-8460-AF9B47943022}"/>
    <cellStyle name="Normal 9 5 12" xfId="4280" xr:uid="{E1A53E64-30DD-478A-B812-4C1F4BB8E704}"/>
    <cellStyle name="Normal 9 5 12 2" xfId="9520" xr:uid="{C14F4AE9-04B7-4842-984A-E420BA4F86C1}"/>
    <cellStyle name="Normal 9 5 12 3" xfId="6396" xr:uid="{75B3C522-7EDB-4995-9D5C-E82FDAFF3D20}"/>
    <cellStyle name="Normal 9 5 13" xfId="3254" xr:uid="{DBAF52D0-D2D8-4B99-81A6-99356C6BD7EF}"/>
    <cellStyle name="Normal 9 5 13 2" xfId="8493" xr:uid="{66B7F856-5002-42FD-84B7-EA8FF73CA249}"/>
    <cellStyle name="Normal 9 5 14" xfId="7474" xr:uid="{61F73458-9B5F-4F4A-BC43-7DEEA8C6888E}"/>
    <cellStyle name="Normal 9 5 15" xfId="5369" xr:uid="{F0F25DEF-9226-4ED1-BE91-17182624EF44}"/>
    <cellStyle name="Normal 9 5 16" xfId="10598" xr:uid="{329495EB-C1B1-488D-995D-141511140B33}"/>
    <cellStyle name="Normal 9 5 17" xfId="10779" xr:uid="{8BA41D41-B400-4480-A06B-39B9D4BDF022}"/>
    <cellStyle name="Normal 9 5 18" xfId="2235" xr:uid="{FFECDBD3-CDC5-4F77-BF16-946D012CE300}"/>
    <cellStyle name="Normal 9 5 19" xfId="1209" xr:uid="{5309A413-ADB2-4ECE-81DE-6D38B0AEFD49}"/>
    <cellStyle name="Normal 9 5 2" xfId="172" xr:uid="{B5E8CE07-B709-46D0-A2C2-5373E061B277}"/>
    <cellStyle name="Normal 9 5 2 10" xfId="4281" xr:uid="{2A4524BB-8265-4CEB-84F9-8754C0B0D660}"/>
    <cellStyle name="Normal 9 5 2 10 2" xfId="9521" xr:uid="{EB809072-ECE8-4251-BE03-822D8C2FECFD}"/>
    <cellStyle name="Normal 9 5 2 10 3" xfId="6397" xr:uid="{4B73A763-5DC4-4398-AA93-71B4B7419F81}"/>
    <cellStyle name="Normal 9 5 2 11" xfId="3255" xr:uid="{8346E0CC-7E42-448C-8BFE-29E4B909B768}"/>
    <cellStyle name="Normal 9 5 2 11 2" xfId="8494" xr:uid="{0B874E63-C0FF-4D2C-9FE1-E6924465538B}"/>
    <cellStyle name="Normal 9 5 2 12" xfId="7475" xr:uid="{D2523DEE-1D34-4D92-A19A-FD0202800DC4}"/>
    <cellStyle name="Normal 9 5 2 13" xfId="5370" xr:uid="{4BE18E73-3586-4D94-AF14-8D9EE1A41BA9}"/>
    <cellStyle name="Normal 9 5 2 14" xfId="10599" xr:uid="{4822183F-B5E7-4388-BC84-C044C5493B58}"/>
    <cellStyle name="Normal 9 5 2 15" xfId="10780" xr:uid="{76F52C1E-1B63-4E06-A5DE-3B39B6241452}"/>
    <cellStyle name="Normal 9 5 2 16" xfId="2236" xr:uid="{4D5FB860-54FD-4AA0-9C2E-A7167AF0577A}"/>
    <cellStyle name="Normal 9 5 2 17" xfId="1210" xr:uid="{1296025A-9324-4B2D-AFD6-C3C12C027BEF}"/>
    <cellStyle name="Normal 9 5 2 2" xfId="214" xr:uid="{703DC011-EBBF-49D8-979A-58EAFC718AC9}"/>
    <cellStyle name="Normal 9 5 2 2 10" xfId="10636" xr:uid="{E6F916E1-A63A-44A3-9189-A570D051F755}"/>
    <cellStyle name="Normal 9 5 2 2 11" xfId="2273" xr:uid="{8967650D-FFE7-4B16-80D2-DFFEA70F4862}"/>
    <cellStyle name="Normal 9 5 2 2 12" xfId="1247" xr:uid="{239DD6B0-8FBE-4A1F-BF71-9BBAA0BF8D40}"/>
    <cellStyle name="Normal 9 5 2 2 2" xfId="330" xr:uid="{E00C9F76-9A42-48B7-B20F-A209FD0A741D}"/>
    <cellStyle name="Normal 9 5 2 2 2 2" xfId="575" xr:uid="{D5073DD7-3A81-422C-90C8-2AD9533DC450}"/>
    <cellStyle name="Normal 9 5 2 2 2 2 2" xfId="1058" xr:uid="{19C949E9-C2EE-45A3-997D-904D60260FDC}"/>
    <cellStyle name="Normal 9 5 2 2 2 2 2 2" xfId="5026" xr:uid="{326C116B-8B7F-4ADB-87E9-9803CAC8A536}"/>
    <cellStyle name="Normal 9 5 2 2 2 2 2 2 2" xfId="10266" xr:uid="{6805168E-E2D4-4047-B7B2-E7589AA7F3A5}"/>
    <cellStyle name="Normal 9 5 2 2 2 2 2 2 3" xfId="7142" xr:uid="{6F33B2B6-0E23-4D9F-B833-6A83C28B8610}"/>
    <cellStyle name="Normal 9 5 2 2 2 2 2 3" xfId="4130" xr:uid="{7BBCAE5D-C59A-4A74-9FCA-F675D2394C17}"/>
    <cellStyle name="Normal 9 5 2 2 2 2 2 3 2" xfId="9369" xr:uid="{D673479D-563F-4B6D-BD17-0567F324F78A}"/>
    <cellStyle name="Normal 9 5 2 2 2 2 2 4" xfId="8350" xr:uid="{A4C7053D-F3C8-4FE7-87A8-72EE03F0D1D9}"/>
    <cellStyle name="Normal 9 5 2 2 2 2 2 5" xfId="6245" xr:uid="{1E9904DF-E37B-4DCC-8C11-8838001124E1}"/>
    <cellStyle name="Normal 9 5 2 2 2 2 2 6" xfId="3111" xr:uid="{1D2E5C4D-78B0-4B7B-A06D-B52C49520F28}"/>
    <cellStyle name="Normal 9 5 2 2 2 2 2 7" xfId="2085" xr:uid="{163E4E99-8166-4137-8F7F-0675C7AA9C81}"/>
    <cellStyle name="Normal 9 5 2 2 2 2 3" xfId="4615" xr:uid="{4E30A5ED-5AD3-4F3C-B715-61AD505F9BAD}"/>
    <cellStyle name="Normal 9 5 2 2 2 2 3 2" xfId="9855" xr:uid="{85CFBE7F-FFAE-4BD1-A202-1968D072945F}"/>
    <cellStyle name="Normal 9 5 2 2 2 2 3 3" xfId="6731" xr:uid="{B62BC663-D664-4B90-8F3A-133F951C27B0}"/>
    <cellStyle name="Normal 9 5 2 2 2 2 4" xfId="3649" xr:uid="{EC1EF23B-C062-4CBE-869E-EF5BE159B67C}"/>
    <cellStyle name="Normal 9 5 2 2 2 2 4 2" xfId="8888" xr:uid="{802B385B-8AAF-4FFE-8AE1-07DDBEE8C029}"/>
    <cellStyle name="Normal 9 5 2 2 2 2 5" xfId="7869" xr:uid="{0A93A77E-68C6-4F16-B193-A3626B719CCF}"/>
    <cellStyle name="Normal 9 5 2 2 2 2 6" xfId="5764" xr:uid="{12A0A41A-6EB9-4B01-9C07-E9C99217C3CB}"/>
    <cellStyle name="Normal 9 5 2 2 2 2 7" xfId="2630" xr:uid="{3BA257C5-4785-40D8-9B08-FB35E78CA2A9}"/>
    <cellStyle name="Normal 9 5 2 2 2 2 8" xfId="1604" xr:uid="{C52DF57B-73D2-44F0-B244-453F1EF084F0}"/>
    <cellStyle name="Normal 9 5 2 2 2 3" xfId="816" xr:uid="{E15C8918-D06A-4348-B8F6-7977B8D2EC7E}"/>
    <cellStyle name="Normal 9 5 2 2 2 3 2" xfId="4819" xr:uid="{0417BD7C-11FF-4349-96C3-A9FB8A1141C2}"/>
    <cellStyle name="Normal 9 5 2 2 2 3 2 2" xfId="10059" xr:uid="{4C17A65D-C37E-411F-8BB7-785D42FD1F09}"/>
    <cellStyle name="Normal 9 5 2 2 2 3 2 3" xfId="6935" xr:uid="{5A6CB980-AD8D-4F80-855A-419671113E36}"/>
    <cellStyle name="Normal 9 5 2 2 2 3 3" xfId="3888" xr:uid="{9724A4D3-4BD2-4AFD-B9C1-495B51DA1FBB}"/>
    <cellStyle name="Normal 9 5 2 2 2 3 3 2" xfId="9127" xr:uid="{3D78D3D5-7AF3-4FE3-AF03-128012C26032}"/>
    <cellStyle name="Normal 9 5 2 2 2 3 4" xfId="8108" xr:uid="{C90C5FAE-A2A3-4B79-BD79-F5B4EF4962AB}"/>
    <cellStyle name="Normal 9 5 2 2 2 3 5" xfId="6003" xr:uid="{162DC870-1839-47F7-A246-24C25EB0AEDE}"/>
    <cellStyle name="Normal 9 5 2 2 2 3 6" xfId="2869" xr:uid="{D7ED9A2A-7925-4A73-ACE4-3BC504E977CF}"/>
    <cellStyle name="Normal 9 5 2 2 2 3 7" xfId="1843" xr:uid="{2A711031-4EF0-4B5A-A5A1-8175B5A0EA14}"/>
    <cellStyle name="Normal 9 5 2 2 2 4" xfId="4409" xr:uid="{536BD548-ED57-40B8-8076-2080036FDCB1}"/>
    <cellStyle name="Normal 9 5 2 2 2 4 2" xfId="9649" xr:uid="{05230A98-9965-43BA-83D8-D489FB418D40}"/>
    <cellStyle name="Normal 9 5 2 2 2 4 3" xfId="6525" xr:uid="{C562902C-D646-4125-B7CC-1149A4254C3F}"/>
    <cellStyle name="Normal 9 5 2 2 2 5" xfId="3407" xr:uid="{3C52EC3D-D9BA-45C8-9D5F-A1D5469D907F}"/>
    <cellStyle name="Normal 9 5 2 2 2 5 2" xfId="8646" xr:uid="{242B8252-9BE3-493B-BE14-DB2405EF74E4}"/>
    <cellStyle name="Normal 9 5 2 2 2 6" xfId="7627" xr:uid="{D6D1681B-17CE-4FB7-BBCB-2820E1FBBB9E}"/>
    <cellStyle name="Normal 9 5 2 2 2 7" xfId="5522" xr:uid="{8F9F12EE-DAD0-4EC1-A18B-0CF69FA478CB}"/>
    <cellStyle name="Normal 9 5 2 2 2 8" xfId="2388" xr:uid="{E1DB40F1-62C3-4396-A9A2-467A951251C1}"/>
    <cellStyle name="Normal 9 5 2 2 2 9" xfId="1362" xr:uid="{A8A475AB-519C-4626-A2F5-0AB90754C457}"/>
    <cellStyle name="Normal 9 5 2 2 3" xfId="518" xr:uid="{317EE064-4C9C-4A47-A8F7-4DE37A0397D0}"/>
    <cellStyle name="Normal 9 5 2 2 3 2" xfId="1001" xr:uid="{FDB3EF9E-067F-4001-92FA-14A55846E05B}"/>
    <cellStyle name="Normal 9 5 2 2 3 2 2" xfId="4978" xr:uid="{0C394F87-6380-4F95-853F-5F347884C0EB}"/>
    <cellStyle name="Normal 9 5 2 2 3 2 2 2" xfId="10218" xr:uid="{FF343BAD-643D-4395-AC50-D712A79D74F0}"/>
    <cellStyle name="Normal 9 5 2 2 3 2 2 3" xfId="7094" xr:uid="{F6AAA3C0-43E4-4B11-9FE0-231BC4CD7685}"/>
    <cellStyle name="Normal 9 5 2 2 3 2 3" xfId="4073" xr:uid="{9CFFBA40-81A2-47FC-AEDD-0EFDAFACA9D0}"/>
    <cellStyle name="Normal 9 5 2 2 3 2 3 2" xfId="9312" xr:uid="{915275C3-06EA-4F42-B3AD-FF04AC0A0AA2}"/>
    <cellStyle name="Normal 9 5 2 2 3 2 4" xfId="8293" xr:uid="{D6BF87CC-205F-4546-8EEA-0CB47DDC00AF}"/>
    <cellStyle name="Normal 9 5 2 2 3 2 5" xfId="6188" xr:uid="{10425421-EDB2-4A8D-BFBE-675A17F3E230}"/>
    <cellStyle name="Normal 9 5 2 2 3 2 6" xfId="3054" xr:uid="{3666DA36-647E-4923-B208-B40A2154E8C0}"/>
    <cellStyle name="Normal 9 5 2 2 3 2 7" xfId="2028" xr:uid="{CB63FC89-FC44-48ED-B14F-D926D0CF5CFC}"/>
    <cellStyle name="Normal 9 5 2 2 3 3" xfId="4566" xr:uid="{D716BBEC-4924-4156-AE46-7E5101D0C7AD}"/>
    <cellStyle name="Normal 9 5 2 2 3 3 2" xfId="9806" xr:uid="{C826FB14-467D-4069-8D5A-BEE75A2A3400}"/>
    <cellStyle name="Normal 9 5 2 2 3 3 3" xfId="6682" xr:uid="{43F58DAC-442C-44B9-8823-3F767F91CFFE}"/>
    <cellStyle name="Normal 9 5 2 2 3 4" xfId="3592" xr:uid="{1907F45E-E078-4753-AA43-A10C019A735F}"/>
    <cellStyle name="Normal 9 5 2 2 3 4 2" xfId="8831" xr:uid="{F0AA488E-DBCD-4520-8CC8-779EC4CF718E}"/>
    <cellStyle name="Normal 9 5 2 2 3 5" xfId="7812" xr:uid="{05395746-9844-4684-8619-A32F729585C6}"/>
    <cellStyle name="Normal 9 5 2 2 3 6" xfId="5707" xr:uid="{CC8B0A60-85CD-4FDF-B60A-6E90D7219244}"/>
    <cellStyle name="Normal 9 5 2 2 3 7" xfId="2573" xr:uid="{3BB8809B-7454-4003-A400-BE84FA696377}"/>
    <cellStyle name="Normal 9 5 2 2 3 8" xfId="1547" xr:uid="{17DFF395-7670-443B-A679-8E70E90ED591}"/>
    <cellStyle name="Normal 9 5 2 2 4" xfId="272" xr:uid="{BCBBA100-A83D-4937-B3AA-F2A4E8E8F6E6}"/>
    <cellStyle name="Normal 9 5 2 2 4 2" xfId="4360" xr:uid="{F7E2BE67-B7F6-4F59-AA4F-4C7E3DE1B209}"/>
    <cellStyle name="Normal 9 5 2 2 4 2 2" xfId="9600" xr:uid="{D5E3FBC0-3C54-4BA1-B253-5357B684BE91}"/>
    <cellStyle name="Normal 9 5 2 2 4 2 3" xfId="6476" xr:uid="{967729DA-DA21-4673-8430-C1BCAC1EFC19}"/>
    <cellStyle name="Normal 9 5 2 2 4 3" xfId="3349" xr:uid="{D40FDC32-8A6D-4F35-A873-9871D00D1603}"/>
    <cellStyle name="Normal 9 5 2 2 4 3 2" xfId="8588" xr:uid="{BB97A73B-A46F-40D7-B4FC-32EF2116A859}"/>
    <cellStyle name="Normal 9 5 2 2 4 4" xfId="7569" xr:uid="{C76FDC57-188F-45BA-B02C-2095D370407A}"/>
    <cellStyle name="Normal 9 5 2 2 4 5" xfId="5464" xr:uid="{9E2E1625-3A32-4316-BE96-45A05F6D8586}"/>
    <cellStyle name="Normal 9 5 2 2 4 6" xfId="2330" xr:uid="{72791392-96F9-4CC0-96B8-A82B7830226F}"/>
    <cellStyle name="Normal 9 5 2 2 4 7" xfId="1304" xr:uid="{9A386A7A-0784-4D94-9E0A-E263B734FAEE}"/>
    <cellStyle name="Normal 9 5 2 2 5" xfId="758" xr:uid="{D2F95682-BDE5-4374-87A6-543D5C4FDD46}"/>
    <cellStyle name="Normal 9 5 2 2 5 2" xfId="4771" xr:uid="{7CC44C94-4F3C-4E86-95D7-DD726241ABDA}"/>
    <cellStyle name="Normal 9 5 2 2 5 2 2" xfId="10011" xr:uid="{CF3E4B5F-81C4-4B41-9D4F-A3E4FC4E5D4A}"/>
    <cellStyle name="Normal 9 5 2 2 5 2 3" xfId="6887" xr:uid="{DE5C4E04-13EE-47E0-9593-041AD934990D}"/>
    <cellStyle name="Normal 9 5 2 2 5 3" xfId="3830" xr:uid="{991A89F2-EB7A-48C4-BC1C-A1CE641F5C07}"/>
    <cellStyle name="Normal 9 5 2 2 5 3 2" xfId="9069" xr:uid="{7A450990-EE9D-432E-9D39-D9AA26BCAFA9}"/>
    <cellStyle name="Normal 9 5 2 2 5 4" xfId="8050" xr:uid="{D599DA7C-14F0-4032-B06F-34D0B136E1AB}"/>
    <cellStyle name="Normal 9 5 2 2 5 5" xfId="5945" xr:uid="{87E4AE93-B062-4F1E-8450-F631E369413B}"/>
    <cellStyle name="Normal 9 5 2 2 5 6" xfId="2811" xr:uid="{2EE9E888-FAF0-4314-9D61-E52C5F9452F3}"/>
    <cellStyle name="Normal 9 5 2 2 5 7" xfId="1785" xr:uid="{878D8BD5-35FE-4245-8212-8F14ABF6B049}"/>
    <cellStyle name="Normal 9 5 2 2 6" xfId="4313" xr:uid="{2BA80C8E-6590-4977-AAD5-7527648F7E2E}"/>
    <cellStyle name="Normal 9 5 2 2 6 2" xfId="9553" xr:uid="{DA869B1A-B205-4C21-961A-E76C665D6C80}"/>
    <cellStyle name="Normal 9 5 2 2 6 3" xfId="6429" xr:uid="{5689B809-6559-4A4E-A6F1-DBFA771F69F0}"/>
    <cellStyle name="Normal 9 5 2 2 7" xfId="3292" xr:uid="{12F87227-A2F6-4AD7-82E9-FC5669131EC7}"/>
    <cellStyle name="Normal 9 5 2 2 7 2" xfId="8531" xr:uid="{B417BF16-AECD-4CF1-B2A5-1FF8E02AB5FD}"/>
    <cellStyle name="Normal 9 5 2 2 8" xfId="7512" xr:uid="{3BD30292-77B8-4AA8-90AC-61E0F1AE2AA8}"/>
    <cellStyle name="Normal 9 5 2 2 9" xfId="5407" xr:uid="{C6687A5A-A324-40C5-A267-8298A06DEF1F}"/>
    <cellStyle name="Normal 9 5 2 3" xfId="351" xr:uid="{E2A5E94B-B299-461B-A3F3-60BA816C1238}"/>
    <cellStyle name="Normal 9 5 2 3 10" xfId="1383" xr:uid="{3D64B62E-84B3-44B8-BB49-7E112E589C5C}"/>
    <cellStyle name="Normal 9 5 2 3 2" xfId="596" xr:uid="{ACE763A4-0DF1-4BE7-AE13-732FC467F57E}"/>
    <cellStyle name="Normal 9 5 2 3 2 2" xfId="1079" xr:uid="{AA15957B-B200-4418-BC45-99FD6378A314}"/>
    <cellStyle name="Normal 9 5 2 3 2 2 2" xfId="5042" xr:uid="{CC279089-D3CD-4AFD-B720-368FFBC08EFC}"/>
    <cellStyle name="Normal 9 5 2 3 2 2 2 2" xfId="10282" xr:uid="{9202210E-3DCC-4104-9994-402FE553AF5B}"/>
    <cellStyle name="Normal 9 5 2 3 2 2 2 3" xfId="7158" xr:uid="{F64EFF1D-5C7A-4C0B-8283-49C917A9B885}"/>
    <cellStyle name="Normal 9 5 2 3 2 2 3" xfId="4151" xr:uid="{DB1DB3F4-919D-4834-A974-4DF4E809BA85}"/>
    <cellStyle name="Normal 9 5 2 3 2 2 3 2" xfId="9390" xr:uid="{23FBE917-FEA7-4D76-9724-EFB41DB1E711}"/>
    <cellStyle name="Normal 9 5 2 3 2 2 4" xfId="8371" xr:uid="{0313855A-8DA8-46C5-9384-D493B6535710}"/>
    <cellStyle name="Normal 9 5 2 3 2 2 5" xfId="6266" xr:uid="{FDE5C0D7-9EB1-4D54-BE8E-714B81BC581A}"/>
    <cellStyle name="Normal 9 5 2 3 2 2 6" xfId="3132" xr:uid="{34756A31-44AB-4504-A4D7-4D1880B3FCA9}"/>
    <cellStyle name="Normal 9 5 2 3 2 2 7" xfId="2106" xr:uid="{F3C10E47-E91F-4438-8131-CFF1BA923D89}"/>
    <cellStyle name="Normal 9 5 2 3 2 3" xfId="4631" xr:uid="{065D1D6E-B27A-4986-9D07-E6741B3B383C}"/>
    <cellStyle name="Normal 9 5 2 3 2 3 2" xfId="9871" xr:uid="{FC9498B4-24CC-4159-AB65-5AB448EE75BE}"/>
    <cellStyle name="Normal 9 5 2 3 2 3 3" xfId="6747" xr:uid="{8B3C26B5-DE47-482C-BF93-B445B6F37E68}"/>
    <cellStyle name="Normal 9 5 2 3 2 4" xfId="3670" xr:uid="{F4EED883-6980-4EC9-9E69-8D2B8423A393}"/>
    <cellStyle name="Normal 9 5 2 3 2 4 2" xfId="8909" xr:uid="{6CD612F8-5540-4438-8A75-9142F243FB62}"/>
    <cellStyle name="Normal 9 5 2 3 2 5" xfId="7890" xr:uid="{245421A5-280F-4C67-A114-42A35A54B22D}"/>
    <cellStyle name="Normal 9 5 2 3 2 6" xfId="5785" xr:uid="{6549FFB6-9091-453F-B2CA-76D23E22454E}"/>
    <cellStyle name="Normal 9 5 2 3 2 7" xfId="2651" xr:uid="{25B79CA7-A426-4BC4-9E92-860A509D8956}"/>
    <cellStyle name="Normal 9 5 2 3 2 8" xfId="1625" xr:uid="{F4727E0B-2026-4DC7-B900-40DA258F125A}"/>
    <cellStyle name="Normal 9 5 2 3 3" xfId="837" xr:uid="{6C3AA666-1A61-40E4-9AD9-8044CA66431C}"/>
    <cellStyle name="Normal 9 5 2 3 3 2" xfId="4835" xr:uid="{F01BCE0D-EFF9-4494-B6B1-D5905DDC9A2C}"/>
    <cellStyle name="Normal 9 5 2 3 3 2 2" xfId="10075" xr:uid="{2BEDDEE6-3618-4A2F-A799-40569028737F}"/>
    <cellStyle name="Normal 9 5 2 3 3 2 3" xfId="6951" xr:uid="{6931AD53-FBB5-4DFD-A690-2AB0F4C16521}"/>
    <cellStyle name="Normal 9 5 2 3 3 3" xfId="3909" xr:uid="{8E1B4B08-C536-4298-9FFD-0BA7933AA76D}"/>
    <cellStyle name="Normal 9 5 2 3 3 3 2" xfId="9148" xr:uid="{EDE9E173-D254-4106-9BEA-907BF2E292B7}"/>
    <cellStyle name="Normal 9 5 2 3 3 4" xfId="8129" xr:uid="{4B9DD926-40AF-4117-A195-11B55AF45BA1}"/>
    <cellStyle name="Normal 9 5 2 3 3 5" xfId="6024" xr:uid="{5D7AF008-4EE8-45B7-A9BA-73DCED03ED14}"/>
    <cellStyle name="Normal 9 5 2 3 3 6" xfId="2890" xr:uid="{3813E409-7325-4507-A722-146246645CF9}"/>
    <cellStyle name="Normal 9 5 2 3 3 7" xfId="1864" xr:uid="{6087D5DB-A7C8-4339-950A-877DB3F080B4}"/>
    <cellStyle name="Normal 9 5 2 3 4" xfId="4425" xr:uid="{09F6DDA4-E78E-4AD0-A036-19A4EB95F040}"/>
    <cellStyle name="Normal 9 5 2 3 4 2" xfId="9665" xr:uid="{2C4F77C3-D691-4FB9-AF16-6F61B606CDE5}"/>
    <cellStyle name="Normal 9 5 2 3 4 3" xfId="6541" xr:uid="{1ADAA922-5AC3-4ABB-ABF2-D0C624056BED}"/>
    <cellStyle name="Normal 9 5 2 3 5" xfId="3428" xr:uid="{B38D965E-8371-4A5A-BF07-D42D3FAA6F82}"/>
    <cellStyle name="Normal 9 5 2 3 5 2" xfId="8667" xr:uid="{73EB8E52-9BBB-491F-B16D-73AAA644F8B6}"/>
    <cellStyle name="Normal 9 5 2 3 6" xfId="7648" xr:uid="{CC29A354-9A04-4840-B042-C37DC7C1E339}"/>
    <cellStyle name="Normal 9 5 2 3 7" xfId="5543" xr:uid="{631A1387-71C9-4BF2-8B79-B09DC2079722}"/>
    <cellStyle name="Normal 9 5 2 3 8" xfId="10657" xr:uid="{C9367DF5-97BE-45FC-A3FE-1135DD839ED5}"/>
    <cellStyle name="Normal 9 5 2 3 9" xfId="2409" xr:uid="{306893F7-517C-4251-AA53-64EAA32F4CD1}"/>
    <cellStyle name="Normal 9 5 2 4" xfId="394" xr:uid="{38A15EE6-DF52-4BBD-BFAA-273764D2B4A3}"/>
    <cellStyle name="Normal 9 5 2 4 10" xfId="1424" xr:uid="{F81778FA-585D-4DDD-8F3E-6DFC9EA049D9}"/>
    <cellStyle name="Normal 9 5 2 4 2" xfId="637" xr:uid="{729918B3-B26E-4E29-9B79-D516E1F79119}"/>
    <cellStyle name="Normal 9 5 2 4 2 2" xfId="1120" xr:uid="{CD909190-484E-43F6-BB72-F0AAFD505878}"/>
    <cellStyle name="Normal 9 5 2 4 2 2 2" xfId="5078" xr:uid="{AB8162EF-B26E-4E62-9DB6-CEDB53B9CA59}"/>
    <cellStyle name="Normal 9 5 2 4 2 2 2 2" xfId="10318" xr:uid="{1588C940-7C09-4D50-AEA3-CBF4D172B321}"/>
    <cellStyle name="Normal 9 5 2 4 2 2 2 3" xfId="7194" xr:uid="{EE50BEC2-21E0-4168-A08C-A76E253E808E}"/>
    <cellStyle name="Normal 9 5 2 4 2 2 3" xfId="4192" xr:uid="{CAB94EAE-781B-42AD-9E5F-5D431C8690E6}"/>
    <cellStyle name="Normal 9 5 2 4 2 2 3 2" xfId="9431" xr:uid="{FFAF9304-D348-4CC7-94B9-56BB97129331}"/>
    <cellStyle name="Normal 9 5 2 4 2 2 4" xfId="8412" xr:uid="{E00A0FF8-ED22-435C-B2FF-E899789F9EE1}"/>
    <cellStyle name="Normal 9 5 2 4 2 2 5" xfId="6307" xr:uid="{8D104E4F-6F04-4D4D-A1FA-755CEFC7BA49}"/>
    <cellStyle name="Normal 9 5 2 4 2 2 6" xfId="3173" xr:uid="{B34E800B-B82B-46AD-AEBC-78D4C6D5DECD}"/>
    <cellStyle name="Normal 9 5 2 4 2 2 7" xfId="2147" xr:uid="{F974E610-914B-4729-8CC4-FFFA5279F46E}"/>
    <cellStyle name="Normal 9 5 2 4 2 3" xfId="4667" xr:uid="{7E4E0C42-FA74-475C-BFCE-83D12033B979}"/>
    <cellStyle name="Normal 9 5 2 4 2 3 2" xfId="9907" xr:uid="{381026BD-2E4F-4207-A375-069D1A0B7DD5}"/>
    <cellStyle name="Normal 9 5 2 4 2 3 3" xfId="6783" xr:uid="{65C21322-964A-46CA-AFD4-CDF497D4CB8C}"/>
    <cellStyle name="Normal 9 5 2 4 2 4" xfId="3711" xr:uid="{A780ABEF-65E7-49E2-A938-A1A6871F2544}"/>
    <cellStyle name="Normal 9 5 2 4 2 4 2" xfId="8950" xr:uid="{B85E3EF3-EF94-4F66-8033-BA01970C2DDF}"/>
    <cellStyle name="Normal 9 5 2 4 2 5" xfId="7931" xr:uid="{D503C654-29FC-405C-8083-8EF0074ECD3A}"/>
    <cellStyle name="Normal 9 5 2 4 2 6" xfId="5826" xr:uid="{CF60A033-489D-4942-8602-AC58F03E6C0D}"/>
    <cellStyle name="Normal 9 5 2 4 2 7" xfId="2692" xr:uid="{FB65F600-3C1F-49B9-987B-7736FB1665DD}"/>
    <cellStyle name="Normal 9 5 2 4 2 8" xfId="1666" xr:uid="{2A3686E9-B391-4523-A642-DE8FB3047EFC}"/>
    <cellStyle name="Normal 9 5 2 4 3" xfId="878" xr:uid="{E34631B5-E058-45A2-BFFC-49EAAA6FBE64}"/>
    <cellStyle name="Normal 9 5 2 4 3 2" xfId="4871" xr:uid="{CC8F7A3E-2073-4EAF-84CA-93D8D3630AA7}"/>
    <cellStyle name="Normal 9 5 2 4 3 2 2" xfId="10111" xr:uid="{5EC6A120-47E0-43AD-93A2-01A4A6F4BCB7}"/>
    <cellStyle name="Normal 9 5 2 4 3 2 3" xfId="6987" xr:uid="{17EB5274-6F57-4B02-9B6F-3067367F0391}"/>
    <cellStyle name="Normal 9 5 2 4 3 3" xfId="3950" xr:uid="{E6A83CF0-1732-4FFC-B29B-4EB8F6C82E0E}"/>
    <cellStyle name="Normal 9 5 2 4 3 3 2" xfId="9189" xr:uid="{3F6082FE-15C8-4B30-BC99-19B15D35C0A5}"/>
    <cellStyle name="Normal 9 5 2 4 3 4" xfId="8170" xr:uid="{8AED00C6-4EDD-422E-BDA0-64E1B3B6F919}"/>
    <cellStyle name="Normal 9 5 2 4 3 5" xfId="6065" xr:uid="{6A3F9D85-1728-44B3-BDC5-2490AF845018}"/>
    <cellStyle name="Normal 9 5 2 4 3 6" xfId="2931" xr:uid="{AD00C90E-6B3E-47BB-9748-A03846D37EC1}"/>
    <cellStyle name="Normal 9 5 2 4 3 7" xfId="1905" xr:uid="{5D43ECA3-D4F0-468E-B11F-1574DCEFB15E}"/>
    <cellStyle name="Normal 9 5 2 4 4" xfId="4460" xr:uid="{836719AF-F21B-4DD9-BD06-B9D35A040437}"/>
    <cellStyle name="Normal 9 5 2 4 4 2" xfId="9700" xr:uid="{7B4E68B9-4CC0-475B-87AA-48C634512443}"/>
    <cellStyle name="Normal 9 5 2 4 4 3" xfId="6576" xr:uid="{1868D60E-ABE7-45DC-BF62-CBF9E18B5E81}"/>
    <cellStyle name="Normal 9 5 2 4 5" xfId="3469" xr:uid="{55DDA37B-6382-48D7-8CB7-01E4919AA13C}"/>
    <cellStyle name="Normal 9 5 2 4 5 2" xfId="8708" xr:uid="{018568F0-C699-4F24-A0F0-E72544C5342D}"/>
    <cellStyle name="Normal 9 5 2 4 6" xfId="7689" xr:uid="{BCDF44D8-C7C3-475F-9458-3CDEDD283898}"/>
    <cellStyle name="Normal 9 5 2 4 7" xfId="5584" xr:uid="{AABAC4EB-BA46-440D-8A96-F623C94AE895}"/>
    <cellStyle name="Normal 9 5 2 4 8" xfId="10698" xr:uid="{6A1E35C9-9EF7-494B-B4C9-6A6E56EEA4A4}"/>
    <cellStyle name="Normal 9 5 2 4 9" xfId="2450" xr:uid="{A6356FC8-2DD0-489D-B774-8472FD2410ED}"/>
    <cellStyle name="Normal 9 5 2 5" xfId="435" xr:uid="{D6578A44-26D2-4E2E-BE4E-E88769F28B2B}"/>
    <cellStyle name="Normal 9 5 2 5 10" xfId="1465" xr:uid="{E2D6F0A6-29A6-4C68-BDDD-FF0BE908CA02}"/>
    <cellStyle name="Normal 9 5 2 5 2" xfId="678" xr:uid="{4C26CB5C-9E6A-4390-B5E4-5C066D5E8D54}"/>
    <cellStyle name="Normal 9 5 2 5 2 2" xfId="1161" xr:uid="{8D91621E-BE62-4609-9357-AB5C13E0CB25}"/>
    <cellStyle name="Normal 9 5 2 5 2 2 2" xfId="5114" xr:uid="{949E98B3-25A6-425C-B597-B3FB6CE0693E}"/>
    <cellStyle name="Normal 9 5 2 5 2 2 2 2" xfId="10354" xr:uid="{3F1A8310-2725-4EA0-945F-92647F0359D3}"/>
    <cellStyle name="Normal 9 5 2 5 2 2 2 3" xfId="7230" xr:uid="{04387EF2-872F-4B99-B409-194A998F626F}"/>
    <cellStyle name="Normal 9 5 2 5 2 2 3" xfId="4233" xr:uid="{FFF8C66B-B017-4F88-9266-FA54171F2178}"/>
    <cellStyle name="Normal 9 5 2 5 2 2 3 2" xfId="9472" xr:uid="{2CD120F4-141C-4CB1-942D-6C91A41C1548}"/>
    <cellStyle name="Normal 9 5 2 5 2 2 4" xfId="8453" xr:uid="{C81C0CA5-A003-40D0-84AB-AF72484A4D73}"/>
    <cellStyle name="Normal 9 5 2 5 2 2 5" xfId="6348" xr:uid="{B2263C6C-231F-4B39-A551-6AB619D12CFC}"/>
    <cellStyle name="Normal 9 5 2 5 2 2 6" xfId="3214" xr:uid="{CC8EB7A2-2635-4479-9C25-037E18AF4336}"/>
    <cellStyle name="Normal 9 5 2 5 2 2 7" xfId="2188" xr:uid="{EC867812-9659-4F5B-A4E4-490CA5491CB1}"/>
    <cellStyle name="Normal 9 5 2 5 2 3" xfId="4703" xr:uid="{9AC6F94D-CF1D-4A9A-867E-5B9703C155A9}"/>
    <cellStyle name="Normal 9 5 2 5 2 3 2" xfId="9943" xr:uid="{150E2E7D-B685-4B29-B28C-027853DADF77}"/>
    <cellStyle name="Normal 9 5 2 5 2 3 3" xfId="6819" xr:uid="{C3FF8A54-5259-4EC3-A5E9-9C0722F5ECBD}"/>
    <cellStyle name="Normal 9 5 2 5 2 4" xfId="3752" xr:uid="{0608C423-36F5-44C3-8CFA-27EE0387F036}"/>
    <cellStyle name="Normal 9 5 2 5 2 4 2" xfId="8991" xr:uid="{71CDE5A9-F988-4616-A395-71D0CDAB5ABE}"/>
    <cellStyle name="Normal 9 5 2 5 2 5" xfId="7972" xr:uid="{6FAA2026-47A4-4ECC-888F-41EA471DD402}"/>
    <cellStyle name="Normal 9 5 2 5 2 6" xfId="5867" xr:uid="{1358218D-D7FD-4476-8F50-E89A40958D1D}"/>
    <cellStyle name="Normal 9 5 2 5 2 7" xfId="2733" xr:uid="{26B3CADC-07C3-45DC-9F10-93CCE1CD4813}"/>
    <cellStyle name="Normal 9 5 2 5 2 8" xfId="1707" xr:uid="{CAE5FECB-45A4-4082-B990-0948FC8B1F02}"/>
    <cellStyle name="Normal 9 5 2 5 3" xfId="919" xr:uid="{5EFDF6BB-5F45-48F2-94A4-95BD83BBEA59}"/>
    <cellStyle name="Normal 9 5 2 5 3 2" xfId="4907" xr:uid="{02D6985B-4634-4401-977D-949CBCFC083F}"/>
    <cellStyle name="Normal 9 5 2 5 3 2 2" xfId="10147" xr:uid="{E17E9492-4DB0-4800-AF82-FC2D5DFF4809}"/>
    <cellStyle name="Normal 9 5 2 5 3 2 3" xfId="7023" xr:uid="{DCDA8BC7-2B4C-42F1-A6DA-ADE4610031E3}"/>
    <cellStyle name="Normal 9 5 2 5 3 3" xfId="3991" xr:uid="{78FDD1A9-1E19-4F28-AB0C-0D6D6E01BC4B}"/>
    <cellStyle name="Normal 9 5 2 5 3 3 2" xfId="9230" xr:uid="{209F6020-E693-43CF-BBE7-A8BC38F67A04}"/>
    <cellStyle name="Normal 9 5 2 5 3 4" xfId="8211" xr:uid="{EC44949A-17AB-4CE6-A042-8DB5DD6A6017}"/>
    <cellStyle name="Normal 9 5 2 5 3 5" xfId="6106" xr:uid="{2B4D8BBD-EC39-401D-8B47-7AE85C4EAECE}"/>
    <cellStyle name="Normal 9 5 2 5 3 6" xfId="2972" xr:uid="{E9B3E366-A41F-4808-80DE-90B53F584F4D}"/>
    <cellStyle name="Normal 9 5 2 5 3 7" xfId="1946" xr:uid="{A9FDBB70-0019-4147-8303-13C4E7404DA6}"/>
    <cellStyle name="Normal 9 5 2 5 4" xfId="4496" xr:uid="{ED2FE12D-50AF-4BD4-930C-06D2C85EBFA3}"/>
    <cellStyle name="Normal 9 5 2 5 4 2" xfId="9736" xr:uid="{5B979EC2-A411-4953-B266-57636FD3ECC8}"/>
    <cellStyle name="Normal 9 5 2 5 4 3" xfId="6612" xr:uid="{38B07315-CA03-48CC-B8AA-1D9397A930CF}"/>
    <cellStyle name="Normal 9 5 2 5 5" xfId="3510" xr:uid="{A02167E4-A3C7-4102-85A8-B41AC4F65BF5}"/>
    <cellStyle name="Normal 9 5 2 5 5 2" xfId="8749" xr:uid="{8F2CFC47-69CE-462D-9BE1-824F1E44CC8B}"/>
    <cellStyle name="Normal 9 5 2 5 6" xfId="7730" xr:uid="{9B349E10-9E47-48DD-A996-09525E6AB4E9}"/>
    <cellStyle name="Normal 9 5 2 5 7" xfId="5625" xr:uid="{58B913DA-6126-4820-9293-BEA7CC121194}"/>
    <cellStyle name="Normal 9 5 2 5 8" xfId="10739" xr:uid="{43AB8155-DAEC-420D-B9BF-9787584B4559}"/>
    <cellStyle name="Normal 9 5 2 5 9" xfId="2491" xr:uid="{CB13A98E-3143-4599-87B7-F7F9171A2078}"/>
    <cellStyle name="Normal 9 5 2 6" xfId="293" xr:uid="{17D23772-4341-4332-B275-EECCE91DAF4E}"/>
    <cellStyle name="Normal 9 5 2 6 2" xfId="539" xr:uid="{6C5E87D3-8A1A-494C-918D-15CBC7740578}"/>
    <cellStyle name="Normal 9 5 2 6 2 2" xfId="1022" xr:uid="{F4068893-489B-4892-BDF1-C8F69AA8D83F}"/>
    <cellStyle name="Normal 9 5 2 6 2 2 2" xfId="4994" xr:uid="{B38049CD-133A-4E67-9E78-AFC5AEEF71AD}"/>
    <cellStyle name="Normal 9 5 2 6 2 2 2 2" xfId="10234" xr:uid="{DC7EC8D7-F3E2-42A6-8FEE-C1A5B19179C0}"/>
    <cellStyle name="Normal 9 5 2 6 2 2 2 3" xfId="7110" xr:uid="{2C42383B-700F-4CE7-8D54-EEA8C20E4829}"/>
    <cellStyle name="Normal 9 5 2 6 2 2 3" xfId="4094" xr:uid="{E09AD953-249A-431C-A541-0AD613459B74}"/>
    <cellStyle name="Normal 9 5 2 6 2 2 3 2" xfId="9333" xr:uid="{8602D16C-0D38-4F82-B99B-AA03A9D51698}"/>
    <cellStyle name="Normal 9 5 2 6 2 2 4" xfId="8314" xr:uid="{F91931A1-6F9C-4D0F-ABFD-1988EADEA910}"/>
    <cellStyle name="Normal 9 5 2 6 2 2 5" xfId="6209" xr:uid="{0D20C45F-9F57-4237-8BFB-BC67503599C9}"/>
    <cellStyle name="Normal 9 5 2 6 2 2 6" xfId="3075" xr:uid="{E0ACDC0E-595B-4BA3-84B3-2909396DE03E}"/>
    <cellStyle name="Normal 9 5 2 6 2 2 7" xfId="2049" xr:uid="{DC19B8CC-5C9B-4B79-9869-BA7FDD77B41F}"/>
    <cellStyle name="Normal 9 5 2 6 2 3" xfId="4583" xr:uid="{B1F83877-4BF4-469C-A855-9F82AF37F0A5}"/>
    <cellStyle name="Normal 9 5 2 6 2 3 2" xfId="9823" xr:uid="{3F4E289B-ED9E-40B7-BB8A-2B3471E7A003}"/>
    <cellStyle name="Normal 9 5 2 6 2 3 3" xfId="6699" xr:uid="{BE4DFDB2-4CD9-489B-B3CB-3FFED025995B}"/>
    <cellStyle name="Normal 9 5 2 6 2 4" xfId="3613" xr:uid="{D855C090-C7EF-41BF-97A2-F32EDE465355}"/>
    <cellStyle name="Normal 9 5 2 6 2 4 2" xfId="8852" xr:uid="{6F2692E0-DDD0-4961-9A9C-C3530ADA7B72}"/>
    <cellStyle name="Normal 9 5 2 6 2 5" xfId="7833" xr:uid="{A18705B3-CBE9-4FA0-A013-F9483AAC1F1F}"/>
    <cellStyle name="Normal 9 5 2 6 2 6" xfId="5728" xr:uid="{9B3CFAD6-6A9E-49C1-AAB0-4C97B985A05A}"/>
    <cellStyle name="Normal 9 5 2 6 2 7" xfId="2594" xr:uid="{CB822260-155A-42BE-9670-0E7BB3967860}"/>
    <cellStyle name="Normal 9 5 2 6 2 8" xfId="1568" xr:uid="{6F9B1CFB-EBB9-4F44-973B-7C36A17D4B0A}"/>
    <cellStyle name="Normal 9 5 2 6 3" xfId="779" xr:uid="{8DD22B53-CCF9-40E2-AC82-2EAF102E7993}"/>
    <cellStyle name="Normal 9 5 2 6 3 2" xfId="4787" xr:uid="{4B0AD00A-ECBD-4DD4-99E9-F4623A858907}"/>
    <cellStyle name="Normal 9 5 2 6 3 2 2" xfId="10027" xr:uid="{6A27B14C-A4C7-421C-91D7-E75D047BA5F5}"/>
    <cellStyle name="Normal 9 5 2 6 3 2 3" xfId="6903" xr:uid="{E4369504-8716-4068-AA82-7BCC482F3CE2}"/>
    <cellStyle name="Normal 9 5 2 6 3 3" xfId="3851" xr:uid="{74194631-D297-4D0A-BA21-822C38ACFB3D}"/>
    <cellStyle name="Normal 9 5 2 6 3 3 2" xfId="9090" xr:uid="{EC198B42-0401-4FC6-A52A-FD4636716B23}"/>
    <cellStyle name="Normal 9 5 2 6 3 4" xfId="8071" xr:uid="{EF2D7D5B-E2C2-4EF9-9413-2308B62ED343}"/>
    <cellStyle name="Normal 9 5 2 6 3 5" xfId="5966" xr:uid="{536BC657-0ADE-49C6-8CA5-EEAFBA86D486}"/>
    <cellStyle name="Normal 9 5 2 6 3 6" xfId="2832" xr:uid="{3CC398F3-8880-4526-B87D-3F54A0580355}"/>
    <cellStyle name="Normal 9 5 2 6 3 7" xfId="1806" xr:uid="{A20AC256-963F-4D67-B531-F71B9379CFBA}"/>
    <cellStyle name="Normal 9 5 2 6 4" xfId="4377" xr:uid="{2C1CB832-D3DB-4D22-A206-6D74967DE18F}"/>
    <cellStyle name="Normal 9 5 2 6 4 2" xfId="9617" xr:uid="{0ECEC66A-9576-4F9B-8BA1-9FDF9FD2DCDB}"/>
    <cellStyle name="Normal 9 5 2 6 4 3" xfId="6493" xr:uid="{E0283283-668C-487E-AA61-FA570AD3850F}"/>
    <cellStyle name="Normal 9 5 2 6 5" xfId="3370" xr:uid="{CF645BBE-D762-4E9E-BE37-3A94AF061F1F}"/>
    <cellStyle name="Normal 9 5 2 6 5 2" xfId="8609" xr:uid="{10ACE41C-5F7B-4C91-9534-68C755841556}"/>
    <cellStyle name="Normal 9 5 2 6 6" xfId="7590" xr:uid="{A5C4C5CB-EF9F-422C-A1BB-F14211CAF5CC}"/>
    <cellStyle name="Normal 9 5 2 6 7" xfId="5485" xr:uid="{B7FFE382-8A54-4318-B3F2-AFD452340689}"/>
    <cellStyle name="Normal 9 5 2 6 8" xfId="2351" xr:uid="{F105F23D-6124-4F1C-916A-F9CBDFDFA0A5}"/>
    <cellStyle name="Normal 9 5 2 6 9" xfId="1325" xr:uid="{D121B422-C629-4992-8A9F-BD7C9C7401CE}"/>
    <cellStyle name="Normal 9 5 2 7" xfId="483" xr:uid="{14B81572-E173-4C66-85E5-68307F1E1D38}"/>
    <cellStyle name="Normal 9 5 2 7 2" xfId="966" xr:uid="{462D04D3-4F86-472F-AEC2-C3476F536C72}"/>
    <cellStyle name="Normal 9 5 2 7 2 2" xfId="4948" xr:uid="{DFA2C3FA-5C0E-4653-948F-290EF4A81BD6}"/>
    <cellStyle name="Normal 9 5 2 7 2 2 2" xfId="10188" xr:uid="{78C26EE1-8BAA-45D9-BD2B-5D599F2A034B}"/>
    <cellStyle name="Normal 9 5 2 7 2 2 3" xfId="7064" xr:uid="{13A1F372-2A5C-4927-958C-0D1E22BF416F}"/>
    <cellStyle name="Normal 9 5 2 7 2 3" xfId="4038" xr:uid="{35CE86F7-B5BD-46BB-9179-A968C35C592A}"/>
    <cellStyle name="Normal 9 5 2 7 2 3 2" xfId="9277" xr:uid="{309EC260-0DF4-4604-9341-50ABE7166FD7}"/>
    <cellStyle name="Normal 9 5 2 7 2 4" xfId="8258" xr:uid="{639BA5D8-F73A-49AC-8B0A-2761A9F7B74A}"/>
    <cellStyle name="Normal 9 5 2 7 2 5" xfId="6153" xr:uid="{6C2B2CEB-2562-4B15-BB0F-AE5DB7780EB9}"/>
    <cellStyle name="Normal 9 5 2 7 2 6" xfId="3019" xr:uid="{E9101EBD-E0B9-47D6-BEDC-6496BA89CF7D}"/>
    <cellStyle name="Normal 9 5 2 7 2 7" xfId="1993" xr:uid="{70C509E9-9C8C-4415-B6AA-8CF3D7DC6A2B}"/>
    <cellStyle name="Normal 9 5 2 7 3" xfId="4536" xr:uid="{A6E6577D-7155-4722-A42D-B18E1F1D5ED2}"/>
    <cellStyle name="Normal 9 5 2 7 3 2" xfId="9776" xr:uid="{6CEDC6CD-9AA6-47C6-9EBE-3262BA56F658}"/>
    <cellStyle name="Normal 9 5 2 7 3 3" xfId="6652" xr:uid="{4425353F-6061-49D4-8A0E-542CEA31EC26}"/>
    <cellStyle name="Normal 9 5 2 7 4" xfId="3557" xr:uid="{0D86E56E-924F-4C80-A51B-9D11D8898FA8}"/>
    <cellStyle name="Normal 9 5 2 7 4 2" xfId="8796" xr:uid="{3033C2F8-CB60-4BAA-9A44-E892CE5DF361}"/>
    <cellStyle name="Normal 9 5 2 7 5" xfId="7777" xr:uid="{D4E61BB3-3E54-4BA9-838E-D1806E5196E3}"/>
    <cellStyle name="Normal 9 5 2 7 6" xfId="5672" xr:uid="{0604ED75-DAAF-4979-A4FE-76F8373CF6D4}"/>
    <cellStyle name="Normal 9 5 2 7 7" xfId="2538" xr:uid="{EA54DA7D-7ABF-4AC7-BE5A-465CA55928BC}"/>
    <cellStyle name="Normal 9 5 2 7 8" xfId="1512" xr:uid="{86D5ED1D-9127-4042-992F-7F9C1563D0DF}"/>
    <cellStyle name="Normal 9 5 2 8" xfId="235" xr:uid="{A98253FB-F8BC-4CBD-8224-02B16464B6B1}"/>
    <cellStyle name="Normal 9 5 2 8 2" xfId="4328" xr:uid="{85905468-4F2C-40EE-B060-BE8163472F39}"/>
    <cellStyle name="Normal 9 5 2 8 2 2" xfId="9568" xr:uid="{EAC9B255-F788-4DE2-A699-7929EE47C55E}"/>
    <cellStyle name="Normal 9 5 2 8 2 3" xfId="6444" xr:uid="{30D5750A-6BB9-4BDB-BB2F-09837ABDF29D}"/>
    <cellStyle name="Normal 9 5 2 8 3" xfId="3312" xr:uid="{A78B81D2-2467-4BFA-9B12-64C37A09D793}"/>
    <cellStyle name="Normal 9 5 2 8 3 2" xfId="8551" xr:uid="{7CA95496-DF57-4032-A134-8CB5E7682EA1}"/>
    <cellStyle name="Normal 9 5 2 8 4" xfId="7532" xr:uid="{972F1472-6936-4E2F-98D2-2E5A8204C048}"/>
    <cellStyle name="Normal 9 5 2 8 5" xfId="5427" xr:uid="{7EBD5764-7D84-4043-B6FD-5152CC6FD7C9}"/>
    <cellStyle name="Normal 9 5 2 8 6" xfId="2293" xr:uid="{F524654F-9732-49E0-9C32-B38D464A7FB3}"/>
    <cellStyle name="Normal 9 5 2 8 7" xfId="1267" xr:uid="{8BC42696-6DC0-4293-9407-E4FD8457882F}"/>
    <cellStyle name="Normal 9 5 2 9" xfId="721" xr:uid="{7F716697-5C8B-440D-992C-B8A01886FD4F}"/>
    <cellStyle name="Normal 9 5 2 9 2" xfId="4738" xr:uid="{15B6D63E-918C-4C04-8D57-A1C23C9E487E}"/>
    <cellStyle name="Normal 9 5 2 9 2 2" xfId="9978" xr:uid="{B95BCE3F-2E78-4CA4-95DC-5D750C2A655A}"/>
    <cellStyle name="Normal 9 5 2 9 2 3" xfId="6854" xr:uid="{8D5AC2F9-6A97-44CD-9893-430C13EDB398}"/>
    <cellStyle name="Normal 9 5 2 9 3" xfId="3793" xr:uid="{31A5F75B-3534-43FB-8408-A53730F8DB1A}"/>
    <cellStyle name="Normal 9 5 2 9 3 2" xfId="9032" xr:uid="{511BFDE1-B71F-4D33-9C15-9C29E383B9E3}"/>
    <cellStyle name="Normal 9 5 2 9 4" xfId="8013" xr:uid="{AE5BD497-8616-4884-97F4-6269E0464ECE}"/>
    <cellStyle name="Normal 9 5 2 9 5" xfId="5908" xr:uid="{44BB9FFA-3632-4967-88C5-E463D392FB2F}"/>
    <cellStyle name="Normal 9 5 2 9 6" xfId="2774" xr:uid="{3F3034C5-334A-4C6B-87AC-382FC13FDB95}"/>
    <cellStyle name="Normal 9 5 2 9 7" xfId="1748" xr:uid="{BBBDEDFB-66D7-49CD-A6B9-C86F9EC45C22}"/>
    <cellStyle name="Normal 9 5 3" xfId="173" xr:uid="{93FD5910-2A94-4D2C-B66B-1B798CC44ABB}"/>
    <cellStyle name="Normal 9 5 3 10" xfId="4282" xr:uid="{98572840-4911-466F-A389-9723B6F2102F}"/>
    <cellStyle name="Normal 9 5 3 10 2" xfId="9522" xr:uid="{6F113920-8F8F-4D24-BF0B-3B95C503A667}"/>
    <cellStyle name="Normal 9 5 3 10 3" xfId="6398" xr:uid="{7E70D488-E22B-420F-8488-A85E0F777DC0}"/>
    <cellStyle name="Normal 9 5 3 11" xfId="3256" xr:uid="{16B86247-47FA-4604-B0C3-F2D3AA836E0F}"/>
    <cellStyle name="Normal 9 5 3 11 2" xfId="8495" xr:uid="{3277E794-224F-4D49-9D6D-1B394DC5A96C}"/>
    <cellStyle name="Normal 9 5 3 12" xfId="7476" xr:uid="{0359EBB2-9C1D-45FA-88FD-01FDBD18B72C}"/>
    <cellStyle name="Normal 9 5 3 13" xfId="5371" xr:uid="{4B56913E-C16B-4A1B-A2DB-D2F06AAD46F8}"/>
    <cellStyle name="Normal 9 5 3 14" xfId="10600" xr:uid="{645D620D-00B4-4AE4-A5BF-CD8D2F520A99}"/>
    <cellStyle name="Normal 9 5 3 15" xfId="10781" xr:uid="{EEE5F0AB-DF67-4F5F-B4CB-B0EC34431D98}"/>
    <cellStyle name="Normal 9 5 3 16" xfId="2237" xr:uid="{EA590982-5F17-45FB-90A1-F7D3CFE17166}"/>
    <cellStyle name="Normal 9 5 3 17" xfId="1211" xr:uid="{CE0A4FE5-7CB5-408C-8446-60EE226CF581}"/>
    <cellStyle name="Normal 9 5 3 2" xfId="215" xr:uid="{68325AE5-1781-4CF7-BD8F-65CCFB040977}"/>
    <cellStyle name="Normal 9 5 3 2 10" xfId="10637" xr:uid="{E8CF15CC-EE99-4487-AC08-FFB6B81419DE}"/>
    <cellStyle name="Normal 9 5 3 2 11" xfId="2274" xr:uid="{88485C1F-ACD3-4D01-8A63-421459E76E7E}"/>
    <cellStyle name="Normal 9 5 3 2 12" xfId="1248" xr:uid="{E3D8FCF4-3621-44C2-BB7C-7850728B6B58}"/>
    <cellStyle name="Normal 9 5 3 2 2" xfId="331" xr:uid="{989F8644-C8A0-41EE-9C97-5DBD21DD6A85}"/>
    <cellStyle name="Normal 9 5 3 2 2 2" xfId="576" xr:uid="{AE807805-CDDA-4829-8D81-3C43375434B0}"/>
    <cellStyle name="Normal 9 5 3 2 2 2 2" xfId="1059" xr:uid="{7322DE8D-0794-4E64-AAFD-8B0917D384A7}"/>
    <cellStyle name="Normal 9 5 3 2 2 2 2 2" xfId="5027" xr:uid="{FE7E712C-705E-4884-BC3D-4BAD5F70A3BA}"/>
    <cellStyle name="Normal 9 5 3 2 2 2 2 2 2" xfId="10267" xr:uid="{EEFEE52C-4833-4D6B-ACF1-F522AA9F7246}"/>
    <cellStyle name="Normal 9 5 3 2 2 2 2 2 3" xfId="7143" xr:uid="{8C19F405-94BD-4693-9082-DFE8DCACB755}"/>
    <cellStyle name="Normal 9 5 3 2 2 2 2 3" xfId="4131" xr:uid="{3EC3EC8B-223B-4C63-8721-257592AED196}"/>
    <cellStyle name="Normal 9 5 3 2 2 2 2 3 2" xfId="9370" xr:uid="{EE83B22C-5A87-423A-8E3D-5EF24460BA64}"/>
    <cellStyle name="Normal 9 5 3 2 2 2 2 4" xfId="8351" xr:uid="{8E26868F-5549-40BD-AF27-C23D34C38DB1}"/>
    <cellStyle name="Normal 9 5 3 2 2 2 2 5" xfId="6246" xr:uid="{94DBE19E-950D-446D-A1DD-0EF607B332AF}"/>
    <cellStyle name="Normal 9 5 3 2 2 2 2 6" xfId="3112" xr:uid="{911F82CC-8DAC-4488-A2AB-1B87D5E70629}"/>
    <cellStyle name="Normal 9 5 3 2 2 2 2 7" xfId="2086" xr:uid="{3BEEA79A-CA1D-4954-B942-3A96B99C77FB}"/>
    <cellStyle name="Normal 9 5 3 2 2 2 3" xfId="4616" xr:uid="{D619A700-78C9-4FB1-A9BE-62206DB73307}"/>
    <cellStyle name="Normal 9 5 3 2 2 2 3 2" xfId="9856" xr:uid="{42C84333-31B3-4B50-9BF5-9A8D4FA3E8FE}"/>
    <cellStyle name="Normal 9 5 3 2 2 2 3 3" xfId="6732" xr:uid="{7568EA92-6FCE-42E0-9385-93C0F44DBC66}"/>
    <cellStyle name="Normal 9 5 3 2 2 2 4" xfId="3650" xr:uid="{7A4D90D7-F43A-4779-98C8-80248B4D2154}"/>
    <cellStyle name="Normal 9 5 3 2 2 2 4 2" xfId="8889" xr:uid="{186C81DD-EF7D-4395-BE61-DA66F326D4BE}"/>
    <cellStyle name="Normal 9 5 3 2 2 2 5" xfId="7870" xr:uid="{7B8A8EE4-B31C-4332-A535-C54FB1610597}"/>
    <cellStyle name="Normal 9 5 3 2 2 2 6" xfId="5765" xr:uid="{F7E870EC-765D-4EE0-A09D-180AD2971FEF}"/>
    <cellStyle name="Normal 9 5 3 2 2 2 7" xfId="2631" xr:uid="{27CF68F6-C0CD-4B3D-98C5-00EFDEC49566}"/>
    <cellStyle name="Normal 9 5 3 2 2 2 8" xfId="1605" xr:uid="{6AF322B4-3A05-4652-9518-2CED876CC5CD}"/>
    <cellStyle name="Normal 9 5 3 2 2 3" xfId="817" xr:uid="{A5238C78-BE78-4939-A621-E91A9F4A75FA}"/>
    <cellStyle name="Normal 9 5 3 2 2 3 2" xfId="4820" xr:uid="{13CC356A-A3C9-4BDF-9EBE-0039DAFF1DA9}"/>
    <cellStyle name="Normal 9 5 3 2 2 3 2 2" xfId="10060" xr:uid="{9988C5FC-BDC2-45FF-A272-0508F6C24BDF}"/>
    <cellStyle name="Normal 9 5 3 2 2 3 2 3" xfId="6936" xr:uid="{B139DCB0-DED6-4D59-9F9F-C2D27AFA4BF1}"/>
    <cellStyle name="Normal 9 5 3 2 2 3 3" xfId="3889" xr:uid="{4C356FAB-9C0B-44CA-BBA4-5FFD96F4DFFA}"/>
    <cellStyle name="Normal 9 5 3 2 2 3 3 2" xfId="9128" xr:uid="{B9494A2F-D5C3-4D8B-BF80-747253612475}"/>
    <cellStyle name="Normal 9 5 3 2 2 3 4" xfId="8109" xr:uid="{266C8CD8-B3D6-4C5E-ABD1-4E46426B2A32}"/>
    <cellStyle name="Normal 9 5 3 2 2 3 5" xfId="6004" xr:uid="{EF13D9D6-A73D-41DB-9B55-1DB511A48057}"/>
    <cellStyle name="Normal 9 5 3 2 2 3 6" xfId="2870" xr:uid="{A5F13123-6D9D-4845-97AF-9A65E00C820E}"/>
    <cellStyle name="Normal 9 5 3 2 2 3 7" xfId="1844" xr:uid="{5B89D47C-0BC6-4310-A284-8DB80A7B7ED5}"/>
    <cellStyle name="Normal 9 5 3 2 2 4" xfId="4410" xr:uid="{D616E075-23D6-47CA-8112-8460FDB2361D}"/>
    <cellStyle name="Normal 9 5 3 2 2 4 2" xfId="9650" xr:uid="{73D86A17-A0F7-486F-A53C-58E8A3818331}"/>
    <cellStyle name="Normal 9 5 3 2 2 4 3" xfId="6526" xr:uid="{7A5ECD13-ACDA-4446-AEC9-2C99870B8A2B}"/>
    <cellStyle name="Normal 9 5 3 2 2 5" xfId="3408" xr:uid="{D7386747-BC2E-4107-9F1E-D3F2448B59A1}"/>
    <cellStyle name="Normal 9 5 3 2 2 5 2" xfId="8647" xr:uid="{8D940217-0210-494E-BA31-2CFB18CE45C7}"/>
    <cellStyle name="Normal 9 5 3 2 2 6" xfId="7628" xr:uid="{BAE83D20-7FED-449D-BA13-BC5635407C3E}"/>
    <cellStyle name="Normal 9 5 3 2 2 7" xfId="5523" xr:uid="{40BE3AB9-81D1-4F58-8843-C8156BEA0444}"/>
    <cellStyle name="Normal 9 5 3 2 2 8" xfId="2389" xr:uid="{A08D63A6-D46E-4DE4-A525-F7141823F127}"/>
    <cellStyle name="Normal 9 5 3 2 2 9" xfId="1363" xr:uid="{E5A85D43-C04B-44BA-A250-88471F55CC8A}"/>
    <cellStyle name="Normal 9 5 3 2 3" xfId="519" xr:uid="{20AC87F9-CC77-4851-858D-89BA41C9F49A}"/>
    <cellStyle name="Normal 9 5 3 2 3 2" xfId="1002" xr:uid="{B63760B6-9B9A-498D-B623-FBC7828F6002}"/>
    <cellStyle name="Normal 9 5 3 2 3 2 2" xfId="4979" xr:uid="{20722C30-302D-4BCA-9070-B04FB91AB14D}"/>
    <cellStyle name="Normal 9 5 3 2 3 2 2 2" xfId="10219" xr:uid="{6BAD8B36-9498-4F07-8A0B-87D0CF508967}"/>
    <cellStyle name="Normal 9 5 3 2 3 2 2 3" xfId="7095" xr:uid="{538545BB-0A84-4FB7-B21F-BEDC91DA4B64}"/>
    <cellStyle name="Normal 9 5 3 2 3 2 3" xfId="4074" xr:uid="{45FBAB7E-09D5-4A18-9301-2614A2D28F1D}"/>
    <cellStyle name="Normal 9 5 3 2 3 2 3 2" xfId="9313" xr:uid="{F613954D-E578-4154-9E2E-43D726205284}"/>
    <cellStyle name="Normal 9 5 3 2 3 2 4" xfId="8294" xr:uid="{44523CEC-42E6-4007-8D50-6A449CB5E2C7}"/>
    <cellStyle name="Normal 9 5 3 2 3 2 5" xfId="6189" xr:uid="{C5CC9D1B-30CC-4222-8D71-B131369B9FD2}"/>
    <cellStyle name="Normal 9 5 3 2 3 2 6" xfId="3055" xr:uid="{DC8CEBE4-12AA-4443-88C7-E28C18F46EC3}"/>
    <cellStyle name="Normal 9 5 3 2 3 2 7" xfId="2029" xr:uid="{5307E52F-B6A2-40D5-BBB4-1A7EB8448FF7}"/>
    <cellStyle name="Normal 9 5 3 2 3 3" xfId="4567" xr:uid="{4552770A-EFF4-45A1-B462-392E46B5A100}"/>
    <cellStyle name="Normal 9 5 3 2 3 3 2" xfId="9807" xr:uid="{267FED5E-4B2D-4389-9CC9-E937ACB39ABA}"/>
    <cellStyle name="Normal 9 5 3 2 3 3 3" xfId="6683" xr:uid="{B1613437-FA7E-4951-8C2A-B464A1C994BE}"/>
    <cellStyle name="Normal 9 5 3 2 3 4" xfId="3593" xr:uid="{605CAD3D-DBE4-4FEA-A002-8D391F8427E6}"/>
    <cellStyle name="Normal 9 5 3 2 3 4 2" xfId="8832" xr:uid="{D2FD468C-3817-4FA1-A603-75BA2E315570}"/>
    <cellStyle name="Normal 9 5 3 2 3 5" xfId="7813" xr:uid="{70B4E2E3-EADF-4C93-9F9A-A20D42B766EF}"/>
    <cellStyle name="Normal 9 5 3 2 3 6" xfId="5708" xr:uid="{97BCD6B5-ECC2-493E-86BE-17BAAB8CCCEB}"/>
    <cellStyle name="Normal 9 5 3 2 3 7" xfId="2574" xr:uid="{63B262CA-A795-4D1A-93B2-058041CD1C94}"/>
    <cellStyle name="Normal 9 5 3 2 3 8" xfId="1548" xr:uid="{BDBD5593-6796-489B-8718-EAF63F331261}"/>
    <cellStyle name="Normal 9 5 3 2 4" xfId="273" xr:uid="{91981224-2020-4571-B1B9-D7EEF024A437}"/>
    <cellStyle name="Normal 9 5 3 2 4 2" xfId="4361" xr:uid="{970A0763-8993-483D-8DE7-189F0E646B3D}"/>
    <cellStyle name="Normal 9 5 3 2 4 2 2" xfId="9601" xr:uid="{901D9A96-118C-4BCB-B0EF-C2BA21D0E22D}"/>
    <cellStyle name="Normal 9 5 3 2 4 2 3" xfId="6477" xr:uid="{4C3B8F8D-87CA-4307-9E78-C40D18046744}"/>
    <cellStyle name="Normal 9 5 3 2 4 3" xfId="3350" xr:uid="{34486A78-BBB7-4584-8C36-28CE7C23D900}"/>
    <cellStyle name="Normal 9 5 3 2 4 3 2" xfId="8589" xr:uid="{6357D1CA-65FA-45F3-970E-6C9FC8A9484E}"/>
    <cellStyle name="Normal 9 5 3 2 4 4" xfId="7570" xr:uid="{3CA9998A-2F9E-4092-866E-718E12FFB590}"/>
    <cellStyle name="Normal 9 5 3 2 4 5" xfId="5465" xr:uid="{544F7821-A465-42A7-893A-0C7B5C563F01}"/>
    <cellStyle name="Normal 9 5 3 2 4 6" xfId="2331" xr:uid="{9CCCEE80-CA2C-4975-AAA4-7FABC4D4A922}"/>
    <cellStyle name="Normal 9 5 3 2 4 7" xfId="1305" xr:uid="{8335E853-6918-452A-8033-E3A2897BB4FE}"/>
    <cellStyle name="Normal 9 5 3 2 5" xfId="759" xr:uid="{0FE779A8-9601-4AC5-89F3-FFB27680A83F}"/>
    <cellStyle name="Normal 9 5 3 2 5 2" xfId="4772" xr:uid="{5BE8B1C8-30AF-4748-B1A0-F8A0DD1D1BFF}"/>
    <cellStyle name="Normal 9 5 3 2 5 2 2" xfId="10012" xr:uid="{994A77F4-B9DA-45E8-8E8A-ACB7673B8D4F}"/>
    <cellStyle name="Normal 9 5 3 2 5 2 3" xfId="6888" xr:uid="{631B676F-0B2B-4A50-990D-931B36E41A4A}"/>
    <cellStyle name="Normal 9 5 3 2 5 3" xfId="3831" xr:uid="{3A72D238-FB7F-4944-AE82-DB79484ABB24}"/>
    <cellStyle name="Normal 9 5 3 2 5 3 2" xfId="9070" xr:uid="{18B856A9-EC20-402B-883F-27101F3A8546}"/>
    <cellStyle name="Normal 9 5 3 2 5 4" xfId="8051" xr:uid="{89A5076C-A8C8-44F4-A25D-11B077B4E03A}"/>
    <cellStyle name="Normal 9 5 3 2 5 5" xfId="5946" xr:uid="{6562CD56-829D-40D8-B3AE-266A845DBCC0}"/>
    <cellStyle name="Normal 9 5 3 2 5 6" xfId="2812" xr:uid="{038122F4-2EEE-4FB7-97F2-BD42A969E5C2}"/>
    <cellStyle name="Normal 9 5 3 2 5 7" xfId="1786" xr:uid="{581AD845-E946-4217-B524-FFA5C59867CA}"/>
    <cellStyle name="Normal 9 5 3 2 6" xfId="4314" xr:uid="{E18C3C2B-1A33-4E4C-BE19-A71DE897F834}"/>
    <cellStyle name="Normal 9 5 3 2 6 2" xfId="9554" xr:uid="{5787C912-47B2-4D6E-9400-2DCFAEE6D9C6}"/>
    <cellStyle name="Normal 9 5 3 2 6 3" xfId="6430" xr:uid="{6E32081B-92EE-4509-80CF-88C51B2C9500}"/>
    <cellStyle name="Normal 9 5 3 2 7" xfId="3293" xr:uid="{24817722-2237-4150-A4AC-3F3129A89557}"/>
    <cellStyle name="Normal 9 5 3 2 7 2" xfId="8532" xr:uid="{0E687FA2-C147-4BEC-B2B0-6A4B583DABBE}"/>
    <cellStyle name="Normal 9 5 3 2 8" xfId="7513" xr:uid="{699E9D50-47E1-4606-80DE-DC918DBA427A}"/>
    <cellStyle name="Normal 9 5 3 2 9" xfId="5408" xr:uid="{67C5A07D-AD95-429E-BCD9-EE8114797775}"/>
    <cellStyle name="Normal 9 5 3 3" xfId="352" xr:uid="{04F535A6-518E-43B4-AEF0-FEA50CD7637E}"/>
    <cellStyle name="Normal 9 5 3 3 10" xfId="1384" xr:uid="{D5A2B17A-F47D-45A0-9D52-2C6E0233C0ED}"/>
    <cellStyle name="Normal 9 5 3 3 2" xfId="597" xr:uid="{98218627-E066-42C7-BC2E-8FBDEC5DA00D}"/>
    <cellStyle name="Normal 9 5 3 3 2 2" xfId="1080" xr:uid="{70EDED87-CD09-492C-BE0F-AC8DC6D582E5}"/>
    <cellStyle name="Normal 9 5 3 3 2 2 2" xfId="5043" xr:uid="{819962D5-BA43-4F96-A480-E84734DF8EBB}"/>
    <cellStyle name="Normal 9 5 3 3 2 2 2 2" xfId="10283" xr:uid="{547E96A3-0E68-42B0-A71E-B859C9A4705A}"/>
    <cellStyle name="Normal 9 5 3 3 2 2 2 3" xfId="7159" xr:uid="{3788B3E1-EDCB-4F66-A284-4143F4284E2B}"/>
    <cellStyle name="Normal 9 5 3 3 2 2 3" xfId="4152" xr:uid="{59722086-8774-49EB-B0DD-56434B53D0B9}"/>
    <cellStyle name="Normal 9 5 3 3 2 2 3 2" xfId="9391" xr:uid="{A6BFBF99-4B99-4F65-B6E2-E251262ADCE5}"/>
    <cellStyle name="Normal 9 5 3 3 2 2 4" xfId="8372" xr:uid="{DF2A3924-2E92-4AB5-AAFE-ED0B3D354818}"/>
    <cellStyle name="Normal 9 5 3 3 2 2 5" xfId="6267" xr:uid="{527F6A51-3F12-406C-BE38-0F5D8FC97626}"/>
    <cellStyle name="Normal 9 5 3 3 2 2 6" xfId="3133" xr:uid="{23ED3A9F-11BE-4BB0-8D6B-49E4E6B666E3}"/>
    <cellStyle name="Normal 9 5 3 3 2 2 7" xfId="2107" xr:uid="{F97D1358-1F99-4F90-893A-4012995CD8D7}"/>
    <cellStyle name="Normal 9 5 3 3 2 3" xfId="4632" xr:uid="{8ACE5E8F-4EAD-4C8C-8374-909D30338AED}"/>
    <cellStyle name="Normal 9 5 3 3 2 3 2" xfId="9872" xr:uid="{0BAD6475-EEF1-44C5-9429-FADDBEFD7DAC}"/>
    <cellStyle name="Normal 9 5 3 3 2 3 3" xfId="6748" xr:uid="{BF954BC9-2859-4300-BD5F-73BA14CD382E}"/>
    <cellStyle name="Normal 9 5 3 3 2 4" xfId="3671" xr:uid="{F4D1D463-3923-48F5-8382-E50BA146A94B}"/>
    <cellStyle name="Normal 9 5 3 3 2 4 2" xfId="8910" xr:uid="{2A645769-179C-458A-B3B2-F6A1E553712E}"/>
    <cellStyle name="Normal 9 5 3 3 2 5" xfId="7891" xr:uid="{EBDF0036-F31A-41FA-A5A8-BA2FF8175592}"/>
    <cellStyle name="Normal 9 5 3 3 2 6" xfId="5786" xr:uid="{3A84E92F-A016-4550-B3C0-25F84F76E78A}"/>
    <cellStyle name="Normal 9 5 3 3 2 7" xfId="2652" xr:uid="{196FB22C-CCBC-4E42-8594-AC8F6FB80DAA}"/>
    <cellStyle name="Normal 9 5 3 3 2 8" xfId="1626" xr:uid="{72BE534F-AF0B-48CE-AD92-40F3210500D5}"/>
    <cellStyle name="Normal 9 5 3 3 3" xfId="838" xr:uid="{E6365DF6-3B2C-4250-BD04-2B02310AEC99}"/>
    <cellStyle name="Normal 9 5 3 3 3 2" xfId="4836" xr:uid="{842113AB-8E9A-4151-B1BB-98DD8F02204A}"/>
    <cellStyle name="Normal 9 5 3 3 3 2 2" xfId="10076" xr:uid="{B83ACD2A-01AF-4D25-908F-97757E1F7956}"/>
    <cellStyle name="Normal 9 5 3 3 3 2 3" xfId="6952" xr:uid="{073555CF-B6FF-4DD8-96C8-5025353C3C44}"/>
    <cellStyle name="Normal 9 5 3 3 3 3" xfId="3910" xr:uid="{55A43CE2-C8CA-4FAC-9CE0-C325D97C067C}"/>
    <cellStyle name="Normal 9 5 3 3 3 3 2" xfId="9149" xr:uid="{AF88F89F-DB04-42DB-BDD4-59A935DC9341}"/>
    <cellStyle name="Normal 9 5 3 3 3 4" xfId="8130" xr:uid="{6F0AFD71-B094-49AC-AEB1-B6C6FE4F4718}"/>
    <cellStyle name="Normal 9 5 3 3 3 5" xfId="6025" xr:uid="{F69D3E00-4559-4ED9-9CB5-A9E6B74C9823}"/>
    <cellStyle name="Normal 9 5 3 3 3 6" xfId="2891" xr:uid="{037848E9-3913-45C2-A345-2212089E21CC}"/>
    <cellStyle name="Normal 9 5 3 3 3 7" xfId="1865" xr:uid="{77310B6C-BBC6-4868-9730-95556A270CC6}"/>
    <cellStyle name="Normal 9 5 3 3 4" xfId="4426" xr:uid="{CB399DA4-437B-43DD-A8F9-84D24271C60B}"/>
    <cellStyle name="Normal 9 5 3 3 4 2" xfId="9666" xr:uid="{5D3ED76B-8ED6-493E-890D-2D6BC7A0F39D}"/>
    <cellStyle name="Normal 9 5 3 3 4 3" xfId="6542" xr:uid="{8ACF66F9-60D4-4E5B-BC81-7398B4594DD9}"/>
    <cellStyle name="Normal 9 5 3 3 5" xfId="3429" xr:uid="{36A556AC-98A1-4EA5-9A19-B892EFD8B191}"/>
    <cellStyle name="Normal 9 5 3 3 5 2" xfId="8668" xr:uid="{EE7EFBD5-7BAD-4A3F-B2A6-2A01CC8428C2}"/>
    <cellStyle name="Normal 9 5 3 3 6" xfId="7649" xr:uid="{28B64BE0-CA1A-4DFF-AC5A-F17818DE1DEB}"/>
    <cellStyle name="Normal 9 5 3 3 7" xfId="5544" xr:uid="{5B4760EA-75F6-4705-A59F-AFA845AD6C3F}"/>
    <cellStyle name="Normal 9 5 3 3 8" xfId="10658" xr:uid="{60231B45-2ED3-428F-AF39-1FEDDC8CAF79}"/>
    <cellStyle name="Normal 9 5 3 3 9" xfId="2410" xr:uid="{7F491800-23F0-4D21-A2E5-990911DF6EDC}"/>
    <cellStyle name="Normal 9 5 3 4" xfId="395" xr:uid="{07DC8E26-F550-429C-8BE6-AC704694AC35}"/>
    <cellStyle name="Normal 9 5 3 4 10" xfId="1425" xr:uid="{E7B232D4-0C57-41C8-BED1-860E58ADAD1D}"/>
    <cellStyle name="Normal 9 5 3 4 2" xfId="638" xr:uid="{8E3868EE-DD63-43FE-867F-8B65D959484C}"/>
    <cellStyle name="Normal 9 5 3 4 2 2" xfId="1121" xr:uid="{F6F34B33-F011-4208-8731-46685BA2A3B9}"/>
    <cellStyle name="Normal 9 5 3 4 2 2 2" xfId="5079" xr:uid="{8DE6ACF1-1059-4DC7-9608-05DE2D20354B}"/>
    <cellStyle name="Normal 9 5 3 4 2 2 2 2" xfId="10319" xr:uid="{FDBEFDE2-75C2-412E-80EF-2E56953A1918}"/>
    <cellStyle name="Normal 9 5 3 4 2 2 2 3" xfId="7195" xr:uid="{2E06316F-D602-4A69-821C-DA7C5670356B}"/>
    <cellStyle name="Normal 9 5 3 4 2 2 3" xfId="4193" xr:uid="{C6996141-1ECA-498E-AFB6-D0F92EC8DBB0}"/>
    <cellStyle name="Normal 9 5 3 4 2 2 3 2" xfId="9432" xr:uid="{9DDA3BB6-BB7B-4D3F-8893-C81F62B9680C}"/>
    <cellStyle name="Normal 9 5 3 4 2 2 4" xfId="8413" xr:uid="{C1CB6792-4654-48CA-8A12-9B7F10589636}"/>
    <cellStyle name="Normal 9 5 3 4 2 2 5" xfId="6308" xr:uid="{4C0FCB32-6326-4511-A3D4-6FB525880187}"/>
    <cellStyle name="Normal 9 5 3 4 2 2 6" xfId="3174" xr:uid="{4A2E6CEA-ABB5-486F-A5C2-B237DE23300E}"/>
    <cellStyle name="Normal 9 5 3 4 2 2 7" xfId="2148" xr:uid="{FEAD3AF8-E230-4976-8FE3-E1580B8D9262}"/>
    <cellStyle name="Normal 9 5 3 4 2 3" xfId="4668" xr:uid="{B2B9F94B-5978-43B0-ABB8-55B64D2C1815}"/>
    <cellStyle name="Normal 9 5 3 4 2 3 2" xfId="9908" xr:uid="{62345EBE-3265-4371-A674-30BC968ED624}"/>
    <cellStyle name="Normal 9 5 3 4 2 3 3" xfId="6784" xr:uid="{05B3677B-BAA3-4A8C-A033-1935E1C20BB3}"/>
    <cellStyle name="Normal 9 5 3 4 2 4" xfId="3712" xr:uid="{CE6CD27E-07CD-4462-81F3-8BFF1CE65F9F}"/>
    <cellStyle name="Normal 9 5 3 4 2 4 2" xfId="8951" xr:uid="{55093F33-A160-4EA0-867D-18411AAC754C}"/>
    <cellStyle name="Normal 9 5 3 4 2 5" xfId="7932" xr:uid="{BDA01AA8-9261-4435-A2F1-922FC2BA8EC0}"/>
    <cellStyle name="Normal 9 5 3 4 2 6" xfId="5827" xr:uid="{C4490A90-6A5F-4721-AAFA-74F996F2F013}"/>
    <cellStyle name="Normal 9 5 3 4 2 7" xfId="2693" xr:uid="{F3AFCD10-3F02-4CEE-9282-214F45560EB4}"/>
    <cellStyle name="Normal 9 5 3 4 2 8" xfId="1667" xr:uid="{B787AF17-A5CF-441A-B826-B9184224B402}"/>
    <cellStyle name="Normal 9 5 3 4 3" xfId="879" xr:uid="{8EA125D6-16D9-4119-845B-09593AC62800}"/>
    <cellStyle name="Normal 9 5 3 4 3 2" xfId="4872" xr:uid="{66A21664-900C-4810-B0DE-E3154D02401E}"/>
    <cellStyle name="Normal 9 5 3 4 3 2 2" xfId="10112" xr:uid="{D2AEF655-3294-4A4C-B1C4-EADCD9283750}"/>
    <cellStyle name="Normal 9 5 3 4 3 2 3" xfId="6988" xr:uid="{7BAC8086-5589-488D-9B25-574D2586AD28}"/>
    <cellStyle name="Normal 9 5 3 4 3 3" xfId="3951" xr:uid="{6FB106F7-904C-4960-854C-972684BB21A8}"/>
    <cellStyle name="Normal 9 5 3 4 3 3 2" xfId="9190" xr:uid="{B070C10E-33D5-463E-9F6D-D4A3BEEDA171}"/>
    <cellStyle name="Normal 9 5 3 4 3 4" xfId="8171" xr:uid="{AD014482-BF4B-422C-820E-154A67B7318F}"/>
    <cellStyle name="Normal 9 5 3 4 3 5" xfId="6066" xr:uid="{0E04EEFC-C8E8-4039-ACFB-4A7CAD4CB5AA}"/>
    <cellStyle name="Normal 9 5 3 4 3 6" xfId="2932" xr:uid="{8BC081A2-8720-4647-8589-C6F284E98125}"/>
    <cellStyle name="Normal 9 5 3 4 3 7" xfId="1906" xr:uid="{DACC58B7-B61F-4766-B871-0B613C829318}"/>
    <cellStyle name="Normal 9 5 3 4 4" xfId="4461" xr:uid="{AC2F5EDF-B3B3-49E9-90CB-3EC7759B82D3}"/>
    <cellStyle name="Normal 9 5 3 4 4 2" xfId="9701" xr:uid="{9DFB28E9-846B-4011-9905-AB7BEB41503D}"/>
    <cellStyle name="Normal 9 5 3 4 4 3" xfId="6577" xr:uid="{F40C4AF2-DA71-4AD7-BFC9-22755D922361}"/>
    <cellStyle name="Normal 9 5 3 4 5" xfId="3470" xr:uid="{B661B504-45F9-4910-96F1-41AFF5EAE61B}"/>
    <cellStyle name="Normal 9 5 3 4 5 2" xfId="8709" xr:uid="{C12E85C6-5588-4521-9C17-692B757FEAA8}"/>
    <cellStyle name="Normal 9 5 3 4 6" xfId="7690" xr:uid="{0686FD47-B6CD-4898-B564-9B440A067271}"/>
    <cellStyle name="Normal 9 5 3 4 7" xfId="5585" xr:uid="{D8073272-522E-4BB3-BA27-83E154EDEC19}"/>
    <cellStyle name="Normal 9 5 3 4 8" xfId="10699" xr:uid="{9F5133F5-D960-4C93-A355-85DFB60F21CD}"/>
    <cellStyle name="Normal 9 5 3 4 9" xfId="2451" xr:uid="{7F87AE9C-40E5-4911-B473-185291602174}"/>
    <cellStyle name="Normal 9 5 3 5" xfId="436" xr:uid="{2CD8948B-EB2C-4B93-B7A7-2180E39987E8}"/>
    <cellStyle name="Normal 9 5 3 5 10" xfId="1466" xr:uid="{412C4E3F-FBBC-44B2-83C4-CFAC87C12D0B}"/>
    <cellStyle name="Normal 9 5 3 5 2" xfId="679" xr:uid="{AEBC5886-02F8-41BF-B6A1-4A1C56E7899F}"/>
    <cellStyle name="Normal 9 5 3 5 2 2" xfId="1162" xr:uid="{5F9D3E01-7479-4FBA-B62A-BA6052B68A2A}"/>
    <cellStyle name="Normal 9 5 3 5 2 2 2" xfId="5115" xr:uid="{D681C7B3-EE84-4845-A525-1C5FAD03888D}"/>
    <cellStyle name="Normal 9 5 3 5 2 2 2 2" xfId="10355" xr:uid="{CDF07754-967C-4316-93E0-DD94CC043968}"/>
    <cellStyle name="Normal 9 5 3 5 2 2 2 3" xfId="7231" xr:uid="{EFB32C41-2333-475C-B5CF-5644BC2ED9AC}"/>
    <cellStyle name="Normal 9 5 3 5 2 2 3" xfId="4234" xr:uid="{0682EF56-4CF9-48E0-BEB6-43C070EB1DC7}"/>
    <cellStyle name="Normal 9 5 3 5 2 2 3 2" xfId="9473" xr:uid="{4F93CFAE-51C0-4939-9A33-876067DF1C4C}"/>
    <cellStyle name="Normal 9 5 3 5 2 2 4" xfId="8454" xr:uid="{DFF822C7-1F56-4C01-9A99-C25058C8A843}"/>
    <cellStyle name="Normal 9 5 3 5 2 2 5" xfId="6349" xr:uid="{1F5F6A10-190D-4A98-8921-F90FBC46C43E}"/>
    <cellStyle name="Normal 9 5 3 5 2 2 6" xfId="3215" xr:uid="{F3CCCF6A-6AF4-444E-8A29-EBAE81E8F58C}"/>
    <cellStyle name="Normal 9 5 3 5 2 2 7" xfId="2189" xr:uid="{3A47E8DB-8F0E-4A9D-AADF-8DBB338E8544}"/>
    <cellStyle name="Normal 9 5 3 5 2 3" xfId="4704" xr:uid="{3D6A2F01-6DAC-4224-AAE3-5E30D22D20ED}"/>
    <cellStyle name="Normal 9 5 3 5 2 3 2" xfId="9944" xr:uid="{A4C1484C-4ADE-4A1B-80A2-AABF355A1493}"/>
    <cellStyle name="Normal 9 5 3 5 2 3 3" xfId="6820" xr:uid="{88200FEA-5FDE-42BC-AAE7-67FDBBCB8782}"/>
    <cellStyle name="Normal 9 5 3 5 2 4" xfId="3753" xr:uid="{3AB0B9F5-FF56-4114-B303-EB4C10D26857}"/>
    <cellStyle name="Normal 9 5 3 5 2 4 2" xfId="8992" xr:uid="{A83B6F60-8532-448C-8A34-EBE0A6828F65}"/>
    <cellStyle name="Normal 9 5 3 5 2 5" xfId="7973" xr:uid="{D580342B-5775-4295-8AC4-9569113F00A9}"/>
    <cellStyle name="Normal 9 5 3 5 2 6" xfId="5868" xr:uid="{6CF900DE-9F72-4FF2-8F39-F7A8FABB3316}"/>
    <cellStyle name="Normal 9 5 3 5 2 7" xfId="2734" xr:uid="{B8550F81-E80A-4E1D-9A0C-82D78F573EB3}"/>
    <cellStyle name="Normal 9 5 3 5 2 8" xfId="1708" xr:uid="{58C349E0-4245-4282-A784-8C7C6F421752}"/>
    <cellStyle name="Normal 9 5 3 5 3" xfId="920" xr:uid="{0F05A5EC-0B40-4421-92DF-2239C38F6258}"/>
    <cellStyle name="Normal 9 5 3 5 3 2" xfId="4908" xr:uid="{88592F83-D550-4B39-B074-C6FC30EA459B}"/>
    <cellStyle name="Normal 9 5 3 5 3 2 2" xfId="10148" xr:uid="{0C7982F2-E7DD-43F8-99D5-3740A56E1544}"/>
    <cellStyle name="Normal 9 5 3 5 3 2 3" xfId="7024" xr:uid="{4F7A06B6-8A97-4B77-A98C-12ED1415782D}"/>
    <cellStyle name="Normal 9 5 3 5 3 3" xfId="3992" xr:uid="{3927753A-F264-4CED-9062-5391B8151154}"/>
    <cellStyle name="Normal 9 5 3 5 3 3 2" xfId="9231" xr:uid="{626E301B-BC61-41EB-B31B-25D6900A28D2}"/>
    <cellStyle name="Normal 9 5 3 5 3 4" xfId="8212" xr:uid="{ED3AC820-84EA-4581-9242-06BA20520D72}"/>
    <cellStyle name="Normal 9 5 3 5 3 5" xfId="6107" xr:uid="{1F7735A1-7F39-4AC9-91B9-3439DCCE3F9B}"/>
    <cellStyle name="Normal 9 5 3 5 3 6" xfId="2973" xr:uid="{DB7F38D6-AE95-4E50-A2C3-DDACAF035E2B}"/>
    <cellStyle name="Normal 9 5 3 5 3 7" xfId="1947" xr:uid="{A68695CF-37AA-4030-ADB7-6AC0CD8872A3}"/>
    <cellStyle name="Normal 9 5 3 5 4" xfId="4497" xr:uid="{E792BFA2-615E-4729-ACAE-4C1BE6115A02}"/>
    <cellStyle name="Normal 9 5 3 5 4 2" xfId="9737" xr:uid="{7AE9DED3-BCA2-4ECE-B71D-42296B42C41E}"/>
    <cellStyle name="Normal 9 5 3 5 4 3" xfId="6613" xr:uid="{71BEEDF5-FE88-4E77-A247-0FD05A307C41}"/>
    <cellStyle name="Normal 9 5 3 5 5" xfId="3511" xr:uid="{70889C03-7887-4AB1-A1FF-FA1D955AD3DC}"/>
    <cellStyle name="Normal 9 5 3 5 5 2" xfId="8750" xr:uid="{F0DD4704-2F2D-4305-92FB-974DCEB973D3}"/>
    <cellStyle name="Normal 9 5 3 5 6" xfId="7731" xr:uid="{EA4464AD-036F-4F8A-8450-AF0A59D46DED}"/>
    <cellStyle name="Normal 9 5 3 5 7" xfId="5626" xr:uid="{57671D21-C74A-4130-BA00-F66075E8E8ED}"/>
    <cellStyle name="Normal 9 5 3 5 8" xfId="10740" xr:uid="{31E90027-41A5-41A3-9CAB-918ED780D3EB}"/>
    <cellStyle name="Normal 9 5 3 5 9" xfId="2492" xr:uid="{EB936DEB-99E6-4F3A-BBE5-B872FCD879BD}"/>
    <cellStyle name="Normal 9 5 3 6" xfId="294" xr:uid="{4D84F3DA-FC2C-4ECF-B6CC-56B7286426CA}"/>
    <cellStyle name="Normal 9 5 3 6 2" xfId="540" xr:uid="{A0EFC666-CCA6-4FEA-99EA-68D360BE627B}"/>
    <cellStyle name="Normal 9 5 3 6 2 2" xfId="1023" xr:uid="{4B97F86D-9FD9-4945-B558-52C8C5E9C918}"/>
    <cellStyle name="Normal 9 5 3 6 2 2 2" xfId="4995" xr:uid="{B2742F5B-00D3-478A-A11F-5BA49BB9D617}"/>
    <cellStyle name="Normal 9 5 3 6 2 2 2 2" xfId="10235" xr:uid="{D228FF0B-80AD-4706-BCCC-1BBC1476DA90}"/>
    <cellStyle name="Normal 9 5 3 6 2 2 2 3" xfId="7111" xr:uid="{2ACC17AE-81CB-4197-A9D1-66C8ACEBB356}"/>
    <cellStyle name="Normal 9 5 3 6 2 2 3" xfId="4095" xr:uid="{BE41BD6F-4251-4773-9DD5-4CF2051D1945}"/>
    <cellStyle name="Normal 9 5 3 6 2 2 3 2" xfId="9334" xr:uid="{B9F5C9C5-141D-4BFE-8226-CE8C3300A8F0}"/>
    <cellStyle name="Normal 9 5 3 6 2 2 4" xfId="8315" xr:uid="{976E6A4A-DE3F-4A2D-9582-046E1C9D6A34}"/>
    <cellStyle name="Normal 9 5 3 6 2 2 5" xfId="6210" xr:uid="{E8E48B2D-DDD0-4A62-AA25-E08548112C1A}"/>
    <cellStyle name="Normal 9 5 3 6 2 2 6" xfId="3076" xr:uid="{C72A5B3F-E0EE-4A54-905C-BE3E4BD505E2}"/>
    <cellStyle name="Normal 9 5 3 6 2 2 7" xfId="2050" xr:uid="{C92D80F4-1976-4D71-98CE-C1BDB4C9D985}"/>
    <cellStyle name="Normal 9 5 3 6 2 3" xfId="4584" xr:uid="{E558994D-3A35-4A53-95D8-A0C898464550}"/>
    <cellStyle name="Normal 9 5 3 6 2 3 2" xfId="9824" xr:uid="{0616B8E1-4B90-4DCC-AA51-3051553D24DC}"/>
    <cellStyle name="Normal 9 5 3 6 2 3 3" xfId="6700" xr:uid="{A5BA6356-2154-4272-9A9B-18523CC7B533}"/>
    <cellStyle name="Normal 9 5 3 6 2 4" xfId="3614" xr:uid="{F660A82A-5F1B-4FFE-9081-B672E9D4CDB8}"/>
    <cellStyle name="Normal 9 5 3 6 2 4 2" xfId="8853" xr:uid="{560FFEE1-6AB3-4B74-8D4B-5380F536F31C}"/>
    <cellStyle name="Normal 9 5 3 6 2 5" xfId="7834" xr:uid="{ACE2D8E3-3366-4582-B257-1260AACD9E8A}"/>
    <cellStyle name="Normal 9 5 3 6 2 6" xfId="5729" xr:uid="{1ED2E37A-0FBF-4F96-805A-5AABEE1B1466}"/>
    <cellStyle name="Normal 9 5 3 6 2 7" xfId="2595" xr:uid="{F3BD55B0-F1C0-43DD-945D-21839D466AD4}"/>
    <cellStyle name="Normal 9 5 3 6 2 8" xfId="1569" xr:uid="{485A5305-0F9F-4269-AD0D-9A96F3E73653}"/>
    <cellStyle name="Normal 9 5 3 6 3" xfId="780" xr:uid="{AE52F572-FC2A-46BA-BFA1-BC4AA7A72D4A}"/>
    <cellStyle name="Normal 9 5 3 6 3 2" xfId="4788" xr:uid="{2FD95FC8-EF12-4B90-8C74-24E9F9CC73C1}"/>
    <cellStyle name="Normal 9 5 3 6 3 2 2" xfId="10028" xr:uid="{48B6A593-AD17-4F8D-94FF-7C4F685E53D2}"/>
    <cellStyle name="Normal 9 5 3 6 3 2 3" xfId="6904" xr:uid="{09528749-93E8-4392-A7E3-F630DF2CB06C}"/>
    <cellStyle name="Normal 9 5 3 6 3 3" xfId="3852" xr:uid="{D059AF5D-5895-4AB0-B900-A9BA3901E8DD}"/>
    <cellStyle name="Normal 9 5 3 6 3 3 2" xfId="9091" xr:uid="{C8F4D7F2-1C5B-4975-BFFC-E4C9BDC4D3F8}"/>
    <cellStyle name="Normal 9 5 3 6 3 4" xfId="8072" xr:uid="{4771C5A7-94DB-42A1-AB3D-165507DC09DA}"/>
    <cellStyle name="Normal 9 5 3 6 3 5" xfId="5967" xr:uid="{763620FD-C478-49A9-B9D7-647690BCB98D}"/>
    <cellStyle name="Normal 9 5 3 6 3 6" xfId="2833" xr:uid="{0553F5F1-338B-473D-BD37-08F693A1E9F1}"/>
    <cellStyle name="Normal 9 5 3 6 3 7" xfId="1807" xr:uid="{809E934E-B48B-470B-A694-5605EE9519E6}"/>
    <cellStyle name="Normal 9 5 3 6 4" xfId="4378" xr:uid="{BBFCE7E2-5F86-4C74-8ABD-5964F9D2F74C}"/>
    <cellStyle name="Normal 9 5 3 6 4 2" xfId="9618" xr:uid="{8336C948-FC81-44DA-B0FE-F8FEEA66D9C6}"/>
    <cellStyle name="Normal 9 5 3 6 4 3" xfId="6494" xr:uid="{22218C1D-441E-4892-BBF1-D3D96147380C}"/>
    <cellStyle name="Normal 9 5 3 6 5" xfId="3371" xr:uid="{68FCE904-2734-4461-B062-563A0BB4EC65}"/>
    <cellStyle name="Normal 9 5 3 6 5 2" xfId="8610" xr:uid="{2B020B09-10EF-4A57-B4DC-AA6FD6A8BCD0}"/>
    <cellStyle name="Normal 9 5 3 6 6" xfId="7591" xr:uid="{4A7EF629-D988-487F-B1C4-61C38BBBBC3E}"/>
    <cellStyle name="Normal 9 5 3 6 7" xfId="5486" xr:uid="{518C9450-AAE5-4681-A6CF-DCA3C0ABE347}"/>
    <cellStyle name="Normal 9 5 3 6 8" xfId="2352" xr:uid="{598D53BA-5F8E-47D6-AEAD-91360D932262}"/>
    <cellStyle name="Normal 9 5 3 6 9" xfId="1326" xr:uid="{2EAC9159-97B1-4811-947F-C884CD95B30D}"/>
    <cellStyle name="Normal 9 5 3 7" xfId="484" xr:uid="{8D5F3C8B-B6DF-43B1-96A6-4ECEC2C87F22}"/>
    <cellStyle name="Normal 9 5 3 7 2" xfId="967" xr:uid="{803EB967-DB0C-4221-99AB-DA722F6B456B}"/>
    <cellStyle name="Normal 9 5 3 7 2 2" xfId="4949" xr:uid="{7B9BE9C7-A22E-4CFF-9DFA-83F839D685AD}"/>
    <cellStyle name="Normal 9 5 3 7 2 2 2" xfId="10189" xr:uid="{C3838EB7-53E8-4C7F-AB3E-F735FC98E434}"/>
    <cellStyle name="Normal 9 5 3 7 2 2 3" xfId="7065" xr:uid="{726E52CB-1B28-4060-BB97-79B61E63EECE}"/>
    <cellStyle name="Normal 9 5 3 7 2 3" xfId="4039" xr:uid="{39DA11F9-12F6-4AA7-8F86-E0DBEBB808B5}"/>
    <cellStyle name="Normal 9 5 3 7 2 3 2" xfId="9278" xr:uid="{3F22229D-8D6F-404A-A314-E15978812E37}"/>
    <cellStyle name="Normal 9 5 3 7 2 4" xfId="8259" xr:uid="{9FC3ACD0-182B-4893-BDA0-EBDA1E4A4203}"/>
    <cellStyle name="Normal 9 5 3 7 2 5" xfId="6154" xr:uid="{0EF405A8-6236-487B-81D8-BF3D9CFCA023}"/>
    <cellStyle name="Normal 9 5 3 7 2 6" xfId="3020" xr:uid="{DFE0FA55-3FC3-4819-BA10-CA5CCAFFC9C8}"/>
    <cellStyle name="Normal 9 5 3 7 2 7" xfId="1994" xr:uid="{002C00CE-B170-491A-882A-BED3E579393D}"/>
    <cellStyle name="Normal 9 5 3 7 3" xfId="4537" xr:uid="{D6E1AEF0-7154-4172-B595-1EC7EDB42B4F}"/>
    <cellStyle name="Normal 9 5 3 7 3 2" xfId="9777" xr:uid="{20DBB0A2-147A-4814-B5FB-5B6C5E8E689D}"/>
    <cellStyle name="Normal 9 5 3 7 3 3" xfId="6653" xr:uid="{1E2DAB72-2CC1-4453-A3AE-9AEBD9739DA6}"/>
    <cellStyle name="Normal 9 5 3 7 4" xfId="3558" xr:uid="{E742C75E-ED90-4645-9798-7920B9DE3840}"/>
    <cellStyle name="Normal 9 5 3 7 4 2" xfId="8797" xr:uid="{A81A8A32-AD1B-46B5-A30A-22739E7F4FD4}"/>
    <cellStyle name="Normal 9 5 3 7 5" xfId="7778" xr:uid="{6B37C690-0B83-44A5-98F3-504CCAABA3F1}"/>
    <cellStyle name="Normal 9 5 3 7 6" xfId="5673" xr:uid="{5869F660-B69E-4ED5-852F-715887978BB1}"/>
    <cellStyle name="Normal 9 5 3 7 7" xfId="2539" xr:uid="{776AC0D9-D62F-46A5-8E7E-D5741179767E}"/>
    <cellStyle name="Normal 9 5 3 7 8" xfId="1513" xr:uid="{A661013A-2A33-402B-98E9-AF45799609E3}"/>
    <cellStyle name="Normal 9 5 3 8" xfId="236" xr:uid="{AD1EFC13-3C42-4961-B962-E0F4BB079FEB}"/>
    <cellStyle name="Normal 9 5 3 8 2" xfId="4329" xr:uid="{555B61F6-9EFF-4EF0-9B54-EDB4FF8717E6}"/>
    <cellStyle name="Normal 9 5 3 8 2 2" xfId="9569" xr:uid="{B39EFCDB-84DF-44F3-9FB4-3D7FE9E38A68}"/>
    <cellStyle name="Normal 9 5 3 8 2 3" xfId="6445" xr:uid="{C979FF2A-5393-460F-9791-D26A3EA08F88}"/>
    <cellStyle name="Normal 9 5 3 8 3" xfId="3313" xr:uid="{D64DF067-B61C-4FC6-9070-9895E2C56E69}"/>
    <cellStyle name="Normal 9 5 3 8 3 2" xfId="8552" xr:uid="{E5D0CD0F-AD64-456D-B8CE-0ABEC1DDD029}"/>
    <cellStyle name="Normal 9 5 3 8 4" xfId="7533" xr:uid="{71390E51-B4EB-486A-8339-2358792E4EB0}"/>
    <cellStyle name="Normal 9 5 3 8 5" xfId="5428" xr:uid="{462CD9CB-E28B-4326-8874-7805CD23A8EF}"/>
    <cellStyle name="Normal 9 5 3 8 6" xfId="2294" xr:uid="{A0470C95-40DC-4D9A-A0FF-1463BD3456C9}"/>
    <cellStyle name="Normal 9 5 3 8 7" xfId="1268" xr:uid="{167D9844-D6B8-44FE-8F74-AB4E93364C89}"/>
    <cellStyle name="Normal 9 5 3 9" xfId="722" xr:uid="{34ADF784-9FD6-4AD9-84CD-3F215723FCA3}"/>
    <cellStyle name="Normal 9 5 3 9 2" xfId="4739" xr:uid="{9A3DACF8-EF19-4CEB-9853-9ADBA5E4224A}"/>
    <cellStyle name="Normal 9 5 3 9 2 2" xfId="9979" xr:uid="{B597AAE8-BA35-4C9C-B4B4-B44F16675283}"/>
    <cellStyle name="Normal 9 5 3 9 2 3" xfId="6855" xr:uid="{0C9B02E3-2585-4CB4-8CCE-5122D67A5A5F}"/>
    <cellStyle name="Normal 9 5 3 9 3" xfId="3794" xr:uid="{64CDA4B7-F1B7-4145-9519-B84929C523AB}"/>
    <cellStyle name="Normal 9 5 3 9 3 2" xfId="9033" xr:uid="{1742F12D-F727-4C7A-BE2F-1B58D866DFDC}"/>
    <cellStyle name="Normal 9 5 3 9 4" xfId="8014" xr:uid="{D07418D6-D198-4837-B6A6-E292D475E933}"/>
    <cellStyle name="Normal 9 5 3 9 5" xfId="5909" xr:uid="{1C0585C5-5B53-4BD5-B028-E395F2F4CB61}"/>
    <cellStyle name="Normal 9 5 3 9 6" xfId="2775" xr:uid="{46372933-068E-4474-B6CD-EA493106889B}"/>
    <cellStyle name="Normal 9 5 3 9 7" xfId="1749" xr:uid="{7ED5465A-A164-41F5-A849-9E82C5D45AA7}"/>
    <cellStyle name="Normal 9 5 4" xfId="213" xr:uid="{2CCC94CF-E99F-449D-945E-985C2D13C0AA}"/>
    <cellStyle name="Normal 9 5 4 10" xfId="10635" xr:uid="{C7038CCA-8CD4-4630-8B8C-0C89C52AF912}"/>
    <cellStyle name="Normal 9 5 4 11" xfId="2272" xr:uid="{3C26DE11-CDE5-4FA5-999F-EDDBE2AEDDF3}"/>
    <cellStyle name="Normal 9 5 4 12" xfId="1246" xr:uid="{BA0FBA1D-8396-4775-B810-0B2F44785425}"/>
    <cellStyle name="Normal 9 5 4 2" xfId="329" xr:uid="{28180D80-4325-4F8C-B1C4-747092F0DD7D}"/>
    <cellStyle name="Normal 9 5 4 2 2" xfId="574" xr:uid="{47FCA24D-888A-4031-81A8-08A6D7519AF9}"/>
    <cellStyle name="Normal 9 5 4 2 2 2" xfId="1057" xr:uid="{D4B2F5DD-261D-4A4C-A2A3-B61A55A48BDF}"/>
    <cellStyle name="Normal 9 5 4 2 2 2 2" xfId="5025" xr:uid="{8F1B153F-752A-4A03-ABF4-E867E960A28E}"/>
    <cellStyle name="Normal 9 5 4 2 2 2 2 2" xfId="10265" xr:uid="{EA68B8ED-C0C7-4F21-A4BF-363864F9B6DF}"/>
    <cellStyle name="Normal 9 5 4 2 2 2 2 3" xfId="7141" xr:uid="{92D0BD21-1F7B-42D8-A1E0-79550D97C6A0}"/>
    <cellStyle name="Normal 9 5 4 2 2 2 3" xfId="4129" xr:uid="{03274356-9F50-42F9-9E1F-B48B68FC0654}"/>
    <cellStyle name="Normal 9 5 4 2 2 2 3 2" xfId="9368" xr:uid="{2732A0BA-4FF0-409F-95AB-E17C7B8D842B}"/>
    <cellStyle name="Normal 9 5 4 2 2 2 4" xfId="8349" xr:uid="{A1B95FD7-1C88-4C96-84BD-8D10A28C05A5}"/>
    <cellStyle name="Normal 9 5 4 2 2 2 5" xfId="6244" xr:uid="{3332BFA5-E046-4F9B-B9B5-A6FB65F2A863}"/>
    <cellStyle name="Normal 9 5 4 2 2 2 6" xfId="3110" xr:uid="{C4D3AA9C-54B4-4E25-B0EA-303A4016D1A7}"/>
    <cellStyle name="Normal 9 5 4 2 2 2 7" xfId="2084" xr:uid="{5E9FC5EA-DD5E-4A55-9527-E3274ABE2C96}"/>
    <cellStyle name="Normal 9 5 4 2 2 3" xfId="4614" xr:uid="{CB4E49B8-9B8F-4BB7-8985-4E25D5CB1572}"/>
    <cellStyle name="Normal 9 5 4 2 2 3 2" xfId="9854" xr:uid="{CFA034F2-8D93-47AA-85ED-10DB168EC59A}"/>
    <cellStyle name="Normal 9 5 4 2 2 3 3" xfId="6730" xr:uid="{698D569A-CAD7-46A3-A3F8-93F38987ABBB}"/>
    <cellStyle name="Normal 9 5 4 2 2 4" xfId="3648" xr:uid="{EEFD8A21-0AFF-49A7-BB41-1B2D59421A74}"/>
    <cellStyle name="Normal 9 5 4 2 2 4 2" xfId="8887" xr:uid="{F9B0628C-8BC3-4DCE-A740-CE0FF2E4DA3F}"/>
    <cellStyle name="Normal 9 5 4 2 2 5" xfId="7868" xr:uid="{FDEE7C1E-39A4-46C4-8C66-F755A31F2201}"/>
    <cellStyle name="Normal 9 5 4 2 2 6" xfId="5763" xr:uid="{F66B370C-2D6D-4DF2-9FC0-29B165712833}"/>
    <cellStyle name="Normal 9 5 4 2 2 7" xfId="2629" xr:uid="{81AFB46C-6287-42DC-BB15-36114A4E073C}"/>
    <cellStyle name="Normal 9 5 4 2 2 8" xfId="1603" xr:uid="{667A311E-3A52-4003-B97B-D331BEC1D2C1}"/>
    <cellStyle name="Normal 9 5 4 2 3" xfId="815" xr:uid="{5013DBED-A96D-4EEA-813B-71476D792507}"/>
    <cellStyle name="Normal 9 5 4 2 3 2" xfId="4818" xr:uid="{D3F71785-60F6-43D6-9F2C-AC5BAA49EB82}"/>
    <cellStyle name="Normal 9 5 4 2 3 2 2" xfId="10058" xr:uid="{CD6E65B1-9D63-41D3-87DA-F8ACA4B09E83}"/>
    <cellStyle name="Normal 9 5 4 2 3 2 3" xfId="6934" xr:uid="{5C899A73-C6A1-4E01-A904-B00410014A4C}"/>
    <cellStyle name="Normal 9 5 4 2 3 3" xfId="3887" xr:uid="{CAFC0162-BD6E-49F2-8CEC-3CC288A318FF}"/>
    <cellStyle name="Normal 9 5 4 2 3 3 2" xfId="9126" xr:uid="{2BEDAE3F-1A1C-4D80-B8C0-5D3D3EF8B337}"/>
    <cellStyle name="Normal 9 5 4 2 3 4" xfId="8107" xr:uid="{E2C2A59C-FA63-4652-ABED-F934530EDC85}"/>
    <cellStyle name="Normal 9 5 4 2 3 5" xfId="6002" xr:uid="{0059695A-3750-4259-B49D-D375F73202A8}"/>
    <cellStyle name="Normal 9 5 4 2 3 6" xfId="2868" xr:uid="{7CB3C68B-B565-4C2E-9625-56675962BB27}"/>
    <cellStyle name="Normal 9 5 4 2 3 7" xfId="1842" xr:uid="{A926ACA1-8D4D-4A9A-B0AD-6282C379B866}"/>
    <cellStyle name="Normal 9 5 4 2 4" xfId="4408" xr:uid="{7BB07094-01CD-46CE-B2E3-C23B98BE9BE6}"/>
    <cellStyle name="Normal 9 5 4 2 4 2" xfId="9648" xr:uid="{FB44362E-AE07-4790-8DED-F715D3932FF9}"/>
    <cellStyle name="Normal 9 5 4 2 4 3" xfId="6524" xr:uid="{A0232C9D-5F0E-4207-9E3A-FDFC116D18C6}"/>
    <cellStyle name="Normal 9 5 4 2 5" xfId="3406" xr:uid="{1A280FBC-983E-4438-A2D6-9E4A5AEAD2AA}"/>
    <cellStyle name="Normal 9 5 4 2 5 2" xfId="8645" xr:uid="{5EF6164A-9287-4AD3-B3E2-BAD689BE2B25}"/>
    <cellStyle name="Normal 9 5 4 2 6" xfId="7626" xr:uid="{3041DD59-EE6E-4A03-A623-FD70B0290726}"/>
    <cellStyle name="Normal 9 5 4 2 7" xfId="5521" xr:uid="{EEBB9D96-5223-43A3-9287-7953583F1B1D}"/>
    <cellStyle name="Normal 9 5 4 2 8" xfId="2387" xr:uid="{D4B88D46-E3AA-4F8C-84E9-038DD80CA1C4}"/>
    <cellStyle name="Normal 9 5 4 2 9" xfId="1361" xr:uid="{87F50953-EE5D-4ABF-B1FE-A015897A3D08}"/>
    <cellStyle name="Normal 9 5 4 3" xfId="517" xr:uid="{05FF97C7-D3A4-4115-9F90-26929CA7837E}"/>
    <cellStyle name="Normal 9 5 4 3 2" xfId="1000" xr:uid="{84E07496-C434-42F2-9494-C011B6DAD23F}"/>
    <cellStyle name="Normal 9 5 4 3 2 2" xfId="4977" xr:uid="{0A87CCF1-69B5-4353-832A-F627CD125E0D}"/>
    <cellStyle name="Normal 9 5 4 3 2 2 2" xfId="10217" xr:uid="{DC7693C3-458E-414E-A955-1D5059EC4E89}"/>
    <cellStyle name="Normal 9 5 4 3 2 2 3" xfId="7093" xr:uid="{99BD65D7-03DA-4D1D-BD8B-C6F0C5009EDA}"/>
    <cellStyle name="Normal 9 5 4 3 2 3" xfId="4072" xr:uid="{575335ED-D746-4D97-9C6C-513CFAFFE15A}"/>
    <cellStyle name="Normal 9 5 4 3 2 3 2" xfId="9311" xr:uid="{CE33307B-E254-4605-B77A-83EB54404041}"/>
    <cellStyle name="Normal 9 5 4 3 2 4" xfId="8292" xr:uid="{157771A3-BBA5-4516-B33C-10CC679C57D1}"/>
    <cellStyle name="Normal 9 5 4 3 2 5" xfId="6187" xr:uid="{3C2E5952-F2DA-48BC-8765-35FAD3AD0F2C}"/>
    <cellStyle name="Normal 9 5 4 3 2 6" xfId="3053" xr:uid="{183EF930-A7A3-4390-8DCD-2161C2E60873}"/>
    <cellStyle name="Normal 9 5 4 3 2 7" xfId="2027" xr:uid="{49665A69-3DE7-4F28-9645-907A13D79435}"/>
    <cellStyle name="Normal 9 5 4 3 3" xfId="4565" xr:uid="{2EB76F25-1411-495A-9D0C-E2932AE61A5F}"/>
    <cellStyle name="Normal 9 5 4 3 3 2" xfId="9805" xr:uid="{380945C9-4348-4E30-9FF2-DD2BF7D6577F}"/>
    <cellStyle name="Normal 9 5 4 3 3 3" xfId="6681" xr:uid="{AFF8553F-99A7-44A7-9AE7-E33672BC5E0E}"/>
    <cellStyle name="Normal 9 5 4 3 4" xfId="3591" xr:uid="{C7AC591A-F4D3-4121-BB58-6A56E565566F}"/>
    <cellStyle name="Normal 9 5 4 3 4 2" xfId="8830" xr:uid="{A1E56780-BE60-4731-A70C-F022AD9BDE78}"/>
    <cellStyle name="Normal 9 5 4 3 5" xfId="7811" xr:uid="{C633032B-03CA-4D28-AADA-60FCD739E8A0}"/>
    <cellStyle name="Normal 9 5 4 3 6" xfId="5706" xr:uid="{AFDE0538-386C-4376-A58A-F46D2419AA93}"/>
    <cellStyle name="Normal 9 5 4 3 7" xfId="2572" xr:uid="{BAB501D9-42C8-4BEC-BF3D-F1DFDACC4B1E}"/>
    <cellStyle name="Normal 9 5 4 3 8" xfId="1546" xr:uid="{F9401109-6967-4DF8-A168-2DF1D0C94684}"/>
    <cellStyle name="Normal 9 5 4 4" xfId="271" xr:uid="{797B6A17-8A0F-4E35-ABE2-1509D0A423AC}"/>
    <cellStyle name="Normal 9 5 4 4 2" xfId="4359" xr:uid="{65F14B65-8348-43BB-8A15-C6470B71C7C0}"/>
    <cellStyle name="Normal 9 5 4 4 2 2" xfId="9599" xr:uid="{5FA86E38-DCC7-4879-9A30-E81F0248932F}"/>
    <cellStyle name="Normal 9 5 4 4 2 3" xfId="6475" xr:uid="{1E7580AB-E880-4A44-8CAE-1024869D6C21}"/>
    <cellStyle name="Normal 9 5 4 4 3" xfId="3348" xr:uid="{E4BA8054-37AE-4981-A54B-0D344EC59444}"/>
    <cellStyle name="Normal 9 5 4 4 3 2" xfId="8587" xr:uid="{4A35ADE7-15BE-4D6B-9CDD-7BFC0FE9CE7D}"/>
    <cellStyle name="Normal 9 5 4 4 4" xfId="7568" xr:uid="{420DFA8D-B9F2-46DB-B403-41240EC3EEB1}"/>
    <cellStyle name="Normal 9 5 4 4 5" xfId="5463" xr:uid="{A1226ADF-7249-4E57-AA07-5AFC01426F19}"/>
    <cellStyle name="Normal 9 5 4 4 6" xfId="2329" xr:uid="{90EC4F11-810F-4952-AF69-E7BD35F797E2}"/>
    <cellStyle name="Normal 9 5 4 4 7" xfId="1303" xr:uid="{6F357CC0-0566-4A34-9863-C409FD0CFDFA}"/>
    <cellStyle name="Normal 9 5 4 5" xfId="757" xr:uid="{BEF01606-694F-498C-B698-71DA676D804D}"/>
    <cellStyle name="Normal 9 5 4 5 2" xfId="4770" xr:uid="{FECEB70E-6C98-4017-9CF3-1C987BDF19F3}"/>
    <cellStyle name="Normal 9 5 4 5 2 2" xfId="10010" xr:uid="{D53368A7-A02D-40A0-AA4D-6B7299B15A22}"/>
    <cellStyle name="Normal 9 5 4 5 2 3" xfId="6886" xr:uid="{ED6A0C65-5B15-49A6-A84C-9BBE91985113}"/>
    <cellStyle name="Normal 9 5 4 5 3" xfId="3829" xr:uid="{0B216983-ABE7-4578-AC56-FBC3A11F35BB}"/>
    <cellStyle name="Normal 9 5 4 5 3 2" xfId="9068" xr:uid="{268A6803-6D0B-4877-99DE-1959D3977F62}"/>
    <cellStyle name="Normal 9 5 4 5 4" xfId="8049" xr:uid="{E62B132A-CE98-42E0-8BED-6D0796893D33}"/>
    <cellStyle name="Normal 9 5 4 5 5" xfId="5944" xr:uid="{3F184920-4DDA-4D97-BF90-8991F4BA2C0B}"/>
    <cellStyle name="Normal 9 5 4 5 6" xfId="2810" xr:uid="{A1E271AC-B973-44E9-BDC9-049169DD5452}"/>
    <cellStyle name="Normal 9 5 4 5 7" xfId="1784" xr:uid="{2CF6FD29-BEF3-460A-B5C0-596AEA44DA7D}"/>
    <cellStyle name="Normal 9 5 4 6" xfId="4312" xr:uid="{BCD21057-70F7-4026-8C2F-9E4E65374DBB}"/>
    <cellStyle name="Normal 9 5 4 6 2" xfId="9552" xr:uid="{29629344-8749-40C8-BB09-9D51B9C97783}"/>
    <cellStyle name="Normal 9 5 4 6 3" xfId="6428" xr:uid="{E3B3320A-A846-4A18-89A6-22E0D3E3C1D2}"/>
    <cellStyle name="Normal 9 5 4 7" xfId="3291" xr:uid="{4E07CFBB-3433-4D47-A5B5-711B87517B8C}"/>
    <cellStyle name="Normal 9 5 4 7 2" xfId="8530" xr:uid="{AFE90494-84B8-4405-A428-3C38284D5C1B}"/>
    <cellStyle name="Normal 9 5 4 8" xfId="7511" xr:uid="{E453C3AE-DE35-418B-9DFE-7EF5DDBCA57B}"/>
    <cellStyle name="Normal 9 5 4 9" xfId="5406" xr:uid="{6D7F5703-7E35-4235-94D8-1CB719893E9E}"/>
    <cellStyle name="Normal 9 5 5" xfId="350" xr:uid="{52284691-9EC9-4E9E-A0CE-B0BDCBA95699}"/>
    <cellStyle name="Normal 9 5 5 10" xfId="1382" xr:uid="{0BB8F80A-016C-463A-A07C-06441E785BD3}"/>
    <cellStyle name="Normal 9 5 5 2" xfId="595" xr:uid="{28E1DCCE-85F4-4411-A91C-EA846B00FF41}"/>
    <cellStyle name="Normal 9 5 5 2 2" xfId="1078" xr:uid="{59E44882-7DE9-45F7-98B9-C4FDC25BD819}"/>
    <cellStyle name="Normal 9 5 5 2 2 2" xfId="5041" xr:uid="{AFC1ABA3-85AB-481C-9209-33C69290A3A2}"/>
    <cellStyle name="Normal 9 5 5 2 2 2 2" xfId="10281" xr:uid="{F493515F-2F5D-4809-BB2E-213E179C3AA7}"/>
    <cellStyle name="Normal 9 5 5 2 2 2 3" xfId="7157" xr:uid="{E5C10E93-3F21-4FA3-A79D-A9E0675700AC}"/>
    <cellStyle name="Normal 9 5 5 2 2 3" xfId="4150" xr:uid="{1C59291B-B567-4BB5-9273-83314A198B92}"/>
    <cellStyle name="Normal 9 5 5 2 2 3 2" xfId="9389" xr:uid="{3378374A-DE93-41E7-A138-D147D0D1B21F}"/>
    <cellStyle name="Normal 9 5 5 2 2 4" xfId="8370" xr:uid="{E6C80D6E-7CBE-4353-AF37-3CC181518F4D}"/>
    <cellStyle name="Normal 9 5 5 2 2 5" xfId="6265" xr:uid="{68796130-AECF-4764-B2BA-B689E0AA86C0}"/>
    <cellStyle name="Normal 9 5 5 2 2 6" xfId="3131" xr:uid="{B195BA95-D81F-4D64-AE8A-AD0A428FBF98}"/>
    <cellStyle name="Normal 9 5 5 2 2 7" xfId="2105" xr:uid="{D90494FB-95D8-4A70-BDDA-2AD5D1EA4B26}"/>
    <cellStyle name="Normal 9 5 5 2 3" xfId="4630" xr:uid="{8D1F1885-D3AC-417A-A526-4BFA2A5F86B2}"/>
    <cellStyle name="Normal 9 5 5 2 3 2" xfId="9870" xr:uid="{77135ED0-1465-4ABE-80A4-44D0DA864478}"/>
    <cellStyle name="Normal 9 5 5 2 3 3" xfId="6746" xr:uid="{8C94A627-419D-4732-B2A4-6E24F6013DDB}"/>
    <cellStyle name="Normal 9 5 5 2 4" xfId="3669" xr:uid="{D4FD5DD6-0938-4F11-9735-BF636170242D}"/>
    <cellStyle name="Normal 9 5 5 2 4 2" xfId="8908" xr:uid="{61D2CDE8-A754-4C47-90AF-E77B81D2C03E}"/>
    <cellStyle name="Normal 9 5 5 2 5" xfId="7889" xr:uid="{22E22DDF-60CA-483B-A432-0AE5F578B416}"/>
    <cellStyle name="Normal 9 5 5 2 6" xfId="5784" xr:uid="{B614374E-449F-4DCB-BE4F-053269E3C6AE}"/>
    <cellStyle name="Normal 9 5 5 2 7" xfId="2650" xr:uid="{AAB45187-CE6C-4CB3-8FC3-5DDA944556AC}"/>
    <cellStyle name="Normal 9 5 5 2 8" xfId="1624" xr:uid="{ECD42F65-19AF-40EA-A0FE-01ED3E522954}"/>
    <cellStyle name="Normal 9 5 5 3" xfId="836" xr:uid="{B7202719-D9D3-4011-93BB-A575ACC0F85E}"/>
    <cellStyle name="Normal 9 5 5 3 2" xfId="4834" xr:uid="{F8561552-C627-4123-9825-DB618EFCCBB2}"/>
    <cellStyle name="Normal 9 5 5 3 2 2" xfId="10074" xr:uid="{2E46D56C-6143-40CA-AB40-D20966590B01}"/>
    <cellStyle name="Normal 9 5 5 3 2 3" xfId="6950" xr:uid="{2B8A079D-00CA-4B68-8E53-92EC8B2F2E02}"/>
    <cellStyle name="Normal 9 5 5 3 3" xfId="3908" xr:uid="{1F14CCE5-4199-479C-8A65-B02946772DFC}"/>
    <cellStyle name="Normal 9 5 5 3 3 2" xfId="9147" xr:uid="{F2F716FF-2E4C-48B7-AF2F-F94E579BB45C}"/>
    <cellStyle name="Normal 9 5 5 3 4" xfId="8128" xr:uid="{19B7F433-5181-4996-87FA-57CDE850AB98}"/>
    <cellStyle name="Normal 9 5 5 3 5" xfId="6023" xr:uid="{084856FC-C9F6-43E8-A499-160B1AFB3D71}"/>
    <cellStyle name="Normal 9 5 5 3 6" xfId="2889" xr:uid="{C5B9D0A9-4D73-4BF0-9CC4-4D3CB74ADA31}"/>
    <cellStyle name="Normal 9 5 5 3 7" xfId="1863" xr:uid="{F01D44E4-3364-4DEE-8862-CD5CEA915647}"/>
    <cellStyle name="Normal 9 5 5 4" xfId="4424" xr:uid="{AFFF772A-860C-4822-A761-0DD62466D605}"/>
    <cellStyle name="Normal 9 5 5 4 2" xfId="9664" xr:uid="{39674CA5-E48D-4016-B511-E54E0C6EE8DA}"/>
    <cellStyle name="Normal 9 5 5 4 3" xfId="6540" xr:uid="{AEAD7F20-D5D2-4B86-A843-99174E048B0D}"/>
    <cellStyle name="Normal 9 5 5 5" xfId="3427" xr:uid="{E357F43E-CAC2-4CB0-B8AE-28F055B60BCC}"/>
    <cellStyle name="Normal 9 5 5 5 2" xfId="8666" xr:uid="{65B8FB06-C8A9-4A31-B627-73191763D563}"/>
    <cellStyle name="Normal 9 5 5 6" xfId="7647" xr:uid="{87534408-5F10-42DF-BB0D-69E720FB3D8B}"/>
    <cellStyle name="Normal 9 5 5 7" xfId="5542" xr:uid="{1CDDCAC7-EF18-4A72-8DB4-EF284E6E6D4B}"/>
    <cellStyle name="Normal 9 5 5 8" xfId="10656" xr:uid="{419B9A02-8A4F-4B4E-A4B3-DB291F1F8410}"/>
    <cellStyle name="Normal 9 5 5 9" xfId="2408" xr:uid="{B23A5932-4F60-4E9D-8C0C-7B7F5DBE20E9}"/>
    <cellStyle name="Normal 9 5 6" xfId="393" xr:uid="{F91B1787-5672-4202-BA66-0C3E7BDBDC5C}"/>
    <cellStyle name="Normal 9 5 6 10" xfId="1423" xr:uid="{44C1CF9F-338D-4694-B651-A035B612AA44}"/>
    <cellStyle name="Normal 9 5 6 2" xfId="636" xr:uid="{420921E3-256E-493E-A109-718842388DD8}"/>
    <cellStyle name="Normal 9 5 6 2 2" xfId="1119" xr:uid="{2AC14585-A898-4106-81E6-552B4588178B}"/>
    <cellStyle name="Normal 9 5 6 2 2 2" xfId="5077" xr:uid="{6312CCDB-4568-440F-91E2-27F49B9ECD69}"/>
    <cellStyle name="Normal 9 5 6 2 2 2 2" xfId="10317" xr:uid="{A9BF1ED3-2890-406C-8B9B-85367480CA53}"/>
    <cellStyle name="Normal 9 5 6 2 2 2 3" xfId="7193" xr:uid="{E72EE989-47DD-4A12-B74B-9A7E457248C1}"/>
    <cellStyle name="Normal 9 5 6 2 2 3" xfId="4191" xr:uid="{01D172AD-ED7E-4DBB-A93A-49E984C65495}"/>
    <cellStyle name="Normal 9 5 6 2 2 3 2" xfId="9430" xr:uid="{F5B74CB7-344F-4C66-904E-E7B69CBEBD3C}"/>
    <cellStyle name="Normal 9 5 6 2 2 4" xfId="8411" xr:uid="{9EEC57BA-42EB-476E-A132-13DB00222C77}"/>
    <cellStyle name="Normal 9 5 6 2 2 5" xfId="6306" xr:uid="{2DD54A7D-6295-48EA-87B5-E56B7D207D6E}"/>
    <cellStyle name="Normal 9 5 6 2 2 6" xfId="3172" xr:uid="{F1F0E339-C541-4B84-962A-32AA32D6F046}"/>
    <cellStyle name="Normal 9 5 6 2 2 7" xfId="2146" xr:uid="{6079E096-A0EB-4476-BBCD-C2EA7AC8B6E1}"/>
    <cellStyle name="Normal 9 5 6 2 3" xfId="4666" xr:uid="{87F56CE5-0821-4399-9DEE-42F113CF38FC}"/>
    <cellStyle name="Normal 9 5 6 2 3 2" xfId="9906" xr:uid="{36077508-D6DD-43F0-BD49-861B1DA838E5}"/>
    <cellStyle name="Normal 9 5 6 2 3 3" xfId="6782" xr:uid="{F15ACC48-3995-4B8D-B2D1-193D2589D4AD}"/>
    <cellStyle name="Normal 9 5 6 2 4" xfId="3710" xr:uid="{FE64837D-1366-4B8B-A859-5245D4078F46}"/>
    <cellStyle name="Normal 9 5 6 2 4 2" xfId="8949" xr:uid="{E2C60C77-3C52-4995-894B-9574C3637DEB}"/>
    <cellStyle name="Normal 9 5 6 2 5" xfId="7930" xr:uid="{5468239D-55A1-4ADC-9DE9-E8F5B98339F4}"/>
    <cellStyle name="Normal 9 5 6 2 6" xfId="5825" xr:uid="{C5C2D103-0495-4C2B-A585-4A78788F59A2}"/>
    <cellStyle name="Normal 9 5 6 2 7" xfId="2691" xr:uid="{FC3CA54B-8235-48F6-AA2E-DD8CD8157DAF}"/>
    <cellStyle name="Normal 9 5 6 2 8" xfId="1665" xr:uid="{575AD5AE-2976-4D98-B438-FD21EE913D4E}"/>
    <cellStyle name="Normal 9 5 6 3" xfId="877" xr:uid="{B68FBB07-99CC-4BB4-AB67-C8D44E29837C}"/>
    <cellStyle name="Normal 9 5 6 3 2" xfId="4870" xr:uid="{96C114B4-3C3E-4ACF-8400-B072387D9F6A}"/>
    <cellStyle name="Normal 9 5 6 3 2 2" xfId="10110" xr:uid="{D5B0F206-3F9A-46FC-BE02-84C057C3904F}"/>
    <cellStyle name="Normal 9 5 6 3 2 3" xfId="6986" xr:uid="{20629029-C199-48FD-A781-A1CFCC6D736A}"/>
    <cellStyle name="Normal 9 5 6 3 3" xfId="3949" xr:uid="{C46578FC-8F0C-4EDE-89A2-EF291A7E8BA4}"/>
    <cellStyle name="Normal 9 5 6 3 3 2" xfId="9188" xr:uid="{33F9C363-9F44-4D22-B049-796106D49602}"/>
    <cellStyle name="Normal 9 5 6 3 4" xfId="8169" xr:uid="{E9CDBDDC-0CFF-4D52-98CF-E9111EA0FD66}"/>
    <cellStyle name="Normal 9 5 6 3 5" xfId="6064" xr:uid="{6EB5F937-43E1-4DCF-9252-A69B31A6E2CE}"/>
    <cellStyle name="Normal 9 5 6 3 6" xfId="2930" xr:uid="{AE6A9A82-5B4B-4CB5-AAB4-DAEDF678156A}"/>
    <cellStyle name="Normal 9 5 6 3 7" xfId="1904" xr:uid="{A245844E-CBA7-4769-8CA7-0FE2DF102D91}"/>
    <cellStyle name="Normal 9 5 6 4" xfId="4459" xr:uid="{70194FC0-E5E9-41DD-954B-9CDB3ADA8CF2}"/>
    <cellStyle name="Normal 9 5 6 4 2" xfId="9699" xr:uid="{6B4BA27A-E259-4F42-9AE7-0EB8979B5190}"/>
    <cellStyle name="Normal 9 5 6 4 3" xfId="6575" xr:uid="{8E060F2E-1455-4699-A0EB-10D63CE22C00}"/>
    <cellStyle name="Normal 9 5 6 5" xfId="3468" xr:uid="{EB9CD95C-9D7E-41A2-B740-B5A7FF1F46F0}"/>
    <cellStyle name="Normal 9 5 6 5 2" xfId="8707" xr:uid="{8E8E408F-2F3D-441A-9E74-BFCE26372664}"/>
    <cellStyle name="Normal 9 5 6 6" xfId="7688" xr:uid="{B72E771F-D86C-48A0-9513-5CE6029B5E43}"/>
    <cellStyle name="Normal 9 5 6 7" xfId="5583" xr:uid="{A28A04BB-DCAA-4C37-989F-F75A8CB0CEAE}"/>
    <cellStyle name="Normal 9 5 6 8" xfId="10697" xr:uid="{B4E453E9-4D0D-4F78-9A04-DA6E32637787}"/>
    <cellStyle name="Normal 9 5 6 9" xfId="2449" xr:uid="{FCA96E4A-953D-4940-80CA-ACB0E2EE2E89}"/>
    <cellStyle name="Normal 9 5 7" xfId="434" xr:uid="{1CFB2486-223F-4E14-9B03-F67A6B870442}"/>
    <cellStyle name="Normal 9 5 7 10" xfId="1464" xr:uid="{AE3B475F-6130-4831-8460-B8AC2678D0CF}"/>
    <cellStyle name="Normal 9 5 7 2" xfId="677" xr:uid="{E9D214F2-2464-4D72-A716-97A600F351A7}"/>
    <cellStyle name="Normal 9 5 7 2 2" xfId="1160" xr:uid="{0B62593F-8FAA-468E-8EFA-87EDFC0ABBFC}"/>
    <cellStyle name="Normal 9 5 7 2 2 2" xfId="5113" xr:uid="{D5364966-82DB-489D-950E-20600BCBEBED}"/>
    <cellStyle name="Normal 9 5 7 2 2 2 2" xfId="10353" xr:uid="{3FAF04BC-0FAB-4390-A722-05D85530086E}"/>
    <cellStyle name="Normal 9 5 7 2 2 2 3" xfId="7229" xr:uid="{DD01A639-E99F-45E5-A69E-274B71D6900A}"/>
    <cellStyle name="Normal 9 5 7 2 2 3" xfId="4232" xr:uid="{39178830-5107-49B4-A7EA-9B2BE945A87A}"/>
    <cellStyle name="Normal 9 5 7 2 2 3 2" xfId="9471" xr:uid="{D2E0F974-D8E7-489D-9DAE-518B48271D8B}"/>
    <cellStyle name="Normal 9 5 7 2 2 4" xfId="8452" xr:uid="{63B5AF00-B11E-4522-96D2-A556107DC69F}"/>
    <cellStyle name="Normal 9 5 7 2 2 5" xfId="6347" xr:uid="{96CB79F4-0ADD-4961-92C4-5F324CA9E60B}"/>
    <cellStyle name="Normal 9 5 7 2 2 6" xfId="3213" xr:uid="{3882BBA7-FDDA-4C3C-AE9C-3FC34931BD04}"/>
    <cellStyle name="Normal 9 5 7 2 2 7" xfId="2187" xr:uid="{CFAAE47A-8185-41DF-9A66-D80434173EB7}"/>
    <cellStyle name="Normal 9 5 7 2 3" xfId="4702" xr:uid="{7C671068-DAE3-4E2C-B241-F8D0BC1675F9}"/>
    <cellStyle name="Normal 9 5 7 2 3 2" xfId="9942" xr:uid="{921B4B20-3AFC-4264-91FA-26F255FC3D68}"/>
    <cellStyle name="Normal 9 5 7 2 3 3" xfId="6818" xr:uid="{67D36155-31AF-4093-973C-0B2DE5EC464C}"/>
    <cellStyle name="Normal 9 5 7 2 4" xfId="3751" xr:uid="{1039009D-6E11-4C45-98E0-D5BA1F1BD759}"/>
    <cellStyle name="Normal 9 5 7 2 4 2" xfId="8990" xr:uid="{62DBBDFD-A87C-4819-93AB-E3830EF986BC}"/>
    <cellStyle name="Normal 9 5 7 2 5" xfId="7971" xr:uid="{C1276261-7A1E-47B2-9689-463F0762FDD8}"/>
    <cellStyle name="Normal 9 5 7 2 6" xfId="5866" xr:uid="{4FD6A783-AB0C-4849-95FC-37B6820C806C}"/>
    <cellStyle name="Normal 9 5 7 2 7" xfId="2732" xr:uid="{398A0F63-D504-4B86-9A91-4F830E5C9BC1}"/>
    <cellStyle name="Normal 9 5 7 2 8" xfId="1706" xr:uid="{1D62464B-BA5C-412D-A5F3-8F9FD9A457F6}"/>
    <cellStyle name="Normal 9 5 7 3" xfId="918" xr:uid="{C88BC694-F786-4BEC-B55B-B332B9DF718D}"/>
    <cellStyle name="Normal 9 5 7 3 2" xfId="4906" xr:uid="{89B9A3BF-F5F9-48F5-B49C-407CA59554C4}"/>
    <cellStyle name="Normal 9 5 7 3 2 2" xfId="10146" xr:uid="{4FF74981-0B74-4824-BC09-8573865974AF}"/>
    <cellStyle name="Normal 9 5 7 3 2 3" xfId="7022" xr:uid="{E2D1D333-839E-4E59-865B-72EFF76D2219}"/>
    <cellStyle name="Normal 9 5 7 3 3" xfId="3990" xr:uid="{EB3E5B00-7F5A-4889-BDF2-EC332C83E329}"/>
    <cellStyle name="Normal 9 5 7 3 3 2" xfId="9229" xr:uid="{6DE46B9E-B4E7-4A71-AD83-23ABE2D58628}"/>
    <cellStyle name="Normal 9 5 7 3 4" xfId="8210" xr:uid="{C905841D-39BD-4B28-8E11-AA5837D995C6}"/>
    <cellStyle name="Normal 9 5 7 3 5" xfId="6105" xr:uid="{A75058C1-E85B-4AB2-AE3E-15515ED90637}"/>
    <cellStyle name="Normal 9 5 7 3 6" xfId="2971" xr:uid="{4EDA4B2F-7DA5-4D9F-A0E3-7805A880387D}"/>
    <cellStyle name="Normal 9 5 7 3 7" xfId="1945" xr:uid="{99DE2FC8-8856-4493-BB70-9929FC93DE4F}"/>
    <cellStyle name="Normal 9 5 7 4" xfId="4495" xr:uid="{7E58E3EE-5E61-4676-9E51-4C1B638E00A4}"/>
    <cellStyle name="Normal 9 5 7 4 2" xfId="9735" xr:uid="{D2E9A3AA-1B48-4FEB-A9EF-CE346C18B210}"/>
    <cellStyle name="Normal 9 5 7 4 3" xfId="6611" xr:uid="{ABC1FC21-8696-4396-8C24-C0FF085C07BA}"/>
    <cellStyle name="Normal 9 5 7 5" xfId="3509" xr:uid="{FAE529A4-E80C-491B-A91E-9DC5994750A8}"/>
    <cellStyle name="Normal 9 5 7 5 2" xfId="8748" xr:uid="{C3CA121F-2FB6-4E4C-9435-00386319E198}"/>
    <cellStyle name="Normal 9 5 7 6" xfId="7729" xr:uid="{A2EB93B3-5576-40BC-867F-19808069F23A}"/>
    <cellStyle name="Normal 9 5 7 7" xfId="5624" xr:uid="{F944B32F-E3CE-4B3B-B252-9394533FC996}"/>
    <cellStyle name="Normal 9 5 7 8" xfId="10738" xr:uid="{E0169396-CA54-4144-8269-5BA73A2182DA}"/>
    <cellStyle name="Normal 9 5 7 9" xfId="2490" xr:uid="{58CAA175-A5C4-4DCB-BB0C-3F0D690E50F0}"/>
    <cellStyle name="Normal 9 5 8" xfId="292" xr:uid="{6FF2AB3F-6F85-49E1-B50F-74D724C9E486}"/>
    <cellStyle name="Normal 9 5 8 2" xfId="538" xr:uid="{CFB9C93F-8B38-4393-A4DC-2C866CA3D449}"/>
    <cellStyle name="Normal 9 5 8 2 2" xfId="1021" xr:uid="{5569EB33-11B6-4E30-8BDD-7A1A0ECC130D}"/>
    <cellStyle name="Normal 9 5 8 2 2 2" xfId="4993" xr:uid="{80A6E89B-B700-4259-9A4D-A1623D4E762A}"/>
    <cellStyle name="Normal 9 5 8 2 2 2 2" xfId="10233" xr:uid="{96BB1C2E-D080-4C93-A7B9-03F3B06D40CA}"/>
    <cellStyle name="Normal 9 5 8 2 2 2 3" xfId="7109" xr:uid="{8E142C90-4938-4A8F-8EBA-D8B30C727AB1}"/>
    <cellStyle name="Normal 9 5 8 2 2 3" xfId="4093" xr:uid="{B0961494-122C-4205-8FA9-61B84E374411}"/>
    <cellStyle name="Normal 9 5 8 2 2 3 2" xfId="9332" xr:uid="{77AF3348-FEEC-43F0-AB42-DA498E5737AB}"/>
    <cellStyle name="Normal 9 5 8 2 2 4" xfId="8313" xr:uid="{7A3A903C-1544-43BF-BE10-5F97DEDE3CE3}"/>
    <cellStyle name="Normal 9 5 8 2 2 5" xfId="6208" xr:uid="{8CD1CB53-B517-447B-B3B1-79E39706B58C}"/>
    <cellStyle name="Normal 9 5 8 2 2 6" xfId="3074" xr:uid="{C029E812-4D1D-4D8E-8420-447C5885FA47}"/>
    <cellStyle name="Normal 9 5 8 2 2 7" xfId="2048" xr:uid="{6AD45A7D-4E3B-4D2E-8C0A-1CC88511D3CD}"/>
    <cellStyle name="Normal 9 5 8 2 3" xfId="4582" xr:uid="{0A2D9E20-BCCA-4149-B2BC-EE562C0F60AD}"/>
    <cellStyle name="Normal 9 5 8 2 3 2" xfId="9822" xr:uid="{78F7FBA3-699B-4E42-8905-B557782C32AB}"/>
    <cellStyle name="Normal 9 5 8 2 3 3" xfId="6698" xr:uid="{1012B6AF-E7C7-4231-B244-281640C1A45D}"/>
    <cellStyle name="Normal 9 5 8 2 4" xfId="3612" xr:uid="{36EBBBE9-1152-4A0E-AC64-D2B287D00938}"/>
    <cellStyle name="Normal 9 5 8 2 4 2" xfId="8851" xr:uid="{797E5DD9-51AB-424A-B5BD-1F65D53C5DED}"/>
    <cellStyle name="Normal 9 5 8 2 5" xfId="7832" xr:uid="{CFFDF7ED-01CF-4157-A16A-92926BFA8FAF}"/>
    <cellStyle name="Normal 9 5 8 2 6" xfId="5727" xr:uid="{C0DACF19-1987-4AAB-BCAB-1318E31D61B6}"/>
    <cellStyle name="Normal 9 5 8 2 7" xfId="2593" xr:uid="{7D737ACF-5AA0-4AFD-961D-5A66B355C815}"/>
    <cellStyle name="Normal 9 5 8 2 8" xfId="1567" xr:uid="{10F23236-C404-4EC1-9CB2-80A6B1E2D06A}"/>
    <cellStyle name="Normal 9 5 8 3" xfId="778" xr:uid="{87201F10-A386-48CB-838F-CFC262D95952}"/>
    <cellStyle name="Normal 9 5 8 3 2" xfId="4786" xr:uid="{3685B907-665F-4C3B-A687-2AC1EE03D2C5}"/>
    <cellStyle name="Normal 9 5 8 3 2 2" xfId="10026" xr:uid="{1A51673D-6CEA-401C-A74B-466BA5D5CDDF}"/>
    <cellStyle name="Normal 9 5 8 3 2 3" xfId="6902" xr:uid="{C97E0ADF-C2AF-4FFE-8231-06D57E6D2BBA}"/>
    <cellStyle name="Normal 9 5 8 3 3" xfId="3850" xr:uid="{4E2826C9-C339-4621-967B-A6A1461ADA01}"/>
    <cellStyle name="Normal 9 5 8 3 3 2" xfId="9089" xr:uid="{C10F0125-FA1B-4112-A12C-6496C7B6C0BA}"/>
    <cellStyle name="Normal 9 5 8 3 4" xfId="8070" xr:uid="{496A2DE2-821A-4596-BF1E-90AD6A31303E}"/>
    <cellStyle name="Normal 9 5 8 3 5" xfId="5965" xr:uid="{F1357540-3779-4746-94A1-53B1C6B94C71}"/>
    <cellStyle name="Normal 9 5 8 3 6" xfId="2831" xr:uid="{F8E49611-EE10-43C7-8307-769941B50FB6}"/>
    <cellStyle name="Normal 9 5 8 3 7" xfId="1805" xr:uid="{FCD097E5-88E1-41EB-97DB-6FF5258A46D4}"/>
    <cellStyle name="Normal 9 5 8 4" xfId="4376" xr:uid="{D95DC0DE-6E99-4FE3-BEE2-D515ABEB20FD}"/>
    <cellStyle name="Normal 9 5 8 4 2" xfId="9616" xr:uid="{F8E1FA47-DBC9-4C4A-9768-AD86F19A6FAB}"/>
    <cellStyle name="Normal 9 5 8 4 3" xfId="6492" xr:uid="{8DE4CA29-7939-4CCF-BAF6-EEFF3C7FC9AE}"/>
    <cellStyle name="Normal 9 5 8 5" xfId="3369" xr:uid="{97D5A46B-9DBB-4682-A2E7-3E5B955C7087}"/>
    <cellStyle name="Normal 9 5 8 5 2" xfId="8608" xr:uid="{F215A2D0-CDEB-4B3B-9671-CD7F62B5573A}"/>
    <cellStyle name="Normal 9 5 8 6" xfId="7589" xr:uid="{092FFD5B-5162-4E8A-97D6-1FBE7B085825}"/>
    <cellStyle name="Normal 9 5 8 7" xfId="5484" xr:uid="{63C0E5EC-B406-45A1-AEDF-262AB9BA945A}"/>
    <cellStyle name="Normal 9 5 8 8" xfId="2350" xr:uid="{2F0680B4-D104-4B9D-8402-F494B4525FA6}"/>
    <cellStyle name="Normal 9 5 8 9" xfId="1324" xr:uid="{93B63B2B-27F4-42D3-A9C5-EE2B0F3E59EC}"/>
    <cellStyle name="Normal 9 5 9" xfId="482" xr:uid="{722BE3EA-1861-49E3-87CA-1990252946CD}"/>
    <cellStyle name="Normal 9 5 9 2" xfId="965" xr:uid="{16E5379F-81A4-4374-AC23-2FDC38C73983}"/>
    <cellStyle name="Normal 9 5 9 2 2" xfId="4947" xr:uid="{9BB4346B-A88F-4823-A20E-DE24164A58A1}"/>
    <cellStyle name="Normal 9 5 9 2 2 2" xfId="10187" xr:uid="{F9F0D13D-C443-41DC-AF9F-3FC8F3FFD8E5}"/>
    <cellStyle name="Normal 9 5 9 2 2 3" xfId="7063" xr:uid="{9626399F-7E11-40E4-AD7B-926954FA557F}"/>
    <cellStyle name="Normal 9 5 9 2 3" xfId="4037" xr:uid="{273AF654-440B-4D87-AF71-FE21DFC9DAF5}"/>
    <cellStyle name="Normal 9 5 9 2 3 2" xfId="9276" xr:uid="{73692050-6BC9-4E10-B968-57E705281176}"/>
    <cellStyle name="Normal 9 5 9 2 4" xfId="8257" xr:uid="{E0839E2B-94A0-4EB9-9292-170F67432431}"/>
    <cellStyle name="Normal 9 5 9 2 5" xfId="6152" xr:uid="{E41B158A-9ADA-426E-9392-63D8A241B486}"/>
    <cellStyle name="Normal 9 5 9 2 6" xfId="3018" xr:uid="{0AD741C6-93D1-4538-BD62-11A1E0AC3781}"/>
    <cellStyle name="Normal 9 5 9 2 7" xfId="1992" xr:uid="{A64BCD6D-A16F-404A-BBB2-BD235B89008F}"/>
    <cellStyle name="Normal 9 5 9 3" xfId="4535" xr:uid="{FC81A91B-2885-4515-A7B9-190BB5A54381}"/>
    <cellStyle name="Normal 9 5 9 3 2" xfId="9775" xr:uid="{E204646A-2D5B-48BF-AFD5-3783643C2C90}"/>
    <cellStyle name="Normal 9 5 9 3 3" xfId="6651" xr:uid="{C80AE1DC-8B2D-4420-AC1C-2408799482DF}"/>
    <cellStyle name="Normal 9 5 9 4" xfId="3556" xr:uid="{3686E28E-74C3-4AE1-A5E1-9E8DC65CCD81}"/>
    <cellStyle name="Normal 9 5 9 4 2" xfId="8795" xr:uid="{D2281954-5741-43D2-B1AD-190BAB680B85}"/>
    <cellStyle name="Normal 9 5 9 5" xfId="7776" xr:uid="{83088F33-9EA7-4D3F-AD8F-3248FD899E19}"/>
    <cellStyle name="Normal 9 5 9 6" xfId="5671" xr:uid="{3839317C-93FE-4F2B-BBE6-938BF2B051CE}"/>
    <cellStyle name="Normal 9 5 9 7" xfId="2537" xr:uid="{BAF0C74E-4AAB-45BC-9D1A-74DD915DA04D}"/>
    <cellStyle name="Normal 9 5 9 8" xfId="1511" xr:uid="{74B4D8FA-533B-4EFA-8548-F5AB66D3BA8D}"/>
    <cellStyle name="Normal 9 6" xfId="174" xr:uid="{CB32903C-59B9-4938-85E2-78140B3CF358}"/>
    <cellStyle name="Normal 9 6 10" xfId="723" xr:uid="{6CA0135F-413C-497A-ABF7-D190DF56DE9E}"/>
    <cellStyle name="Normal 9 6 10 2" xfId="4740" xr:uid="{D2CBBBE2-46A2-42E8-9947-D64042105D83}"/>
    <cellStyle name="Normal 9 6 10 2 2" xfId="9980" xr:uid="{E53DA4CB-BF63-4610-AE0E-A585C4F29A04}"/>
    <cellStyle name="Normal 9 6 10 2 3" xfId="6856" xr:uid="{86E13944-C3A5-49AA-8F0E-AFA88F76D9B5}"/>
    <cellStyle name="Normal 9 6 10 3" xfId="3795" xr:uid="{10D27E0F-EB6A-4518-B3CE-66950197098C}"/>
    <cellStyle name="Normal 9 6 10 3 2" xfId="9034" xr:uid="{37C84128-6196-481F-ADDE-B0B786FE53E5}"/>
    <cellStyle name="Normal 9 6 10 4" xfId="8015" xr:uid="{47F00E15-ADB0-467E-A1CC-3F93450E8C83}"/>
    <cellStyle name="Normal 9 6 10 5" xfId="5910" xr:uid="{859D8B59-D08F-436A-8B7A-0745503E2299}"/>
    <cellStyle name="Normal 9 6 10 6" xfId="2776" xr:uid="{89E16AB7-53A1-4E8C-982E-AEF53BF5F72C}"/>
    <cellStyle name="Normal 9 6 10 7" xfId="1750" xr:uid="{F08518A7-F561-40AC-9BF6-D020E006FA60}"/>
    <cellStyle name="Normal 9 6 11" xfId="4283" xr:uid="{389FE552-A30C-422C-9106-E237ED332258}"/>
    <cellStyle name="Normal 9 6 11 2" xfId="9523" xr:uid="{007B122D-1F51-4F94-A470-BFE55A236A5F}"/>
    <cellStyle name="Normal 9 6 11 3" xfId="6399" xr:uid="{CFE670EB-CA36-48BB-8B4F-9BCC22AFFE2D}"/>
    <cellStyle name="Normal 9 6 12" xfId="3257" xr:uid="{B593A02B-B41E-4B9C-AB74-42DF8980D7C4}"/>
    <cellStyle name="Normal 9 6 12 2" xfId="8496" xr:uid="{1D7280A3-25F1-4589-9174-1354300C022A}"/>
    <cellStyle name="Normal 9 6 13" xfId="7477" xr:uid="{AB36CC31-91AC-46CE-9344-514EA78AA3FB}"/>
    <cellStyle name="Normal 9 6 14" xfId="5372" xr:uid="{1C7C17A0-63D1-4740-A488-8997D8F8E2EF}"/>
    <cellStyle name="Normal 9 6 15" xfId="10601" xr:uid="{77BED1E8-2DC0-432A-824F-E5A7175E835E}"/>
    <cellStyle name="Normal 9 6 16" xfId="10782" xr:uid="{C657D8E4-01B8-4809-83A2-A773577947F6}"/>
    <cellStyle name="Normal 9 6 17" xfId="2238" xr:uid="{CEB7348D-0A25-4362-9244-839CDAE46E27}"/>
    <cellStyle name="Normal 9 6 18" xfId="1212" xr:uid="{431BCCCF-E8BE-4159-8B0F-AF78D09928AC}"/>
    <cellStyle name="Normal 9 6 2" xfId="191" xr:uid="{D2E7B2AC-E80E-4B7D-BCB7-EC0B91FD050A}"/>
    <cellStyle name="Normal 9 6 2 10" xfId="5217" xr:uid="{F178F359-553A-4149-AB73-1AFBD8A57407}"/>
    <cellStyle name="Normal 9 6 2 10 2" xfId="10446" xr:uid="{85F5172D-220F-4B5B-A399-BB174503A2A0}"/>
    <cellStyle name="Normal 9 6 2 10 3" xfId="7322" xr:uid="{02F145C2-E158-4BB8-8630-5F22B06257C0}"/>
    <cellStyle name="Normal 9 6 2 11" xfId="3269" xr:uid="{33765D6C-E1D6-413C-8D49-311C4F8D16FA}"/>
    <cellStyle name="Normal 9 6 2 11 2" xfId="8508" xr:uid="{E471FB28-AE9A-4A6C-AA60-75F0BAF8FB3B}"/>
    <cellStyle name="Normal 9 6 2 12" xfId="7489" xr:uid="{95955983-096D-44A4-827C-79401E487FAF}"/>
    <cellStyle name="Normal 9 6 2 13" xfId="5384" xr:uid="{C559CC77-06B3-46C2-A64A-5009DFBC20D7}"/>
    <cellStyle name="Normal 9 6 2 14" xfId="10613" xr:uid="{FB0B9252-5669-4BE4-A885-E1B8564EE444}"/>
    <cellStyle name="Normal 9 6 2 15" xfId="10794" xr:uid="{CDDAE4A5-0861-4131-8A83-96C83653508D}"/>
    <cellStyle name="Normal 9 6 2 16" xfId="2250" xr:uid="{E7AA6922-DAAA-4232-853D-D51215A5893B}"/>
    <cellStyle name="Normal 9 6 2 17" xfId="1224" xr:uid="{C9BDDE12-F5EE-4816-8F1C-7816A251FDD8}"/>
    <cellStyle name="Normal 9 6 2 2" xfId="217" xr:uid="{43176CC9-CAE1-47FB-A655-5DF8D37DE179}"/>
    <cellStyle name="Normal 9 6 2 2 10" xfId="10639" xr:uid="{24056EC8-B231-4820-B123-35D883CFB3D4}"/>
    <cellStyle name="Normal 9 6 2 2 11" xfId="2276" xr:uid="{11295FA5-20FF-4BB4-B80F-DBF0B7C4BB4B}"/>
    <cellStyle name="Normal 9 6 2 2 12" xfId="1250" xr:uid="{7ED98BFA-03E9-4B8D-9D00-9D2B417577EE}"/>
    <cellStyle name="Normal 9 6 2 2 2" xfId="333" xr:uid="{2BFCEC4D-B1D6-4CDA-A34A-9A3BC7B30230}"/>
    <cellStyle name="Normal 9 6 2 2 2 10" xfId="1365" xr:uid="{7EDCD9A0-CACD-4D33-9597-58632FD3D66F}"/>
    <cellStyle name="Normal 9 6 2 2 2 2" xfId="578" xr:uid="{C9BF008F-69CD-4E4D-BCE6-F4CF3E2BCA42}"/>
    <cellStyle name="Normal 9 6 2 2 2 2 2" xfId="1061" xr:uid="{3FE5D89F-DFED-4F9A-87FC-747BCB24C4E2}"/>
    <cellStyle name="Normal 9 6 2 2 2 2 2 2" xfId="5338" xr:uid="{86F7DB64-66E6-485A-89BD-D0649AE692F6}"/>
    <cellStyle name="Normal 9 6 2 2 2 2 2 2 2" xfId="10567" xr:uid="{FE77CB60-8050-43FB-B73C-BBEF80BFCFA5}"/>
    <cellStyle name="Normal 9 6 2 2 2 2 2 2 3" xfId="7443" xr:uid="{CA77CF24-44BD-4345-A4DF-64AD47FF67A3}"/>
    <cellStyle name="Normal 9 6 2 2 2 2 2 3" xfId="4133" xr:uid="{F2140FBB-0DCE-4CE3-A321-F032F1C692DF}"/>
    <cellStyle name="Normal 9 6 2 2 2 2 2 3 2" xfId="9372" xr:uid="{36E4A983-F566-48A4-8356-4963633617A3}"/>
    <cellStyle name="Normal 9 6 2 2 2 2 2 4" xfId="8353" xr:uid="{9C37E5BF-AE66-4D30-ACCE-7FE2CFCA2995}"/>
    <cellStyle name="Normal 9 6 2 2 2 2 2 5" xfId="6248" xr:uid="{CE9A2FA3-C2C8-4C6A-91BE-6D5A53F62BB5}"/>
    <cellStyle name="Normal 9 6 2 2 2 2 2 6" xfId="3114" xr:uid="{FADCEEB7-C869-44ED-96FA-BB04B1B7A5B6}"/>
    <cellStyle name="Normal 9 6 2 2 2 2 2 7" xfId="2088" xr:uid="{CAEA3F6C-4B9E-4A10-B05C-815D69E26F2F}"/>
    <cellStyle name="Normal 9 6 2 2 2 2 3" xfId="5268" xr:uid="{BFA457E4-4D57-4ED8-81F5-37FB532FC4C4}"/>
    <cellStyle name="Normal 9 6 2 2 2 2 3 2" xfId="10497" xr:uid="{3B516AF1-DAE6-48BE-BBB1-AA50213B5C06}"/>
    <cellStyle name="Normal 9 6 2 2 2 2 3 3" xfId="7373" xr:uid="{4E115AEB-3B33-45F3-8D12-C253DA839FAE}"/>
    <cellStyle name="Normal 9 6 2 2 2 2 4" xfId="5168" xr:uid="{43533D41-6105-4B8C-A6B2-71654CAE628C}"/>
    <cellStyle name="Normal 9 6 2 2 2 2 4 2" xfId="10397" xr:uid="{1F1A3E76-1B19-4AA0-BF13-844C6EFB92CE}"/>
    <cellStyle name="Normal 9 6 2 2 2 2 4 3" xfId="7273" xr:uid="{9B61E524-9B71-4EAC-8650-788E62912ED1}"/>
    <cellStyle name="Normal 9 6 2 2 2 2 5" xfId="3652" xr:uid="{FFF5801C-148D-4881-A221-F928A78849D7}"/>
    <cellStyle name="Normal 9 6 2 2 2 2 5 2" xfId="8891" xr:uid="{DB7E57A4-CC3F-40E3-91B3-EC4EB5A29C7E}"/>
    <cellStyle name="Normal 9 6 2 2 2 2 6" xfId="7872" xr:uid="{AF56CECB-578C-42DF-847C-17B47430B5ED}"/>
    <cellStyle name="Normal 9 6 2 2 2 2 7" xfId="5767" xr:uid="{C926AC8D-E962-4923-B4BB-B8FF37C6418E}"/>
    <cellStyle name="Normal 9 6 2 2 2 2 8" xfId="2633" xr:uid="{182AB765-94F4-4D26-92EB-7C1B1C7032AC}"/>
    <cellStyle name="Normal 9 6 2 2 2 2 9" xfId="1607" xr:uid="{58C5E3DD-208D-4E10-9939-7A9AEA6CD347}"/>
    <cellStyle name="Normal 9 6 2 2 2 3" xfId="819" xr:uid="{DF2F3EC6-3AA8-4E9A-90BF-533B33B0C877}"/>
    <cellStyle name="Normal 9 6 2 2 2 3 2" xfId="5303" xr:uid="{C2DC252E-6217-49F2-879E-3327A0B4DB76}"/>
    <cellStyle name="Normal 9 6 2 2 2 3 2 2" xfId="10532" xr:uid="{182D2113-B1F0-45C5-A2A6-8B86457F5CFB}"/>
    <cellStyle name="Normal 9 6 2 2 2 3 2 3" xfId="7408" xr:uid="{07805747-EDB0-4223-A909-9C88D8184D22}"/>
    <cellStyle name="Normal 9 6 2 2 2 3 3" xfId="3891" xr:uid="{ED3C15AA-38C1-4142-AECE-B260A67D22AF}"/>
    <cellStyle name="Normal 9 6 2 2 2 3 3 2" xfId="9130" xr:uid="{3B215D83-4B3B-421A-A0DD-7DEE4EAD2344}"/>
    <cellStyle name="Normal 9 6 2 2 2 3 4" xfId="8111" xr:uid="{3EB65702-0BA5-4F65-A97C-72E625CCB4D2}"/>
    <cellStyle name="Normal 9 6 2 2 2 3 5" xfId="6006" xr:uid="{8BBD65C0-EA01-42FE-86EC-F5279B463C26}"/>
    <cellStyle name="Normal 9 6 2 2 2 3 6" xfId="2872" xr:uid="{9E9D4259-D0AE-4F1B-8B5A-6E2848CB6742}"/>
    <cellStyle name="Normal 9 6 2 2 2 3 7" xfId="1846" xr:uid="{34104EEA-13A3-428D-9957-947099E95062}"/>
    <cellStyle name="Normal 9 6 2 2 2 4" xfId="5159" xr:uid="{58A95D22-229C-41D9-8A32-62445BA7EB49}"/>
    <cellStyle name="Normal 9 6 2 2 2 4 2" xfId="10388" xr:uid="{FD461313-11BC-4101-8A52-A922A2E61470}"/>
    <cellStyle name="Normal 9 6 2 2 2 4 3" xfId="7264" xr:uid="{A7B56304-77EC-4AE4-AF1C-CB5A7934DC54}"/>
    <cellStyle name="Normal 9 6 2 2 2 5" xfId="5218" xr:uid="{8564AB5A-F60A-4A8A-B16F-C18F53549E73}"/>
    <cellStyle name="Normal 9 6 2 2 2 5 2" xfId="10447" xr:uid="{3E18AE5A-E842-4C89-B7F2-41B1B79E2FAE}"/>
    <cellStyle name="Normal 9 6 2 2 2 5 3" xfId="7323" xr:uid="{50A1A558-F232-4A36-971C-8D19C2474D51}"/>
    <cellStyle name="Normal 9 6 2 2 2 6" xfId="3410" xr:uid="{4BBC1A5F-E0F4-4949-AF4F-A3CCA97651F2}"/>
    <cellStyle name="Normal 9 6 2 2 2 6 2" xfId="8649" xr:uid="{45A1C7FB-4419-416B-812E-E69AF3CC119C}"/>
    <cellStyle name="Normal 9 6 2 2 2 7" xfId="7630" xr:uid="{44CEA8DC-C546-48E9-9363-3D46C1A63098}"/>
    <cellStyle name="Normal 9 6 2 2 2 8" xfId="5525" xr:uid="{28C67876-631C-4CB3-A265-92982C125138}"/>
    <cellStyle name="Normal 9 6 2 2 2 9" xfId="2391" xr:uid="{36499360-BCC2-4A32-8057-336C6BBF1FC3}"/>
    <cellStyle name="Normal 9 6 2 2 3" xfId="521" xr:uid="{173454F5-19C1-4723-AE1E-C83B339F5F62}"/>
    <cellStyle name="Normal 9 6 2 2 3 2" xfId="1004" xr:uid="{09CA8AFC-8E3D-4D30-8BF2-CFACB07C4129}"/>
    <cellStyle name="Normal 9 6 2 2 3 2 2" xfId="4980" xr:uid="{0AB6E57D-7DC1-4399-9519-7ABFD34CBBA9}"/>
    <cellStyle name="Normal 9 6 2 2 3 2 2 2" xfId="10220" xr:uid="{A8FCA318-F42A-4408-B887-E4C63BF51A50}"/>
    <cellStyle name="Normal 9 6 2 2 3 2 2 3" xfId="7096" xr:uid="{11026DF5-AABF-46DA-9D7F-5A1DBDCD9373}"/>
    <cellStyle name="Normal 9 6 2 2 3 2 3" xfId="4076" xr:uid="{D66577B2-F35B-4C14-AA82-66FF8B636F41}"/>
    <cellStyle name="Normal 9 6 2 2 3 2 3 2" xfId="9315" xr:uid="{10F577C8-3630-42D6-8E6A-20005FE7B3B4}"/>
    <cellStyle name="Normal 9 6 2 2 3 2 4" xfId="8296" xr:uid="{81FB7A52-6202-4A9E-81B3-B176D08852FB}"/>
    <cellStyle name="Normal 9 6 2 2 3 2 5" xfId="6191" xr:uid="{E0CA7376-091D-4562-8F54-01CE5355AC65}"/>
    <cellStyle name="Normal 9 6 2 2 3 2 6" xfId="3057" xr:uid="{82AF26CC-E496-4E43-AE9F-C0E164AF9549}"/>
    <cellStyle name="Normal 9 6 2 2 3 2 7" xfId="2031" xr:uid="{89FDBA3F-88B3-4B37-B5DD-A80953FDE0C7}"/>
    <cellStyle name="Normal 9 6 2 2 3 3" xfId="4568" xr:uid="{0F032D5C-4036-4661-9AC6-CBAD89415C99}"/>
    <cellStyle name="Normal 9 6 2 2 3 3 2" xfId="9808" xr:uid="{2AFEB2ED-E059-46BF-9D75-C0F186C097C5}"/>
    <cellStyle name="Normal 9 6 2 2 3 3 3" xfId="6684" xr:uid="{D6140561-FF7A-4DC9-91D4-41EF2FF85132}"/>
    <cellStyle name="Normal 9 6 2 2 3 4" xfId="3595" xr:uid="{73E37CD2-6B8B-45ED-93B5-6C5679A12C69}"/>
    <cellStyle name="Normal 9 6 2 2 3 4 2" xfId="8834" xr:uid="{E18BA8E2-C974-4EA7-88A7-6026718C92D1}"/>
    <cellStyle name="Normal 9 6 2 2 3 5" xfId="7815" xr:uid="{03BC0CE1-81B6-4A75-8686-BF20ABF1389A}"/>
    <cellStyle name="Normal 9 6 2 2 3 6" xfId="5710" xr:uid="{5582FC67-77F5-42FE-811F-761253A09258}"/>
    <cellStyle name="Normal 9 6 2 2 3 7" xfId="2576" xr:uid="{259E9F2A-9FA4-4718-AA3B-64A813B52655}"/>
    <cellStyle name="Normal 9 6 2 2 3 8" xfId="1550" xr:uid="{CF0C3FD8-0DDA-4990-B5CE-995B4BD1AE4D}"/>
    <cellStyle name="Normal 9 6 2 2 4" xfId="275" xr:uid="{F6F31D58-81C2-43FD-9B28-9E9A18C4F7EE}"/>
    <cellStyle name="Normal 9 6 2 2 4 2" xfId="4362" xr:uid="{286F0B32-1A38-450C-A3FA-A6BA910B62BD}"/>
    <cellStyle name="Normal 9 6 2 2 4 2 2" xfId="9602" xr:uid="{1F286240-8A4C-4189-A12F-50488E490FD8}"/>
    <cellStyle name="Normal 9 6 2 2 4 2 3" xfId="6478" xr:uid="{6ADCCC1A-8072-4D3B-A11A-3FC1618C6F42}"/>
    <cellStyle name="Normal 9 6 2 2 4 3" xfId="3352" xr:uid="{830DAC11-5B56-44C4-BCE9-1425925E9E09}"/>
    <cellStyle name="Normal 9 6 2 2 4 3 2" xfId="8591" xr:uid="{CA53BE8F-4138-42CF-9B85-52314076CCD9}"/>
    <cellStyle name="Normal 9 6 2 2 4 4" xfId="7572" xr:uid="{6B4B355A-E12B-4AEC-B71A-B437A3E8DA83}"/>
    <cellStyle name="Normal 9 6 2 2 4 5" xfId="5467" xr:uid="{E5468AB3-D233-4F06-A609-4EE0BDD47BF7}"/>
    <cellStyle name="Normal 9 6 2 2 4 6" xfId="2333" xr:uid="{F083B644-15AD-4C03-8FEB-DC38FAA58299}"/>
    <cellStyle name="Normal 9 6 2 2 4 7" xfId="1307" xr:uid="{43816CFC-D15B-4D62-8E84-D4CBF672E955}"/>
    <cellStyle name="Normal 9 6 2 2 5" xfId="761" xr:uid="{F553F8DF-D9A3-4471-8358-9A0C2F476E42}"/>
    <cellStyle name="Normal 9 6 2 2 5 2" xfId="5293" xr:uid="{AE81943F-9180-426E-8CA2-990CE8E564D9}"/>
    <cellStyle name="Normal 9 6 2 2 5 2 2" xfId="10522" xr:uid="{C9C24FA5-0AA6-4DDF-BD3E-DCAE48B87B81}"/>
    <cellStyle name="Normal 9 6 2 2 5 2 3" xfId="7398" xr:uid="{9146CF71-1CFA-42D7-9986-09687CE9B3D5}"/>
    <cellStyle name="Normal 9 6 2 2 5 3" xfId="3833" xr:uid="{7A9F51BA-7A2C-4773-B4D3-BDEC9F22594E}"/>
    <cellStyle name="Normal 9 6 2 2 5 3 2" xfId="9072" xr:uid="{9A718DF3-D014-4F4D-8CEC-84EC8C5BA46D}"/>
    <cellStyle name="Normal 9 6 2 2 5 4" xfId="8053" xr:uid="{42079B6B-5A9C-476E-B0DE-00FD685172C1}"/>
    <cellStyle name="Normal 9 6 2 2 5 5" xfId="5948" xr:uid="{5014D70C-F80E-45D8-AB20-B6BFDC9314CD}"/>
    <cellStyle name="Normal 9 6 2 2 5 6" xfId="2814" xr:uid="{1695E5AD-EE0A-48E0-A789-6AFD3780B0E7}"/>
    <cellStyle name="Normal 9 6 2 2 5 7" xfId="1788" xr:uid="{BD8E3907-5E27-42A3-BAB5-1081B7C85327}"/>
    <cellStyle name="Normal 9 6 2 2 6" xfId="5256" xr:uid="{56C74B95-6B04-4B61-AA50-76413AB489F0}"/>
    <cellStyle name="Normal 9 6 2 2 6 2" xfId="10485" xr:uid="{984CD6B2-1677-4D13-84C4-F186E1C47070}"/>
    <cellStyle name="Normal 9 6 2 2 6 3" xfId="7361" xr:uid="{E3F4867F-D1CB-4BFD-B687-1CC0CA492465}"/>
    <cellStyle name="Normal 9 6 2 2 7" xfId="3295" xr:uid="{FE5E04F2-D350-45CE-9F7C-047CE20ADE9A}"/>
    <cellStyle name="Normal 9 6 2 2 7 2" xfId="8534" xr:uid="{ADD8E52C-EFF4-4283-B7A9-206D2562B154}"/>
    <cellStyle name="Normal 9 6 2 2 8" xfId="7515" xr:uid="{B6B50011-A26F-43F8-8014-3AEDB62B20DD}"/>
    <cellStyle name="Normal 9 6 2 2 9" xfId="5410" xr:uid="{65414ABE-2111-44B7-A15E-C502070F4CAA}"/>
    <cellStyle name="Normal 9 6 2 3" xfId="365" xr:uid="{515FA867-3843-40F9-B36B-3DC6E0B38E8E}"/>
    <cellStyle name="Normal 9 6 2 3 10" xfId="2423" xr:uid="{DDDE95D2-BB74-4545-B890-7F50FF1EB82D}"/>
    <cellStyle name="Normal 9 6 2 3 11" xfId="1397" xr:uid="{F8039874-570A-4613-A467-ADA9B4C4D16D}"/>
    <cellStyle name="Normal 9 6 2 3 2" xfId="610" xr:uid="{E67C6007-BFBA-4160-A314-6908AEF2982F}"/>
    <cellStyle name="Normal 9 6 2 3 2 2" xfId="1093" xr:uid="{6C6F8854-129C-4F82-A457-C9B8147CEA6D}"/>
    <cellStyle name="Normal 9 6 2 3 2 2 2" xfId="5346" xr:uid="{AF962EC1-CD1D-4C5B-BDD9-E85B4DD9AB5B}"/>
    <cellStyle name="Normal 9 6 2 3 2 2 2 2" xfId="10575" xr:uid="{B3795FEE-675E-4096-B2AA-16EA066287A2}"/>
    <cellStyle name="Normal 9 6 2 3 2 2 2 3" xfId="7451" xr:uid="{FDD72D82-9AC3-472E-9C08-7A56751768E6}"/>
    <cellStyle name="Normal 9 6 2 3 2 2 3" xfId="4165" xr:uid="{8E2AA91F-C020-4A82-AA17-4144C948C63E}"/>
    <cellStyle name="Normal 9 6 2 3 2 2 3 2" xfId="9404" xr:uid="{BACF99B2-C177-4F1A-9B8C-A36BE8FF65AD}"/>
    <cellStyle name="Normal 9 6 2 3 2 2 4" xfId="8385" xr:uid="{B64D6445-C361-4D87-9955-87B279995AFC}"/>
    <cellStyle name="Normal 9 6 2 3 2 2 5" xfId="6280" xr:uid="{45ACD2FD-5AC8-4FFA-AD32-5DC2A11FEF45}"/>
    <cellStyle name="Normal 9 6 2 3 2 2 6" xfId="3146" xr:uid="{155A8C2A-9989-4983-84C9-2CAD0F17E6A7}"/>
    <cellStyle name="Normal 9 6 2 3 2 2 7" xfId="2120" xr:uid="{9A446A69-EDD3-45A1-AF02-69AB20315BCB}"/>
    <cellStyle name="Normal 9 6 2 3 2 3" xfId="5276" xr:uid="{03112F47-C216-4F35-985F-91476B1E6F8A}"/>
    <cellStyle name="Normal 9 6 2 3 2 3 2" xfId="10505" xr:uid="{16960AFE-63C1-47FD-983C-DB26B0844793}"/>
    <cellStyle name="Normal 9 6 2 3 2 3 3" xfId="7381" xr:uid="{AF649294-D41F-4305-BE89-E5EDBD5D9F97}"/>
    <cellStyle name="Normal 9 6 2 3 2 4" xfId="5178" xr:uid="{1A1DF5EA-02BA-49E8-991A-FEF415271A1C}"/>
    <cellStyle name="Normal 9 6 2 3 2 4 2" xfId="10407" xr:uid="{82E41B0E-FBD3-4FD3-96A6-91820FBC4747}"/>
    <cellStyle name="Normal 9 6 2 3 2 4 3" xfId="7283" xr:uid="{20358405-CEC7-4AB1-9A4B-630FAF90EE95}"/>
    <cellStyle name="Normal 9 6 2 3 2 5" xfId="3684" xr:uid="{7658CD9E-57D0-45ED-A375-20E4ACCA50A5}"/>
    <cellStyle name="Normal 9 6 2 3 2 5 2" xfId="8923" xr:uid="{8318245D-D48E-4752-9595-F4377083FF8B}"/>
    <cellStyle name="Normal 9 6 2 3 2 6" xfId="7904" xr:uid="{37389B93-1701-4392-8548-C4F9EED02140}"/>
    <cellStyle name="Normal 9 6 2 3 2 7" xfId="5799" xr:uid="{A8229A25-0FEA-4F4C-B9B0-4F8C2B6D887F}"/>
    <cellStyle name="Normal 9 6 2 3 2 8" xfId="2665" xr:uid="{FEB64A68-E801-49A2-BF00-5BF845E32923}"/>
    <cellStyle name="Normal 9 6 2 3 2 9" xfId="1639" xr:uid="{1B08A0DD-5B93-4882-9E25-5C39D50BC782}"/>
    <cellStyle name="Normal 9 6 2 3 3" xfId="851" xr:uid="{2AF3A8AE-4DA7-4338-91BC-3AF9612A6711}"/>
    <cellStyle name="Normal 9 6 2 3 3 2" xfId="5311" xr:uid="{30854A19-ADFA-4ECC-9A10-C7B8A8BF9521}"/>
    <cellStyle name="Normal 9 6 2 3 3 2 2" xfId="10540" xr:uid="{F7FF1AB7-5E17-423F-87F3-544086265235}"/>
    <cellStyle name="Normal 9 6 2 3 3 2 3" xfId="7416" xr:uid="{47AECA05-D7FA-415F-A537-2961CE878286}"/>
    <cellStyle name="Normal 9 6 2 3 3 3" xfId="3923" xr:uid="{5C3434C5-CDF7-4F83-B5FB-06E116D38574}"/>
    <cellStyle name="Normal 9 6 2 3 3 3 2" xfId="9162" xr:uid="{87657C40-75E0-4345-BB99-71BC5DCE2426}"/>
    <cellStyle name="Normal 9 6 2 3 3 4" xfId="8143" xr:uid="{EDE8370B-D0BD-477B-A9E7-921EDAF10D71}"/>
    <cellStyle name="Normal 9 6 2 3 3 5" xfId="6038" xr:uid="{2B4775BD-AC78-4313-9E88-E8D170B244EB}"/>
    <cellStyle name="Normal 9 6 2 3 3 6" xfId="2904" xr:uid="{BCBAA670-D559-4406-8BA0-040D0D453BA2}"/>
    <cellStyle name="Normal 9 6 2 3 3 7" xfId="1878" xr:uid="{4C1B8042-940F-4A99-9230-639858EB8DBA}"/>
    <cellStyle name="Normal 9 6 2 3 4" xfId="5253" xr:uid="{EC61D126-5AC6-4729-95F4-15AD510FD1AC}"/>
    <cellStyle name="Normal 9 6 2 3 4 2" xfId="10482" xr:uid="{83AA35C5-8628-4F24-A8D8-6657AA9412E3}"/>
    <cellStyle name="Normal 9 6 2 3 4 3" xfId="7358" xr:uid="{16A6E3AA-4FC4-41CC-97EA-977FDFF8FEC9}"/>
    <cellStyle name="Normal 9 6 2 3 5" xfId="5166" xr:uid="{C12AE441-6386-4855-8ACF-3CAE582CD6D0}"/>
    <cellStyle name="Normal 9 6 2 3 5 2" xfId="10395" xr:uid="{BD40CFF5-27EB-479E-BD98-7B024AB2F733}"/>
    <cellStyle name="Normal 9 6 2 3 5 3" xfId="7271" xr:uid="{991223BC-0203-4731-9441-815A79702F15}"/>
    <cellStyle name="Normal 9 6 2 3 6" xfId="3442" xr:uid="{1F230573-17A2-4A63-BC50-9491288AF204}"/>
    <cellStyle name="Normal 9 6 2 3 6 2" xfId="8681" xr:uid="{4CE69D13-B3EA-4FB7-8258-390B5479CB1D}"/>
    <cellStyle name="Normal 9 6 2 3 7" xfId="7662" xr:uid="{82DA031E-942B-4725-9E57-9A01D19383A2}"/>
    <cellStyle name="Normal 9 6 2 3 8" xfId="5557" xr:uid="{F1D37986-8B4A-46AB-9BA9-D4679F4B83C4}"/>
    <cellStyle name="Normal 9 6 2 3 9" xfId="10671" xr:uid="{63529411-FB7E-4C1F-A3FA-BEC659202BBE}"/>
    <cellStyle name="Normal 9 6 2 4" xfId="408" xr:uid="{6CB7E048-254D-4D58-99F6-0337AD3AFDE1}"/>
    <cellStyle name="Normal 9 6 2 4 10" xfId="2464" xr:uid="{D01E33CD-0940-4E55-A969-1CA466FE5B58}"/>
    <cellStyle name="Normal 9 6 2 4 11" xfId="1438" xr:uid="{FC5CC9AD-D579-470A-BD60-36C3C050763B}"/>
    <cellStyle name="Normal 9 6 2 4 2" xfId="651" xr:uid="{DD5F7ECF-98B8-4EF9-B1C7-D51F70823A2B}"/>
    <cellStyle name="Normal 9 6 2 4 2 2" xfId="1134" xr:uid="{145C4166-4A2B-48BA-B9BE-72D82D305A8F}"/>
    <cellStyle name="Normal 9 6 2 4 2 2 2" xfId="5351" xr:uid="{720B7487-104C-4733-81A2-A9B54E71567E}"/>
    <cellStyle name="Normal 9 6 2 4 2 2 2 2" xfId="10580" xr:uid="{55757B43-AD0C-45E0-86A2-DEFC6EA65657}"/>
    <cellStyle name="Normal 9 6 2 4 2 2 2 3" xfId="7456" xr:uid="{56B480AC-2045-4127-A042-77F29558C912}"/>
    <cellStyle name="Normal 9 6 2 4 2 2 3" xfId="4206" xr:uid="{2E0482C6-2D92-4CE6-A6F1-C4C585D688D1}"/>
    <cellStyle name="Normal 9 6 2 4 2 2 3 2" xfId="9445" xr:uid="{793ED613-B6DA-4575-95DB-FF8176A9C64A}"/>
    <cellStyle name="Normal 9 6 2 4 2 2 4" xfId="8426" xr:uid="{B1415987-5392-4DAF-809F-5895820FEBF9}"/>
    <cellStyle name="Normal 9 6 2 4 2 2 5" xfId="6321" xr:uid="{5CDBEFE9-100E-4E12-9712-5A9792CE8703}"/>
    <cellStyle name="Normal 9 6 2 4 2 2 6" xfId="3187" xr:uid="{A08D3EFF-3BB3-47A3-ADF7-B560EF7A2F4A}"/>
    <cellStyle name="Normal 9 6 2 4 2 2 7" xfId="2161" xr:uid="{DA5B8151-06F5-4EE0-84F5-A11088E577A1}"/>
    <cellStyle name="Normal 9 6 2 4 2 3" xfId="5281" xr:uid="{7887D468-5A3A-4D43-B3D4-C34185D5C6F9}"/>
    <cellStyle name="Normal 9 6 2 4 2 3 2" xfId="10510" xr:uid="{1A6E3415-C284-4D5D-9BA2-F15B01A9CBED}"/>
    <cellStyle name="Normal 9 6 2 4 2 3 3" xfId="7386" xr:uid="{C3214580-3B44-4060-B488-17DF71451035}"/>
    <cellStyle name="Normal 9 6 2 4 2 4" xfId="5161" xr:uid="{89FD27D1-BD81-43BD-94EB-9EC3C1CB0D3E}"/>
    <cellStyle name="Normal 9 6 2 4 2 4 2" xfId="10390" xr:uid="{C9DAA928-DFA2-4161-872F-004503D136C9}"/>
    <cellStyle name="Normal 9 6 2 4 2 4 3" xfId="7266" xr:uid="{E2B455F4-1EB8-4BDF-9DD8-704D54A7196F}"/>
    <cellStyle name="Normal 9 6 2 4 2 5" xfId="3725" xr:uid="{6B3303FE-92C9-4AF5-B680-F9B55B7CF5E1}"/>
    <cellStyle name="Normal 9 6 2 4 2 5 2" xfId="8964" xr:uid="{15639C8C-50FF-41F3-B72A-F2EE1147D69A}"/>
    <cellStyle name="Normal 9 6 2 4 2 6" xfId="7945" xr:uid="{306E132D-B9CB-45CC-83D3-BFD39DFB1BBC}"/>
    <cellStyle name="Normal 9 6 2 4 2 7" xfId="5840" xr:uid="{469BA9DB-49F0-4829-8315-58187B5E3E65}"/>
    <cellStyle name="Normal 9 6 2 4 2 8" xfId="2706" xr:uid="{39AAC0DA-A676-47F0-AF01-EB1EE5ED4087}"/>
    <cellStyle name="Normal 9 6 2 4 2 9" xfId="1680" xr:uid="{54EA445F-2928-417F-860D-7BC3344D3983}"/>
    <cellStyle name="Normal 9 6 2 4 3" xfId="892" xr:uid="{75D63690-65CF-426C-8EBC-7644173CD7EF}"/>
    <cellStyle name="Normal 9 6 2 4 3 2" xfId="5316" xr:uid="{FA70EDAE-44DE-4101-A3D4-0EC041E9BCE6}"/>
    <cellStyle name="Normal 9 6 2 4 3 2 2" xfId="10545" xr:uid="{065EA9C4-3762-49C9-9D24-5668F0E2540F}"/>
    <cellStyle name="Normal 9 6 2 4 3 2 3" xfId="7421" xr:uid="{37323A10-AEC0-44CC-BE8D-600BA7D4743D}"/>
    <cellStyle name="Normal 9 6 2 4 3 3" xfId="3964" xr:uid="{17B0A652-A148-443F-87DD-3BAB2623597A}"/>
    <cellStyle name="Normal 9 6 2 4 3 3 2" xfId="9203" xr:uid="{82ADFAA1-0A5A-4D09-AE9A-3B030949BF8A}"/>
    <cellStyle name="Normal 9 6 2 4 3 4" xfId="8184" xr:uid="{DAEAC39D-EC09-4190-AEF7-D57864A28EFD}"/>
    <cellStyle name="Normal 9 6 2 4 3 5" xfId="6079" xr:uid="{4470A14D-FC3D-4C28-A134-E2DF3D835278}"/>
    <cellStyle name="Normal 9 6 2 4 3 6" xfId="2945" xr:uid="{D40BEE30-FD7A-430A-9C29-B0BC759D48AB}"/>
    <cellStyle name="Normal 9 6 2 4 3 7" xfId="1919" xr:uid="{61C7FAB2-8FC0-4485-B32F-3A92547A3554}"/>
    <cellStyle name="Normal 9 6 2 4 4" xfId="5163" xr:uid="{D81C0181-B25C-4662-99D7-844909BFC586}"/>
    <cellStyle name="Normal 9 6 2 4 4 2" xfId="10392" xr:uid="{844E9E54-0B7C-49AA-8DA9-1A718EE5C3F5}"/>
    <cellStyle name="Normal 9 6 2 4 4 3" xfId="7268" xr:uid="{C8DE90EB-757C-46FF-B483-ABE2A2EF65DD}"/>
    <cellStyle name="Normal 9 6 2 4 5" xfId="5153" xr:uid="{447E7FF5-B7C8-4A38-A59E-921F5EE73E32}"/>
    <cellStyle name="Normal 9 6 2 4 5 2" xfId="10382" xr:uid="{29A23F9F-380C-40AE-B868-3E188337857A}"/>
    <cellStyle name="Normal 9 6 2 4 5 3" xfId="7258" xr:uid="{4559D41C-D670-4C66-99B9-F2FE0D57A678}"/>
    <cellStyle name="Normal 9 6 2 4 6" xfId="3483" xr:uid="{091B4EC0-F152-4324-9DDE-84E1E221933C}"/>
    <cellStyle name="Normal 9 6 2 4 6 2" xfId="8722" xr:uid="{FC38910E-EEC9-486D-A313-CB651DC67E0C}"/>
    <cellStyle name="Normal 9 6 2 4 7" xfId="7703" xr:uid="{C0FC147B-B87C-40C1-99D4-D9DAFB2AC551}"/>
    <cellStyle name="Normal 9 6 2 4 8" xfId="5598" xr:uid="{D7B231C4-B3A3-4F48-BD43-525978A4C985}"/>
    <cellStyle name="Normal 9 6 2 4 9" xfId="10712" xr:uid="{5DEDCD88-6ECC-440A-AAE7-E6B691374744}"/>
    <cellStyle name="Normal 9 6 2 5" xfId="449" xr:uid="{D5F81269-CE2B-447B-822A-92FF8808B418}"/>
    <cellStyle name="Normal 9 6 2 5 10" xfId="2505" xr:uid="{829A647C-7E3B-4C18-B6DF-FCA9D96694CF}"/>
    <cellStyle name="Normal 9 6 2 5 11" xfId="1479" xr:uid="{BB8EB875-9E72-4A85-8767-067666DD0004}"/>
    <cellStyle name="Normal 9 6 2 5 2" xfId="692" xr:uid="{6FF70044-16A0-4D63-99E2-5509ABB2FC26}"/>
    <cellStyle name="Normal 9 6 2 5 2 2" xfId="1175" xr:uid="{FA171770-EC36-4762-825A-6F9FCA21844A}"/>
    <cellStyle name="Normal 9 6 2 5 2 2 2" xfId="5356" xr:uid="{2CC4D067-D0FD-446C-8CC2-184ABBC97C55}"/>
    <cellStyle name="Normal 9 6 2 5 2 2 2 2" xfId="10585" xr:uid="{F31E6275-A847-444C-8A1F-8F27FBA6CB2A}"/>
    <cellStyle name="Normal 9 6 2 5 2 2 2 3" xfId="7461" xr:uid="{96EFCA38-9E6B-483F-9B72-D99A43F25813}"/>
    <cellStyle name="Normal 9 6 2 5 2 2 3" xfId="4247" xr:uid="{EC136DDC-98BC-49FD-B906-560B7D2774E4}"/>
    <cellStyle name="Normal 9 6 2 5 2 2 3 2" xfId="9486" xr:uid="{C4AD2DC3-39B9-47AF-B063-37D09B42002D}"/>
    <cellStyle name="Normal 9 6 2 5 2 2 4" xfId="8467" xr:uid="{68C1A6DE-08CB-4CAF-9DB8-5312E5179C3E}"/>
    <cellStyle name="Normal 9 6 2 5 2 2 5" xfId="6362" xr:uid="{FD947852-96C0-46FA-BD42-BC559727BE7C}"/>
    <cellStyle name="Normal 9 6 2 5 2 2 6" xfId="3228" xr:uid="{38A18261-4EAE-4B7D-8809-D081D3259FE9}"/>
    <cellStyle name="Normal 9 6 2 5 2 2 7" xfId="2202" xr:uid="{3778CC1B-ACCB-4D4F-B4C7-CC17B9104034}"/>
    <cellStyle name="Normal 9 6 2 5 2 3" xfId="5286" xr:uid="{AA832029-7E55-4944-B8E3-3098E0D7E181}"/>
    <cellStyle name="Normal 9 6 2 5 2 3 2" xfId="10515" xr:uid="{84D6DC70-35D5-49F5-B487-83642319E293}"/>
    <cellStyle name="Normal 9 6 2 5 2 3 3" xfId="7391" xr:uid="{9DAB0700-ADCB-44B5-9D02-28CF502C5D13}"/>
    <cellStyle name="Normal 9 6 2 5 2 4" xfId="5207" xr:uid="{E2DE6089-C4DD-4DC4-A118-B4447A3AFECA}"/>
    <cellStyle name="Normal 9 6 2 5 2 4 2" xfId="10436" xr:uid="{E5BE0E18-52D0-4F6F-A020-00E638F11C90}"/>
    <cellStyle name="Normal 9 6 2 5 2 4 3" xfId="7312" xr:uid="{D0254FEB-CDD8-4860-84C5-D5EBB223A188}"/>
    <cellStyle name="Normal 9 6 2 5 2 5" xfId="3766" xr:uid="{94EA4E8E-C008-4D29-9CA1-95D7378F2212}"/>
    <cellStyle name="Normal 9 6 2 5 2 5 2" xfId="9005" xr:uid="{3C05BB55-D26E-46EE-879E-8289D8107075}"/>
    <cellStyle name="Normal 9 6 2 5 2 6" xfId="7986" xr:uid="{404DE7AE-CDF0-4948-B3EB-E36515E82768}"/>
    <cellStyle name="Normal 9 6 2 5 2 7" xfId="5881" xr:uid="{596D0564-6884-44FE-88B8-EBD9C597EFED}"/>
    <cellStyle name="Normal 9 6 2 5 2 8" xfId="2747" xr:uid="{BF8744C7-3A55-465A-9C96-76A740A6F500}"/>
    <cellStyle name="Normal 9 6 2 5 2 9" xfId="1721" xr:uid="{6373D1AE-24D7-47D8-B6BB-B9FD57DF614C}"/>
    <cellStyle name="Normal 9 6 2 5 3" xfId="933" xr:uid="{DF28A200-A630-4F5C-B5D5-CF86B3B877F6}"/>
    <cellStyle name="Normal 9 6 2 5 3 2" xfId="5321" xr:uid="{FF558519-BB5B-45EA-AFD6-625FD74309AC}"/>
    <cellStyle name="Normal 9 6 2 5 3 2 2" xfId="10550" xr:uid="{7AA9BB7E-3DED-469D-B50B-AD0D44C2546F}"/>
    <cellStyle name="Normal 9 6 2 5 3 2 3" xfId="7426" xr:uid="{EA436AB5-2AA4-439A-B914-CFAF7BA71284}"/>
    <cellStyle name="Normal 9 6 2 5 3 3" xfId="4005" xr:uid="{C233F54B-C47D-4FCE-8245-4FB5A2A08787}"/>
    <cellStyle name="Normal 9 6 2 5 3 3 2" xfId="9244" xr:uid="{F4F7009E-E266-40DE-8380-09D79AAF20AB}"/>
    <cellStyle name="Normal 9 6 2 5 3 4" xfId="8225" xr:uid="{DB915B50-4C2E-48E3-A8C3-1DB1208A7D5E}"/>
    <cellStyle name="Normal 9 6 2 5 3 5" xfId="6120" xr:uid="{B5E13520-EE35-490B-94E4-17066B3AF11F}"/>
    <cellStyle name="Normal 9 6 2 5 3 6" xfId="2986" xr:uid="{4B954176-B27F-40E1-95BB-77C837D925CD}"/>
    <cellStyle name="Normal 9 6 2 5 3 7" xfId="1960" xr:uid="{CFE5DECB-82A6-4414-9BF7-B99FC7A4B8DC}"/>
    <cellStyle name="Normal 9 6 2 5 4" xfId="5241" xr:uid="{13FF40DC-C72C-4C71-B0C5-C0C2467D6041}"/>
    <cellStyle name="Normal 9 6 2 5 4 2" xfId="10470" xr:uid="{E68DD2F1-1DD8-4C7C-983B-93FCA3E8F4E3}"/>
    <cellStyle name="Normal 9 6 2 5 4 3" xfId="7346" xr:uid="{09AD5BD9-FA55-426D-979A-FF21D50A22AD}"/>
    <cellStyle name="Normal 9 6 2 5 5" xfId="5212" xr:uid="{14AD75A2-FA86-4240-B543-08D7E7736E18}"/>
    <cellStyle name="Normal 9 6 2 5 5 2" xfId="10441" xr:uid="{A09F0FD8-9B3C-4704-9CEF-CA34F92DA27A}"/>
    <cellStyle name="Normal 9 6 2 5 5 3" xfId="7317" xr:uid="{060F6D36-43AC-452E-B98D-28BA9D4E8BC4}"/>
    <cellStyle name="Normal 9 6 2 5 6" xfId="3524" xr:uid="{09CC346D-A0F9-43F2-BD3E-59E9274D7917}"/>
    <cellStyle name="Normal 9 6 2 5 6 2" xfId="8763" xr:uid="{BB74F24A-551A-46B5-8833-A3E1066C43BF}"/>
    <cellStyle name="Normal 9 6 2 5 7" xfId="7744" xr:uid="{9AA1E339-5509-416E-8E78-66658983E50A}"/>
    <cellStyle name="Normal 9 6 2 5 8" xfId="5639" xr:uid="{1E24ADC7-1367-407E-A63E-B315B2F9E8D4}"/>
    <cellStyle name="Normal 9 6 2 5 9" xfId="10753" xr:uid="{43C900B3-8171-4255-9F5C-BD49C07787E4}"/>
    <cellStyle name="Normal 9 6 2 6" xfId="307" xr:uid="{73272206-E40D-4EE1-8891-AB92B621B864}"/>
    <cellStyle name="Normal 9 6 2 6 10" xfId="1339" xr:uid="{04815100-282F-4661-A6F6-CEE34A9C5C04}"/>
    <cellStyle name="Normal 9 6 2 6 2" xfId="465" xr:uid="{DD8141A0-392F-4AAD-B2C2-1047B8B332FC}"/>
    <cellStyle name="Normal 9 6 2 6 2 2" xfId="949" xr:uid="{552C3507-F53A-4F50-9640-C2835802AD30}"/>
    <cellStyle name="Normal 9 6 2 6 2 2 2" xfId="5322" xr:uid="{7250B346-C292-470A-807D-17D2D65CA803}"/>
    <cellStyle name="Normal 9 6 2 6 2 2 2 2" xfId="10551" xr:uid="{FDAFEBBA-A640-4322-AF94-68AB769CA587}"/>
    <cellStyle name="Normal 9 6 2 6 2 2 2 3" xfId="7427" xr:uid="{2F437918-5A9C-420C-9B99-A3E9BEA223FB}"/>
    <cellStyle name="Normal 9 6 2 6 2 2 3" xfId="4021" xr:uid="{A6809FED-DF37-4752-9545-0828F4061D9E}"/>
    <cellStyle name="Normal 9 6 2 6 2 2 3 2" xfId="9260" xr:uid="{BE4CC18E-84A0-4083-9409-E492E368B4F8}"/>
    <cellStyle name="Normal 9 6 2 6 2 2 4" xfId="8241" xr:uid="{7DD884AE-5E9C-4A46-B257-3A730AC00861}"/>
    <cellStyle name="Normal 9 6 2 6 2 2 5" xfId="6136" xr:uid="{226B053A-D1E3-4639-A4C5-6D923B3427D8}"/>
    <cellStyle name="Normal 9 6 2 6 2 2 6" xfId="3002" xr:uid="{875FB86E-89A5-450F-9C06-D70ADF0DA74C}"/>
    <cellStyle name="Normal 9 6 2 6 2 2 7" xfId="1976" xr:uid="{63E3A936-CCEC-4463-AE46-03758CD0A93A}"/>
    <cellStyle name="Normal 9 6 2 6 2 3" xfId="5208" xr:uid="{03B0F31E-9090-4824-AEAF-36460156B435}"/>
    <cellStyle name="Normal 9 6 2 6 2 3 2" xfId="10437" xr:uid="{FADCA272-01AD-4794-A853-76D3E1FFAA91}"/>
    <cellStyle name="Normal 9 6 2 6 2 3 3" xfId="7313" xr:uid="{09A7707C-1285-4947-A8FD-58792C691E2A}"/>
    <cellStyle name="Normal 9 6 2 6 2 4" xfId="5248" xr:uid="{2F7C67C5-508D-4D2D-BF72-454631C87900}"/>
    <cellStyle name="Normal 9 6 2 6 2 4 2" xfId="10477" xr:uid="{A8A3C0D7-F511-4A8E-B798-1C6CA418B946}"/>
    <cellStyle name="Normal 9 6 2 6 2 4 3" xfId="7353" xr:uid="{AF9E2FC9-FE59-405E-9E22-50DCA56AF745}"/>
    <cellStyle name="Normal 9 6 2 6 2 5" xfId="3540" xr:uid="{AE9B0314-E076-4D81-9600-BBBB06BEBADF}"/>
    <cellStyle name="Normal 9 6 2 6 2 5 2" xfId="8779" xr:uid="{263EDFD1-9A87-4E5F-86C3-C7C08269610B}"/>
    <cellStyle name="Normal 9 6 2 6 2 6" xfId="7760" xr:uid="{8E96F5FF-DFF1-40E6-8A65-A9FFB9B6ADA4}"/>
    <cellStyle name="Normal 9 6 2 6 2 7" xfId="5655" xr:uid="{ED183AE3-CCC5-44EB-81CC-E1A7D3CBAFEE}"/>
    <cellStyle name="Normal 9 6 2 6 2 8" xfId="2521" xr:uid="{BB95F916-ED86-44D2-8849-835DF4930BD2}"/>
    <cellStyle name="Normal 9 6 2 6 2 9" xfId="1495" xr:uid="{24FC4A15-EA7A-4C90-B12E-EE1024187B46}"/>
    <cellStyle name="Normal 9 6 2 6 3" xfId="793" xr:uid="{BE5D0B2A-CE6C-4A16-BCE0-18637CF4CBE7}"/>
    <cellStyle name="Normal 9 6 2 6 3 2" xfId="5301" xr:uid="{D7A2D581-1552-45A8-9F95-62A4A8CFF461}"/>
    <cellStyle name="Normal 9 6 2 6 3 2 2" xfId="10530" xr:uid="{711A6593-A6CE-4C6D-A0AC-26766D2197E7}"/>
    <cellStyle name="Normal 9 6 2 6 3 2 3" xfId="7406" xr:uid="{22411651-C681-401E-AFFC-786790DFC3A9}"/>
    <cellStyle name="Normal 9 6 2 6 3 3" xfId="3865" xr:uid="{B98D3C2C-DBEF-475B-A989-224FD6D7883E}"/>
    <cellStyle name="Normal 9 6 2 6 3 3 2" xfId="9104" xr:uid="{D4171FAE-6766-449F-8BAA-B5B4839AC31E}"/>
    <cellStyle name="Normal 9 6 2 6 3 4" xfId="8085" xr:uid="{BA9D1DA0-EE13-43F2-BAFD-C8038A4D1186}"/>
    <cellStyle name="Normal 9 6 2 6 3 5" xfId="5980" xr:uid="{9485AB03-100A-436D-BAAC-A1749AB0DBCA}"/>
    <cellStyle name="Normal 9 6 2 6 3 6" xfId="2846" xr:uid="{43FDD4CE-70DB-4CDA-A420-41B7DBD76ACE}"/>
    <cellStyle name="Normal 9 6 2 6 3 7" xfId="1820" xr:uid="{310B8DEE-5DCB-4EE0-B4B5-D5790C335E6D}"/>
    <cellStyle name="Normal 9 6 2 6 4" xfId="4264" xr:uid="{2C311D9D-29C1-4F1D-AE81-DAF9B51FA707}"/>
    <cellStyle name="Normal 9 6 2 6 4 2" xfId="9504" xr:uid="{BFBBD84C-1DBB-490C-B3F6-689373CF917F}"/>
    <cellStyle name="Normal 9 6 2 6 4 3" xfId="6380" xr:uid="{7281E89D-40C3-4063-9108-6C4F8847B226}"/>
    <cellStyle name="Normal 9 6 2 6 5" xfId="5183" xr:uid="{7FFB4757-8E7C-44D3-8857-B6EDF2EBD359}"/>
    <cellStyle name="Normal 9 6 2 6 5 2" xfId="10412" xr:uid="{0AA637FC-A5DA-4ACA-AE12-C33E0135AC9E}"/>
    <cellStyle name="Normal 9 6 2 6 5 3" xfId="7288" xr:uid="{AAF29228-2C62-4901-8ACB-5699475EE15B}"/>
    <cellStyle name="Normal 9 6 2 6 6" xfId="3384" xr:uid="{433F467B-8F94-437C-B685-93B8DB2828AD}"/>
    <cellStyle name="Normal 9 6 2 6 6 2" xfId="8623" xr:uid="{BD27E895-88C5-45E3-8729-EE87D13B5000}"/>
    <cellStyle name="Normal 9 6 2 6 7" xfId="7604" xr:uid="{64B48C9D-D19A-49AC-A6EA-CFA5480502D9}"/>
    <cellStyle name="Normal 9 6 2 6 8" xfId="5499" xr:uid="{83E75B63-9A8A-42E9-8B7F-01BC9A69048E}"/>
    <cellStyle name="Normal 9 6 2 6 9" xfId="2365" xr:uid="{180E333F-ECBE-4865-ABCD-73A99ADFD7E8}"/>
    <cellStyle name="Normal 9 6 2 7" xfId="496" xr:uid="{B3E05D19-1D79-4D28-8655-DF15089CF90C}"/>
    <cellStyle name="Normal 9 6 2 7 2" xfId="979" xr:uid="{12E1B1B9-519B-4506-AF2E-F4A3BAD8B49E}"/>
    <cellStyle name="Normal 9 6 2 7 2 2" xfId="5327" xr:uid="{41702F7A-AF68-41F7-BA58-6878CD0D81BF}"/>
    <cellStyle name="Normal 9 6 2 7 2 2 2" xfId="10556" xr:uid="{B9A86226-BC41-497C-B6B6-CD753CE12371}"/>
    <cellStyle name="Normal 9 6 2 7 2 2 3" xfId="7432" xr:uid="{52A9E745-B243-4477-9461-EB1431C37536}"/>
    <cellStyle name="Normal 9 6 2 7 2 3" xfId="4051" xr:uid="{130214ED-85DC-4269-9F78-3FA39756DCDD}"/>
    <cellStyle name="Normal 9 6 2 7 2 3 2" xfId="9290" xr:uid="{7DE4D6C2-6771-42B0-9AC6-5E5D186C42F7}"/>
    <cellStyle name="Normal 9 6 2 7 2 4" xfId="8271" xr:uid="{164199D6-0CA6-4D3E-A777-C608CB4F7304}"/>
    <cellStyle name="Normal 9 6 2 7 2 5" xfId="6166" xr:uid="{B747F738-ABA4-4E37-8F87-3462F637CDA3}"/>
    <cellStyle name="Normal 9 6 2 7 2 6" xfId="3032" xr:uid="{B77A9C73-7D5F-4857-BE72-6A473EFF4D2D}"/>
    <cellStyle name="Normal 9 6 2 7 2 7" xfId="2006" xr:uid="{8F9751A1-D81D-4553-89BE-294B74D7700F}"/>
    <cellStyle name="Normal 9 6 2 7 3" xfId="5228" xr:uid="{E204BABF-3B1D-480A-8227-B77CDB91E229}"/>
    <cellStyle name="Normal 9 6 2 7 3 2" xfId="10457" xr:uid="{6D7C4DD5-CCF4-486B-9CDD-AD72DB34F2EC}"/>
    <cellStyle name="Normal 9 6 2 7 3 3" xfId="7333" xr:uid="{D4FCB246-0842-4F56-A557-7E55FECE0F1C}"/>
    <cellStyle name="Normal 9 6 2 7 4" xfId="5210" xr:uid="{A70F7E67-7D47-48AF-A2BE-5414B0B57C19}"/>
    <cellStyle name="Normal 9 6 2 7 4 2" xfId="10439" xr:uid="{5AC4A27E-EC45-4198-9009-79F8D887CB87}"/>
    <cellStyle name="Normal 9 6 2 7 4 3" xfId="7315" xr:uid="{A50940F2-285D-47E2-B013-C82A8050ACF1}"/>
    <cellStyle name="Normal 9 6 2 7 5" xfId="3570" xr:uid="{9ECC6D49-36CA-4F57-B60A-9D7894C4BA5F}"/>
    <cellStyle name="Normal 9 6 2 7 5 2" xfId="8809" xr:uid="{119DD96E-CB9C-4306-B3A6-EB0CD91B9BBC}"/>
    <cellStyle name="Normal 9 6 2 7 6" xfId="7790" xr:uid="{2A796836-F21F-4860-B69E-3D834A521F7B}"/>
    <cellStyle name="Normal 9 6 2 7 7" xfId="5685" xr:uid="{ED489714-48D9-4654-AFC4-394031801E5A}"/>
    <cellStyle name="Normal 9 6 2 7 8" xfId="2551" xr:uid="{EBC346EC-7C4A-4310-A81E-0E3943BC99D7}"/>
    <cellStyle name="Normal 9 6 2 7 9" xfId="1525" xr:uid="{820AF4AD-A127-4F20-89D0-71A99C0B9F99}"/>
    <cellStyle name="Normal 9 6 2 8" xfId="249" xr:uid="{970F2E1A-6913-49F0-BC2C-238ADB78E1BE}"/>
    <cellStyle name="Normal 9 6 2 8 2" xfId="5160" xr:uid="{7E45E464-BA81-4EA1-BAF1-1B10256CDDD1}"/>
    <cellStyle name="Normal 9 6 2 8 2 2" xfId="10389" xr:uid="{F81D714E-5BF3-40E1-A0F5-BCBE93B19FDA}"/>
    <cellStyle name="Normal 9 6 2 8 2 3" xfId="7265" xr:uid="{EBF08FA7-E262-4FAD-813D-1B591D0B05BB}"/>
    <cellStyle name="Normal 9 6 2 8 3" xfId="3326" xr:uid="{97E04414-9748-4A39-9B65-E84D23C015A7}"/>
    <cellStyle name="Normal 9 6 2 8 3 2" xfId="8565" xr:uid="{60E5AA0B-DA5B-4996-A28C-2713CC8F8527}"/>
    <cellStyle name="Normal 9 6 2 8 4" xfId="7546" xr:uid="{77A12F0D-9132-43EB-8654-AF24BBBC846E}"/>
    <cellStyle name="Normal 9 6 2 8 5" xfId="5441" xr:uid="{B36B1C6C-11A7-4619-BCDE-35AF93CD6C5A}"/>
    <cellStyle name="Normal 9 6 2 8 6" xfId="2307" xr:uid="{6EFBA67D-D23D-4E4A-88A5-2CAC010F383C}"/>
    <cellStyle name="Normal 9 6 2 8 7" xfId="1281" xr:uid="{3341E56D-C496-4858-BB81-530B51B96BB0}"/>
    <cellStyle name="Normal 9 6 2 9" xfId="735" xr:uid="{06728361-E9CC-40D9-B245-01CD7C6251CC}"/>
    <cellStyle name="Normal 9 6 2 9 2" xfId="5291" xr:uid="{B0269846-4A0C-4619-8C62-5E9EC18FB11B}"/>
    <cellStyle name="Normal 9 6 2 9 2 2" xfId="10520" xr:uid="{834BCEE7-FDDA-42D1-8D2E-ABEE98D9D851}"/>
    <cellStyle name="Normal 9 6 2 9 2 3" xfId="7396" xr:uid="{92389F85-7820-446F-B6BC-27201A5927EC}"/>
    <cellStyle name="Normal 9 6 2 9 3" xfId="3807" xr:uid="{596F67D9-6F35-4363-96EB-66282997ACD2}"/>
    <cellStyle name="Normal 9 6 2 9 3 2" xfId="9046" xr:uid="{928BCE73-D0A1-4C35-B726-CC758D51FD39}"/>
    <cellStyle name="Normal 9 6 2 9 4" xfId="8027" xr:uid="{4435773B-C7D2-4EA4-87C5-ACD01A8CBCF1}"/>
    <cellStyle name="Normal 9 6 2 9 5" xfId="5922" xr:uid="{1599B912-B91B-4E66-AF28-C832AF180E10}"/>
    <cellStyle name="Normal 9 6 2 9 6" xfId="2788" xr:uid="{64AE94D1-36A6-4B42-9620-06E2CE3D77D6}"/>
    <cellStyle name="Normal 9 6 2 9 7" xfId="1762" xr:uid="{C709B4E4-C749-499D-98E8-869D36A72E53}"/>
    <cellStyle name="Normal 9 6 3" xfId="216" xr:uid="{C13B9C59-198B-4D7B-803F-3B03A9107C18}"/>
    <cellStyle name="Normal 9 6 3 10" xfId="5409" xr:uid="{14DBB434-62D7-4203-9FC4-3ADA123BE01C}"/>
    <cellStyle name="Normal 9 6 3 11" xfId="10638" xr:uid="{98D028F7-999D-497D-865F-B1AF5B190548}"/>
    <cellStyle name="Normal 9 6 3 12" xfId="2275" xr:uid="{321E2646-A934-41E0-B01F-A54C43DD4B07}"/>
    <cellStyle name="Normal 9 6 3 13" xfId="1249" xr:uid="{F92E476A-661B-43C0-BC48-60CDC9514673}"/>
    <cellStyle name="Normal 9 6 3 2" xfId="332" xr:uid="{6D0BBD27-8B18-417D-8EFF-3A1D02F32846}"/>
    <cellStyle name="Normal 9 6 3 2 10" xfId="1364" xr:uid="{EACB2120-2F7F-45C8-8813-92F3A12E29F5}"/>
    <cellStyle name="Normal 9 6 3 2 2" xfId="577" xr:uid="{02D53A2D-4682-4C5C-8121-92FB24DFCD1E}"/>
    <cellStyle name="Normal 9 6 3 2 2 2" xfId="1060" xr:uid="{7EB84E33-DA50-4008-9D43-56ADC44DB319}"/>
    <cellStyle name="Normal 9 6 3 2 2 2 2" xfId="5337" xr:uid="{ECED0B68-F815-4CB6-9D03-EFB5D3D81E95}"/>
    <cellStyle name="Normal 9 6 3 2 2 2 2 2" xfId="10566" xr:uid="{91056E92-6ECC-48F8-88F0-142B416C37EC}"/>
    <cellStyle name="Normal 9 6 3 2 2 2 2 3" xfId="7442" xr:uid="{D3BC8934-4FFC-42D9-9905-5FDFF142324B}"/>
    <cellStyle name="Normal 9 6 3 2 2 2 3" xfId="4132" xr:uid="{05350B5E-2A13-406A-AE03-EC633376F8B9}"/>
    <cellStyle name="Normal 9 6 3 2 2 2 3 2" xfId="9371" xr:uid="{8457C65F-1EEF-42D9-AA26-8EBFCA4A4C22}"/>
    <cellStyle name="Normal 9 6 3 2 2 2 4" xfId="8352" xr:uid="{A8D0A729-C393-4EAD-AE00-5A4D6E312255}"/>
    <cellStyle name="Normal 9 6 3 2 2 2 5" xfId="6247" xr:uid="{1698DAC5-9E6D-4952-B32D-A46590856EF2}"/>
    <cellStyle name="Normal 9 6 3 2 2 2 6" xfId="3113" xr:uid="{47640EAE-2E97-4CB9-8C3F-5048A5B256BF}"/>
    <cellStyle name="Normal 9 6 3 2 2 2 7" xfId="2087" xr:uid="{AC65E845-8707-42AF-99D2-9420C7CDD43D}"/>
    <cellStyle name="Normal 9 6 3 2 2 3" xfId="5267" xr:uid="{1ECCB8EE-7E91-4C79-9F07-032FF7F86EB5}"/>
    <cellStyle name="Normal 9 6 3 2 2 3 2" xfId="10496" xr:uid="{48CAF6CB-2384-4153-A537-90590E68367A}"/>
    <cellStyle name="Normal 9 6 3 2 2 3 3" xfId="7372" xr:uid="{1953D5AE-4C32-4031-A3EB-8B322EAE2616}"/>
    <cellStyle name="Normal 9 6 3 2 2 4" xfId="5152" xr:uid="{3382B093-AD8D-4048-A0D7-1FF8DABC8965}"/>
    <cellStyle name="Normal 9 6 3 2 2 4 2" xfId="10381" xr:uid="{7AAE6767-0AD5-43A7-9885-4EC8473878DD}"/>
    <cellStyle name="Normal 9 6 3 2 2 4 3" xfId="7257" xr:uid="{9D789E08-0645-4367-A106-C0B4EF2F0EA6}"/>
    <cellStyle name="Normal 9 6 3 2 2 5" xfId="3651" xr:uid="{E51B6351-8EFF-457D-A1E5-707E1272A4EF}"/>
    <cellStyle name="Normal 9 6 3 2 2 5 2" xfId="8890" xr:uid="{0754C34C-3E1B-480B-B15F-FAE3B398AB8E}"/>
    <cellStyle name="Normal 9 6 3 2 2 6" xfId="7871" xr:uid="{4D29C314-A666-45B2-9E80-2A89EDEF60B2}"/>
    <cellStyle name="Normal 9 6 3 2 2 7" xfId="5766" xr:uid="{49AC7C6B-0A90-4474-9E83-3D745C695970}"/>
    <cellStyle name="Normal 9 6 3 2 2 8" xfId="2632" xr:uid="{DA43E459-2CDF-4C04-9F47-986511BAA2B2}"/>
    <cellStyle name="Normal 9 6 3 2 2 9" xfId="1606" xr:uid="{F3BF0E04-A716-428D-BCAD-3731069E421B}"/>
    <cellStyle name="Normal 9 6 3 2 3" xfId="818" xr:uid="{2080B2D7-F2D3-4E3F-A1D9-FE03421B8989}"/>
    <cellStyle name="Normal 9 6 3 2 3 2" xfId="5302" xr:uid="{E2E076D1-BEF7-4C35-BA6E-CDD67C9E46EB}"/>
    <cellStyle name="Normal 9 6 3 2 3 2 2" xfId="10531" xr:uid="{F75ADADB-BA44-43FB-BFF9-7072427D93DD}"/>
    <cellStyle name="Normal 9 6 3 2 3 2 3" xfId="7407" xr:uid="{6699E657-7BDC-46E5-9D9B-4F3B703849C4}"/>
    <cellStyle name="Normal 9 6 3 2 3 3" xfId="3890" xr:uid="{78E68941-E473-438A-AB53-054F634A2832}"/>
    <cellStyle name="Normal 9 6 3 2 3 3 2" xfId="9129" xr:uid="{F37DAFCF-F4F8-4C78-9091-593363335080}"/>
    <cellStyle name="Normal 9 6 3 2 3 4" xfId="8110" xr:uid="{B969E581-24CE-41A1-B1C9-843BF8113025}"/>
    <cellStyle name="Normal 9 6 3 2 3 5" xfId="6005" xr:uid="{269ED591-D366-4C20-8867-68B1027B22CE}"/>
    <cellStyle name="Normal 9 6 3 2 3 6" xfId="2871" xr:uid="{104CF7C3-1C42-4D18-B009-F014EA2B873A}"/>
    <cellStyle name="Normal 9 6 3 2 3 7" xfId="1845" xr:uid="{CC2D5745-E50B-4783-85BE-C116DEAB8311}"/>
    <cellStyle name="Normal 9 6 3 2 4" xfId="5238" xr:uid="{74B222AB-7EEE-46EA-9230-FD3FF426AB15}"/>
    <cellStyle name="Normal 9 6 3 2 4 2" xfId="10467" xr:uid="{B2D1824F-4B67-4D7F-B9DD-D0561BEEC508}"/>
    <cellStyle name="Normal 9 6 3 2 4 3" xfId="7343" xr:uid="{942645BB-A834-4B0B-B48C-CCEBB8E50EEA}"/>
    <cellStyle name="Normal 9 6 3 2 5" xfId="5240" xr:uid="{C4C96A8D-6BAD-4403-A718-3DBBD0F38008}"/>
    <cellStyle name="Normal 9 6 3 2 5 2" xfId="10469" xr:uid="{5CEE3CB7-D48E-4359-9E3F-310AD6271E64}"/>
    <cellStyle name="Normal 9 6 3 2 5 3" xfId="7345" xr:uid="{503F67ED-1EB6-473A-83AE-74D7ACFD543E}"/>
    <cellStyle name="Normal 9 6 3 2 6" xfId="3409" xr:uid="{AD150AE4-49E6-4B67-9B31-236435193D10}"/>
    <cellStyle name="Normal 9 6 3 2 6 2" xfId="8648" xr:uid="{D17B63C1-0D8D-4328-928D-5F9BD282923B}"/>
    <cellStyle name="Normal 9 6 3 2 7" xfId="7629" xr:uid="{13B93CAD-FA68-4283-8F8C-582688F5C67E}"/>
    <cellStyle name="Normal 9 6 3 2 8" xfId="5524" xr:uid="{E167C155-CBD0-4F5E-9FD8-FE362ADA6F66}"/>
    <cellStyle name="Normal 9 6 3 2 9" xfId="2390" xr:uid="{5840757B-9D63-407A-93F8-A218CF5A0367}"/>
    <cellStyle name="Normal 9 6 3 3" xfId="520" xr:uid="{DB6DF3BA-1C67-44B6-AF20-9BD5D5834F14}"/>
    <cellStyle name="Normal 9 6 3 3 2" xfId="1003" xr:uid="{1084350A-E5B0-477E-9224-824924584780}"/>
    <cellStyle name="Normal 9 6 3 3 2 2" xfId="5328" xr:uid="{AE53823F-A5E5-46E8-8295-53AF3BF1531A}"/>
    <cellStyle name="Normal 9 6 3 3 2 2 2" xfId="10557" xr:uid="{0980739E-1530-4319-A592-50916EB47AB0}"/>
    <cellStyle name="Normal 9 6 3 3 2 2 3" xfId="7433" xr:uid="{04C8E0FD-E2C4-4954-9019-96502BDA1227}"/>
    <cellStyle name="Normal 9 6 3 3 2 3" xfId="4075" xr:uid="{99E0D2A1-9E7A-43AA-B4C2-DB0AB1BE3E36}"/>
    <cellStyle name="Normal 9 6 3 3 2 3 2" xfId="9314" xr:uid="{01E71A63-3910-44BF-976D-B2C7548CEABA}"/>
    <cellStyle name="Normal 9 6 3 3 2 4" xfId="8295" xr:uid="{EF6A351D-061D-4B74-8ECA-35E12FA18AA3}"/>
    <cellStyle name="Normal 9 6 3 3 2 5" xfId="6190" xr:uid="{6918A943-A005-46CB-8F8D-7DB14FB70B27}"/>
    <cellStyle name="Normal 9 6 3 3 2 6" xfId="3056" xr:uid="{2B5DED1D-0323-4B83-A093-3178B694A578}"/>
    <cellStyle name="Normal 9 6 3 3 2 7" xfId="2030" xr:uid="{7E388DB3-6606-4E45-917C-8997393B149B}"/>
    <cellStyle name="Normal 9 6 3 3 3" xfId="5259" xr:uid="{7F2103BE-E31A-4AD0-B9B3-9999C7DF4890}"/>
    <cellStyle name="Normal 9 6 3 3 3 2" xfId="10488" xr:uid="{26D4EE02-AABC-43E7-AA75-FB6D97195CC3}"/>
    <cellStyle name="Normal 9 6 3 3 3 3" xfId="7364" xr:uid="{5EFFBDB6-1B9F-4020-ADA0-0D411D782EF4}"/>
    <cellStyle name="Normal 9 6 3 3 4" xfId="5201" xr:uid="{FA9C3014-84BB-4DBE-8D5B-0D1D0C70F550}"/>
    <cellStyle name="Normal 9 6 3 3 4 2" xfId="10430" xr:uid="{D8AD158F-4B4F-4F3F-B2DF-DA6BB75896D4}"/>
    <cellStyle name="Normal 9 6 3 3 4 3" xfId="7306" xr:uid="{546402FF-BFB9-4230-BF2D-8364103F50A8}"/>
    <cellStyle name="Normal 9 6 3 3 5" xfId="3594" xr:uid="{4A2B2C81-54D0-457D-B446-51A8E56943CB}"/>
    <cellStyle name="Normal 9 6 3 3 5 2" xfId="8833" xr:uid="{832487A2-511F-4E6E-8257-234ED2A33DBE}"/>
    <cellStyle name="Normal 9 6 3 3 6" xfId="7814" xr:uid="{72D11A9F-91FD-4585-A685-91E259C1E871}"/>
    <cellStyle name="Normal 9 6 3 3 7" xfId="5709" xr:uid="{2CBC5E9A-A367-4DBB-92B8-8C229064C211}"/>
    <cellStyle name="Normal 9 6 3 3 8" xfId="2575" xr:uid="{0F7BE777-141E-4841-8F9D-13C71354BF9B}"/>
    <cellStyle name="Normal 9 6 3 3 9" xfId="1549" xr:uid="{E1AE7821-6DA6-4027-B7E4-D7F23EB44A50}"/>
    <cellStyle name="Normal 9 6 3 4" xfId="274" xr:uid="{3C5920DC-5D1B-4422-80D0-F3457B609EF0}"/>
    <cellStyle name="Normal 9 6 3 4 2" xfId="5234" xr:uid="{8A866811-FC26-48C7-8419-91FEA0ACDCBD}"/>
    <cellStyle name="Normal 9 6 3 4 2 2" xfId="10463" xr:uid="{1BDD7A40-69E2-469C-A2CD-A74CFA585782}"/>
    <cellStyle name="Normal 9 6 3 4 2 3" xfId="7339" xr:uid="{AC117134-6F9C-4B9A-A794-20BA067972E3}"/>
    <cellStyle name="Normal 9 6 3 4 3" xfId="3351" xr:uid="{7B8A8F00-1DF9-498B-8137-77ECFA10A227}"/>
    <cellStyle name="Normal 9 6 3 4 3 2" xfId="8590" xr:uid="{1F273CEF-6429-4265-8ABE-00120ECA4ABD}"/>
    <cellStyle name="Normal 9 6 3 4 4" xfId="7571" xr:uid="{97660F21-19BB-4679-9C95-2F6546A55A40}"/>
    <cellStyle name="Normal 9 6 3 4 5" xfId="5466" xr:uid="{64432CB1-47D0-4A9C-84E9-AC2E751AE9A8}"/>
    <cellStyle name="Normal 9 6 3 4 6" xfId="2332" xr:uid="{52EF0EA2-24A9-4A94-B124-A57BB4A4FCC3}"/>
    <cellStyle name="Normal 9 6 3 4 7" xfId="1306" xr:uid="{75F4B4F1-55D8-4816-A208-0E2C0C49992F}"/>
    <cellStyle name="Normal 9 6 3 5" xfId="760" xr:uid="{9B366A92-A0CC-4982-A259-6F466B43111C}"/>
    <cellStyle name="Normal 9 6 3 5 2" xfId="5292" xr:uid="{B45E3711-FC10-4437-8CD1-7C8D8B02253D}"/>
    <cellStyle name="Normal 9 6 3 5 2 2" xfId="10521" xr:uid="{8D7E0161-96B6-41A1-8F01-78940156F0F3}"/>
    <cellStyle name="Normal 9 6 3 5 2 3" xfId="7397" xr:uid="{B6A15436-3D41-472C-A8AC-9C2F5C8056C8}"/>
    <cellStyle name="Normal 9 6 3 5 3" xfId="3832" xr:uid="{D4D6258C-861E-4532-82C2-B9CCF98D4D5F}"/>
    <cellStyle name="Normal 9 6 3 5 3 2" xfId="9071" xr:uid="{4D0510BF-EA5A-44D6-8761-041B9ED74296}"/>
    <cellStyle name="Normal 9 6 3 5 4" xfId="8052" xr:uid="{7D4402AF-F8D9-4C9D-A6E2-30A3617DBF24}"/>
    <cellStyle name="Normal 9 6 3 5 5" xfId="5947" xr:uid="{CE9AC5B9-A159-4986-9936-33DC85BC66FC}"/>
    <cellStyle name="Normal 9 6 3 5 6" xfId="2813" xr:uid="{B619553B-C322-4CA7-AA42-27EABD340ABB}"/>
    <cellStyle name="Normal 9 6 3 5 7" xfId="1787" xr:uid="{28F1BDBA-1651-4EAC-A715-122AE8E6757A}"/>
    <cellStyle name="Normal 9 6 3 6" xfId="5220" xr:uid="{9A7EE0F2-123D-4A91-B921-DE29D49BCE15}"/>
    <cellStyle name="Normal 9 6 3 6 2" xfId="10449" xr:uid="{10C3FD66-A68B-4E7E-9BC6-2389CCCEC3D7}"/>
    <cellStyle name="Normal 9 6 3 6 3" xfId="7325" xr:uid="{9591FB57-545C-4408-AEEB-F1D42176CE44}"/>
    <cellStyle name="Normal 9 6 3 7" xfId="5167" xr:uid="{27495B2A-18D5-486F-ACEA-F3D757AAAC9C}"/>
    <cellStyle name="Normal 9 6 3 7 2" xfId="10396" xr:uid="{47367B43-4A2B-481B-AD9B-BE20D1BF6AEC}"/>
    <cellStyle name="Normal 9 6 3 7 3" xfId="7272" xr:uid="{3D70CEB4-E415-4F0E-9D00-0C2C0928836A}"/>
    <cellStyle name="Normal 9 6 3 8" xfId="3294" xr:uid="{31BCAFE7-5023-410C-808A-31678B242EB2}"/>
    <cellStyle name="Normal 9 6 3 8 2" xfId="8533" xr:uid="{E30FE95A-E526-45B9-BC8A-6F896E8CBA46}"/>
    <cellStyle name="Normal 9 6 3 9" xfId="7514" xr:uid="{C5513E4B-16EA-4B67-8B55-C0D36C527ABC}"/>
    <cellStyle name="Normal 9 6 4" xfId="353" xr:uid="{17487221-03F6-43C0-AD40-8934CE1CB120}"/>
    <cellStyle name="Normal 9 6 4 10" xfId="2411" xr:uid="{DB5ABF32-D51B-455F-A719-7DC4D3861237}"/>
    <cellStyle name="Normal 9 6 4 11" xfId="1385" xr:uid="{C7065A87-201A-45BB-9DB7-F60009F28CC5}"/>
    <cellStyle name="Normal 9 6 4 2" xfId="598" xr:uid="{B18496D2-66DA-44FD-9CE6-4BA93E90B20C}"/>
    <cellStyle name="Normal 9 6 4 2 2" xfId="1081" xr:uid="{DA6BE826-9BA8-4BB2-955E-E0BA463ABC2A}"/>
    <cellStyle name="Normal 9 6 4 2 2 2" xfId="5342" xr:uid="{D2FD6270-C642-44D2-8C60-F498EB0782AA}"/>
    <cellStyle name="Normal 9 6 4 2 2 2 2" xfId="10571" xr:uid="{B905425D-664C-476B-BB93-C6B6DB64E645}"/>
    <cellStyle name="Normal 9 6 4 2 2 2 3" xfId="7447" xr:uid="{26A04C2A-1CB1-4E15-AD09-6ACE8785D416}"/>
    <cellStyle name="Normal 9 6 4 2 2 3" xfId="4153" xr:uid="{CCAE77B7-BF57-43D2-B1D7-97BB8DF1116D}"/>
    <cellStyle name="Normal 9 6 4 2 2 3 2" xfId="9392" xr:uid="{4AE2EFDC-4F60-4752-B857-E60F9CB1479E}"/>
    <cellStyle name="Normal 9 6 4 2 2 4" xfId="8373" xr:uid="{D4A66AAF-6ACA-47AF-BFE6-37200595FE48}"/>
    <cellStyle name="Normal 9 6 4 2 2 5" xfId="6268" xr:uid="{A21C5937-196F-4627-BE09-A5DE85DA5414}"/>
    <cellStyle name="Normal 9 6 4 2 2 6" xfId="3134" xr:uid="{47610041-CFF4-4A82-9DD1-EA632289B011}"/>
    <cellStyle name="Normal 9 6 4 2 2 7" xfId="2108" xr:uid="{E9E7E805-6C07-40BE-92BF-FC641B85ED1A}"/>
    <cellStyle name="Normal 9 6 4 2 3" xfId="5272" xr:uid="{E244CBD7-EEEA-47CB-98FF-063DEE9C42E1}"/>
    <cellStyle name="Normal 9 6 4 2 3 2" xfId="10501" xr:uid="{E6B7C299-1F00-4EF1-A275-FBF94FFB6D71}"/>
    <cellStyle name="Normal 9 6 4 2 3 3" xfId="7377" xr:uid="{A0600794-351B-4CC8-99B1-6E626360C226}"/>
    <cellStyle name="Normal 9 6 4 2 4" xfId="5154" xr:uid="{E411E039-D192-4BE1-8F34-FF018E78D930}"/>
    <cellStyle name="Normal 9 6 4 2 4 2" xfId="10383" xr:uid="{F85D0BDB-924B-4F91-9935-656BD8B75580}"/>
    <cellStyle name="Normal 9 6 4 2 4 3" xfId="7259" xr:uid="{60BC5361-BA98-40DC-B3BD-66FB0DF1F1D4}"/>
    <cellStyle name="Normal 9 6 4 2 5" xfId="3672" xr:uid="{5D1351BA-FA76-43C9-9868-BA3FF67CE9F1}"/>
    <cellStyle name="Normal 9 6 4 2 5 2" xfId="8911" xr:uid="{9244E5C2-9234-4D26-BCEE-045C259CBEE6}"/>
    <cellStyle name="Normal 9 6 4 2 6" xfId="7892" xr:uid="{E5F950D2-C067-4CA4-93DA-A74EC875E70E}"/>
    <cellStyle name="Normal 9 6 4 2 7" xfId="5787" xr:uid="{1980A3DC-7080-4C4F-A8D7-F97668210961}"/>
    <cellStyle name="Normal 9 6 4 2 8" xfId="2653" xr:uid="{5C4289C2-8718-4E97-951A-55BE6D9C8242}"/>
    <cellStyle name="Normal 9 6 4 2 9" xfId="1627" xr:uid="{B377A085-8A05-4981-8246-A87E9F05D505}"/>
    <cellStyle name="Normal 9 6 4 3" xfId="839" xr:uid="{3F872C94-F44F-4927-B8BB-03A672BBC266}"/>
    <cellStyle name="Normal 9 6 4 3 2" xfId="5307" xr:uid="{85A1AC42-02BE-426A-9F7E-11EDBAE531F7}"/>
    <cellStyle name="Normal 9 6 4 3 2 2" xfId="10536" xr:uid="{CC84950B-127C-4451-ADD7-C1EE5F605712}"/>
    <cellStyle name="Normal 9 6 4 3 2 3" xfId="7412" xr:uid="{8E1672E8-EF34-44C6-9763-CAD57E17DB15}"/>
    <cellStyle name="Normal 9 6 4 3 3" xfId="3911" xr:uid="{22423361-39A7-4013-B7BC-F5B24E964704}"/>
    <cellStyle name="Normal 9 6 4 3 3 2" xfId="9150" xr:uid="{DC1C4216-8080-47F4-9355-D11827229183}"/>
    <cellStyle name="Normal 9 6 4 3 4" xfId="8131" xr:uid="{D4090F2C-0B63-4E39-B0EB-D5B7E3A18144}"/>
    <cellStyle name="Normal 9 6 4 3 5" xfId="6026" xr:uid="{2692647B-4951-4F7D-B003-CE9A64186560}"/>
    <cellStyle name="Normal 9 6 4 3 6" xfId="2892" xr:uid="{9D56FA14-5B1D-4CC6-830C-54360AA76229}"/>
    <cellStyle name="Normal 9 6 4 3 7" xfId="1866" xr:uid="{F1B3CE4C-DA93-4516-920F-B7A001E858B4}"/>
    <cellStyle name="Normal 9 6 4 4" xfId="5186" xr:uid="{2793D174-0565-4359-92C8-99C044AB1D24}"/>
    <cellStyle name="Normal 9 6 4 4 2" xfId="10415" xr:uid="{C9B139FA-CCAE-4A93-AE6C-437BFEEFF7CD}"/>
    <cellStyle name="Normal 9 6 4 4 3" xfId="7291" xr:uid="{F47E8CAF-96BE-4A73-A758-03762587463A}"/>
    <cellStyle name="Normal 9 6 4 5" xfId="4271" xr:uid="{735CDC29-CEE0-4CD2-BADE-076508E1481C}"/>
    <cellStyle name="Normal 9 6 4 5 2" xfId="9511" xr:uid="{A05CD010-7E06-48BD-8747-55F1E7B9D12E}"/>
    <cellStyle name="Normal 9 6 4 5 3" xfId="6387" xr:uid="{0946F340-3A76-49DC-9EDC-B0500880D427}"/>
    <cellStyle name="Normal 9 6 4 6" xfId="3430" xr:uid="{3C7320F6-204C-4AB7-9B69-9A6A9255CA1A}"/>
    <cellStyle name="Normal 9 6 4 6 2" xfId="8669" xr:uid="{12C5E2F8-B00E-4639-80E4-1BB564A9493C}"/>
    <cellStyle name="Normal 9 6 4 7" xfId="7650" xr:uid="{DCB26FCD-76F7-4E2B-95EF-AD03CBD79D91}"/>
    <cellStyle name="Normal 9 6 4 8" xfId="5545" xr:uid="{BF33738B-8773-43C9-87FD-3A979E3CA71A}"/>
    <cellStyle name="Normal 9 6 4 9" xfId="10659" xr:uid="{3B1287A6-0092-4288-B001-58C7316CA76F}"/>
    <cellStyle name="Normal 9 6 5" xfId="396" xr:uid="{C3D7F7DD-3A7B-471D-A802-9ADDBEDFF8FF}"/>
    <cellStyle name="Normal 9 6 5 10" xfId="2452" xr:uid="{C1EE50D1-9A15-4AD7-BF42-ACB17B44A11E}"/>
    <cellStyle name="Normal 9 6 5 11" xfId="1426" xr:uid="{D8FE4F8E-6B6F-45EC-9054-F777B1E2516B}"/>
    <cellStyle name="Normal 9 6 5 2" xfId="639" xr:uid="{5BA25BF5-AF44-416C-99E8-E3EA593E7DAD}"/>
    <cellStyle name="Normal 9 6 5 2 2" xfId="1122" xr:uid="{DDFCC0F5-55E4-421B-8C50-47C5ACE5EF9C}"/>
    <cellStyle name="Normal 9 6 5 2 2 2" xfId="5347" xr:uid="{C701035F-A63E-4FAC-AD32-D3BAF570BA85}"/>
    <cellStyle name="Normal 9 6 5 2 2 2 2" xfId="10576" xr:uid="{88564D32-5C6F-4919-A915-E276B2DE3113}"/>
    <cellStyle name="Normal 9 6 5 2 2 2 3" xfId="7452" xr:uid="{4E0083AA-9BCC-4C19-90C9-FDC11A5943B4}"/>
    <cellStyle name="Normal 9 6 5 2 2 3" xfId="4194" xr:uid="{2A91D9D8-A829-4DA2-ABFC-229344888502}"/>
    <cellStyle name="Normal 9 6 5 2 2 3 2" xfId="9433" xr:uid="{7A349077-72D3-4A3F-86B2-D56CBF47D1F3}"/>
    <cellStyle name="Normal 9 6 5 2 2 4" xfId="8414" xr:uid="{05B89CF7-FE57-4B9E-8FC9-5747759A7755}"/>
    <cellStyle name="Normal 9 6 5 2 2 5" xfId="6309" xr:uid="{064D3514-2ED1-48B0-83CD-3CFB936009A2}"/>
    <cellStyle name="Normal 9 6 5 2 2 6" xfId="3175" xr:uid="{0A18B80D-73AC-4EF6-A3C4-DD6422E39A53}"/>
    <cellStyle name="Normal 9 6 5 2 2 7" xfId="2149" xr:uid="{9AAA377D-5A4C-41E1-9E26-A2EEB651029C}"/>
    <cellStyle name="Normal 9 6 5 2 3" xfId="5277" xr:uid="{A4A8A0FA-C596-4217-B2F8-8954533F33CB}"/>
    <cellStyle name="Normal 9 6 5 2 3 2" xfId="10506" xr:uid="{FF2A59B7-B3DA-41C9-84D4-BAB05CA72E00}"/>
    <cellStyle name="Normal 9 6 5 2 3 3" xfId="7382" xr:uid="{5B1E77C7-9AD6-4283-BF24-0B4A5923FFDF}"/>
    <cellStyle name="Normal 9 6 5 2 4" xfId="5150" xr:uid="{11A6C361-D73B-4BD1-A5D1-2482257BF31A}"/>
    <cellStyle name="Normal 9 6 5 2 4 2" xfId="10379" xr:uid="{555174CC-4F59-43CA-9105-1B211AA05653}"/>
    <cellStyle name="Normal 9 6 5 2 4 3" xfId="7255" xr:uid="{32864EB8-41FB-4838-9AE3-2C9DF1F3CE1D}"/>
    <cellStyle name="Normal 9 6 5 2 5" xfId="3713" xr:uid="{CB193352-C300-4968-B356-657E344F60DF}"/>
    <cellStyle name="Normal 9 6 5 2 5 2" xfId="8952" xr:uid="{9D0E104B-D544-44B1-B470-E430A100470E}"/>
    <cellStyle name="Normal 9 6 5 2 6" xfId="7933" xr:uid="{7CC7B696-FE26-410D-8531-B471DEC0617D}"/>
    <cellStyle name="Normal 9 6 5 2 7" xfId="5828" xr:uid="{5CADED56-D2FE-4CDA-96C3-250C6AFDAF61}"/>
    <cellStyle name="Normal 9 6 5 2 8" xfId="2694" xr:uid="{93D1CFCC-548B-4DFA-B84B-D3941D908FF6}"/>
    <cellStyle name="Normal 9 6 5 2 9" xfId="1668" xr:uid="{0E647743-5471-4F9C-8DEA-C7A9A19D4026}"/>
    <cellStyle name="Normal 9 6 5 3" xfId="880" xr:uid="{67F9B32A-36A8-4A14-B0A5-43B2C70FADAF}"/>
    <cellStyle name="Normal 9 6 5 3 2" xfId="5312" xr:uid="{F9C3BCF2-9041-4010-B9CA-1BD33D3E71EF}"/>
    <cellStyle name="Normal 9 6 5 3 2 2" xfId="10541" xr:uid="{B956A6F2-8885-4669-AB3B-A93F0D8483A9}"/>
    <cellStyle name="Normal 9 6 5 3 2 3" xfId="7417" xr:uid="{71A632F3-74B4-43AA-9021-2BEAC294E241}"/>
    <cellStyle name="Normal 9 6 5 3 3" xfId="3952" xr:uid="{1B4E3B9B-BC47-44D0-BA82-9899411AD60F}"/>
    <cellStyle name="Normal 9 6 5 3 3 2" xfId="9191" xr:uid="{261300DE-5903-4A94-AE68-0E504E8D5CB2}"/>
    <cellStyle name="Normal 9 6 5 3 4" xfId="8172" xr:uid="{EC946645-DF33-4248-A725-AA4E14E5B594}"/>
    <cellStyle name="Normal 9 6 5 3 5" xfId="6067" xr:uid="{13E80EF3-A64C-4D30-835A-18C1600C66D6}"/>
    <cellStyle name="Normal 9 6 5 3 6" xfId="2933" xr:uid="{8DFD7012-DC7A-4089-B0D1-2A4A97FF9496}"/>
    <cellStyle name="Normal 9 6 5 3 7" xfId="1907" xr:uid="{14ADAAB3-8AF3-42BF-B07D-BAA4AD76CCFB}"/>
    <cellStyle name="Normal 9 6 5 4" xfId="5190" xr:uid="{FC3E5E62-AABB-404B-8206-6AA99D6252EF}"/>
    <cellStyle name="Normal 9 6 5 4 2" xfId="10419" xr:uid="{C05CD3CD-0E2D-4E4F-A53B-F2F264378EA8}"/>
    <cellStyle name="Normal 9 6 5 4 3" xfId="7295" xr:uid="{E52166FE-C314-46AF-8223-6B1070240074}"/>
    <cellStyle name="Normal 9 6 5 5" xfId="5204" xr:uid="{33CA0A2F-B9A2-4C0B-86A4-4D592B495603}"/>
    <cellStyle name="Normal 9 6 5 5 2" xfId="10433" xr:uid="{6041577F-2DBB-4C98-8B3B-21F958A7623B}"/>
    <cellStyle name="Normal 9 6 5 5 3" xfId="7309" xr:uid="{6B6E4876-CA43-4190-B4AD-CE3526957FAF}"/>
    <cellStyle name="Normal 9 6 5 6" xfId="3471" xr:uid="{4BBECA9C-3284-4E09-B0E6-C4B20D7A7B14}"/>
    <cellStyle name="Normal 9 6 5 6 2" xfId="8710" xr:uid="{B249DF75-E563-4BC3-80ED-46734C82FF0F}"/>
    <cellStyle name="Normal 9 6 5 7" xfId="7691" xr:uid="{BE8BEB46-C7AC-45DF-82A1-FE939A936CFF}"/>
    <cellStyle name="Normal 9 6 5 8" xfId="5586" xr:uid="{CBF83C1A-BAD4-46AD-A8F0-2F1010EB6D55}"/>
    <cellStyle name="Normal 9 6 5 9" xfId="10700" xr:uid="{592DF2E8-7B76-4056-BA3C-9FAF66AA22EF}"/>
    <cellStyle name="Normal 9 6 6" xfId="437" xr:uid="{6B815D67-030F-4512-A80D-75ABC79772B4}"/>
    <cellStyle name="Normal 9 6 6 10" xfId="2493" xr:uid="{67B20A18-A682-40BA-8F54-1DC9D3AC0A0D}"/>
    <cellStyle name="Normal 9 6 6 11" xfId="1467" xr:uid="{8DEA7F8E-3A5D-4B24-8F91-08E74E25EFA2}"/>
    <cellStyle name="Normal 9 6 6 2" xfId="680" xr:uid="{EF414303-F22F-4AF3-837A-0A26A8A77E1A}"/>
    <cellStyle name="Normal 9 6 6 2 2" xfId="1163" xr:uid="{820E1532-99C7-4A26-828F-81ECD32FA63C}"/>
    <cellStyle name="Normal 9 6 6 2 2 2" xfId="5352" xr:uid="{7F020FB5-6EF4-45D3-B413-080F291F71BF}"/>
    <cellStyle name="Normal 9 6 6 2 2 2 2" xfId="10581" xr:uid="{A156A70B-BA76-4829-826E-9B5A7029390D}"/>
    <cellStyle name="Normal 9 6 6 2 2 2 3" xfId="7457" xr:uid="{AEF5FC58-C840-4C1D-B0D0-2A5A526BEC30}"/>
    <cellStyle name="Normal 9 6 6 2 2 3" xfId="4235" xr:uid="{5151EC41-7B5C-4677-9803-CE2C141283A3}"/>
    <cellStyle name="Normal 9 6 6 2 2 3 2" xfId="9474" xr:uid="{78E2A014-BA36-4115-BF70-E2EDA91556CC}"/>
    <cellStyle name="Normal 9 6 6 2 2 4" xfId="8455" xr:uid="{4084834D-3743-48EA-A652-AECD577B27EA}"/>
    <cellStyle name="Normal 9 6 6 2 2 5" xfId="6350" xr:uid="{00AB3E82-E288-4A78-B08B-7789BCEAF2A8}"/>
    <cellStyle name="Normal 9 6 6 2 2 6" xfId="3216" xr:uid="{109D6E31-254A-489D-A317-27277E9FFC2B}"/>
    <cellStyle name="Normal 9 6 6 2 2 7" xfId="2190" xr:uid="{E3D5876A-CF86-442E-BC17-B4E03E44ADCC}"/>
    <cellStyle name="Normal 9 6 6 2 3" xfId="5282" xr:uid="{7A5636F5-D3F7-48CD-8BAC-0815103565EC}"/>
    <cellStyle name="Normal 9 6 6 2 3 2" xfId="10511" xr:uid="{BAA72185-70B4-4CF9-8511-4695F9E57AA0}"/>
    <cellStyle name="Normal 9 6 6 2 3 3" xfId="7387" xr:uid="{9C68E527-F315-42B4-A052-417F9192CB2E}"/>
    <cellStyle name="Normal 9 6 6 2 4" xfId="5223" xr:uid="{0176EFCB-6299-4C5F-BF3E-B9FF0061FA6A}"/>
    <cellStyle name="Normal 9 6 6 2 4 2" xfId="10452" xr:uid="{156EFBF9-28B8-4F51-BBC0-2EF31BEFF3AC}"/>
    <cellStyle name="Normal 9 6 6 2 4 3" xfId="7328" xr:uid="{D2E6973A-C6B7-4376-B3F8-1FEE85588CEC}"/>
    <cellStyle name="Normal 9 6 6 2 5" xfId="3754" xr:uid="{AF4D9E4C-95A8-4AB5-94F4-16F5259D27C6}"/>
    <cellStyle name="Normal 9 6 6 2 5 2" xfId="8993" xr:uid="{E86CBB18-1956-4306-A6AD-E5D077D4967A}"/>
    <cellStyle name="Normal 9 6 6 2 6" xfId="7974" xr:uid="{19B19F14-4DF3-42A0-BF48-2C48695B0E0D}"/>
    <cellStyle name="Normal 9 6 6 2 7" xfId="5869" xr:uid="{29747633-7029-44DE-8C4A-82492009D959}"/>
    <cellStyle name="Normal 9 6 6 2 8" xfId="2735" xr:uid="{9978811F-46F4-4A74-B477-C8079143C463}"/>
    <cellStyle name="Normal 9 6 6 2 9" xfId="1709" xr:uid="{23FAE224-516E-48DB-8277-1908A4DCB152}"/>
    <cellStyle name="Normal 9 6 6 3" xfId="921" xr:uid="{0FE9A9A6-A6A7-4C73-9D4A-85E99D427C0B}"/>
    <cellStyle name="Normal 9 6 6 3 2" xfId="5317" xr:uid="{4A269109-DEE3-4F94-98AA-C8EDDEDBC83B}"/>
    <cellStyle name="Normal 9 6 6 3 2 2" xfId="10546" xr:uid="{369ED2E7-77AB-4579-B8D2-11C2A1B00035}"/>
    <cellStyle name="Normal 9 6 6 3 2 3" xfId="7422" xr:uid="{53BD3DDD-688A-4AB1-81A0-08BA480F7D9A}"/>
    <cellStyle name="Normal 9 6 6 3 3" xfId="3993" xr:uid="{5B3C1D34-5006-4CED-95E7-9CB07CD472E2}"/>
    <cellStyle name="Normal 9 6 6 3 3 2" xfId="9232" xr:uid="{7C3BA8CA-406F-4139-A66E-4211BE9539E7}"/>
    <cellStyle name="Normal 9 6 6 3 4" xfId="8213" xr:uid="{90E06042-17C2-4F14-85D0-0C97071EC400}"/>
    <cellStyle name="Normal 9 6 6 3 5" xfId="6108" xr:uid="{093441B5-BE6F-42AD-B362-F7D5DA3D1A94}"/>
    <cellStyle name="Normal 9 6 6 3 6" xfId="2974" xr:uid="{8F053710-CB72-4069-A6CF-0E621D90E340}"/>
    <cellStyle name="Normal 9 6 6 3 7" xfId="1948" xr:uid="{B1369D3B-DAAB-414A-94B3-F24C4148CE5A}"/>
    <cellStyle name="Normal 9 6 6 4" xfId="5213" xr:uid="{E60F9FFA-7750-4C6F-A051-E8E76AB3C8D5}"/>
    <cellStyle name="Normal 9 6 6 4 2" xfId="10442" xr:uid="{A508C8EB-BA65-44B8-8BCE-A43B0589EC8F}"/>
    <cellStyle name="Normal 9 6 6 4 3" xfId="7318" xr:uid="{CEBEFB2A-6E04-41B2-BC5C-D9436E59863C}"/>
    <cellStyle name="Normal 9 6 6 5" xfId="5254" xr:uid="{F0B9E6BE-BABD-4093-8112-C3DBF1736690}"/>
    <cellStyle name="Normal 9 6 6 5 2" xfId="10483" xr:uid="{C803A2AF-D1A5-46BB-82FD-260E33C196F4}"/>
    <cellStyle name="Normal 9 6 6 5 3" xfId="7359" xr:uid="{711D298D-CEC2-4EB5-838B-C5ECE1B9C0CF}"/>
    <cellStyle name="Normal 9 6 6 6" xfId="3512" xr:uid="{A8A6B368-F28D-485C-A463-6B41A5551B5B}"/>
    <cellStyle name="Normal 9 6 6 6 2" xfId="8751" xr:uid="{DE2F8119-D673-45CE-80DA-DB3D3A07664C}"/>
    <cellStyle name="Normal 9 6 6 7" xfId="7732" xr:uid="{169E6BB9-5674-4B45-8753-C093A8701C06}"/>
    <cellStyle name="Normal 9 6 6 8" xfId="5627" xr:uid="{669C0F7E-0E84-4060-BE10-32A56F53B41A}"/>
    <cellStyle name="Normal 9 6 6 9" xfId="10741" xr:uid="{A82560A6-AD88-4023-9C73-624A76F46001}"/>
    <cellStyle name="Normal 9 6 7" xfId="295" xr:uid="{0881B195-B984-4A0C-80A7-D5A98F53C164}"/>
    <cellStyle name="Normal 9 6 7 10" xfId="1327" xr:uid="{BA1D2DC1-03C8-4D3E-81A0-C8B456389FD1}"/>
    <cellStyle name="Normal 9 6 7 2" xfId="541" xr:uid="{C630C057-7B5B-49F4-B8FC-577A8EE6C0FD}"/>
    <cellStyle name="Normal 9 6 7 2 2" xfId="1024" xr:uid="{203C3BE6-FBDA-4F9E-A122-6E1D466ACE0A}"/>
    <cellStyle name="Normal 9 6 7 2 2 2" xfId="5333" xr:uid="{B0C5AC1F-2D60-4AA8-B54B-AD3245B53320}"/>
    <cellStyle name="Normal 9 6 7 2 2 2 2" xfId="10562" xr:uid="{5A26AE0B-3C64-48C2-B4B8-C127B5C9DE6B}"/>
    <cellStyle name="Normal 9 6 7 2 2 2 3" xfId="7438" xr:uid="{8B3D909B-C64C-4D2F-9A29-D8A2CF6C0169}"/>
    <cellStyle name="Normal 9 6 7 2 2 3" xfId="4096" xr:uid="{E21EE601-C47C-4BA6-9B96-F32274A48A21}"/>
    <cellStyle name="Normal 9 6 7 2 2 3 2" xfId="9335" xr:uid="{E8365FA9-EA31-42BB-8818-69338472EDE3}"/>
    <cellStyle name="Normal 9 6 7 2 2 4" xfId="8316" xr:uid="{858B0933-2021-48EE-A010-1E4800362B2D}"/>
    <cellStyle name="Normal 9 6 7 2 2 5" xfId="6211" xr:uid="{475472B7-E580-4A4C-8EB9-1751F60BECDB}"/>
    <cellStyle name="Normal 9 6 7 2 2 6" xfId="3077" xr:uid="{65BF15AD-F71B-45F2-AE62-83E673E9F366}"/>
    <cellStyle name="Normal 9 6 7 2 2 7" xfId="2051" xr:uid="{DA8EFF10-DD92-4713-9C8D-1FBA85F4323D}"/>
    <cellStyle name="Normal 9 6 7 2 3" xfId="5263" xr:uid="{81130B13-0195-44EA-ABD2-B7C309F289CE}"/>
    <cellStyle name="Normal 9 6 7 2 3 2" xfId="10492" xr:uid="{8AE9281B-6A82-4A56-BCFE-66E37B460EFD}"/>
    <cellStyle name="Normal 9 6 7 2 3 3" xfId="7368" xr:uid="{87CB6F5D-6D5B-49C4-B060-83EABFD98873}"/>
    <cellStyle name="Normal 9 6 7 2 4" xfId="5251" xr:uid="{F36491F7-0CE5-4FC5-AEE1-E70F8A262E9E}"/>
    <cellStyle name="Normal 9 6 7 2 4 2" xfId="10480" xr:uid="{87123650-CB64-4C96-B3E7-600E49BFCADE}"/>
    <cellStyle name="Normal 9 6 7 2 4 3" xfId="7356" xr:uid="{5D9C31F0-EA13-46EC-BAB4-A4B21798C250}"/>
    <cellStyle name="Normal 9 6 7 2 5" xfId="3615" xr:uid="{80442853-B621-4E30-A97B-C0490C8C9DF8}"/>
    <cellStyle name="Normal 9 6 7 2 5 2" xfId="8854" xr:uid="{0728817C-EE43-49DE-BAA8-7E83F8FD7253}"/>
    <cellStyle name="Normal 9 6 7 2 6" xfId="7835" xr:uid="{4694F455-9870-4A62-9D25-624BFAF3308B}"/>
    <cellStyle name="Normal 9 6 7 2 7" xfId="5730" xr:uid="{99343EAA-5788-4CBF-B0F9-5205D30A749E}"/>
    <cellStyle name="Normal 9 6 7 2 8" xfId="2596" xr:uid="{D2A41BCA-0C50-416F-81FA-F31CDE1C8D0E}"/>
    <cellStyle name="Normal 9 6 7 2 9" xfId="1570" xr:uid="{C2CFF1B7-4F7A-4D5B-99AA-F4777BCB582A}"/>
    <cellStyle name="Normal 9 6 7 3" xfId="781" xr:uid="{FACDBAF1-373A-43A7-9226-445AAB602234}"/>
    <cellStyle name="Normal 9 6 7 3 2" xfId="5297" xr:uid="{5E1ABF6F-C3D4-4B31-9B8F-EAC2D1881DC2}"/>
    <cellStyle name="Normal 9 6 7 3 2 2" xfId="10526" xr:uid="{30FD44D6-A943-4B8E-AD54-666A707405A9}"/>
    <cellStyle name="Normal 9 6 7 3 2 3" xfId="7402" xr:uid="{938B1709-9D5C-4399-B63E-CA7D2496DA56}"/>
    <cellStyle name="Normal 9 6 7 3 3" xfId="3853" xr:uid="{908CA181-F387-4520-B5B6-568ED43E191B}"/>
    <cellStyle name="Normal 9 6 7 3 3 2" xfId="9092" xr:uid="{CB9D797A-690B-49C8-BF29-194ED73CD0AA}"/>
    <cellStyle name="Normal 9 6 7 3 4" xfId="8073" xr:uid="{6C5DC4B0-9ED7-4A18-9304-DB3603423C11}"/>
    <cellStyle name="Normal 9 6 7 3 5" xfId="5968" xr:uid="{8739285B-B9FD-4D6C-9513-19735A067F2B}"/>
    <cellStyle name="Normal 9 6 7 3 6" xfId="2834" xr:uid="{2D7869BE-36E7-4DCB-99FD-05A1D9C24018}"/>
    <cellStyle name="Normal 9 6 7 3 7" xfId="1808" xr:uid="{B4EA2AD4-81FB-46E9-85F3-5B60EE2BEA56}"/>
    <cellStyle name="Normal 9 6 7 4" xfId="5194" xr:uid="{D16EBA48-7F6E-435A-954F-A7FA9FFE771A}"/>
    <cellStyle name="Normal 9 6 7 4 2" xfId="10423" xr:uid="{D00DE97F-2AFC-4AD5-BC3A-BC741BF43582}"/>
    <cellStyle name="Normal 9 6 7 4 3" xfId="7299" xr:uid="{1ACE2A85-9F30-4D70-BFE8-6BBA0E947A59}"/>
    <cellStyle name="Normal 9 6 7 5" xfId="5149" xr:uid="{514DCE55-D612-451D-A025-202172553253}"/>
    <cellStyle name="Normal 9 6 7 5 2" xfId="10378" xr:uid="{BB2CD2E8-717A-4917-B248-63A62689BBF9}"/>
    <cellStyle name="Normal 9 6 7 5 3" xfId="7254" xr:uid="{54857B86-920A-4CF7-B84A-540755FB8F2A}"/>
    <cellStyle name="Normal 9 6 7 6" xfId="3372" xr:uid="{9100A122-73CD-48DB-A592-303A22987A88}"/>
    <cellStyle name="Normal 9 6 7 6 2" xfId="8611" xr:uid="{7CA4445F-5DDF-469C-AF01-89AEE6C5E619}"/>
    <cellStyle name="Normal 9 6 7 7" xfId="7592" xr:uid="{757330FD-4DFA-4F78-8C52-11E0413CCC47}"/>
    <cellStyle name="Normal 9 6 7 8" xfId="5487" xr:uid="{DEC7389E-003C-4237-9AB3-9DCCC4180441}"/>
    <cellStyle name="Normal 9 6 7 9" xfId="2353" xr:uid="{793CC24A-55DF-4E51-952F-082AF7389C89}"/>
    <cellStyle name="Normal 9 6 8" xfId="485" xr:uid="{4AA9C325-B1B0-4BA3-B1EE-81914D6D5445}"/>
    <cellStyle name="Normal 9 6 8 2" xfId="968" xr:uid="{E9D1F424-2A2B-4C5E-9B35-110A5B21B69D}"/>
    <cellStyle name="Normal 9 6 8 2 2" xfId="5323" xr:uid="{4A2C2AE3-0CD3-436F-81C0-B6226727DA8F}"/>
    <cellStyle name="Normal 9 6 8 2 2 2" xfId="10552" xr:uid="{EE11D5CF-ACC6-4C5A-AD2D-F28F16919601}"/>
    <cellStyle name="Normal 9 6 8 2 2 3" xfId="7428" xr:uid="{5EAC0465-713E-4BF1-A0F5-CFA1C4033368}"/>
    <cellStyle name="Normal 9 6 8 2 3" xfId="4040" xr:uid="{A8304F79-31D8-4DC5-88BF-C979320E2F8F}"/>
    <cellStyle name="Normal 9 6 8 2 3 2" xfId="9279" xr:uid="{429000A8-0255-43E0-8D4E-6082E31B31CE}"/>
    <cellStyle name="Normal 9 6 8 2 4" xfId="8260" xr:uid="{A305C451-93B2-44C1-8D74-2D771238E606}"/>
    <cellStyle name="Normal 9 6 8 2 5" xfId="6155" xr:uid="{785FC5C5-AC77-49D4-ADCE-B42CBD3A051D}"/>
    <cellStyle name="Normal 9 6 8 2 6" xfId="3021" xr:uid="{3D5140F2-086B-4215-B992-14B04976F04D}"/>
    <cellStyle name="Normal 9 6 8 2 7" xfId="1995" xr:uid="{7A49CAD9-BBE2-4DA8-9D0F-E1919CB3253C}"/>
    <cellStyle name="Normal 9 6 8 3" xfId="5258" xr:uid="{4B8B4CE1-F61E-416A-AFF0-EC3700515041}"/>
    <cellStyle name="Normal 9 6 8 3 2" xfId="10487" xr:uid="{3015D717-DBFB-45ED-B9B0-AB799827712F}"/>
    <cellStyle name="Normal 9 6 8 3 3" xfId="7363" xr:uid="{B5A0B925-B825-40EB-9E86-9577995F11B1}"/>
    <cellStyle name="Normal 9 6 8 4" xfId="5182" xr:uid="{AEF4CC74-6BA8-4C8C-96F9-F72446BA9EDB}"/>
    <cellStyle name="Normal 9 6 8 4 2" xfId="10411" xr:uid="{77D0497C-B0DE-4BEE-B4C8-7D23B3FB7382}"/>
    <cellStyle name="Normal 9 6 8 4 3" xfId="7287" xr:uid="{86A0EDE2-4DA1-4876-BB42-D9CA7B971FC4}"/>
    <cellStyle name="Normal 9 6 8 5" xfId="3559" xr:uid="{FB2EFC3C-C1AD-433F-95AB-CC400C70379C}"/>
    <cellStyle name="Normal 9 6 8 5 2" xfId="8798" xr:uid="{4314FD8A-8D57-4041-A7F4-4AFC1AC38D41}"/>
    <cellStyle name="Normal 9 6 8 6" xfId="7779" xr:uid="{E2CC4E57-623A-4212-A498-0A619378921A}"/>
    <cellStyle name="Normal 9 6 8 7" xfId="5674" xr:uid="{CABE5E1F-5CF6-485F-9AAD-998BDA9BE0BE}"/>
    <cellStyle name="Normal 9 6 8 8" xfId="2540" xr:uid="{04E938D7-A109-4E84-961C-99E935E4C209}"/>
    <cellStyle name="Normal 9 6 8 9" xfId="1514" xr:uid="{6AB6211B-F47D-4C14-AE22-87941AE18238}"/>
    <cellStyle name="Normal 9 6 9" xfId="237" xr:uid="{8CC362F2-EAE4-4941-ABB9-E88EB8EA64AE}"/>
    <cellStyle name="Normal 9 6 9 2" xfId="5151" xr:uid="{010360A8-7705-4D07-8CA6-DC7AF2A0C279}"/>
    <cellStyle name="Normal 9 6 9 2 2" xfId="10380" xr:uid="{46177A64-3B66-4FF9-886C-885791D984D2}"/>
    <cellStyle name="Normal 9 6 9 2 3" xfId="7256" xr:uid="{314A5DA2-073E-4C8B-B01C-9A62D8B446F3}"/>
    <cellStyle name="Normal 9 6 9 3" xfId="3314" xr:uid="{96A73399-7221-4B2A-A300-4D5A3B304E6A}"/>
    <cellStyle name="Normal 9 6 9 3 2" xfId="8553" xr:uid="{DDF857AE-0805-4233-8333-078A62B6C4F3}"/>
    <cellStyle name="Normal 9 6 9 4" xfId="7534" xr:uid="{54B40926-FCE4-4985-A6E5-C578D08B31ED}"/>
    <cellStyle name="Normal 9 6 9 5" xfId="5429" xr:uid="{8F9AE252-077D-438B-BCA1-CA96FC97A0FE}"/>
    <cellStyle name="Normal 9 6 9 6" xfId="2295" xr:uid="{9275DA34-7F0D-4CEC-8AE5-9A44D90A4433}"/>
    <cellStyle name="Normal 9 6 9 7" xfId="1269" xr:uid="{3CB9401E-E70C-4AE4-A69F-B68A38E5F82B}"/>
    <cellStyle name="Normal 9 7" xfId="175" xr:uid="{8645E3A1-D71E-49ED-8EFE-BBC095DD10F1}"/>
    <cellStyle name="Normal 9 7 10" xfId="5244" xr:uid="{41851895-81D6-4F75-A708-88011A187A5C}"/>
    <cellStyle name="Normal 9 7 10 2" xfId="10473" xr:uid="{47A92F3A-8609-4770-A3F4-E28B672AEF2D}"/>
    <cellStyle name="Normal 9 7 10 3" xfId="7349" xr:uid="{01BE8BEC-D4B9-488C-B665-B93E2DF97F18}"/>
    <cellStyle name="Normal 9 7 11" xfId="5179" xr:uid="{5B24D25F-1944-467A-90FA-7E527FA99598}"/>
    <cellStyle name="Normal 9 7 11 2" xfId="10408" xr:uid="{11674D66-81E5-433B-B478-A61D84691C7F}"/>
    <cellStyle name="Normal 9 7 11 3" xfId="7284" xr:uid="{A0BD016F-C401-4068-9662-15BF4DD0D971}"/>
    <cellStyle name="Normal 9 7 12" xfId="3258" xr:uid="{93202DC7-F02B-4131-B622-D8EDE8C01C2C}"/>
    <cellStyle name="Normal 9 7 12 2" xfId="8497" xr:uid="{E27A2045-2A50-44A0-B2FF-275AF4630C0E}"/>
    <cellStyle name="Normal 9 7 13" xfId="7478" xr:uid="{1F4EB2B4-8938-424C-8645-00C5758450D4}"/>
    <cellStyle name="Normal 9 7 14" xfId="5373" xr:uid="{2D7B737A-EEB0-4970-AFD7-542F40CB44D5}"/>
    <cellStyle name="Normal 9 7 15" xfId="10602" xr:uid="{21412DEE-F49B-4D89-A2A2-457FA2AF9B34}"/>
    <cellStyle name="Normal 9 7 16" xfId="10783" xr:uid="{6C9B5A0C-1CD1-472B-ACC1-09174931E63C}"/>
    <cellStyle name="Normal 9 7 17" xfId="2239" xr:uid="{7F51ADAB-241F-4222-94ED-A072EF4C9EBD}"/>
    <cellStyle name="Normal 9 7 18" xfId="1213" xr:uid="{37FFB94F-F5A9-4F3F-AE0B-08C57746AF87}"/>
    <cellStyle name="Normal 9 7 2" xfId="218" xr:uid="{867E9EC0-9AB8-47BF-81D5-6DFAE81F918A}"/>
    <cellStyle name="Normal 9 7 2 10" xfId="5411" xr:uid="{FEEA093F-F93E-4A8A-B321-F2B4CE7F9745}"/>
    <cellStyle name="Normal 9 7 2 11" xfId="10640" xr:uid="{9E4B805C-36AD-4F4B-A932-BCE00533B218}"/>
    <cellStyle name="Normal 9 7 2 12" xfId="2277" xr:uid="{B75A1A42-6CAC-46FB-A079-F53C02BB25AF}"/>
    <cellStyle name="Normal 9 7 2 13" xfId="1251" xr:uid="{BCD2CD34-A1B0-4994-85F1-98BD9F5CAB7B}"/>
    <cellStyle name="Normal 9 7 2 2" xfId="334" xr:uid="{B8354869-60BC-4C42-BD17-EDFFD31A1E2E}"/>
    <cellStyle name="Normal 9 7 2 2 10" xfId="1366" xr:uid="{8CEF4688-3A1B-4E15-965C-D016767225F5}"/>
    <cellStyle name="Normal 9 7 2 2 2" xfId="579" xr:uid="{41FF9392-A2AD-4D67-8973-949018C3E07E}"/>
    <cellStyle name="Normal 9 7 2 2 2 2" xfId="1062" xr:uid="{240E6A46-25FD-4477-8D01-3D9608EB84B4}"/>
    <cellStyle name="Normal 9 7 2 2 2 2 2" xfId="5339" xr:uid="{DBA067E0-6DF4-4711-8554-B8D81A9640FC}"/>
    <cellStyle name="Normal 9 7 2 2 2 2 2 2" xfId="10568" xr:uid="{9A8D5441-108D-42C1-B01D-CEC46C5B8AA2}"/>
    <cellStyle name="Normal 9 7 2 2 2 2 2 3" xfId="7444" xr:uid="{ADC57C85-2BFE-4E9A-BC4F-721E3341A6F7}"/>
    <cellStyle name="Normal 9 7 2 2 2 2 3" xfId="4134" xr:uid="{5E2FE154-4DA0-48A3-8C37-1EB36282D6E2}"/>
    <cellStyle name="Normal 9 7 2 2 2 2 3 2" xfId="9373" xr:uid="{3ED5946F-0DA1-4731-9B5F-C805FE800584}"/>
    <cellStyle name="Normal 9 7 2 2 2 2 4" xfId="8354" xr:uid="{7D67EEAE-79A3-4CC9-A67D-6405788E6CA2}"/>
    <cellStyle name="Normal 9 7 2 2 2 2 5" xfId="6249" xr:uid="{3D573C0A-B0CA-47B8-B86F-7A15F3429469}"/>
    <cellStyle name="Normal 9 7 2 2 2 2 6" xfId="3115" xr:uid="{3C4F47C9-3238-4FC2-A6FD-BFDC20B1A678}"/>
    <cellStyle name="Normal 9 7 2 2 2 2 7" xfId="2089" xr:uid="{34F22525-258C-4B1E-A3F2-AEC5328BBCFD}"/>
    <cellStyle name="Normal 9 7 2 2 2 3" xfId="5269" xr:uid="{7D1510AE-6B97-4253-9CDB-086FFFBFEE74}"/>
    <cellStyle name="Normal 9 7 2 2 2 3 2" xfId="10498" xr:uid="{7002E01A-F6AF-454C-B33B-B3116AC4B659}"/>
    <cellStyle name="Normal 9 7 2 2 2 3 3" xfId="7374" xr:uid="{1667C38F-8CD5-43BA-8669-CF1F0B9662C8}"/>
    <cellStyle name="Normal 9 7 2 2 2 4" xfId="5173" xr:uid="{465A5C77-F525-43E9-8A8D-E19D75612F17}"/>
    <cellStyle name="Normal 9 7 2 2 2 4 2" xfId="10402" xr:uid="{C0588E20-71AD-4295-A9DE-38D21485906A}"/>
    <cellStyle name="Normal 9 7 2 2 2 4 3" xfId="7278" xr:uid="{CAC9E270-E9E8-43D2-8A13-6CC1DCC79370}"/>
    <cellStyle name="Normal 9 7 2 2 2 5" xfId="3653" xr:uid="{C9DD8747-2155-4A13-862A-0497DBB51700}"/>
    <cellStyle name="Normal 9 7 2 2 2 5 2" xfId="8892" xr:uid="{CDC7EAA5-4BE2-44E5-97F1-36501684513B}"/>
    <cellStyle name="Normal 9 7 2 2 2 6" xfId="7873" xr:uid="{C1E22243-9BF6-4989-B99B-3B116A5F5CB5}"/>
    <cellStyle name="Normal 9 7 2 2 2 7" xfId="5768" xr:uid="{28ED0846-76A5-475E-8C2D-FB9B21E89268}"/>
    <cellStyle name="Normal 9 7 2 2 2 8" xfId="2634" xr:uid="{E90B6F12-E0FC-45EC-A2AD-B54B7A307222}"/>
    <cellStyle name="Normal 9 7 2 2 2 9" xfId="1608" xr:uid="{1A97D4B5-EF25-4092-B68D-33F5E19C907D}"/>
    <cellStyle name="Normal 9 7 2 2 3" xfId="820" xr:uid="{EFC79F81-E3F4-4DFC-BC91-3E79DA30391D}"/>
    <cellStyle name="Normal 9 7 2 2 3 2" xfId="5304" xr:uid="{0532CD1F-AA39-48DB-B716-B6B3593680D6}"/>
    <cellStyle name="Normal 9 7 2 2 3 2 2" xfId="10533" xr:uid="{5E947A1B-4C94-41FC-A451-58D88B3FBB02}"/>
    <cellStyle name="Normal 9 7 2 2 3 2 3" xfId="7409" xr:uid="{11B7653C-6287-4CAE-A132-7CE81DC7BE7B}"/>
    <cellStyle name="Normal 9 7 2 2 3 3" xfId="3892" xr:uid="{3173C7C0-47DB-4CF4-AA97-8EE8EDA3197C}"/>
    <cellStyle name="Normal 9 7 2 2 3 3 2" xfId="9131" xr:uid="{1E9A20FC-0F74-44BE-BE6C-735B56F295B3}"/>
    <cellStyle name="Normal 9 7 2 2 3 4" xfId="8112" xr:uid="{23BB0BDF-C18C-45FF-89D4-196A2B8D8416}"/>
    <cellStyle name="Normal 9 7 2 2 3 5" xfId="6007" xr:uid="{5053C37F-069B-405A-8855-F92AFDAEFC7C}"/>
    <cellStyle name="Normal 9 7 2 2 3 6" xfId="2873" xr:uid="{3E70A222-6D45-443C-B1A1-7A33A6F4F437}"/>
    <cellStyle name="Normal 9 7 2 2 3 7" xfId="1847" xr:uid="{BFF8A81C-2854-4EB3-85C0-88CB38EB7B88}"/>
    <cellStyle name="Normal 9 7 2 2 4" xfId="5177" xr:uid="{6954D11C-5B33-4BAA-92CC-B14B15FF609A}"/>
    <cellStyle name="Normal 9 7 2 2 4 2" xfId="10406" xr:uid="{6676D128-83D4-4931-9341-905D3CD4CE9C}"/>
    <cellStyle name="Normal 9 7 2 2 4 3" xfId="7282" xr:uid="{C98EAEDF-12E9-408B-849C-DAB86216A1FA}"/>
    <cellStyle name="Normal 9 7 2 2 5" xfId="5246" xr:uid="{CAB90E4E-64F3-4598-A9DB-5AC434B642C6}"/>
    <cellStyle name="Normal 9 7 2 2 5 2" xfId="10475" xr:uid="{D96BAEB7-C4DF-4787-8836-135A49E9AEF4}"/>
    <cellStyle name="Normal 9 7 2 2 5 3" xfId="7351" xr:uid="{4D30A3B4-9A4C-4F4B-86CC-2F95F75FDD15}"/>
    <cellStyle name="Normal 9 7 2 2 6" xfId="3411" xr:uid="{60448E64-148B-4EA7-9FAC-78FABBA69416}"/>
    <cellStyle name="Normal 9 7 2 2 6 2" xfId="8650" xr:uid="{2E9B35F5-83A1-4FCF-BFF4-5F33D11A6E6D}"/>
    <cellStyle name="Normal 9 7 2 2 7" xfId="7631" xr:uid="{0091907B-0CF2-4FC2-A128-A1740BCC2236}"/>
    <cellStyle name="Normal 9 7 2 2 8" xfId="5526" xr:uid="{2D45B765-7080-4E9C-950D-9FA2361C2430}"/>
    <cellStyle name="Normal 9 7 2 2 9" xfId="2392" xr:uid="{1FCB4C29-8987-49B9-AA4D-10E3D2E18793}"/>
    <cellStyle name="Normal 9 7 2 3" xfId="522" xr:uid="{2BCF01EA-A137-454B-AC7F-F659D13FFE7D}"/>
    <cellStyle name="Normal 9 7 2 3 2" xfId="1005" xr:uid="{672E0BBA-61FF-43DE-9C9C-AECAAF9E17E9}"/>
    <cellStyle name="Normal 9 7 2 3 2 2" xfId="5329" xr:uid="{4F162365-8606-4450-8346-2F1CABE81C7F}"/>
    <cellStyle name="Normal 9 7 2 3 2 2 2" xfId="10558" xr:uid="{6105E51C-2A64-44A0-9802-0C2CA950F365}"/>
    <cellStyle name="Normal 9 7 2 3 2 2 3" xfId="7434" xr:uid="{A8C48730-AB27-47F4-9357-D2B3EB16903E}"/>
    <cellStyle name="Normal 9 7 2 3 2 3" xfId="4077" xr:uid="{1EDC48A0-53FF-4DE5-AA4D-25EEA64831A0}"/>
    <cellStyle name="Normal 9 7 2 3 2 3 2" xfId="9316" xr:uid="{14094B79-BF70-4AE8-B2FC-D75E98DFBD5D}"/>
    <cellStyle name="Normal 9 7 2 3 2 4" xfId="8297" xr:uid="{90C49F64-B739-492A-9D44-9E48B5BBB5C4}"/>
    <cellStyle name="Normal 9 7 2 3 2 5" xfId="6192" xr:uid="{BCFA8104-3FD2-4414-85D0-A905D69337EB}"/>
    <cellStyle name="Normal 9 7 2 3 2 6" xfId="3058" xr:uid="{FFAA63CF-F0E7-4041-B78E-22251430BE23}"/>
    <cellStyle name="Normal 9 7 2 3 2 7" xfId="2032" xr:uid="{56679C6E-4265-4C91-98B8-641026A6E8B1}"/>
    <cellStyle name="Normal 9 7 2 3 3" xfId="5260" xr:uid="{7A82AAC1-9C66-4FB9-93EA-920C4E32CD54}"/>
    <cellStyle name="Normal 9 7 2 3 3 2" xfId="10489" xr:uid="{7D6E732A-A02C-46D8-96FD-97C7F1FD43E7}"/>
    <cellStyle name="Normal 9 7 2 3 3 3" xfId="7365" xr:uid="{B3AE374B-BAA0-47F0-97CE-4264AF1A9D03}"/>
    <cellStyle name="Normal 9 7 2 3 4" xfId="5192" xr:uid="{7FEFCEF8-73EF-46DD-8351-10F054936B52}"/>
    <cellStyle name="Normal 9 7 2 3 4 2" xfId="10421" xr:uid="{D589DF50-6FD8-479E-9461-75B3824DEFC8}"/>
    <cellStyle name="Normal 9 7 2 3 4 3" xfId="7297" xr:uid="{64E0216B-4CC2-4288-8237-F2787C60554C}"/>
    <cellStyle name="Normal 9 7 2 3 5" xfId="3596" xr:uid="{98E944A3-D78D-4BE7-B196-71954F57CEBC}"/>
    <cellStyle name="Normal 9 7 2 3 5 2" xfId="8835" xr:uid="{B43DA4B8-406F-4716-8208-3D404C5A2398}"/>
    <cellStyle name="Normal 9 7 2 3 6" xfId="7816" xr:uid="{2DBEEB2A-FAA6-4E30-AF69-99A2A2297110}"/>
    <cellStyle name="Normal 9 7 2 3 7" xfId="5711" xr:uid="{3D46F92F-BA65-4942-94F8-DA19041A7A77}"/>
    <cellStyle name="Normal 9 7 2 3 8" xfId="2577" xr:uid="{63537DC1-A698-4000-BDD1-C4A73264790D}"/>
    <cellStyle name="Normal 9 7 2 3 9" xfId="1551" xr:uid="{87EC05BA-9585-4283-87CF-B5BFBC0FD45F}"/>
    <cellStyle name="Normal 9 7 2 4" xfId="276" xr:uid="{AC0057E4-1013-4458-B270-D4AF550120AC}"/>
    <cellStyle name="Normal 9 7 2 4 2" xfId="5175" xr:uid="{BF652071-265B-43D8-A0D3-8BBD50DD27F2}"/>
    <cellStyle name="Normal 9 7 2 4 2 2" xfId="10404" xr:uid="{AAFCB2E0-59C9-4AB4-A190-A88155AD2640}"/>
    <cellStyle name="Normal 9 7 2 4 2 3" xfId="7280" xr:uid="{0D861702-8A8B-482C-B332-9CF8A48AFAE4}"/>
    <cellStyle name="Normal 9 7 2 4 3" xfId="3353" xr:uid="{DF86AB96-B066-4947-BEB3-D1C2ED1DF930}"/>
    <cellStyle name="Normal 9 7 2 4 3 2" xfId="8592" xr:uid="{215B4249-6329-4B7D-824B-5C0131C7F529}"/>
    <cellStyle name="Normal 9 7 2 4 4" xfId="7573" xr:uid="{7A25C80B-E98E-4AA0-A959-7C21A1C812BB}"/>
    <cellStyle name="Normal 9 7 2 4 5" xfId="5468" xr:uid="{212A0BAB-440B-4054-8287-3086A741D110}"/>
    <cellStyle name="Normal 9 7 2 4 6" xfId="2334" xr:uid="{3F54E717-E464-4BC1-873D-4A9D69F6A4A6}"/>
    <cellStyle name="Normal 9 7 2 4 7" xfId="1308" xr:uid="{12EABDE0-6678-44CD-8353-1AE614D77F6A}"/>
    <cellStyle name="Normal 9 7 2 5" xfId="762" xr:uid="{5462F444-28CE-4506-869A-D4B4871FF1E9}"/>
    <cellStyle name="Normal 9 7 2 5 2" xfId="5294" xr:uid="{40263AEB-EC75-4DFC-B657-A226255423E0}"/>
    <cellStyle name="Normal 9 7 2 5 2 2" xfId="10523" xr:uid="{5ACC4322-9A37-4419-A38B-B9499C5734FD}"/>
    <cellStyle name="Normal 9 7 2 5 2 3" xfId="7399" xr:uid="{BC976FDC-B16B-4448-85FC-AD52A9C364EE}"/>
    <cellStyle name="Normal 9 7 2 5 3" xfId="3834" xr:uid="{E4EE9CEA-071B-4A28-A8CE-1462D7185811}"/>
    <cellStyle name="Normal 9 7 2 5 3 2" xfId="9073" xr:uid="{293E942E-A996-41B3-A93A-BBA2940CCC41}"/>
    <cellStyle name="Normal 9 7 2 5 4" xfId="8054" xr:uid="{11CC3317-A247-403C-8283-3AD53A7925CC}"/>
    <cellStyle name="Normal 9 7 2 5 5" xfId="5949" xr:uid="{6D075B05-B6D1-49C3-921F-2568773802E6}"/>
    <cellStyle name="Normal 9 7 2 5 6" xfId="2815" xr:uid="{CD8D563F-F62C-41F9-958A-6B6195BD91E1}"/>
    <cellStyle name="Normal 9 7 2 5 7" xfId="1789" xr:uid="{7A607F4F-D813-48B5-BED0-0880D1297548}"/>
    <cellStyle name="Normal 9 7 2 6" xfId="5235" xr:uid="{52BC6073-90E2-4F2E-9DB0-F5178F7BE38C}"/>
    <cellStyle name="Normal 9 7 2 6 2" xfId="10464" xr:uid="{05095D17-C03F-416C-B1CC-7B2B1149C1ED}"/>
    <cellStyle name="Normal 9 7 2 6 3" xfId="7340" xr:uid="{A57342E1-BEE5-4DB1-854E-9CF6AEF014DE}"/>
    <cellStyle name="Normal 9 7 2 7" xfId="5155" xr:uid="{51B54C38-CCEE-40BD-81B9-1751F2C97401}"/>
    <cellStyle name="Normal 9 7 2 7 2" xfId="10384" xr:uid="{21A702B1-EDCF-486A-B679-E38030867C84}"/>
    <cellStyle name="Normal 9 7 2 7 3" xfId="7260" xr:uid="{636ED722-3080-40DE-91CB-7AF9DD54ECF8}"/>
    <cellStyle name="Normal 9 7 2 8" xfId="3296" xr:uid="{433AC2F3-F40C-4457-903E-9F6F3D751BD1}"/>
    <cellStyle name="Normal 9 7 2 8 2" xfId="8535" xr:uid="{ADC4CDB4-25B6-4461-8D19-B0F894F88AC2}"/>
    <cellStyle name="Normal 9 7 2 9" xfId="7516" xr:uid="{973E8909-7272-4346-AE89-0AC9F8688F9D}"/>
    <cellStyle name="Normal 9 7 3" xfId="354" xr:uid="{F1498A7D-82AE-4D17-9D3B-0F54E3F8BAB3}"/>
    <cellStyle name="Normal 9 7 3 10" xfId="2412" xr:uid="{FF908401-E381-4110-BA50-AA116D9BA591}"/>
    <cellStyle name="Normal 9 7 3 11" xfId="1386" xr:uid="{62E65341-EF06-4391-BD76-7C35154AE10E}"/>
    <cellStyle name="Normal 9 7 3 2" xfId="599" xr:uid="{EFD3FCF4-0471-4FB3-A1A5-1223A3EC5405}"/>
    <cellStyle name="Normal 9 7 3 2 2" xfId="1082" xr:uid="{897AC828-5E7A-4A99-9C65-6105481BA6CC}"/>
    <cellStyle name="Normal 9 7 3 2 2 2" xfId="5343" xr:uid="{7E51050A-2E0C-4BC8-8FCA-F5DCF4EC145F}"/>
    <cellStyle name="Normal 9 7 3 2 2 2 2" xfId="10572" xr:uid="{AC8B862B-9D16-42B9-812D-307DD6C25F7F}"/>
    <cellStyle name="Normal 9 7 3 2 2 2 3" xfId="7448" xr:uid="{A4F7BC1D-B422-4261-9BE5-5B9E8FD1AC91}"/>
    <cellStyle name="Normal 9 7 3 2 2 3" xfId="4154" xr:uid="{493C237F-C859-46FC-97A5-4F1425FD9FFC}"/>
    <cellStyle name="Normal 9 7 3 2 2 3 2" xfId="9393" xr:uid="{96638CB6-B07C-4F4A-8A96-1B8A01F5377B}"/>
    <cellStyle name="Normal 9 7 3 2 2 4" xfId="8374" xr:uid="{FF9247E2-2BB5-4CE9-9D82-84198047D208}"/>
    <cellStyle name="Normal 9 7 3 2 2 5" xfId="6269" xr:uid="{8CCA5D98-18EF-48C5-B2F6-ADA64E036E16}"/>
    <cellStyle name="Normal 9 7 3 2 2 6" xfId="3135" xr:uid="{BE9D843E-CA72-4997-BE75-AD6CAF6A0645}"/>
    <cellStyle name="Normal 9 7 3 2 2 7" xfId="2109" xr:uid="{9DE2E54B-C0D9-42C8-99A9-A1AD4B8D3D56}"/>
    <cellStyle name="Normal 9 7 3 2 3" xfId="5273" xr:uid="{1FA46DEF-19AF-4810-8A9C-5AD5EDD0B8A9}"/>
    <cellStyle name="Normal 9 7 3 2 3 2" xfId="10502" xr:uid="{750473A4-9733-416F-A7F0-FE75F81FF29A}"/>
    <cellStyle name="Normal 9 7 3 2 3 3" xfId="7378" xr:uid="{39CDFC74-DEEE-4526-8190-400CBCF6870A}"/>
    <cellStyle name="Normal 9 7 3 2 4" xfId="5245" xr:uid="{757DF023-90C2-403B-926A-A4615AE83E51}"/>
    <cellStyle name="Normal 9 7 3 2 4 2" xfId="10474" xr:uid="{0801EC41-ABDA-4023-A54D-3A545545D17D}"/>
    <cellStyle name="Normal 9 7 3 2 4 3" xfId="7350" xr:uid="{40A31839-A86A-487A-90F5-D6ECBB5D8D29}"/>
    <cellStyle name="Normal 9 7 3 2 5" xfId="3673" xr:uid="{176E98B0-E2B0-474E-9ACF-7BB9E32B6116}"/>
    <cellStyle name="Normal 9 7 3 2 5 2" xfId="8912" xr:uid="{24058AE5-7796-4766-A41C-DE01FAEB224A}"/>
    <cellStyle name="Normal 9 7 3 2 6" xfId="7893" xr:uid="{731F1B2C-7B15-4D8E-8727-FF93C1C57F72}"/>
    <cellStyle name="Normal 9 7 3 2 7" xfId="5788" xr:uid="{E7A361BC-EC7B-4EE0-A439-9F9CD51239BC}"/>
    <cellStyle name="Normal 9 7 3 2 8" xfId="2654" xr:uid="{1BAFB4E0-7B5C-4EB9-BC1D-4ED4C4B77906}"/>
    <cellStyle name="Normal 9 7 3 2 9" xfId="1628" xr:uid="{1C43234C-F45A-4AE8-9E39-25FBBE2EABB4}"/>
    <cellStyle name="Normal 9 7 3 3" xfId="840" xr:uid="{A046B24E-8DA9-4BEF-B0BA-5EDCE3BDFDFC}"/>
    <cellStyle name="Normal 9 7 3 3 2" xfId="5308" xr:uid="{ACB1D253-BF29-49C6-A109-89D13173C72E}"/>
    <cellStyle name="Normal 9 7 3 3 2 2" xfId="10537" xr:uid="{7B5BE200-C680-4B2E-9076-C6229FA2E6EC}"/>
    <cellStyle name="Normal 9 7 3 3 2 3" xfId="7413" xr:uid="{B150C730-3314-4774-880C-3AD97D86729E}"/>
    <cellStyle name="Normal 9 7 3 3 3" xfId="3912" xr:uid="{7CE1F143-DDAC-4F2F-BD0F-B8C394978E12}"/>
    <cellStyle name="Normal 9 7 3 3 3 2" xfId="9151" xr:uid="{B92E2CEB-7D13-4593-A5D2-29CBECAE239A}"/>
    <cellStyle name="Normal 9 7 3 3 4" xfId="8132" xr:uid="{292A0C0C-1ACF-4AA9-B707-F8D1FE8D5C30}"/>
    <cellStyle name="Normal 9 7 3 3 5" xfId="6027" xr:uid="{02478BA9-BE75-4257-9EC2-4803E1CCFD1A}"/>
    <cellStyle name="Normal 9 7 3 3 6" xfId="2893" xr:uid="{DFE2F374-648C-496C-85E8-AB5BDB265199}"/>
    <cellStyle name="Normal 9 7 3 3 7" xfId="1867" xr:uid="{ADFDE15F-040F-4F86-8E58-2D86EFFB5BDA}"/>
    <cellStyle name="Normal 9 7 3 4" xfId="5209" xr:uid="{2B3ACA91-0BCF-4069-9AC9-00BAE01C8F6D}"/>
    <cellStyle name="Normal 9 7 3 4 2" xfId="10438" xr:uid="{1CA90440-F6DA-4A94-99C7-54D4F32BFBFA}"/>
    <cellStyle name="Normal 9 7 3 4 3" xfId="7314" xr:uid="{9143A523-7206-4C8A-B30A-8372265501EF}"/>
    <cellStyle name="Normal 9 7 3 5" xfId="5236" xr:uid="{7DEA0170-17BA-48C0-8D87-60501F02AE2F}"/>
    <cellStyle name="Normal 9 7 3 5 2" xfId="10465" xr:uid="{983365A3-8725-4602-A080-167012C51488}"/>
    <cellStyle name="Normal 9 7 3 5 3" xfId="7341" xr:uid="{901437EA-1356-4BB1-A2DF-87E2EEEF6C7B}"/>
    <cellStyle name="Normal 9 7 3 6" xfId="3431" xr:uid="{04E351CD-8318-42D9-B468-C440D7D8F162}"/>
    <cellStyle name="Normal 9 7 3 6 2" xfId="8670" xr:uid="{AE46F3A0-67D2-4C63-AE3B-B957DC2AE92C}"/>
    <cellStyle name="Normal 9 7 3 7" xfId="7651" xr:uid="{E1A93D4D-78F3-46D9-BACB-27FA8610DA91}"/>
    <cellStyle name="Normal 9 7 3 8" xfId="5546" xr:uid="{825B23AD-41A6-4E12-8DCD-EF7C84A653A5}"/>
    <cellStyle name="Normal 9 7 3 9" xfId="10660" xr:uid="{86157890-6037-42E2-946A-77DA4E25AC32}"/>
    <cellStyle name="Normal 9 7 4" xfId="397" xr:uid="{CBAE86DE-4F48-4219-A1D2-212F678B25EF}"/>
    <cellStyle name="Normal 9 7 4 10" xfId="2453" xr:uid="{F429CDAF-5AC3-4E61-A29A-6813130D7CFC}"/>
    <cellStyle name="Normal 9 7 4 11" xfId="1427" xr:uid="{21BD75B8-DA1F-4983-8238-CCD514DDED2F}"/>
    <cellStyle name="Normal 9 7 4 2" xfId="640" xr:uid="{80C34A85-7120-41FB-A512-FAE07B4ABA99}"/>
    <cellStyle name="Normal 9 7 4 2 2" xfId="1123" xr:uid="{6F2CF350-1303-4788-9077-6464D5608D1F}"/>
    <cellStyle name="Normal 9 7 4 2 2 2" xfId="5348" xr:uid="{034A4873-D282-4BCF-902F-D542C6BF4510}"/>
    <cellStyle name="Normal 9 7 4 2 2 2 2" xfId="10577" xr:uid="{FC9B19A7-4491-4535-96FC-AAFAE2A0DDA6}"/>
    <cellStyle name="Normal 9 7 4 2 2 2 3" xfId="7453" xr:uid="{F869DC92-3F3D-4B56-A99B-0D202EC7060E}"/>
    <cellStyle name="Normal 9 7 4 2 2 3" xfId="4195" xr:uid="{1E8D395F-CB81-4691-BA27-B40D6692DE49}"/>
    <cellStyle name="Normal 9 7 4 2 2 3 2" xfId="9434" xr:uid="{B5F964E1-8053-4408-8D78-86FC775BE619}"/>
    <cellStyle name="Normal 9 7 4 2 2 4" xfId="8415" xr:uid="{461421EA-544A-4FCF-96EF-AA1F4ECF71D7}"/>
    <cellStyle name="Normal 9 7 4 2 2 5" xfId="6310" xr:uid="{18E2505B-6528-4876-90F9-D747CF0762D7}"/>
    <cellStyle name="Normal 9 7 4 2 2 6" xfId="3176" xr:uid="{1EB8D155-BC1C-473E-A385-34D8247837AA}"/>
    <cellStyle name="Normal 9 7 4 2 2 7" xfId="2150" xr:uid="{77929518-F654-4418-A1C8-5238B5F704A9}"/>
    <cellStyle name="Normal 9 7 4 2 3" xfId="5278" xr:uid="{B515FEA5-4952-4CC5-BC61-8EBF3C14E903}"/>
    <cellStyle name="Normal 9 7 4 2 3 2" xfId="10507" xr:uid="{FF490052-0FCE-4D94-B1B0-F625D2C2F932}"/>
    <cellStyle name="Normal 9 7 4 2 3 3" xfId="7383" xr:uid="{1A56E18C-240C-43C8-AC40-CF65C8BBE57D}"/>
    <cellStyle name="Normal 9 7 4 2 4" xfId="5184" xr:uid="{B34DAC06-F577-4210-8555-1D4229B7E26D}"/>
    <cellStyle name="Normal 9 7 4 2 4 2" xfId="10413" xr:uid="{162529B6-0E24-4724-AB1F-8391BBB41E73}"/>
    <cellStyle name="Normal 9 7 4 2 4 3" xfId="7289" xr:uid="{2F67ECFA-D712-4513-BD28-9210844371AA}"/>
    <cellStyle name="Normal 9 7 4 2 5" xfId="3714" xr:uid="{368FA5D9-F6C1-4710-874E-3708311F64B4}"/>
    <cellStyle name="Normal 9 7 4 2 5 2" xfId="8953" xr:uid="{9F2AAE9B-82AC-4633-A453-4519DCA187B6}"/>
    <cellStyle name="Normal 9 7 4 2 6" xfId="7934" xr:uid="{648AA6DF-217D-4685-A320-58DD396524D1}"/>
    <cellStyle name="Normal 9 7 4 2 7" xfId="5829" xr:uid="{E34F05E9-7B31-4D1E-A529-44487656E0AA}"/>
    <cellStyle name="Normal 9 7 4 2 8" xfId="2695" xr:uid="{C5C94D31-B53E-4ECC-B467-444FD684647E}"/>
    <cellStyle name="Normal 9 7 4 2 9" xfId="1669" xr:uid="{8D560236-A67F-4625-B77F-BCC28A783623}"/>
    <cellStyle name="Normal 9 7 4 3" xfId="881" xr:uid="{A9410E3D-C42D-43DB-BC98-7D3CBBE936CF}"/>
    <cellStyle name="Normal 9 7 4 3 2" xfId="5313" xr:uid="{4566FED0-4501-4E86-A094-443C666DABC1}"/>
    <cellStyle name="Normal 9 7 4 3 2 2" xfId="10542" xr:uid="{97D049CC-3990-40CF-A0AC-18A717EA7B92}"/>
    <cellStyle name="Normal 9 7 4 3 2 3" xfId="7418" xr:uid="{3FD6FFF0-8476-4683-B1F8-65902FAF575A}"/>
    <cellStyle name="Normal 9 7 4 3 3" xfId="3953" xr:uid="{2CD24BB3-614A-417F-ABD3-68FF9EEDFB04}"/>
    <cellStyle name="Normal 9 7 4 3 3 2" xfId="9192" xr:uid="{C2A4527E-BA34-4320-8FF1-B595C19C46FE}"/>
    <cellStyle name="Normal 9 7 4 3 4" xfId="8173" xr:uid="{4D71615A-3E7C-4D28-8A04-7B86B119E0B0}"/>
    <cellStyle name="Normal 9 7 4 3 5" xfId="6068" xr:uid="{2C0149CD-334F-44E4-887E-FC88AA2685B2}"/>
    <cellStyle name="Normal 9 7 4 3 6" xfId="2934" xr:uid="{54567A74-E69B-4B8A-A616-3C7F443E2891}"/>
    <cellStyle name="Normal 9 7 4 3 7" xfId="1908" xr:uid="{BE901740-93BC-4C32-A684-D0A6127A52CE}"/>
    <cellStyle name="Normal 9 7 4 4" xfId="5252" xr:uid="{C0C74B5F-3BF2-4A63-880E-BCB9DD8B7834}"/>
    <cellStyle name="Normal 9 7 4 4 2" xfId="10481" xr:uid="{F30D4C01-F2FF-427D-87B2-7173E9071C18}"/>
    <cellStyle name="Normal 9 7 4 4 3" xfId="7357" xr:uid="{B31CB2FC-BF25-4B07-9F02-60BB52D35E7C}"/>
    <cellStyle name="Normal 9 7 4 5" xfId="5225" xr:uid="{3AD2C509-0A9A-407D-8496-B8668A8B31B6}"/>
    <cellStyle name="Normal 9 7 4 5 2" xfId="10454" xr:uid="{E2E18CD9-A3E2-4763-9BF1-0C0466A2E23F}"/>
    <cellStyle name="Normal 9 7 4 5 3" xfId="7330" xr:uid="{7B72C6BF-A7F1-4AC8-930B-EF542F00028F}"/>
    <cellStyle name="Normal 9 7 4 6" xfId="3472" xr:uid="{F793B2CE-C46C-4794-81E5-F65799784C36}"/>
    <cellStyle name="Normal 9 7 4 6 2" xfId="8711" xr:uid="{DC73B12B-BDC5-4485-85C8-08F4F148E32C}"/>
    <cellStyle name="Normal 9 7 4 7" xfId="7692" xr:uid="{0A825C5B-E181-423E-9BE3-AF53F391B6D2}"/>
    <cellStyle name="Normal 9 7 4 8" xfId="5587" xr:uid="{4BB6E8A3-28CB-4C5B-910A-5E726C6EFA60}"/>
    <cellStyle name="Normal 9 7 4 9" xfId="10701" xr:uid="{FD8CEA9A-C018-430F-BA51-E156032335D4}"/>
    <cellStyle name="Normal 9 7 5" xfId="438" xr:uid="{731C3D5B-2532-4C2D-AD6D-6224986B120D}"/>
    <cellStyle name="Normal 9 7 5 10" xfId="2494" xr:uid="{945A7AEF-2E3F-44E2-BC01-A1352D6E5964}"/>
    <cellStyle name="Normal 9 7 5 11" xfId="1468" xr:uid="{C1B07334-8F29-4495-B0B3-611513DB927A}"/>
    <cellStyle name="Normal 9 7 5 2" xfId="681" xr:uid="{A1A135C8-63BE-438C-8062-8EF7891F668B}"/>
    <cellStyle name="Normal 9 7 5 2 2" xfId="1164" xr:uid="{27AD061F-AF49-44E5-B0AB-10E725956F9F}"/>
    <cellStyle name="Normal 9 7 5 2 2 2" xfId="5353" xr:uid="{ABA38282-49D6-417E-B8E5-887A06AA08E3}"/>
    <cellStyle name="Normal 9 7 5 2 2 2 2" xfId="10582" xr:uid="{2C51F07A-7525-40B8-95ED-BA78E0DE65FD}"/>
    <cellStyle name="Normal 9 7 5 2 2 2 3" xfId="7458" xr:uid="{C0ADA05B-1BBD-42AF-A665-027FE7E8E13A}"/>
    <cellStyle name="Normal 9 7 5 2 2 3" xfId="4236" xr:uid="{4B61DBEF-BDED-40D8-AAF4-1E50DF8553E1}"/>
    <cellStyle name="Normal 9 7 5 2 2 3 2" xfId="9475" xr:uid="{9F57EB25-79FB-443E-9210-9BCEFCD82776}"/>
    <cellStyle name="Normal 9 7 5 2 2 4" xfId="8456" xr:uid="{9D24C682-755B-40E1-911D-A740AB680D25}"/>
    <cellStyle name="Normal 9 7 5 2 2 5" xfId="6351" xr:uid="{21FC9813-287D-447E-84FC-F3800557633C}"/>
    <cellStyle name="Normal 9 7 5 2 2 6" xfId="3217" xr:uid="{CBDDEB2C-63BE-4F9F-91CC-8E8D3DE6EBEF}"/>
    <cellStyle name="Normal 9 7 5 2 2 7" xfId="2191" xr:uid="{F3197575-1418-474C-BE9C-9856B1BC8289}"/>
    <cellStyle name="Normal 9 7 5 2 3" xfId="5283" xr:uid="{2D4399A9-5E6F-4B7D-B6F4-78FB14EAC429}"/>
    <cellStyle name="Normal 9 7 5 2 3 2" xfId="10512" xr:uid="{23C10F9D-3096-46AF-912A-06DB59A257DC}"/>
    <cellStyle name="Normal 9 7 5 2 3 3" xfId="7388" xr:uid="{890EE004-D962-40E6-8200-AC842FA862E2}"/>
    <cellStyle name="Normal 9 7 5 2 4" xfId="5193" xr:uid="{A4E7B2CB-5BC1-47BA-B607-C6AEF492B76F}"/>
    <cellStyle name="Normal 9 7 5 2 4 2" xfId="10422" xr:uid="{9B38161C-8DA7-4BA6-A32B-1139E04D5959}"/>
    <cellStyle name="Normal 9 7 5 2 4 3" xfId="7298" xr:uid="{3C9CF3AD-8302-4863-BAB4-FEFBE89AB5B7}"/>
    <cellStyle name="Normal 9 7 5 2 5" xfId="3755" xr:uid="{89F6A845-9EB6-4FD7-B277-A3E6EC03CB56}"/>
    <cellStyle name="Normal 9 7 5 2 5 2" xfId="8994" xr:uid="{D8F791F2-6C29-4C36-8368-09BA4DFC4501}"/>
    <cellStyle name="Normal 9 7 5 2 6" xfId="7975" xr:uid="{3F453728-CA1F-422B-8074-B828BF8E654C}"/>
    <cellStyle name="Normal 9 7 5 2 7" xfId="5870" xr:uid="{6A9EEEEF-36B2-4133-BB0B-AF5C0295EE4C}"/>
    <cellStyle name="Normal 9 7 5 2 8" xfId="2736" xr:uid="{41BBE800-8F61-43E9-A975-343FAF9B1998}"/>
    <cellStyle name="Normal 9 7 5 2 9" xfId="1710" xr:uid="{59C1A28D-DE26-4240-9F47-8D7BFE03CC96}"/>
    <cellStyle name="Normal 9 7 5 3" xfId="922" xr:uid="{0E4CC7F9-8795-440B-8E72-1FB00AAACEA9}"/>
    <cellStyle name="Normal 9 7 5 3 2" xfId="5318" xr:uid="{BEE02AC2-4DB2-4A1A-9729-2D5284ADEBBB}"/>
    <cellStyle name="Normal 9 7 5 3 2 2" xfId="10547" xr:uid="{9CB6738E-99EA-4161-9B5B-8D61EC786FB7}"/>
    <cellStyle name="Normal 9 7 5 3 2 3" xfId="7423" xr:uid="{D41AED55-E63E-4863-9801-D334F00EB738}"/>
    <cellStyle name="Normal 9 7 5 3 3" xfId="3994" xr:uid="{2074C275-559E-42E9-B7D0-9BCD0804D5DA}"/>
    <cellStyle name="Normal 9 7 5 3 3 2" xfId="9233" xr:uid="{3D1E29C7-756D-4E68-B9B2-CCA6AB11E23F}"/>
    <cellStyle name="Normal 9 7 5 3 4" xfId="8214" xr:uid="{B5BFC25D-27F4-4947-83B9-42F83618B623}"/>
    <cellStyle name="Normal 9 7 5 3 5" xfId="6109" xr:uid="{76996A68-EF67-4436-BDD2-003DF4957ADD}"/>
    <cellStyle name="Normal 9 7 5 3 6" xfId="2975" xr:uid="{333F55BD-794D-4664-B113-906456B18A7E}"/>
    <cellStyle name="Normal 9 7 5 3 7" xfId="1949" xr:uid="{521E5110-330E-4EF2-A378-8CD3559A9989}"/>
    <cellStyle name="Normal 9 7 5 4" xfId="5250" xr:uid="{9333DF43-40B2-492D-84D7-B4A329D45B7B}"/>
    <cellStyle name="Normal 9 7 5 4 2" xfId="10479" xr:uid="{5D2B81FA-F781-4F4B-9C16-4EBCD3B8A4EE}"/>
    <cellStyle name="Normal 9 7 5 4 3" xfId="7355" xr:uid="{592BBD0D-1269-462C-8A7F-FB0DC6945BA2}"/>
    <cellStyle name="Normal 9 7 5 5" xfId="5157" xr:uid="{972F0187-1388-4C62-8851-1370A3DB80F6}"/>
    <cellStyle name="Normal 9 7 5 5 2" xfId="10386" xr:uid="{4BD214ED-4722-41ED-BC97-7377C64584BB}"/>
    <cellStyle name="Normal 9 7 5 5 3" xfId="7262" xr:uid="{A868B000-1415-4EB4-9119-09EA87B4A044}"/>
    <cellStyle name="Normal 9 7 5 6" xfId="3513" xr:uid="{DA01B73E-EDF6-48E6-AFFD-411385697CE7}"/>
    <cellStyle name="Normal 9 7 5 6 2" xfId="8752" xr:uid="{D2E7423E-C64C-452A-B556-1F3329861C34}"/>
    <cellStyle name="Normal 9 7 5 7" xfId="7733" xr:uid="{B35F29B3-064D-4BA4-8E59-A55B38DF1B4D}"/>
    <cellStyle name="Normal 9 7 5 8" xfId="5628" xr:uid="{D71D7F6F-0940-43BA-8AAA-3A9707A2D078}"/>
    <cellStyle name="Normal 9 7 5 9" xfId="10742" xr:uid="{349E396E-BC4B-441E-91B8-2A3F47EB91D4}"/>
    <cellStyle name="Normal 9 7 6" xfId="296" xr:uid="{21EB6EF0-A304-4C7F-8B3D-CD8D74731639}"/>
    <cellStyle name="Normal 9 7 6 10" xfId="1328" xr:uid="{707AC833-BECB-4040-B9AA-FB29F886AE3E}"/>
    <cellStyle name="Normal 9 7 6 2" xfId="542" xr:uid="{526A1506-3E89-4A93-A959-9BB026A2CCEB}"/>
    <cellStyle name="Normal 9 7 6 2 2" xfId="1025" xr:uid="{7067228E-02FE-4468-B15C-F613AF35D8E5}"/>
    <cellStyle name="Normal 9 7 6 2 2 2" xfId="5334" xr:uid="{98F13AE0-0EEB-4E1D-8C63-F8693DD658FF}"/>
    <cellStyle name="Normal 9 7 6 2 2 2 2" xfId="10563" xr:uid="{76C7AE7C-735A-4C35-A2F7-E022AF93DE03}"/>
    <cellStyle name="Normal 9 7 6 2 2 2 3" xfId="7439" xr:uid="{358ADAD5-3CDA-4460-A258-ECAFE2FC3764}"/>
    <cellStyle name="Normal 9 7 6 2 2 3" xfId="4097" xr:uid="{F8CCCA5A-7124-477B-8725-F6248329EC59}"/>
    <cellStyle name="Normal 9 7 6 2 2 3 2" xfId="9336" xr:uid="{C6AEC8EC-90C5-4FE1-931F-EDF7ABE74FEE}"/>
    <cellStyle name="Normal 9 7 6 2 2 4" xfId="8317" xr:uid="{C746ED5D-8202-4331-803D-9F4373A6AC9F}"/>
    <cellStyle name="Normal 9 7 6 2 2 5" xfId="6212" xr:uid="{D8A92CED-0288-4138-B4EB-E3238FBF42B1}"/>
    <cellStyle name="Normal 9 7 6 2 2 6" xfId="3078" xr:uid="{8A410D7C-F150-45E2-80AF-DB840B89D87D}"/>
    <cellStyle name="Normal 9 7 6 2 2 7" xfId="2052" xr:uid="{8A4E1362-DF4F-4A0C-AABC-41E052333648}"/>
    <cellStyle name="Normal 9 7 6 2 3" xfId="5264" xr:uid="{C47D6975-B114-4EFD-8157-5959498669CF}"/>
    <cellStyle name="Normal 9 7 6 2 3 2" xfId="10493" xr:uid="{2A91919E-BCCC-4589-B637-9856BF257408}"/>
    <cellStyle name="Normal 9 7 6 2 3 3" xfId="7369" xr:uid="{B54BE30E-292A-4B98-90F0-2CD99F531477}"/>
    <cellStyle name="Normal 9 7 6 2 4" xfId="5243" xr:uid="{0223B9A9-C387-4C63-BD34-E346D5BF085A}"/>
    <cellStyle name="Normal 9 7 6 2 4 2" xfId="10472" xr:uid="{B0D7A4E9-A660-4677-98DF-E4812FE3FC33}"/>
    <cellStyle name="Normal 9 7 6 2 4 3" xfId="7348" xr:uid="{6C79E4E5-7B83-4F9F-B74F-79F48B0144C3}"/>
    <cellStyle name="Normal 9 7 6 2 5" xfId="3616" xr:uid="{D83E0CB3-A629-460B-851A-4D471604CC53}"/>
    <cellStyle name="Normal 9 7 6 2 5 2" xfId="8855" xr:uid="{8F3D4115-4614-437B-BEDA-2734D4827227}"/>
    <cellStyle name="Normal 9 7 6 2 6" xfId="7836" xr:uid="{03FB9DD5-F89F-40F6-826F-DB81C2EE4CE6}"/>
    <cellStyle name="Normal 9 7 6 2 7" xfId="5731" xr:uid="{F2FAE192-2B84-441B-B6B1-85117CB7E4B2}"/>
    <cellStyle name="Normal 9 7 6 2 8" xfId="2597" xr:uid="{EFC240C0-1DA0-46B2-BCE1-08B5EEE91460}"/>
    <cellStyle name="Normal 9 7 6 2 9" xfId="1571" xr:uid="{9E19B0AD-6A67-46B0-9528-7892417733A6}"/>
    <cellStyle name="Normal 9 7 6 3" xfId="782" xr:uid="{89A746C2-8D88-4441-8633-2C25DFA32283}"/>
    <cellStyle name="Normal 9 7 6 3 2" xfId="5298" xr:uid="{D5736E71-007E-4DC3-8FFC-B604989AC4CB}"/>
    <cellStyle name="Normal 9 7 6 3 2 2" xfId="10527" xr:uid="{9FB9A312-3B93-4EF2-AA17-E522CBB2E121}"/>
    <cellStyle name="Normal 9 7 6 3 2 3" xfId="7403" xr:uid="{8535E95F-2B42-408E-AC18-9C822E738ACA}"/>
    <cellStyle name="Normal 9 7 6 3 3" xfId="3854" xr:uid="{068BB371-C8B8-431E-A798-F16BB5F52016}"/>
    <cellStyle name="Normal 9 7 6 3 3 2" xfId="9093" xr:uid="{F0D52AFF-B588-4990-9D72-C891ECCBBC67}"/>
    <cellStyle name="Normal 9 7 6 3 4" xfId="8074" xr:uid="{BA568844-50C7-4EA5-8269-30B57B942A6D}"/>
    <cellStyle name="Normal 9 7 6 3 5" xfId="5969" xr:uid="{3F6CD7A4-E91D-420F-AB1C-3C6FFA14121C}"/>
    <cellStyle name="Normal 9 7 6 3 6" xfId="2835" xr:uid="{4582ABD3-1AC3-4FD6-AFEB-F41F643B77A4}"/>
    <cellStyle name="Normal 9 7 6 3 7" xfId="1809" xr:uid="{D3AEF15A-2880-4D72-B761-F315E3E462A9}"/>
    <cellStyle name="Normal 9 7 6 4" xfId="5191" xr:uid="{D599FFD7-C3CD-4883-9653-AB5004360493}"/>
    <cellStyle name="Normal 9 7 6 4 2" xfId="10420" xr:uid="{AD7309FE-2B0E-4ACF-BD6A-74F3B60CCBCC}"/>
    <cellStyle name="Normal 9 7 6 4 3" xfId="7296" xr:uid="{55E53431-A03C-4CB6-9D24-CCB71301F2DD}"/>
    <cellStyle name="Normal 9 7 6 5" xfId="5156" xr:uid="{9C7F98ED-5863-48E1-B868-8D3FA08611F9}"/>
    <cellStyle name="Normal 9 7 6 5 2" xfId="10385" xr:uid="{B69854F1-0639-4103-979B-F7F5EC2463C6}"/>
    <cellStyle name="Normal 9 7 6 5 3" xfId="7261" xr:uid="{19AC2FA9-26AE-440A-8546-86930DA5DA79}"/>
    <cellStyle name="Normal 9 7 6 6" xfId="3373" xr:uid="{705165E9-A0C3-49B0-A96F-DC45855F599F}"/>
    <cellStyle name="Normal 9 7 6 6 2" xfId="8612" xr:uid="{3ED4C305-88C9-4613-A1CD-8EB7764BA9C4}"/>
    <cellStyle name="Normal 9 7 6 7" xfId="7593" xr:uid="{2A45C217-BDA7-4659-A8BC-039600078BF7}"/>
    <cellStyle name="Normal 9 7 6 8" xfId="5488" xr:uid="{CF875F22-134C-4616-B1B0-1BDD97DC9084}"/>
    <cellStyle name="Normal 9 7 6 9" xfId="2354" xr:uid="{4FD15B6D-D1E8-4CC0-95F4-37F38C2A0DCA}"/>
    <cellStyle name="Normal 9 7 7" xfId="486" xr:uid="{15C0C5BE-E57E-4F12-A8C0-09AEDFE52941}"/>
    <cellStyle name="Normal 9 7 7 2" xfId="969" xr:uid="{8377CC8C-B818-4EB8-8CA5-A115A317903A}"/>
    <cellStyle name="Normal 9 7 7 2 2" xfId="5324" xr:uid="{E041F974-C5E1-4A0E-BC0A-EA6F415E1B10}"/>
    <cellStyle name="Normal 9 7 7 2 2 2" xfId="10553" xr:uid="{1FE75EB8-8E3C-47AF-9F0D-0C237F261FF9}"/>
    <cellStyle name="Normal 9 7 7 2 2 3" xfId="7429" xr:uid="{38F9E9D3-7F75-447E-A78D-E57518B4F64F}"/>
    <cellStyle name="Normal 9 7 7 2 3" xfId="4041" xr:uid="{05CCE691-F260-4C5D-9C6E-F60434D2C36F}"/>
    <cellStyle name="Normal 9 7 7 2 3 2" xfId="9280" xr:uid="{828940E2-E658-4586-9CBF-0DB272340BD1}"/>
    <cellStyle name="Normal 9 7 7 2 4" xfId="8261" xr:uid="{26463A01-1C4E-4E5B-9A48-175E103967E2}"/>
    <cellStyle name="Normal 9 7 7 2 5" xfId="6156" xr:uid="{000165F4-BAC1-4D0E-9A5E-02CD9D5B7CB4}"/>
    <cellStyle name="Normal 9 7 7 2 6" xfId="3022" xr:uid="{611C6F32-005F-4F55-AEEC-F55830660D38}"/>
    <cellStyle name="Normal 9 7 7 2 7" xfId="1996" xr:uid="{B00E001E-9F9D-4B5E-AC37-E8CC7031A7DA}"/>
    <cellStyle name="Normal 9 7 7 3" xfId="5257" xr:uid="{3F0D8C5A-2B3A-442F-B691-DCB64018534E}"/>
    <cellStyle name="Normal 9 7 7 3 2" xfId="10486" xr:uid="{8D85D891-C821-4310-96F1-2663B1B27B46}"/>
    <cellStyle name="Normal 9 7 7 3 3" xfId="7362" xr:uid="{E6C6266F-7A55-4C59-B597-7807523CC6A1}"/>
    <cellStyle name="Normal 9 7 7 4" xfId="5162" xr:uid="{9CD3105F-ECAE-4D99-9A83-FA2A54B2530D}"/>
    <cellStyle name="Normal 9 7 7 4 2" xfId="10391" xr:uid="{EB4B51BD-A106-4216-B336-439F489D31E9}"/>
    <cellStyle name="Normal 9 7 7 4 3" xfId="7267" xr:uid="{0BCF5520-9E44-4C20-A57F-13C26855E1D9}"/>
    <cellStyle name="Normal 9 7 7 5" xfId="3560" xr:uid="{50385E9D-6BFB-47F2-AD0B-E5046888D520}"/>
    <cellStyle name="Normal 9 7 7 5 2" xfId="8799" xr:uid="{99B46CC4-7CE3-4A56-B9E6-3ED1897D9B9A}"/>
    <cellStyle name="Normal 9 7 7 6" xfId="7780" xr:uid="{E0A490C6-30A7-4F29-A2F1-EA829E9D1647}"/>
    <cellStyle name="Normal 9 7 7 7" xfId="5675" xr:uid="{6D0EDD74-BD56-4C4B-9598-37A577938921}"/>
    <cellStyle name="Normal 9 7 7 8" xfId="2541" xr:uid="{1CBC2DDF-DAD7-4781-8F6F-363B2942FFF5}"/>
    <cellStyle name="Normal 9 7 7 9" xfId="1515" xr:uid="{C4F5378B-A424-4338-91BF-E5F3CF7A1FE4}"/>
    <cellStyle name="Normal 9 7 8" xfId="238" xr:uid="{65595215-A504-475B-9358-28490BD46031}"/>
    <cellStyle name="Normal 9 7 8 2" xfId="5198" xr:uid="{7DC5B2A0-23CB-49A4-96AC-A37E3BA315E3}"/>
    <cellStyle name="Normal 9 7 8 2 2" xfId="10427" xr:uid="{644A6EEC-C45D-47EA-A1EE-7DA7DD2CE107}"/>
    <cellStyle name="Normal 9 7 8 2 3" xfId="7303" xr:uid="{36C2611D-8A3B-4863-9E17-BFC2667B41C3}"/>
    <cellStyle name="Normal 9 7 8 3" xfId="3315" xr:uid="{9A782437-411B-4BB6-9610-FEC8F2FB4261}"/>
    <cellStyle name="Normal 9 7 8 3 2" xfId="8554" xr:uid="{7960BBC7-5E82-45E0-B0D3-C402B74753B9}"/>
    <cellStyle name="Normal 9 7 8 4" xfId="7535" xr:uid="{6533FFF4-583D-4A36-A518-A5ABB50549FE}"/>
    <cellStyle name="Normal 9 7 8 5" xfId="5430" xr:uid="{374CDA9B-46C6-40D5-8A75-5C608B6AFC9B}"/>
    <cellStyle name="Normal 9 7 8 6" xfId="2296" xr:uid="{52C15308-ED23-494D-9CF8-E2E5F9CE1E05}"/>
    <cellStyle name="Normal 9 7 8 7" xfId="1270" xr:uid="{38DCA6C6-C8FC-41ED-ABA7-432DED1883DA}"/>
    <cellStyle name="Normal 9 7 9" xfId="724" xr:uid="{D2B6CA66-F1FA-403A-8A1B-3A972120CCAB}"/>
    <cellStyle name="Normal 9 7 9 2" xfId="5288" xr:uid="{1504DB29-FD5B-44DD-B8AB-51BCFBCF7C92}"/>
    <cellStyle name="Normal 9 7 9 2 2" xfId="10517" xr:uid="{6BECC015-83FA-4317-9149-4E4A46AEFBB5}"/>
    <cellStyle name="Normal 9 7 9 2 3" xfId="7393" xr:uid="{44C3B9EB-A3F2-4ACF-AEFB-4AC1CE6E4EB9}"/>
    <cellStyle name="Normal 9 7 9 3" xfId="3796" xr:uid="{82BA50C6-A1D6-4308-BD3B-69BD280F1603}"/>
    <cellStyle name="Normal 9 7 9 3 2" xfId="9035" xr:uid="{EA788D2D-C420-4F6E-9324-7EB0CF151511}"/>
    <cellStyle name="Normal 9 7 9 4" xfId="8016" xr:uid="{0F339027-27AF-425A-9457-1BF10F5525C9}"/>
    <cellStyle name="Normal 9 7 9 5" xfId="5911" xr:uid="{81DDB335-81C2-4676-AE16-171BC7B17A0E}"/>
    <cellStyle name="Normal 9 7 9 6" xfId="2777" xr:uid="{C5BADB49-DFB6-4C28-88C9-40C718982F35}"/>
    <cellStyle name="Normal 9 7 9 7" xfId="1751" xr:uid="{B6C1CAFA-CE2C-4252-B6A9-00A7896BF73F}"/>
    <cellStyle name="Normal 9 8" xfId="72" xr:uid="{283F11D1-6D97-480D-921E-D680A03C2070}"/>
    <cellStyle name="Normal 9 8 10" xfId="5214" xr:uid="{DD553AB2-6189-455B-BAE7-BAFE3499C31A}"/>
    <cellStyle name="Normal 9 8 10 2" xfId="10443" xr:uid="{C2FCA34E-EA33-4174-A44B-0BA0B3EE2348}"/>
    <cellStyle name="Normal 9 8 10 3" xfId="7319" xr:uid="{A1079E17-2EDE-4EE7-9E86-B56C72E49BFF}"/>
    <cellStyle name="Normal 9 8 11" xfId="5227" xr:uid="{CCAA2E20-380E-48EB-921F-BD849E9B91E8}"/>
    <cellStyle name="Normal 9 8 11 2" xfId="10456" xr:uid="{6B2E0E57-A990-4C38-90C5-395CA8446507}"/>
    <cellStyle name="Normal 9 8 11 3" xfId="7332" xr:uid="{C1C94C21-B7F2-4CB9-8097-329BA6EF9AAC}"/>
    <cellStyle name="Normal 9 8 12" xfId="3259" xr:uid="{1800BAA9-A0A4-46A5-BFF2-C0A648973486}"/>
    <cellStyle name="Normal 9 8 12 2" xfId="8498" xr:uid="{C4A62C48-C3A2-4F97-8B44-094A9738A803}"/>
    <cellStyle name="Normal 9 8 13" xfId="7479" xr:uid="{5D235959-5446-476D-B421-FC157AB19B0F}"/>
    <cellStyle name="Normal 9 8 14" xfId="5374" xr:uid="{D30E3AE5-9159-4F77-BBC5-EE1A246DC9CF}"/>
    <cellStyle name="Normal 9 8 15" xfId="10603" xr:uid="{5E74DF4B-9ACA-403B-8FC9-C7BB6AD56881}"/>
    <cellStyle name="Normal 9 8 16" xfId="10784" xr:uid="{2A37C072-CCB5-42D8-999E-48865B5EF384}"/>
    <cellStyle name="Normal 9 8 17" xfId="2240" xr:uid="{51F82E53-2157-442C-9051-F8388B45E90D}"/>
    <cellStyle name="Normal 9 8 18" xfId="1214" xr:uid="{0C87FC5F-7E71-4277-A488-470F721AD2A9}"/>
    <cellStyle name="Normal 9 8 2" xfId="219" xr:uid="{FC69108A-1B98-4158-B794-D736ED91761A}"/>
    <cellStyle name="Normal 9 8 2 10" xfId="5412" xr:uid="{1370D92A-B407-4CBE-A50E-37AD24857308}"/>
    <cellStyle name="Normal 9 8 2 11" xfId="10641" xr:uid="{CB8E127C-93FA-4D8E-BB74-C097D12C2861}"/>
    <cellStyle name="Normal 9 8 2 12" xfId="2278" xr:uid="{A39230DA-7B80-4C23-BDDC-5A555CE99038}"/>
    <cellStyle name="Normal 9 8 2 13" xfId="1252" xr:uid="{C36AC760-5974-4AFE-9898-F02407DBA06F}"/>
    <cellStyle name="Normal 9 8 2 2" xfId="335" xr:uid="{918DD773-7BB7-4CD1-A162-1B90FE1C223E}"/>
    <cellStyle name="Normal 9 8 2 2 10" xfId="1367" xr:uid="{7C4C821A-2B15-4BF2-80E7-8B532462C1E1}"/>
    <cellStyle name="Normal 9 8 2 2 2" xfId="580" xr:uid="{377D4AE4-6764-4BCF-BDDD-9332B499300C}"/>
    <cellStyle name="Normal 9 8 2 2 2 2" xfId="1063" xr:uid="{9E2BF67C-CBC7-4818-B088-54E7A66E3556}"/>
    <cellStyle name="Normal 9 8 2 2 2 2 2" xfId="5340" xr:uid="{F769437D-8BEB-44DF-B959-72A8EF70EE25}"/>
    <cellStyle name="Normal 9 8 2 2 2 2 2 2" xfId="10569" xr:uid="{93A64E41-3A9A-4264-A5B6-F9B5F6E4F0A2}"/>
    <cellStyle name="Normal 9 8 2 2 2 2 2 3" xfId="7445" xr:uid="{77DFC56E-06ED-4358-BEEB-AD0C3163E708}"/>
    <cellStyle name="Normal 9 8 2 2 2 2 3" xfId="4135" xr:uid="{3515C703-22B4-4A3D-AD83-12F2A1AE63D5}"/>
    <cellStyle name="Normal 9 8 2 2 2 2 3 2" xfId="9374" xr:uid="{3D6570BB-A20B-4901-8516-25D513D9E110}"/>
    <cellStyle name="Normal 9 8 2 2 2 2 4" xfId="8355" xr:uid="{7C7D6BCE-7C76-4E98-982D-396C44FB2FD5}"/>
    <cellStyle name="Normal 9 8 2 2 2 2 5" xfId="6250" xr:uid="{E08115CB-A191-42D1-9D79-67B0881FF51C}"/>
    <cellStyle name="Normal 9 8 2 2 2 2 6" xfId="3116" xr:uid="{73E7A0A8-F3B0-4B34-A1E4-5B1A12D89126}"/>
    <cellStyle name="Normal 9 8 2 2 2 2 7" xfId="2090" xr:uid="{A9F6BD7F-0847-40B1-B312-C79BD8349DAF}"/>
    <cellStyle name="Normal 9 8 2 2 2 3" xfId="5270" xr:uid="{D9B36DAB-C183-4E64-8245-9DA4A1C194C9}"/>
    <cellStyle name="Normal 9 8 2 2 2 3 2" xfId="10499" xr:uid="{C337B32C-2C6A-4415-92EE-164A115A3803}"/>
    <cellStyle name="Normal 9 8 2 2 2 3 3" xfId="7375" xr:uid="{55737D23-524E-4DBB-86AE-2A21E054465E}"/>
    <cellStyle name="Normal 9 8 2 2 2 4" xfId="5233" xr:uid="{01F4617D-3F51-410D-81D4-232D978F636A}"/>
    <cellStyle name="Normal 9 8 2 2 2 4 2" xfId="10462" xr:uid="{A054E893-3C47-458F-9B8C-BA80503CA0A2}"/>
    <cellStyle name="Normal 9 8 2 2 2 4 3" xfId="7338" xr:uid="{7D561181-B21A-46BC-B40E-7481AD72F180}"/>
    <cellStyle name="Normal 9 8 2 2 2 5" xfId="3654" xr:uid="{E000DABA-498B-4148-8D00-9F9A4E7EAEC9}"/>
    <cellStyle name="Normal 9 8 2 2 2 5 2" xfId="8893" xr:uid="{475BAA9C-FE95-44D2-8564-C1FC894C4CD0}"/>
    <cellStyle name="Normal 9 8 2 2 2 6" xfId="7874" xr:uid="{3084777A-44A2-4BE5-9EB4-F4132C1E1CC5}"/>
    <cellStyle name="Normal 9 8 2 2 2 7" xfId="5769" xr:uid="{9638C839-5FA1-4788-A3E2-5352E93265D8}"/>
    <cellStyle name="Normal 9 8 2 2 2 8" xfId="2635" xr:uid="{51DBA53D-17CD-4785-AF3D-9E8D83A7CA54}"/>
    <cellStyle name="Normal 9 8 2 2 2 9" xfId="1609" xr:uid="{E05C9870-9546-4DB7-8C1C-A5DF7379CE7E}"/>
    <cellStyle name="Normal 9 8 2 2 3" xfId="821" xr:uid="{942A1D39-4109-4773-9DA8-702E185C992B}"/>
    <cellStyle name="Normal 9 8 2 2 3 2" xfId="5305" xr:uid="{841B425E-CB15-4CC2-B93A-97104CA8E2E6}"/>
    <cellStyle name="Normal 9 8 2 2 3 2 2" xfId="10534" xr:uid="{B6C68675-1FB0-4701-A5CC-FFA50E195A8B}"/>
    <cellStyle name="Normal 9 8 2 2 3 2 3" xfId="7410" xr:uid="{71CB1EE9-CF4F-497B-8FB5-35BD7B0A8136}"/>
    <cellStyle name="Normal 9 8 2 2 3 3" xfId="3893" xr:uid="{7CC0CA40-3B10-4480-B25D-DE58A198C5E3}"/>
    <cellStyle name="Normal 9 8 2 2 3 3 2" xfId="9132" xr:uid="{8FC59844-7A0C-406E-BDC7-143893C08B87}"/>
    <cellStyle name="Normal 9 8 2 2 3 4" xfId="8113" xr:uid="{012766EF-84FE-4A1C-BED1-1D0B5CC9B8CE}"/>
    <cellStyle name="Normal 9 8 2 2 3 5" xfId="6008" xr:uid="{1B98B11A-E5A9-47F2-89C2-DC925CBE40C8}"/>
    <cellStyle name="Normal 9 8 2 2 3 6" xfId="2874" xr:uid="{B60CB935-F7F7-420C-84D9-0015A64EA2AB}"/>
    <cellStyle name="Normal 9 8 2 2 3 7" xfId="1848" xr:uid="{6BD8C603-CECD-4420-B051-FC907CB82529}"/>
    <cellStyle name="Normal 9 8 2 2 4" xfId="5211" xr:uid="{AABC6035-79A8-4379-B4C8-39C655C933C6}"/>
    <cellStyle name="Normal 9 8 2 2 4 2" xfId="10440" xr:uid="{5BB8951F-8EED-4ABA-B384-AB6F8F78B740}"/>
    <cellStyle name="Normal 9 8 2 2 4 3" xfId="7316" xr:uid="{447AA52D-B370-4A43-88B1-1B282E9D8209}"/>
    <cellStyle name="Normal 9 8 2 2 5" xfId="5185" xr:uid="{9D84CC77-CCB1-4C19-ACD1-4B79D65AB123}"/>
    <cellStyle name="Normal 9 8 2 2 5 2" xfId="10414" xr:uid="{89659385-3ACE-474B-B853-AD960C145551}"/>
    <cellStyle name="Normal 9 8 2 2 5 3" xfId="7290" xr:uid="{95AE8A6C-2BAF-4B93-B715-ABA5A955E8CE}"/>
    <cellStyle name="Normal 9 8 2 2 6" xfId="3412" xr:uid="{9B2B0C6A-A31C-4DE4-A7E8-7F4009F6F935}"/>
    <cellStyle name="Normal 9 8 2 2 6 2" xfId="8651" xr:uid="{ED79D3F2-2C2B-42F0-A59E-EB12AE9FA18A}"/>
    <cellStyle name="Normal 9 8 2 2 7" xfId="7632" xr:uid="{AD0CA911-13E9-4D57-AFEB-2F61294C533C}"/>
    <cellStyle name="Normal 9 8 2 2 8" xfId="5527" xr:uid="{1019D128-FCBA-494D-A865-609058D21CE4}"/>
    <cellStyle name="Normal 9 8 2 2 9" xfId="2393" xr:uid="{924BE925-A189-49C5-9A2E-D97C936BD725}"/>
    <cellStyle name="Normal 9 8 2 3" xfId="523" xr:uid="{4B52A904-A2F4-42F4-9326-56C033738E46}"/>
    <cellStyle name="Normal 9 8 2 3 2" xfId="1006" xr:uid="{BA81BBB8-20D2-4009-87D5-0EF3A37D9939}"/>
    <cellStyle name="Normal 9 8 2 3 2 2" xfId="5330" xr:uid="{5E2974CC-FAC6-46F2-893E-1D1A122118B6}"/>
    <cellStyle name="Normal 9 8 2 3 2 2 2" xfId="10559" xr:uid="{7B3CB9F5-5625-4E05-8090-7FB4916CC306}"/>
    <cellStyle name="Normal 9 8 2 3 2 2 3" xfId="7435" xr:uid="{9AE624A1-3B04-4FF3-9EA0-B4ED1229ED18}"/>
    <cellStyle name="Normal 9 8 2 3 2 3" xfId="4078" xr:uid="{4453EA2A-76F4-4DFF-B75D-32C186E6096B}"/>
    <cellStyle name="Normal 9 8 2 3 2 3 2" xfId="9317" xr:uid="{E48DB985-E30B-4879-9D2F-14A91F3EB3F1}"/>
    <cellStyle name="Normal 9 8 2 3 2 4" xfId="8298" xr:uid="{62F54B14-4F52-4B05-8301-A912C7477D00}"/>
    <cellStyle name="Normal 9 8 2 3 2 5" xfId="6193" xr:uid="{A93818EC-A7D1-435C-BC1C-19F25DB8E5B5}"/>
    <cellStyle name="Normal 9 8 2 3 2 6" xfId="3059" xr:uid="{E0015143-03D9-4C6F-9BB6-86798550A6A7}"/>
    <cellStyle name="Normal 9 8 2 3 2 7" xfId="2033" xr:uid="{E5613BBC-4DC4-4D0D-B23E-28397EF51B65}"/>
    <cellStyle name="Normal 9 8 2 3 3" xfId="5261" xr:uid="{DC1AD668-B826-45ED-9BA4-4ABD71ECD091}"/>
    <cellStyle name="Normal 9 8 2 3 3 2" xfId="10490" xr:uid="{B4D2F1EF-935D-4D22-B399-A661449D9A7B}"/>
    <cellStyle name="Normal 9 8 2 3 3 3" xfId="7366" xr:uid="{C35AEB17-6D73-4F53-8071-059D5BA7DC3A}"/>
    <cellStyle name="Normal 9 8 2 3 4" xfId="4262" xr:uid="{53A8C726-5D81-4548-BA6C-352252DF7AC5}"/>
    <cellStyle name="Normal 9 8 2 3 4 2" xfId="9502" xr:uid="{38FB97A9-D3A9-4A57-AC20-CBB83860A29B}"/>
    <cellStyle name="Normal 9 8 2 3 4 3" xfId="6378" xr:uid="{F87571A4-D9C1-4221-AA62-964428FC44BD}"/>
    <cellStyle name="Normal 9 8 2 3 5" xfId="3597" xr:uid="{CAB05865-5BA7-441C-8668-25B4485ADA1B}"/>
    <cellStyle name="Normal 9 8 2 3 5 2" xfId="8836" xr:uid="{5E3B09D5-5814-4772-9D00-2DA21E5D3BF4}"/>
    <cellStyle name="Normal 9 8 2 3 6" xfId="7817" xr:uid="{D1DDBA72-7894-4477-AFE3-30CC755F95DB}"/>
    <cellStyle name="Normal 9 8 2 3 7" xfId="5712" xr:uid="{AD9E3E32-C31C-4C6C-AF70-E1FB8152DFB2}"/>
    <cellStyle name="Normal 9 8 2 3 8" xfId="2578" xr:uid="{0E1FEBFE-B55B-413E-948C-9F132D4C3563}"/>
    <cellStyle name="Normal 9 8 2 3 9" xfId="1552" xr:uid="{7D719CB7-FB41-4879-83A6-1F0CFC38E287}"/>
    <cellStyle name="Normal 9 8 2 4" xfId="277" xr:uid="{151A228A-8C24-4269-ADEB-C395B6E8D931}"/>
    <cellStyle name="Normal 9 8 2 4 2" xfId="4270" xr:uid="{20E71774-B006-4434-9CFB-70422FBB278E}"/>
    <cellStyle name="Normal 9 8 2 4 2 2" xfId="9510" xr:uid="{99432026-FEB1-442A-A2C5-B7960F921CDF}"/>
    <cellStyle name="Normal 9 8 2 4 2 3" xfId="6386" xr:uid="{B2F22F56-3DA6-4E84-A54C-05F193533FFE}"/>
    <cellStyle name="Normal 9 8 2 4 3" xfId="3354" xr:uid="{70B67001-FB78-48F6-A316-C2D5BD001089}"/>
    <cellStyle name="Normal 9 8 2 4 3 2" xfId="8593" xr:uid="{188A8E68-380B-4099-99E8-FB9B2AE2FD46}"/>
    <cellStyle name="Normal 9 8 2 4 4" xfId="7574" xr:uid="{AE9333AE-BBCF-46F2-B968-520768F18145}"/>
    <cellStyle name="Normal 9 8 2 4 5" xfId="5469" xr:uid="{D2E769CA-EB98-4A4E-8F52-4F12F7FC8817}"/>
    <cellStyle name="Normal 9 8 2 4 6" xfId="2335" xr:uid="{0C277E00-E6FA-46BF-A192-BD02D0247F9C}"/>
    <cellStyle name="Normal 9 8 2 4 7" xfId="1309" xr:uid="{7348E418-6D0A-41EB-9DF3-174A598A1F11}"/>
    <cellStyle name="Normal 9 8 2 5" xfId="763" xr:uid="{98BC8F97-3FA7-4D4D-A93C-CDD49F380304}"/>
    <cellStyle name="Normal 9 8 2 5 2" xfId="5295" xr:uid="{44C15936-CB7B-459B-8F58-F77AED1A979C}"/>
    <cellStyle name="Normal 9 8 2 5 2 2" xfId="10524" xr:uid="{98318538-F459-4CAD-A6D2-7745B2850CBC}"/>
    <cellStyle name="Normal 9 8 2 5 2 3" xfId="7400" xr:uid="{D12E1A13-A8E4-4BF9-9339-6D1FA858D01F}"/>
    <cellStyle name="Normal 9 8 2 5 3" xfId="3835" xr:uid="{1D5BC9B2-945B-4493-8BE6-3A78F5C69BC2}"/>
    <cellStyle name="Normal 9 8 2 5 3 2" xfId="9074" xr:uid="{6E84F238-4FC0-45D0-8730-187E9C207110}"/>
    <cellStyle name="Normal 9 8 2 5 4" xfId="8055" xr:uid="{A2EF057D-5B75-4CC1-973A-44AE57D96EA7}"/>
    <cellStyle name="Normal 9 8 2 5 5" xfId="5950" xr:uid="{1C53CCF2-4B1E-416C-A8E5-8ABEC49E2476}"/>
    <cellStyle name="Normal 9 8 2 5 6" xfId="2816" xr:uid="{2C62720E-3A96-4A73-AAF3-363E7097F82D}"/>
    <cellStyle name="Normal 9 8 2 5 7" xfId="1790" xr:uid="{765ADDF3-C0EA-442E-967C-6CEE9732465B}"/>
    <cellStyle name="Normal 9 8 2 6" xfId="5202" xr:uid="{3D38A359-EB56-4064-AEA3-F4ABBA99D71A}"/>
    <cellStyle name="Normal 9 8 2 6 2" xfId="10431" xr:uid="{CCCD351E-6FB5-465B-BC3D-9A3C045E6D69}"/>
    <cellStyle name="Normal 9 8 2 6 3" xfId="7307" xr:uid="{66253D7F-0D50-4A9E-A937-070AB0C137DA}"/>
    <cellStyle name="Normal 9 8 2 7" xfId="5237" xr:uid="{811B6BBB-641F-4CCD-87C1-639B7983C34D}"/>
    <cellStyle name="Normal 9 8 2 7 2" xfId="10466" xr:uid="{4CDA4897-FBD3-49D3-9EEB-A1259602E5DE}"/>
    <cellStyle name="Normal 9 8 2 7 3" xfId="7342" xr:uid="{25291D91-B5D8-4A47-B0C3-5ED2CC2FD862}"/>
    <cellStyle name="Normal 9 8 2 8" xfId="3297" xr:uid="{0672E45A-1BF1-4BC5-A669-BBE92030E186}"/>
    <cellStyle name="Normal 9 8 2 8 2" xfId="8536" xr:uid="{FB46BB68-54EA-4BC4-8615-D0820AE6BCE1}"/>
    <cellStyle name="Normal 9 8 2 9" xfId="7517" xr:uid="{84138CC2-D79B-4855-B40A-59D0B0AE2F51}"/>
    <cellStyle name="Normal 9 8 3" xfId="355" xr:uid="{A02DAA25-108F-4846-99EE-1305F328E619}"/>
    <cellStyle name="Normal 9 8 3 10" xfId="2413" xr:uid="{CFD3BA47-7243-49AB-BF61-457BB89D07F5}"/>
    <cellStyle name="Normal 9 8 3 11" xfId="1387" xr:uid="{4FF53AFC-DF41-4E05-BA3B-9EE0F13ECC5A}"/>
    <cellStyle name="Normal 9 8 3 2" xfId="600" xr:uid="{0A261AEC-4967-48B0-9CAC-2BBDAD801910}"/>
    <cellStyle name="Normal 9 8 3 2 2" xfId="1083" xr:uid="{8F12DD9D-6D2B-414C-81B3-1FE4880A9381}"/>
    <cellStyle name="Normal 9 8 3 2 2 2" xfId="5344" xr:uid="{D3E7377C-439D-45E9-9ABB-A94B063C3A1D}"/>
    <cellStyle name="Normal 9 8 3 2 2 2 2" xfId="10573" xr:uid="{1FDA5930-B90B-4216-A094-7585DBB4C86D}"/>
    <cellStyle name="Normal 9 8 3 2 2 2 3" xfId="7449" xr:uid="{39994565-4D23-449A-83CA-2E3DADB0F0A4}"/>
    <cellStyle name="Normal 9 8 3 2 2 3" xfId="4155" xr:uid="{E6557399-A157-407F-979E-0618A2F8A731}"/>
    <cellStyle name="Normal 9 8 3 2 2 3 2" xfId="9394" xr:uid="{0A387195-334F-4F38-BBA7-65849C34313A}"/>
    <cellStyle name="Normal 9 8 3 2 2 4" xfId="8375" xr:uid="{372F1C45-268E-47CF-B5E0-EC8894ADD19A}"/>
    <cellStyle name="Normal 9 8 3 2 2 5" xfId="6270" xr:uid="{FD903FA5-D66B-4820-B2CA-F5B10AAC1DF9}"/>
    <cellStyle name="Normal 9 8 3 2 2 6" xfId="3136" xr:uid="{E519F608-10C5-43EA-8F1B-8FDE7D16BD27}"/>
    <cellStyle name="Normal 9 8 3 2 2 7" xfId="2110" xr:uid="{F476FF23-E66D-45F1-A6EE-07889AB24E92}"/>
    <cellStyle name="Normal 9 8 3 2 3" xfId="5274" xr:uid="{0C12515D-6EB7-486A-A9C9-68EC7398592C}"/>
    <cellStyle name="Normal 9 8 3 2 3 2" xfId="10503" xr:uid="{3DF41F14-021F-48E7-9413-E300ADF83CAF}"/>
    <cellStyle name="Normal 9 8 3 2 3 3" xfId="7379" xr:uid="{BAD447B3-F6E0-4FAC-BE72-C99E9C960830}"/>
    <cellStyle name="Normal 9 8 3 2 4" xfId="5172" xr:uid="{CD8B76C7-DCB3-4379-AE66-F34249E2012D}"/>
    <cellStyle name="Normal 9 8 3 2 4 2" xfId="10401" xr:uid="{E2FA09C5-6B79-4A9E-8915-216A8E11B5CF}"/>
    <cellStyle name="Normal 9 8 3 2 4 3" xfId="7277" xr:uid="{482502DD-73F2-4C11-87F0-A37DE9D6A6E0}"/>
    <cellStyle name="Normal 9 8 3 2 5" xfId="3674" xr:uid="{329AE734-F463-45AD-85B9-A487A3A00A20}"/>
    <cellStyle name="Normal 9 8 3 2 5 2" xfId="8913" xr:uid="{32095AB8-784F-4D3C-A338-16991B4C25B1}"/>
    <cellStyle name="Normal 9 8 3 2 6" xfId="7894" xr:uid="{E118B20D-0E74-4E5B-BE87-6E2334C2D09B}"/>
    <cellStyle name="Normal 9 8 3 2 7" xfId="5789" xr:uid="{E026D850-7E12-4392-9FCA-35F3877C0B2D}"/>
    <cellStyle name="Normal 9 8 3 2 8" xfId="2655" xr:uid="{A66FE318-8EBC-4CB7-B839-6AD496F35353}"/>
    <cellStyle name="Normal 9 8 3 2 9" xfId="1629" xr:uid="{FDE7885B-2D4A-44B1-87F2-6299F0D4D1E0}"/>
    <cellStyle name="Normal 9 8 3 3" xfId="841" xr:uid="{86720ADF-7FCE-491B-A0BA-AD502F7BC4F2}"/>
    <cellStyle name="Normal 9 8 3 3 2" xfId="5309" xr:uid="{40D94485-6B77-44EC-B3FA-4EC497DC1BE2}"/>
    <cellStyle name="Normal 9 8 3 3 2 2" xfId="10538" xr:uid="{8672CCD1-5A65-4A1F-96B1-D4240D75BD4C}"/>
    <cellStyle name="Normal 9 8 3 3 2 3" xfId="7414" xr:uid="{F1466031-6E6B-4773-87E9-32937C653F27}"/>
    <cellStyle name="Normal 9 8 3 3 3" xfId="3913" xr:uid="{9D85BDB0-139B-40D7-BCDA-2721C3739D53}"/>
    <cellStyle name="Normal 9 8 3 3 3 2" xfId="9152" xr:uid="{68F527A7-8D53-4851-B217-E9329B1485B1}"/>
    <cellStyle name="Normal 9 8 3 3 4" xfId="8133" xr:uid="{95E92486-0A20-43F7-8B4A-C28B91B850D9}"/>
    <cellStyle name="Normal 9 8 3 3 5" xfId="6028" xr:uid="{9B34EFFA-28E9-42D1-AC96-8717F7B5894B}"/>
    <cellStyle name="Normal 9 8 3 3 6" xfId="2894" xr:uid="{979BE37E-27AA-4ECD-AA83-5DAB88E0D558}"/>
    <cellStyle name="Normal 9 8 3 3 7" xfId="1868" xr:uid="{A8211F6E-D214-4C40-AC8E-16286531F470}"/>
    <cellStyle name="Normal 9 8 3 4" xfId="5222" xr:uid="{0764B2D3-29D8-4829-B48B-AE8A5098DF1A}"/>
    <cellStyle name="Normal 9 8 3 4 2" xfId="10451" xr:uid="{B6102998-BB86-4FCF-B93C-A093C8EC5AA3}"/>
    <cellStyle name="Normal 9 8 3 4 3" xfId="7327" xr:uid="{0E5654A6-DB99-4933-B2BF-96E11A5A7163}"/>
    <cellStyle name="Normal 9 8 3 5" xfId="5174" xr:uid="{69FA9945-BEB1-42CE-A88E-A4BD1F8CA216}"/>
    <cellStyle name="Normal 9 8 3 5 2" xfId="10403" xr:uid="{4E994ECD-AA04-4A2F-AA33-92F2F21B0CDA}"/>
    <cellStyle name="Normal 9 8 3 5 3" xfId="7279" xr:uid="{CAF020F3-3A86-4813-B2EA-032658DD04B2}"/>
    <cellStyle name="Normal 9 8 3 6" xfId="3432" xr:uid="{6D18B10D-83F8-4198-80A8-95585F465D6D}"/>
    <cellStyle name="Normal 9 8 3 6 2" xfId="8671" xr:uid="{CC81D330-CDF1-43C6-A949-F4AE746BE52E}"/>
    <cellStyle name="Normal 9 8 3 7" xfId="7652" xr:uid="{CB4A79D0-1274-4402-8207-B1083B76BCAF}"/>
    <cellStyle name="Normal 9 8 3 8" xfId="5547" xr:uid="{C20B229F-D6C4-40CE-9E16-56C290ECA6A2}"/>
    <cellStyle name="Normal 9 8 3 9" xfId="10661" xr:uid="{8CB70950-DE61-4671-93DC-B121138B91C9}"/>
    <cellStyle name="Normal 9 8 4" xfId="398" xr:uid="{E7F80BF1-656B-42ED-A86D-2BF0C8A238CE}"/>
    <cellStyle name="Normal 9 8 4 10" xfId="2454" xr:uid="{7745EF19-063F-49A7-8B18-656B899C7B0C}"/>
    <cellStyle name="Normal 9 8 4 11" xfId="1428" xr:uid="{3B4C846E-9F96-42B0-ADB7-1FCDD37FD6B8}"/>
    <cellStyle name="Normal 9 8 4 2" xfId="641" xr:uid="{DBDA4D9C-1551-479E-8205-4DB42BB94AA3}"/>
    <cellStyle name="Normal 9 8 4 2 2" xfId="1124" xr:uid="{F363CC4B-4A36-456B-8DB9-4D7C00D2B171}"/>
    <cellStyle name="Normal 9 8 4 2 2 2" xfId="5349" xr:uid="{94287960-6A90-441F-B75A-23F30E262021}"/>
    <cellStyle name="Normal 9 8 4 2 2 2 2" xfId="10578" xr:uid="{8AEC06EF-3389-463D-BBB1-01DBA18A8885}"/>
    <cellStyle name="Normal 9 8 4 2 2 2 3" xfId="7454" xr:uid="{D5EAE367-5312-4843-AD47-CC955BDDE2A0}"/>
    <cellStyle name="Normal 9 8 4 2 2 3" xfId="4196" xr:uid="{9F635BCB-540D-46CD-9031-7BD4D63AD73A}"/>
    <cellStyle name="Normal 9 8 4 2 2 3 2" xfId="9435" xr:uid="{FB1891C5-3944-4856-BC20-EE20A9645A04}"/>
    <cellStyle name="Normal 9 8 4 2 2 4" xfId="8416" xr:uid="{3BFF27F8-1EA9-4A4E-B05F-67FAF6DFD168}"/>
    <cellStyle name="Normal 9 8 4 2 2 5" xfId="6311" xr:uid="{0A73AB28-B988-4602-B80C-C363966E46EF}"/>
    <cellStyle name="Normal 9 8 4 2 2 6" xfId="3177" xr:uid="{5CABF67E-A420-426C-B0E1-BDB27942371C}"/>
    <cellStyle name="Normal 9 8 4 2 2 7" xfId="2151" xr:uid="{4915E076-EC4A-43A0-824F-15ED5437C139}"/>
    <cellStyle name="Normal 9 8 4 2 3" xfId="5279" xr:uid="{376280F3-F811-4D32-8B8C-4D3312F860E3}"/>
    <cellStyle name="Normal 9 8 4 2 3 2" xfId="10508" xr:uid="{6B29BCC6-CD2E-4E75-AA00-3BF085231987}"/>
    <cellStyle name="Normal 9 8 4 2 3 3" xfId="7384" xr:uid="{8DF41BF9-D84F-40CF-893B-7AB26F0234D3}"/>
    <cellStyle name="Normal 9 8 4 2 4" xfId="5221" xr:uid="{52161AF8-655E-4215-9016-0F34A9ED6C4E}"/>
    <cellStyle name="Normal 9 8 4 2 4 2" xfId="10450" xr:uid="{50797BB8-19DC-4FBF-8D5B-35B7385AD696}"/>
    <cellStyle name="Normal 9 8 4 2 4 3" xfId="7326" xr:uid="{A581D74C-DC26-4DA4-9003-A1B96560296A}"/>
    <cellStyle name="Normal 9 8 4 2 5" xfId="3715" xr:uid="{209691E3-110E-4FE0-9078-55302C4E3B1F}"/>
    <cellStyle name="Normal 9 8 4 2 5 2" xfId="8954" xr:uid="{8BCF3A58-9349-408B-9C4B-256D44104489}"/>
    <cellStyle name="Normal 9 8 4 2 6" xfId="7935" xr:uid="{ED278BE8-48B0-4811-8C28-4960A0212B17}"/>
    <cellStyle name="Normal 9 8 4 2 7" xfId="5830" xr:uid="{5A62DAC2-22C8-4F9A-8565-5770578DCDCB}"/>
    <cellStyle name="Normal 9 8 4 2 8" xfId="2696" xr:uid="{5F50E4C5-D8FE-40AD-8C0D-9C4D878A2E06}"/>
    <cellStyle name="Normal 9 8 4 2 9" xfId="1670" xr:uid="{37FF7C6A-3AA2-43E2-812E-EBFBCC36E0FE}"/>
    <cellStyle name="Normal 9 8 4 3" xfId="882" xr:uid="{774771CD-9FBA-434E-89E4-98ECE4830AFC}"/>
    <cellStyle name="Normal 9 8 4 3 2" xfId="5314" xr:uid="{602A4A92-248A-4DE7-B5CC-0A5FDF72B47F}"/>
    <cellStyle name="Normal 9 8 4 3 2 2" xfId="10543" xr:uid="{364A6EF3-2F4B-48C5-8CB7-5497EF517175}"/>
    <cellStyle name="Normal 9 8 4 3 2 3" xfId="7419" xr:uid="{4B993C9C-DF37-4665-9E56-4A7049921085}"/>
    <cellStyle name="Normal 9 8 4 3 3" xfId="3954" xr:uid="{B176B5E8-6772-4BDC-8AEA-07C736965A14}"/>
    <cellStyle name="Normal 9 8 4 3 3 2" xfId="9193" xr:uid="{A559B340-B2CA-4418-88FE-41B284DC821C}"/>
    <cellStyle name="Normal 9 8 4 3 4" xfId="8174" xr:uid="{813BEF5A-43C9-4678-8F7B-2F7413894817}"/>
    <cellStyle name="Normal 9 8 4 3 5" xfId="6069" xr:uid="{A55CB88F-9F2B-4013-9A52-C847DA3E6816}"/>
    <cellStyle name="Normal 9 8 4 3 6" xfId="2935" xr:uid="{81763312-5E81-4304-8D6D-802CB78AFCEA}"/>
    <cellStyle name="Normal 9 8 4 3 7" xfId="1909" xr:uid="{096E5AFE-1DA5-46E2-9F1B-65FCB6AFC8D6}"/>
    <cellStyle name="Normal 9 8 4 4" xfId="5232" xr:uid="{5339349E-DCAB-490B-B402-66CF0D6FC807}"/>
    <cellStyle name="Normal 9 8 4 4 2" xfId="10461" xr:uid="{C2058398-3307-4B0C-8800-8DE14F3585DC}"/>
    <cellStyle name="Normal 9 8 4 4 3" xfId="7337" xr:uid="{11615C27-806A-45B9-ABF9-6D763540BB42}"/>
    <cellStyle name="Normal 9 8 4 5" xfId="5148" xr:uid="{30054FCE-58FB-412A-93DC-046F0A347C49}"/>
    <cellStyle name="Normal 9 8 4 5 2" xfId="10377" xr:uid="{3AD4F8B1-5B7C-42DC-BD57-1A35AEC17DC8}"/>
    <cellStyle name="Normal 9 8 4 5 3" xfId="7253" xr:uid="{6D1794C0-AAE9-4A2B-BF97-62263CB2B37B}"/>
    <cellStyle name="Normal 9 8 4 6" xfId="3473" xr:uid="{9DFBE30D-46B1-466C-98A5-9B6CBFD650B7}"/>
    <cellStyle name="Normal 9 8 4 6 2" xfId="8712" xr:uid="{EF08B256-D4F0-4DBD-A761-F9F78F2133F4}"/>
    <cellStyle name="Normal 9 8 4 7" xfId="7693" xr:uid="{15FEA49A-BCDF-4A70-BF4D-F53F6F2225CA}"/>
    <cellStyle name="Normal 9 8 4 8" xfId="5588" xr:uid="{8A42E656-0BF4-4282-9E65-5B654797DFE6}"/>
    <cellStyle name="Normal 9 8 4 9" xfId="10702" xr:uid="{D5193F41-FD94-4EB4-B5D0-833434F32834}"/>
    <cellStyle name="Normal 9 8 5" xfId="439" xr:uid="{30EE74F2-C7F0-4861-8077-78EEB3B59864}"/>
    <cellStyle name="Normal 9 8 5 10" xfId="2495" xr:uid="{4220A2EC-BE29-49D0-ACEB-B58F05EFF405}"/>
    <cellStyle name="Normal 9 8 5 11" xfId="1469" xr:uid="{38C21D53-8D76-4DBE-BDD6-5F4DBDD8650A}"/>
    <cellStyle name="Normal 9 8 5 2" xfId="682" xr:uid="{E8FD09CA-6256-4C77-9D47-FD7B20775417}"/>
    <cellStyle name="Normal 9 8 5 2 2" xfId="1165" xr:uid="{E36A716E-15A7-4269-B8CE-EB6576650E22}"/>
    <cellStyle name="Normal 9 8 5 2 2 2" xfId="5354" xr:uid="{63A5597A-8F56-4F1D-BE9C-679394F1B33E}"/>
    <cellStyle name="Normal 9 8 5 2 2 2 2" xfId="10583" xr:uid="{DB93351A-EB21-4789-BAF5-65E8F51B75B5}"/>
    <cellStyle name="Normal 9 8 5 2 2 2 3" xfId="7459" xr:uid="{838C3212-E407-4AE0-B4E2-39C1079BC3A5}"/>
    <cellStyle name="Normal 9 8 5 2 2 3" xfId="4237" xr:uid="{A4568296-5C16-476C-B085-17D338322080}"/>
    <cellStyle name="Normal 9 8 5 2 2 3 2" xfId="9476" xr:uid="{7D28E36C-011B-422B-B6F0-C786CE2839C0}"/>
    <cellStyle name="Normal 9 8 5 2 2 4" xfId="8457" xr:uid="{3BBBC2C7-0BC7-4D35-9039-56C1366A74DB}"/>
    <cellStyle name="Normal 9 8 5 2 2 5" xfId="6352" xr:uid="{F4DE13EB-9CFC-47B1-9E40-DB7275A2BEDE}"/>
    <cellStyle name="Normal 9 8 5 2 2 6" xfId="3218" xr:uid="{8B107BF7-5CAC-4CFE-8640-3EC020356219}"/>
    <cellStyle name="Normal 9 8 5 2 2 7" xfId="2192" xr:uid="{291EFBAB-164F-4DEC-84C7-536DBDCEF425}"/>
    <cellStyle name="Normal 9 8 5 2 3" xfId="5284" xr:uid="{07A7D2F2-B1FD-420E-BD88-2BFA4E823875}"/>
    <cellStyle name="Normal 9 8 5 2 3 2" xfId="10513" xr:uid="{342B7AC9-5959-4D95-9E8A-F58D335AD4C6}"/>
    <cellStyle name="Normal 9 8 5 2 3 3" xfId="7389" xr:uid="{5DDB929E-8D8A-4A57-AA6E-894E6136DB40}"/>
    <cellStyle name="Normal 9 8 5 2 4" xfId="5189" xr:uid="{8E4301C7-404A-44D6-97BF-089052F5086E}"/>
    <cellStyle name="Normal 9 8 5 2 4 2" xfId="10418" xr:uid="{D68D91BD-AD5D-4C4E-8B1E-E9DA2512226C}"/>
    <cellStyle name="Normal 9 8 5 2 4 3" xfId="7294" xr:uid="{D120336B-EFF0-423D-B3E9-FE414CD8D28B}"/>
    <cellStyle name="Normal 9 8 5 2 5" xfId="3756" xr:uid="{62B567CC-B255-4344-BBAC-5EA2A0E7095F}"/>
    <cellStyle name="Normal 9 8 5 2 5 2" xfId="8995" xr:uid="{E8AB73B0-3636-4077-938B-D901F7491E3F}"/>
    <cellStyle name="Normal 9 8 5 2 6" xfId="7976" xr:uid="{406F19CF-BB67-4657-A9B0-F0D9D2314ED4}"/>
    <cellStyle name="Normal 9 8 5 2 7" xfId="5871" xr:uid="{E83FE831-5FD9-4E9D-A566-157D76EF48B9}"/>
    <cellStyle name="Normal 9 8 5 2 8" xfId="2737" xr:uid="{38D1AC64-B611-4930-9D70-F72CF90060B6}"/>
    <cellStyle name="Normal 9 8 5 2 9" xfId="1711" xr:uid="{D603FFF4-6551-4D03-9618-6ECE9655F6B1}"/>
    <cellStyle name="Normal 9 8 5 3" xfId="923" xr:uid="{F4FDB8E7-45C4-4ED8-9222-98B281DC8669}"/>
    <cellStyle name="Normal 9 8 5 3 2" xfId="5319" xr:uid="{B072EAD5-8EC0-4AAE-8001-30F57FC5CA00}"/>
    <cellStyle name="Normal 9 8 5 3 2 2" xfId="10548" xr:uid="{BA15AC7E-8C38-4830-B087-1558C7F3E112}"/>
    <cellStyle name="Normal 9 8 5 3 2 3" xfId="7424" xr:uid="{CC289EA2-C538-47D1-AE6D-9C88D79DF300}"/>
    <cellStyle name="Normal 9 8 5 3 3" xfId="3995" xr:uid="{56323494-7FD9-49DE-A4C5-80A42A5523C3}"/>
    <cellStyle name="Normal 9 8 5 3 3 2" xfId="9234" xr:uid="{0C47DBC2-5D35-4096-87B3-15F42EF097A7}"/>
    <cellStyle name="Normal 9 8 5 3 4" xfId="8215" xr:uid="{2EABD0F9-00BE-44E9-A458-C7F63065FBA8}"/>
    <cellStyle name="Normal 9 8 5 3 5" xfId="6110" xr:uid="{32B79083-2507-4496-A2CB-5035F22BC22F}"/>
    <cellStyle name="Normal 9 8 5 3 6" xfId="2976" xr:uid="{6C5BD5D8-0288-4233-9BD7-F5236E473F32}"/>
    <cellStyle name="Normal 9 8 5 3 7" xfId="1950" xr:uid="{70D8719D-8C07-47C9-8E87-EFDB27A73C88}"/>
    <cellStyle name="Normal 9 8 5 4" xfId="5199" xr:uid="{62340E22-68B5-4608-8BC2-4C1A8E756B2C}"/>
    <cellStyle name="Normal 9 8 5 4 2" xfId="10428" xr:uid="{522DE7E3-0175-4F00-B2F1-652CFCC644A4}"/>
    <cellStyle name="Normal 9 8 5 4 3" xfId="7304" xr:uid="{F81DC4C6-7B92-4A25-A46C-8B212BF2F3FD}"/>
    <cellStyle name="Normal 9 8 5 5" xfId="5205" xr:uid="{1AB52ED6-1E80-414A-A8AC-28D228CEF2D6}"/>
    <cellStyle name="Normal 9 8 5 5 2" xfId="10434" xr:uid="{1BDF611A-05D9-424A-93CC-ED844A5A8F06}"/>
    <cellStyle name="Normal 9 8 5 5 3" xfId="7310" xr:uid="{01045068-F158-4F08-BF6F-1AE11A485DB0}"/>
    <cellStyle name="Normal 9 8 5 6" xfId="3514" xr:uid="{9441AECD-AE86-47DD-ABCE-8C58B45222AD}"/>
    <cellStyle name="Normal 9 8 5 6 2" xfId="8753" xr:uid="{EF03CE15-8FE8-4EF1-9E31-A83B31673624}"/>
    <cellStyle name="Normal 9 8 5 7" xfId="7734" xr:uid="{45ADB28F-E79A-4E05-9945-509487342E08}"/>
    <cellStyle name="Normal 9 8 5 8" xfId="5629" xr:uid="{E84E0491-B30E-478D-AE89-E04B3D1EA523}"/>
    <cellStyle name="Normal 9 8 5 9" xfId="10743" xr:uid="{62E683CF-C9A6-4859-BD82-AA15900F8326}"/>
    <cellStyle name="Normal 9 8 6" xfId="297" xr:uid="{EC189147-8170-4CBD-92AA-6958A2B7E960}"/>
    <cellStyle name="Normal 9 8 6 10" xfId="1329" xr:uid="{433FAFF7-E37B-4857-9C6E-7B5EA6647F5E}"/>
    <cellStyle name="Normal 9 8 6 2" xfId="543" xr:uid="{F6F9AA13-21AD-44FC-A395-49DE2BEB29ED}"/>
    <cellStyle name="Normal 9 8 6 2 2" xfId="1026" xr:uid="{93F4EB0D-AACB-4DA9-8A35-B5FA8982AE14}"/>
    <cellStyle name="Normal 9 8 6 2 2 2" xfId="5335" xr:uid="{875FC6AF-6F62-40EA-90B7-8887F184EB7D}"/>
    <cellStyle name="Normal 9 8 6 2 2 2 2" xfId="10564" xr:uid="{BFA81B2C-D6AC-4169-A9D7-D7210418FB88}"/>
    <cellStyle name="Normal 9 8 6 2 2 2 3" xfId="7440" xr:uid="{953CED3D-762D-4C62-AF5B-DA3E9959A825}"/>
    <cellStyle name="Normal 9 8 6 2 2 3" xfId="4098" xr:uid="{CE028C60-F7E4-48E5-BB50-57F6BA0BFAD0}"/>
    <cellStyle name="Normal 9 8 6 2 2 3 2" xfId="9337" xr:uid="{547BBD35-21D3-46D8-B916-E8418D6858DB}"/>
    <cellStyle name="Normal 9 8 6 2 2 4" xfId="8318" xr:uid="{556C3E39-35F4-472E-B8D8-0C06835130C9}"/>
    <cellStyle name="Normal 9 8 6 2 2 5" xfId="6213" xr:uid="{54118917-BDF7-4F7C-9650-892742D1970C}"/>
    <cellStyle name="Normal 9 8 6 2 2 6" xfId="3079" xr:uid="{3A0AB479-C939-44ED-9A81-A79B898675AD}"/>
    <cellStyle name="Normal 9 8 6 2 2 7" xfId="2053" xr:uid="{393F5B3C-D032-4E48-AEC2-FA121E55C867}"/>
    <cellStyle name="Normal 9 8 6 2 3" xfId="5265" xr:uid="{7904EB4C-04C8-420F-9E8F-19D62274DE16}"/>
    <cellStyle name="Normal 9 8 6 2 3 2" xfId="10494" xr:uid="{9DFACC13-E928-47F6-AF45-72C2B2C96855}"/>
    <cellStyle name="Normal 9 8 6 2 3 3" xfId="7370" xr:uid="{10CB1A65-D331-425D-A8F4-0210CF7A658F}"/>
    <cellStyle name="Normal 9 8 6 2 4" xfId="5158" xr:uid="{57F08BF1-147D-4CB5-83EC-CFD509603F4B}"/>
    <cellStyle name="Normal 9 8 6 2 4 2" xfId="10387" xr:uid="{B5424365-C56B-4D7F-967D-9E8F9FF34228}"/>
    <cellStyle name="Normal 9 8 6 2 4 3" xfId="7263" xr:uid="{0CCFE213-FAFD-4B44-BB28-A5AAD3F1EF45}"/>
    <cellStyle name="Normal 9 8 6 2 5" xfId="3617" xr:uid="{F5838DA4-D417-4AC5-B9F9-24BD921C885E}"/>
    <cellStyle name="Normal 9 8 6 2 5 2" xfId="8856" xr:uid="{6D172E38-83D7-4EE2-A0FF-3EF172C36C34}"/>
    <cellStyle name="Normal 9 8 6 2 6" xfId="7837" xr:uid="{953BF12D-01B0-4C48-B077-29A00F1ACB52}"/>
    <cellStyle name="Normal 9 8 6 2 7" xfId="5732" xr:uid="{994DA176-A03D-421F-8766-6CA9B935A918}"/>
    <cellStyle name="Normal 9 8 6 2 8" xfId="2598" xr:uid="{FA84FC7F-7585-4274-BB28-A479BB5534E9}"/>
    <cellStyle name="Normal 9 8 6 2 9" xfId="1572" xr:uid="{47D9CA92-3890-4080-B7CD-3D45EEB88E9B}"/>
    <cellStyle name="Normal 9 8 6 3" xfId="783" xr:uid="{0BA02C1D-A825-45F0-8089-B1F580C25A08}"/>
    <cellStyle name="Normal 9 8 6 3 2" xfId="5299" xr:uid="{2C504ECD-EF54-46FF-84B4-D9F9ADF04448}"/>
    <cellStyle name="Normal 9 8 6 3 2 2" xfId="10528" xr:uid="{95B6E65C-9D2F-4C60-8686-35E800066608}"/>
    <cellStyle name="Normal 9 8 6 3 2 3" xfId="7404" xr:uid="{406A259A-309E-4AD8-8A17-F68484D24D5A}"/>
    <cellStyle name="Normal 9 8 6 3 3" xfId="3855" xr:uid="{F60BDD3C-86A2-4C4A-A9B3-43AE0A994FDC}"/>
    <cellStyle name="Normal 9 8 6 3 3 2" xfId="9094" xr:uid="{DCDBCB35-3A6D-42AF-B61B-1097E55BE37D}"/>
    <cellStyle name="Normal 9 8 6 3 4" xfId="8075" xr:uid="{7366E489-1E78-4F91-AF43-5230E023E7EB}"/>
    <cellStyle name="Normal 9 8 6 3 5" xfId="5970" xr:uid="{7D0B482C-316A-44BD-BCFA-E1562887E578}"/>
    <cellStyle name="Normal 9 8 6 3 6" xfId="2836" xr:uid="{5130C100-18ED-4D56-8241-9E18C10AFEE1}"/>
    <cellStyle name="Normal 9 8 6 3 7" xfId="1810" xr:uid="{466BAD33-3B9D-4A15-B26D-64788DFA4C69}"/>
    <cellStyle name="Normal 9 8 6 4" xfId="5230" xr:uid="{635397FB-3307-4FE0-86E0-7FD3273A0E3D}"/>
    <cellStyle name="Normal 9 8 6 4 2" xfId="10459" xr:uid="{4C9F9A60-5673-4DB2-BF2F-FB15EFAE7FEC}"/>
    <cellStyle name="Normal 9 8 6 4 3" xfId="7335" xr:uid="{26A1A6C9-F228-45AB-845D-BAE338E80EF6}"/>
    <cellStyle name="Normal 9 8 6 5" xfId="5216" xr:uid="{9FE50299-2690-4AF1-833A-477E8960C440}"/>
    <cellStyle name="Normal 9 8 6 5 2" xfId="10445" xr:uid="{998209FE-25FF-40B7-AD2C-EC0F9BF013DF}"/>
    <cellStyle name="Normal 9 8 6 5 3" xfId="7321" xr:uid="{22D6DEB6-0275-423E-92D8-162F7CEC1051}"/>
    <cellStyle name="Normal 9 8 6 6" xfId="3374" xr:uid="{0D3DF7A9-2616-45A6-A39E-2C7E2C9335F7}"/>
    <cellStyle name="Normal 9 8 6 6 2" xfId="8613" xr:uid="{0AB9A9B8-6D50-406E-824A-A04BC969B439}"/>
    <cellStyle name="Normal 9 8 6 7" xfId="7594" xr:uid="{0E49754A-EA91-48A3-9C86-B9C05D738BF1}"/>
    <cellStyle name="Normal 9 8 6 8" xfId="5489" xr:uid="{D4375F26-0102-48D9-8D50-7FC1EA7B45BE}"/>
    <cellStyle name="Normal 9 8 6 9" xfId="2355" xr:uid="{547BA3D0-9D66-4821-9BD0-33C820A52FF8}"/>
    <cellStyle name="Normal 9 8 7" xfId="487" xr:uid="{621B78A3-30EC-4886-8466-FFE88D227877}"/>
    <cellStyle name="Normal 9 8 7 2" xfId="970" xr:uid="{BEB49B50-4EA1-45E8-BA3E-0FF2B912D6CE}"/>
    <cellStyle name="Normal 9 8 7 2 2" xfId="5325" xr:uid="{34B760CF-3107-4885-AAF9-3066CABB1002}"/>
    <cellStyle name="Normal 9 8 7 2 2 2" xfId="10554" xr:uid="{9D08298A-12D5-4C0C-A948-29B9FFE27785}"/>
    <cellStyle name="Normal 9 8 7 2 2 3" xfId="7430" xr:uid="{C1D6B0A7-7E95-4CAE-99BA-6538C54E8EC6}"/>
    <cellStyle name="Normal 9 8 7 2 3" xfId="4042" xr:uid="{D6BFD4A9-7F2C-4E8C-B16A-03F51B3CA99B}"/>
    <cellStyle name="Normal 9 8 7 2 3 2" xfId="9281" xr:uid="{D5F5897F-967B-4B34-8E15-1A91C3A6E74C}"/>
    <cellStyle name="Normal 9 8 7 2 4" xfId="8262" xr:uid="{8CE41DE3-4D73-4D29-AF36-AEFD83AC2ABF}"/>
    <cellStyle name="Normal 9 8 7 2 5" xfId="6157" xr:uid="{C4173368-F8FA-4432-9C1A-03DFC6652277}"/>
    <cellStyle name="Normal 9 8 7 2 6" xfId="3023" xr:uid="{60641633-E7D1-4816-8A1F-E60B26C79957}"/>
    <cellStyle name="Normal 9 8 7 2 7" xfId="1997" xr:uid="{8C6C07E3-E0BF-46FC-A505-681040E858C1}"/>
    <cellStyle name="Normal 9 8 7 3" xfId="5165" xr:uid="{716D8403-BF7E-4693-8949-2AE315791C4D}"/>
    <cellStyle name="Normal 9 8 7 3 2" xfId="10394" xr:uid="{AC5F1AE7-8F5B-449B-9735-AD8FCA922DD5}"/>
    <cellStyle name="Normal 9 8 7 3 3" xfId="7270" xr:uid="{43A13199-D542-4D51-9F26-287E9C5AD4E3}"/>
    <cellStyle name="Normal 9 8 7 4" xfId="5229" xr:uid="{568F1F8B-3AC5-4AD0-A970-BE4F20AF01AD}"/>
    <cellStyle name="Normal 9 8 7 4 2" xfId="10458" xr:uid="{12627827-700E-47FE-B307-DE49EEDD3F8B}"/>
    <cellStyle name="Normal 9 8 7 4 3" xfId="7334" xr:uid="{BA7E3723-2B86-4969-8E6B-507400F21EB9}"/>
    <cellStyle name="Normal 9 8 7 5" xfId="3561" xr:uid="{88D2424F-D180-47DF-BFF6-C0922C5E1113}"/>
    <cellStyle name="Normal 9 8 7 5 2" xfId="8800" xr:uid="{05C6F0AF-1906-41BB-95FD-27B2F696BF0D}"/>
    <cellStyle name="Normal 9 8 7 6" xfId="7781" xr:uid="{ADF57465-A390-4608-A398-0EFF6738081C}"/>
    <cellStyle name="Normal 9 8 7 7" xfId="5676" xr:uid="{CF7F747A-0ADE-4A78-AD8D-5E55056E04EC}"/>
    <cellStyle name="Normal 9 8 7 8" xfId="2542" xr:uid="{63646F64-29E7-4B70-A960-AA9E2ECB0C0B}"/>
    <cellStyle name="Normal 9 8 7 9" xfId="1516" xr:uid="{83B67319-2F7B-4A6A-9838-80779D8D5437}"/>
    <cellStyle name="Normal 9 8 8" xfId="239" xr:uid="{93C02C06-DD8A-40D5-9E03-FAB2E8AFCA84}"/>
    <cellStyle name="Normal 9 8 8 2" xfId="5164" xr:uid="{CFBA8458-E8BE-4A8A-B640-8621B24F916C}"/>
    <cellStyle name="Normal 9 8 8 2 2" xfId="10393" xr:uid="{7339386C-E8D5-41DE-89F3-ACFFB19BFEA5}"/>
    <cellStyle name="Normal 9 8 8 2 3" xfId="7269" xr:uid="{6D67592A-991E-4DB1-954C-2E1E9980D3B8}"/>
    <cellStyle name="Normal 9 8 8 3" xfId="3316" xr:uid="{C75CDB6A-15FB-49B3-9937-BA21855B6812}"/>
    <cellStyle name="Normal 9 8 8 3 2" xfId="8555" xr:uid="{B5CC3CEA-5269-4108-BB26-E73D087EE403}"/>
    <cellStyle name="Normal 9 8 8 4" xfId="7536" xr:uid="{5A5CAC25-C1A2-427B-8D60-1DBB7280F702}"/>
    <cellStyle name="Normal 9 8 8 5" xfId="5431" xr:uid="{2DD8CCB8-A550-4F4B-9836-A5626C88C3EA}"/>
    <cellStyle name="Normal 9 8 8 6" xfId="2297" xr:uid="{FB4B8E8F-2ECF-4423-9CFF-A09B72E355E2}"/>
    <cellStyle name="Normal 9 8 8 7" xfId="1271" xr:uid="{37CEDC7F-040A-4BE6-A482-AB928533F082}"/>
    <cellStyle name="Normal 9 8 9" xfId="725" xr:uid="{C690956B-DDBD-470E-9AB3-CD5E7E0F1425}"/>
    <cellStyle name="Normal 9 8 9 2" xfId="5289" xr:uid="{135269D8-A17F-4AC0-9D99-2D34A5B44D43}"/>
    <cellStyle name="Normal 9 8 9 2 2" xfId="10518" xr:uid="{D42ED12E-8871-43F0-BCBF-60CB7D551113}"/>
    <cellStyle name="Normal 9 8 9 2 3" xfId="7394" xr:uid="{F0B6FC70-47CE-46CA-97C2-ABA152EF6223}"/>
    <cellStyle name="Normal 9 8 9 3" xfId="3797" xr:uid="{1FD4CD34-BC7A-495C-995D-50FCE001489A}"/>
    <cellStyle name="Normal 9 8 9 3 2" xfId="9036" xr:uid="{D060AC91-6CC6-457E-A517-8474FD7F181C}"/>
    <cellStyle name="Normal 9 8 9 4" xfId="8017" xr:uid="{E641ACD5-103F-4480-A0DB-F31FFD7EB592}"/>
    <cellStyle name="Normal 9 8 9 5" xfId="5912" xr:uid="{8839CDF6-1A90-4308-8DF8-267AA8E4622C}"/>
    <cellStyle name="Normal 9 8 9 6" xfId="2778" xr:uid="{9BC56473-F8E3-442C-824F-FF7738BF7807}"/>
    <cellStyle name="Normal 9 8 9 7" xfId="1752" xr:uid="{8BA273A4-DAC8-428B-8190-A91A4C60D5FB}"/>
    <cellStyle name="Normal 9 9" xfId="176" xr:uid="{14F66BB4-3E6F-4FBF-8872-0A9EB329AF6D}"/>
    <cellStyle name="Normal 9 9 10" xfId="5249" xr:uid="{D4505F67-4A01-4E43-A280-F16D923C7836}"/>
    <cellStyle name="Normal 9 9 10 2" xfId="10478" xr:uid="{DE19AC51-FFA4-4078-AC9A-A08173807FCB}"/>
    <cellStyle name="Normal 9 9 10 3" xfId="7354" xr:uid="{236F2DD5-5BE0-47DB-8E47-8C309F3100DF}"/>
    <cellStyle name="Normal 9 9 11" xfId="5180" xr:uid="{35CD07C2-0C09-4592-AEF2-95C617549EEC}"/>
    <cellStyle name="Normal 9 9 11 2" xfId="10409" xr:uid="{0A1BD5A2-F1BC-41E8-8FF2-9834B7ED4D40}"/>
    <cellStyle name="Normal 9 9 11 3" xfId="7285" xr:uid="{FBD8E25A-A32F-4F00-8DEA-F7B2220BDBA2}"/>
    <cellStyle name="Normal 9 9 12" xfId="3260" xr:uid="{204057EA-6582-4C17-A59F-B5230A85430E}"/>
    <cellStyle name="Normal 9 9 12 2" xfId="8499" xr:uid="{19315405-8F4A-463B-823B-3AF8EBE3E2E6}"/>
    <cellStyle name="Normal 9 9 13" xfId="7480" xr:uid="{240213EA-29F7-4D7A-B779-C15BBDDA3B7A}"/>
    <cellStyle name="Normal 9 9 14" xfId="5375" xr:uid="{656335C8-7550-4D46-915D-B24F544AA5DA}"/>
    <cellStyle name="Normal 9 9 15" xfId="10604" xr:uid="{A6A17510-1C56-4E9B-8B39-AA2EC4821C33}"/>
    <cellStyle name="Normal 9 9 16" xfId="10785" xr:uid="{FBBBCD0F-521E-4EAF-9166-E338E1229D98}"/>
    <cellStyle name="Normal 9 9 17" xfId="2241" xr:uid="{0DA27762-4A18-4B41-8BC9-13FC450C7A87}"/>
    <cellStyle name="Normal 9 9 18" xfId="1215" xr:uid="{33CE0BEC-7E16-485B-B837-9F831470E149}"/>
    <cellStyle name="Normal 9 9 2" xfId="220" xr:uid="{72CC82E5-D07D-471C-86D6-40EDB41C9B33}"/>
    <cellStyle name="Normal 9 9 2 10" xfId="5413" xr:uid="{993C1454-69B4-4D6B-8303-87364D7CDF15}"/>
    <cellStyle name="Normal 9 9 2 11" xfId="10642" xr:uid="{81CB1426-A891-4700-BAE9-63276E9957FA}"/>
    <cellStyle name="Normal 9 9 2 12" xfId="2279" xr:uid="{9C7E28B9-BE4D-474C-8295-542580CDBC01}"/>
    <cellStyle name="Normal 9 9 2 13" xfId="1253" xr:uid="{1A3D89B3-3E23-4792-999E-BC8F59367B4A}"/>
    <cellStyle name="Normal 9 9 2 2" xfId="336" xr:uid="{D3BDD68E-E479-48B5-A474-CC3C4C5D0407}"/>
    <cellStyle name="Normal 9 9 2 2 10" xfId="1368" xr:uid="{62738115-CAD5-4AC2-904F-0232AFA5BECB}"/>
    <cellStyle name="Normal 9 9 2 2 2" xfId="581" xr:uid="{913A09F3-0E3F-48E1-9065-D667DF15FD8E}"/>
    <cellStyle name="Normal 9 9 2 2 2 2" xfId="1064" xr:uid="{9C1B61E0-1458-4604-A854-7B4525683C16}"/>
    <cellStyle name="Normal 9 9 2 2 2 2 2" xfId="5341" xr:uid="{9F0E62DA-701D-423F-834B-B33F2940053E}"/>
    <cellStyle name="Normal 9 9 2 2 2 2 2 2" xfId="10570" xr:uid="{1F7CE790-E650-4AA4-9E25-08B9B491896C}"/>
    <cellStyle name="Normal 9 9 2 2 2 2 2 3" xfId="7446" xr:uid="{EE43B774-7D59-449E-AA7A-D8BB03650EFA}"/>
    <cellStyle name="Normal 9 9 2 2 2 2 3" xfId="4136" xr:uid="{0E7DAB1E-264C-4387-9E07-19BD88913E80}"/>
    <cellStyle name="Normal 9 9 2 2 2 2 3 2" xfId="9375" xr:uid="{E3CD2900-D35E-4E2E-9B40-41DD3729ADC5}"/>
    <cellStyle name="Normal 9 9 2 2 2 2 4" xfId="8356" xr:uid="{792941BA-DCC6-4EC5-9E9F-FA431D34DA6C}"/>
    <cellStyle name="Normal 9 9 2 2 2 2 5" xfId="6251" xr:uid="{F13690B5-D50B-4C35-B07E-D0042247C947}"/>
    <cellStyle name="Normal 9 9 2 2 2 2 6" xfId="3117" xr:uid="{5CA7D7FC-83AB-414E-8C40-8B2095D32766}"/>
    <cellStyle name="Normal 9 9 2 2 2 2 7" xfId="2091" xr:uid="{C4C31C84-E5C7-4F12-9336-588FAB5C6285}"/>
    <cellStyle name="Normal 9 9 2 2 2 3" xfId="5271" xr:uid="{EC763FC7-C9A0-4AE5-AEE0-5742A9CECB8E}"/>
    <cellStyle name="Normal 9 9 2 2 2 3 2" xfId="10500" xr:uid="{BF56B917-91C0-4FE5-BD30-C5060DAB0403}"/>
    <cellStyle name="Normal 9 9 2 2 2 3 3" xfId="7376" xr:uid="{A77CDB51-5D52-41CC-A742-2655A30E327E}"/>
    <cellStyle name="Normal 9 9 2 2 2 4" xfId="5206" xr:uid="{DBB56014-834F-4A13-9E0A-64CF7BDB5A1C}"/>
    <cellStyle name="Normal 9 9 2 2 2 4 2" xfId="10435" xr:uid="{F3840452-E841-4329-8675-459ECC832285}"/>
    <cellStyle name="Normal 9 9 2 2 2 4 3" xfId="7311" xr:uid="{5A04A81E-703D-481D-BA2B-29E15A6A7112}"/>
    <cellStyle name="Normal 9 9 2 2 2 5" xfId="3655" xr:uid="{0FD62300-A144-4653-9B59-B683EF896576}"/>
    <cellStyle name="Normal 9 9 2 2 2 5 2" xfId="8894" xr:uid="{4A96792A-37BA-43DD-9E77-1C5C4ACFD587}"/>
    <cellStyle name="Normal 9 9 2 2 2 6" xfId="7875" xr:uid="{A6909481-A182-489E-B03F-FFD2256ABB8B}"/>
    <cellStyle name="Normal 9 9 2 2 2 7" xfId="5770" xr:uid="{0170E601-0B22-4054-8B01-FC7CB0188253}"/>
    <cellStyle name="Normal 9 9 2 2 2 8" xfId="2636" xr:uid="{34F9A897-74B6-4CB9-B4FF-949C4EE6C9D4}"/>
    <cellStyle name="Normal 9 9 2 2 2 9" xfId="1610" xr:uid="{11230192-378F-4FC3-827C-724135ACAB1E}"/>
    <cellStyle name="Normal 9 9 2 2 3" xfId="822" xr:uid="{4C849106-5E85-4B98-A197-90B2AECCC933}"/>
    <cellStyle name="Normal 9 9 2 2 3 2" xfId="5306" xr:uid="{814F6D7A-8E30-42AD-9598-B3F8B54272F3}"/>
    <cellStyle name="Normal 9 9 2 2 3 2 2" xfId="10535" xr:uid="{EC5B814A-E17F-4778-94F1-B893C1D3F07B}"/>
    <cellStyle name="Normal 9 9 2 2 3 2 3" xfId="7411" xr:uid="{A2BF3CDE-1440-4935-92EE-95308A1C85A4}"/>
    <cellStyle name="Normal 9 9 2 2 3 3" xfId="3894" xr:uid="{3AB8BD69-55D2-464A-97A0-857F5B3E1E2D}"/>
    <cellStyle name="Normal 9 9 2 2 3 3 2" xfId="9133" xr:uid="{6F57A228-26D4-483A-8D5C-48E4C3A56AE2}"/>
    <cellStyle name="Normal 9 9 2 2 3 4" xfId="8114" xr:uid="{9044A7B0-1D05-44DA-8825-0D41F8881A65}"/>
    <cellStyle name="Normal 9 9 2 2 3 5" xfId="6009" xr:uid="{34EBDDD8-C12C-4AB1-8D59-FEA17AF1F285}"/>
    <cellStyle name="Normal 9 9 2 2 3 6" xfId="2875" xr:uid="{D16774B3-DB0B-4704-983D-2D3DF3530FAA}"/>
    <cellStyle name="Normal 9 9 2 2 3 7" xfId="1849" xr:uid="{E1974A6D-79BD-4DA2-8F85-B16D7BA312B8}"/>
    <cellStyle name="Normal 9 9 2 2 4" xfId="4272" xr:uid="{1F34B22E-E9E7-4E2C-8A83-5D1829668194}"/>
    <cellStyle name="Normal 9 9 2 2 4 2" xfId="9512" xr:uid="{E4EC535F-C36A-4483-9B20-BE069EC0A185}"/>
    <cellStyle name="Normal 9 9 2 2 4 3" xfId="6388" xr:uid="{EE22F338-DD8B-442E-990A-2AFDFDD7044E}"/>
    <cellStyle name="Normal 9 9 2 2 5" xfId="5181" xr:uid="{2C58D483-B8A9-468B-A613-4747270E97CD}"/>
    <cellStyle name="Normal 9 9 2 2 5 2" xfId="10410" xr:uid="{3F20DEAE-5588-44D9-AC35-E670BD761B6A}"/>
    <cellStyle name="Normal 9 9 2 2 5 3" xfId="7286" xr:uid="{6B5953FE-1183-453E-84DC-2F1B334936C4}"/>
    <cellStyle name="Normal 9 9 2 2 6" xfId="3413" xr:uid="{4AA8F708-CE82-4FD5-96E7-002B5C13CB5B}"/>
    <cellStyle name="Normal 9 9 2 2 6 2" xfId="8652" xr:uid="{8E49ED7F-EB05-4370-BA4A-7FDBA9EDB5A6}"/>
    <cellStyle name="Normal 9 9 2 2 7" xfId="7633" xr:uid="{0B52808E-9481-4063-842A-0F406DA07B13}"/>
    <cellStyle name="Normal 9 9 2 2 8" xfId="5528" xr:uid="{F0D958CF-0D39-4BED-A361-CAFAD0A30987}"/>
    <cellStyle name="Normal 9 9 2 2 9" xfId="2394" xr:uid="{45A02F9B-7CFE-45A0-90A9-BFE8D647D5CA}"/>
    <cellStyle name="Normal 9 9 2 3" xfId="524" xr:uid="{55154110-C51C-4329-888B-7D2E930EE097}"/>
    <cellStyle name="Normal 9 9 2 3 2" xfId="1007" xr:uid="{456A5A94-1572-4EB1-9B5A-D4907C674013}"/>
    <cellStyle name="Normal 9 9 2 3 2 2" xfId="5331" xr:uid="{E47E5B94-69DB-42F8-BD8F-18E9A54AB0C7}"/>
    <cellStyle name="Normal 9 9 2 3 2 2 2" xfId="10560" xr:uid="{E658BB06-D95B-43C1-888F-B2DB580ABE8A}"/>
    <cellStyle name="Normal 9 9 2 3 2 2 3" xfId="7436" xr:uid="{4EA88AC1-6B68-4F79-A3FD-6F232B49C5A0}"/>
    <cellStyle name="Normal 9 9 2 3 2 3" xfId="4079" xr:uid="{4934423C-21AA-4187-B119-4138DEC4ABA0}"/>
    <cellStyle name="Normal 9 9 2 3 2 3 2" xfId="9318" xr:uid="{A5FCDDE0-E0DE-481B-BB94-00D5B22AA84B}"/>
    <cellStyle name="Normal 9 9 2 3 2 4" xfId="8299" xr:uid="{97E4DA9B-FE1C-4DDF-B924-3068D70E1357}"/>
    <cellStyle name="Normal 9 9 2 3 2 5" xfId="6194" xr:uid="{DBF1F0C6-4EA2-4355-B769-361175A44420}"/>
    <cellStyle name="Normal 9 9 2 3 2 6" xfId="3060" xr:uid="{68BFA540-D20E-4826-A852-B8D7AAFDE681}"/>
    <cellStyle name="Normal 9 9 2 3 2 7" xfId="2034" xr:uid="{140EEF70-09AE-4DDE-A715-92BF57D5B227}"/>
    <cellStyle name="Normal 9 9 2 3 3" xfId="5262" xr:uid="{F02D3DF6-7DB7-4B3F-8508-13C7F01F6804}"/>
    <cellStyle name="Normal 9 9 2 3 3 2" xfId="10491" xr:uid="{F2BF5C43-1879-4422-8E74-9DC8AD0DC1F0}"/>
    <cellStyle name="Normal 9 9 2 3 3 3" xfId="7367" xr:uid="{070BA20E-2FCB-43A4-B833-7B42CF87C37D}"/>
    <cellStyle name="Normal 9 9 2 3 4" xfId="5247" xr:uid="{D06E224B-2839-4FCC-AC22-A5726DCF87AF}"/>
    <cellStyle name="Normal 9 9 2 3 4 2" xfId="10476" xr:uid="{91B14B58-D130-4C60-87A4-5E2009A93174}"/>
    <cellStyle name="Normal 9 9 2 3 4 3" xfId="7352" xr:uid="{B284F7CC-479F-480C-9C86-A21140A44B8D}"/>
    <cellStyle name="Normal 9 9 2 3 5" xfId="3598" xr:uid="{E1072805-C166-4AEC-9BC8-52A6FEE15FA6}"/>
    <cellStyle name="Normal 9 9 2 3 5 2" xfId="8837" xr:uid="{F6F5772D-5312-4DBA-81CA-1B9DA7C4EA24}"/>
    <cellStyle name="Normal 9 9 2 3 6" xfId="7818" xr:uid="{024DA079-7FA3-4BA1-9715-ACC40EB1885A}"/>
    <cellStyle name="Normal 9 9 2 3 7" xfId="5713" xr:uid="{51BD0353-1F4D-4220-8099-B04DC454C783}"/>
    <cellStyle name="Normal 9 9 2 3 8" xfId="2579" xr:uid="{CA4CC5EF-436E-40C9-8594-A2E12E176960}"/>
    <cellStyle name="Normal 9 9 2 3 9" xfId="1553" xr:uid="{289AC70C-E926-472C-B874-493E76187C0C}"/>
    <cellStyle name="Normal 9 9 2 4" xfId="278" xr:uid="{DC2D5A25-6FA4-4053-B6A4-9E69F6C5DE87}"/>
    <cellStyle name="Normal 9 9 2 4 2" xfId="5169" xr:uid="{0DE474A8-A49E-4635-998A-CAC877E9EDD6}"/>
    <cellStyle name="Normal 9 9 2 4 2 2" xfId="10398" xr:uid="{3C9FB518-FA28-4C4D-9519-83A6C1C27D51}"/>
    <cellStyle name="Normal 9 9 2 4 2 3" xfId="7274" xr:uid="{AA1B3539-7F08-423C-914A-75D8595B95FF}"/>
    <cellStyle name="Normal 9 9 2 4 3" xfId="3355" xr:uid="{FD1FE454-B288-4810-8B12-5ECA03262922}"/>
    <cellStyle name="Normal 9 9 2 4 3 2" xfId="8594" xr:uid="{A276FD33-3062-47BE-B7F3-0E7FC0199A98}"/>
    <cellStyle name="Normal 9 9 2 4 4" xfId="7575" xr:uid="{1E1B1C2E-B772-4376-B3C8-DF7B551E4C41}"/>
    <cellStyle name="Normal 9 9 2 4 5" xfId="5470" xr:uid="{4F8B5328-9BBC-445B-B200-61E916B94B95}"/>
    <cellStyle name="Normal 9 9 2 4 6" xfId="2336" xr:uid="{C8CFAC77-FE34-44C9-81ED-C6FBD4F6E1E5}"/>
    <cellStyle name="Normal 9 9 2 4 7" xfId="1310" xr:uid="{CAED380D-2563-4191-A21D-B4CAF7E4EE1B}"/>
    <cellStyle name="Normal 9 9 2 5" xfId="764" xr:uid="{166D699E-7BF3-4DF9-B0B8-CD8B38A71FA7}"/>
    <cellStyle name="Normal 9 9 2 5 2" xfId="5296" xr:uid="{403783FD-4B65-4DF4-BB05-AAD909638E9E}"/>
    <cellStyle name="Normal 9 9 2 5 2 2" xfId="10525" xr:uid="{870E08B4-9F09-4FBD-B1DA-9437C558B45D}"/>
    <cellStyle name="Normal 9 9 2 5 2 3" xfId="7401" xr:uid="{85403C46-D906-452D-ADE9-E1FABC8A6015}"/>
    <cellStyle name="Normal 9 9 2 5 3" xfId="3836" xr:uid="{5FA869C6-A7B7-40BD-B36D-9E8D845DC265}"/>
    <cellStyle name="Normal 9 9 2 5 3 2" xfId="9075" xr:uid="{7F0D77DD-A1C6-4810-8DE5-F05BF36E2DBC}"/>
    <cellStyle name="Normal 9 9 2 5 4" xfId="8056" xr:uid="{6371748D-1444-4E60-9413-5EA3208291BB}"/>
    <cellStyle name="Normal 9 9 2 5 5" xfId="5951" xr:uid="{002383D0-C6FD-4B71-BD50-FEF6C3DE6B05}"/>
    <cellStyle name="Normal 9 9 2 5 6" xfId="2817" xr:uid="{0F5D219E-32D0-461A-904A-38BB9D4A4C8D}"/>
    <cellStyle name="Normal 9 9 2 5 7" xfId="1791" xr:uid="{5151EAA5-2612-4E4F-9D29-C7E2F45D9F78}"/>
    <cellStyle name="Normal 9 9 2 6" xfId="5170" xr:uid="{B1EA076D-3288-4ECF-8B19-43B4D0F0C9C5}"/>
    <cellStyle name="Normal 9 9 2 6 2" xfId="10399" xr:uid="{A924E58E-5C4D-44B4-BF9A-3379554442AE}"/>
    <cellStyle name="Normal 9 9 2 6 3" xfId="7275" xr:uid="{0B4666AD-B6E8-42DC-B508-D7967CB89FF3}"/>
    <cellStyle name="Normal 9 9 2 7" xfId="4273" xr:uid="{3D2BC2DD-7B19-4CEE-8D1F-BAA25BB506FE}"/>
    <cellStyle name="Normal 9 9 2 7 2" xfId="9513" xr:uid="{7CC8BAD4-A799-4B09-96F7-3BD665C41291}"/>
    <cellStyle name="Normal 9 9 2 7 3" xfId="6389" xr:uid="{95182D3B-B0A0-450F-A4FA-9CAA88BCC19A}"/>
    <cellStyle name="Normal 9 9 2 8" xfId="3298" xr:uid="{C36EA5BB-34FD-4148-A47A-93F73CBF5DFB}"/>
    <cellStyle name="Normal 9 9 2 8 2" xfId="8537" xr:uid="{C3ED07BA-1EBB-432E-86CB-8D10AC033604}"/>
    <cellStyle name="Normal 9 9 2 9" xfId="7518" xr:uid="{CFABA825-B34C-4BCF-8763-437BA89F935B}"/>
    <cellStyle name="Normal 9 9 3" xfId="356" xr:uid="{EB160646-0B4C-4371-BD58-D42F2265C656}"/>
    <cellStyle name="Normal 9 9 3 10" xfId="2414" xr:uid="{E8106FE0-1F94-41BE-BF50-1A8E1BC893FC}"/>
    <cellStyle name="Normal 9 9 3 11" xfId="1388" xr:uid="{775D8749-D2A0-41D7-887F-13941A3DEF49}"/>
    <cellStyle name="Normal 9 9 3 2" xfId="601" xr:uid="{E3D24CC8-45F7-4B98-B5F7-E5AB6F2EF8B3}"/>
    <cellStyle name="Normal 9 9 3 2 2" xfId="1084" xr:uid="{4B467A47-001B-434D-806A-F864D8975B7F}"/>
    <cellStyle name="Normal 9 9 3 2 2 2" xfId="5345" xr:uid="{E010EF6A-C17E-4DCC-8E2F-6227723F5B4A}"/>
    <cellStyle name="Normal 9 9 3 2 2 2 2" xfId="10574" xr:uid="{E7A881C7-B9D6-4613-A594-28F11A601338}"/>
    <cellStyle name="Normal 9 9 3 2 2 2 3" xfId="7450" xr:uid="{C35B655E-3BCF-4800-AA6B-DC9E11C19E11}"/>
    <cellStyle name="Normal 9 9 3 2 2 3" xfId="4156" xr:uid="{729D3F6B-87D4-4106-B00E-5BFADF0F0529}"/>
    <cellStyle name="Normal 9 9 3 2 2 3 2" xfId="9395" xr:uid="{56E6213F-A3CC-49B8-90E3-2F14A1D26BE9}"/>
    <cellStyle name="Normal 9 9 3 2 2 4" xfId="8376" xr:uid="{85B52E37-77F8-4182-BF89-DEDCA5DACF6B}"/>
    <cellStyle name="Normal 9 9 3 2 2 5" xfId="6271" xr:uid="{186EF4CA-F747-4686-9137-A6181B9A7F9E}"/>
    <cellStyle name="Normal 9 9 3 2 2 6" xfId="3137" xr:uid="{37E8892B-98CC-49C5-866E-B3593CFBB0FA}"/>
    <cellStyle name="Normal 9 9 3 2 2 7" xfId="2111" xr:uid="{78C18266-4173-45A5-B964-822BE1EC8ECD}"/>
    <cellStyle name="Normal 9 9 3 2 3" xfId="5275" xr:uid="{58FBCCC0-CEFA-45BF-A5DC-B6238FB9E0BD}"/>
    <cellStyle name="Normal 9 9 3 2 3 2" xfId="10504" xr:uid="{5ADFCE3B-FF61-42A1-AADB-5B788897EA3A}"/>
    <cellStyle name="Normal 9 9 3 2 3 3" xfId="7380" xr:uid="{06AAE7FD-346A-498C-B81A-031F1A672AAE}"/>
    <cellStyle name="Normal 9 9 3 2 4" xfId="5200" xr:uid="{DC13DA0D-C304-4BCE-A03D-9D51312AC81D}"/>
    <cellStyle name="Normal 9 9 3 2 4 2" xfId="10429" xr:uid="{C81F1744-A91B-4711-A86E-13A322249BDA}"/>
    <cellStyle name="Normal 9 9 3 2 4 3" xfId="7305" xr:uid="{9683F09A-1FE4-4073-A626-41E2FF543D0C}"/>
    <cellStyle name="Normal 9 9 3 2 5" xfId="3675" xr:uid="{E995C0A9-6C98-49F9-8BF6-ACEDD9BCDBA5}"/>
    <cellStyle name="Normal 9 9 3 2 5 2" xfId="8914" xr:uid="{3D6FF661-8E81-4341-9F3C-A94FAC3056A8}"/>
    <cellStyle name="Normal 9 9 3 2 6" xfId="7895" xr:uid="{01E0AFB7-14EC-4D67-8B69-A0D1075EA048}"/>
    <cellStyle name="Normal 9 9 3 2 7" xfId="5790" xr:uid="{CB13ADC8-C3E4-4102-8737-EF3382A9721E}"/>
    <cellStyle name="Normal 9 9 3 2 8" xfId="2656" xr:uid="{1C43CEBF-34F4-4EDB-B8E6-93D5C5B9B1EA}"/>
    <cellStyle name="Normal 9 9 3 2 9" xfId="1630" xr:uid="{CEC5F1D6-33DA-4FB8-988E-37DF22F0FCD4}"/>
    <cellStyle name="Normal 9 9 3 3" xfId="842" xr:uid="{FD3D4169-53D9-4377-B7E5-41D9CC33C727}"/>
    <cellStyle name="Normal 9 9 3 3 2" xfId="5310" xr:uid="{EF198042-83AE-4E46-847E-892C4A0CF204}"/>
    <cellStyle name="Normal 9 9 3 3 2 2" xfId="10539" xr:uid="{7A5860B7-931B-4696-BC00-6CA779F56490}"/>
    <cellStyle name="Normal 9 9 3 3 2 3" xfId="7415" xr:uid="{57AF1D85-0375-49FA-9B2F-ACDE4CEC80E7}"/>
    <cellStyle name="Normal 9 9 3 3 3" xfId="3914" xr:uid="{8F247B70-5AB1-4178-8C06-B95A8C5FDDAE}"/>
    <cellStyle name="Normal 9 9 3 3 3 2" xfId="9153" xr:uid="{DA692412-E83F-4A50-B98F-23913A8AE8D3}"/>
    <cellStyle name="Normal 9 9 3 3 4" xfId="8134" xr:uid="{7C9544A7-2648-4F01-A430-6684F3509211}"/>
    <cellStyle name="Normal 9 9 3 3 5" xfId="6029" xr:uid="{3DE38924-C2A1-47E5-B23A-14E743F167FC}"/>
    <cellStyle name="Normal 9 9 3 3 6" xfId="2895" xr:uid="{71BC3367-9C7B-43E7-9F80-40AA0A141867}"/>
    <cellStyle name="Normal 9 9 3 3 7" xfId="1869" xr:uid="{E8234655-51C4-49AC-AE18-020510AAA8BA}"/>
    <cellStyle name="Normal 9 9 3 4" xfId="5242" xr:uid="{757D4C5B-4170-4292-8072-7A1072046D81}"/>
    <cellStyle name="Normal 9 9 3 4 2" xfId="10471" xr:uid="{E6A1052A-2888-4186-BE4F-DDB30155C4C9}"/>
    <cellStyle name="Normal 9 9 3 4 3" xfId="7347" xr:uid="{B3560496-7FFC-41A6-9AB3-C442D3791B85}"/>
    <cellStyle name="Normal 9 9 3 5" xfId="4265" xr:uid="{FDD0F56D-1296-445D-8B0D-FBEFDF134C7F}"/>
    <cellStyle name="Normal 9 9 3 5 2" xfId="9505" xr:uid="{47D222E9-4BF2-4CD3-AC61-E2620A285D2A}"/>
    <cellStyle name="Normal 9 9 3 5 3" xfId="6381" xr:uid="{2D1E499E-E226-4F62-ABE0-83D2AA469130}"/>
    <cellStyle name="Normal 9 9 3 6" xfId="3433" xr:uid="{40D2FACA-CB23-486F-8DBB-D9C5E9DC171C}"/>
    <cellStyle name="Normal 9 9 3 6 2" xfId="8672" xr:uid="{42EE7A1B-314A-490C-AD16-35F8F656BC08}"/>
    <cellStyle name="Normal 9 9 3 7" xfId="7653" xr:uid="{64A5E39D-C12C-4DB0-B843-B06C3AAB7EDB}"/>
    <cellStyle name="Normal 9 9 3 8" xfId="5548" xr:uid="{9FC213F2-61C6-48E8-980E-143AC1D02C26}"/>
    <cellStyle name="Normal 9 9 3 9" xfId="10662" xr:uid="{CA76EF5F-9CD2-4D6C-A9DD-638F4828BE93}"/>
    <cellStyle name="Normal 9 9 4" xfId="399" xr:uid="{E2DECCF0-1D8A-4CA8-BC42-D0B770E520BC}"/>
    <cellStyle name="Normal 9 9 4 10" xfId="2455" xr:uid="{C0DA515D-934F-47AB-8B4A-F98B9F382C25}"/>
    <cellStyle name="Normal 9 9 4 11" xfId="1429" xr:uid="{2BDB71CC-EB0E-433C-BA1C-12B171479F81}"/>
    <cellStyle name="Normal 9 9 4 2" xfId="642" xr:uid="{E896E848-4355-468D-A480-0DC54D017F09}"/>
    <cellStyle name="Normal 9 9 4 2 2" xfId="1125" xr:uid="{27BEEB6A-9C5B-4612-B9E9-EEB94DCC08A9}"/>
    <cellStyle name="Normal 9 9 4 2 2 2" xfId="5350" xr:uid="{9EB9B7AD-F1DD-463C-ABC4-7FDB3C601FB4}"/>
    <cellStyle name="Normal 9 9 4 2 2 2 2" xfId="10579" xr:uid="{BE4D8E8C-8997-4AA3-B53C-0B8830A9A4B2}"/>
    <cellStyle name="Normal 9 9 4 2 2 2 3" xfId="7455" xr:uid="{BC12F2D7-2757-4534-87AA-227624C4AB76}"/>
    <cellStyle name="Normal 9 9 4 2 2 3" xfId="4197" xr:uid="{17F2D340-1CD1-490A-BFF4-EE048F66AF1A}"/>
    <cellStyle name="Normal 9 9 4 2 2 3 2" xfId="9436" xr:uid="{65C798BD-572B-43F5-9E10-190E30F9EAE7}"/>
    <cellStyle name="Normal 9 9 4 2 2 4" xfId="8417" xr:uid="{B121FB05-513A-4A4D-8237-9ADFD55C397C}"/>
    <cellStyle name="Normal 9 9 4 2 2 5" xfId="6312" xr:uid="{F629A609-A372-48D1-94FA-17C31DD3C441}"/>
    <cellStyle name="Normal 9 9 4 2 2 6" xfId="3178" xr:uid="{98CA50F4-7658-4E7B-9FEA-3F8EB5D5A975}"/>
    <cellStyle name="Normal 9 9 4 2 2 7" xfId="2152" xr:uid="{6B18BBE3-572F-49ED-A48F-8615B69E6EFC}"/>
    <cellStyle name="Normal 9 9 4 2 3" xfId="5280" xr:uid="{1E5C07A5-0029-4A31-90A6-5E0834162D7A}"/>
    <cellStyle name="Normal 9 9 4 2 3 2" xfId="10509" xr:uid="{61B135BC-A675-4738-8357-29DFFA21EC89}"/>
    <cellStyle name="Normal 9 9 4 2 3 3" xfId="7385" xr:uid="{D2ED980A-573F-4C3D-822C-4623BC096710}"/>
    <cellStyle name="Normal 9 9 4 2 4" xfId="5219" xr:uid="{0DE39EC4-39F8-47F5-8713-4952BA5DB66D}"/>
    <cellStyle name="Normal 9 9 4 2 4 2" xfId="10448" xr:uid="{107DA4F7-2ACC-4FFD-8036-CFA891AACA37}"/>
    <cellStyle name="Normal 9 9 4 2 4 3" xfId="7324" xr:uid="{32330023-E9EC-46FB-B32B-0DE2B6108606}"/>
    <cellStyle name="Normal 9 9 4 2 5" xfId="3716" xr:uid="{62B6AE8A-CC4F-4EFB-BA3D-838E2D125F72}"/>
    <cellStyle name="Normal 9 9 4 2 5 2" xfId="8955" xr:uid="{1D1D2AF8-C649-4229-B95D-9F095DFC4F22}"/>
    <cellStyle name="Normal 9 9 4 2 6" xfId="7936" xr:uid="{0CA610B7-B277-4728-807B-C62DEBF7368B}"/>
    <cellStyle name="Normal 9 9 4 2 7" xfId="5831" xr:uid="{BC9B182C-2917-4935-AC06-FB28DA1FE98C}"/>
    <cellStyle name="Normal 9 9 4 2 8" xfId="2697" xr:uid="{492EABA7-6982-4B9A-913A-073354782060}"/>
    <cellStyle name="Normal 9 9 4 2 9" xfId="1671" xr:uid="{F34AABC3-709C-47AB-870A-545BAF9645F6}"/>
    <cellStyle name="Normal 9 9 4 3" xfId="883" xr:uid="{85A5DE41-D641-485E-86F7-ECF555D4E14B}"/>
    <cellStyle name="Normal 9 9 4 3 2" xfId="5315" xr:uid="{9838DF08-8E28-467C-A07E-659CD8D11451}"/>
    <cellStyle name="Normal 9 9 4 3 2 2" xfId="10544" xr:uid="{D5CA34F4-BCC8-4B62-A6E4-8CF1B9159F4B}"/>
    <cellStyle name="Normal 9 9 4 3 2 3" xfId="7420" xr:uid="{88277A37-BB74-4B7F-8B34-3FE3B2A5EA75}"/>
    <cellStyle name="Normal 9 9 4 3 3" xfId="3955" xr:uid="{662CDC92-FAF6-46DD-A5A3-15D3F3DB7E8C}"/>
    <cellStyle name="Normal 9 9 4 3 3 2" xfId="9194" xr:uid="{B923AFAF-9C69-42BB-85B5-F4691847860A}"/>
    <cellStyle name="Normal 9 9 4 3 4" xfId="8175" xr:uid="{EE828724-CB5D-401E-97B9-ED801AAC3B9C}"/>
    <cellStyle name="Normal 9 9 4 3 5" xfId="6070" xr:uid="{48A78E0B-7879-4E5A-8B73-08DF71455065}"/>
    <cellStyle name="Normal 9 9 4 3 6" xfId="2936" xr:uid="{87D8A0E4-5BC2-45D9-856A-F329413282BA}"/>
    <cellStyle name="Normal 9 9 4 3 7" xfId="1910" xr:uid="{990F21AD-1CC5-4772-B9C4-42A30FBACAE1}"/>
    <cellStyle name="Normal 9 9 4 4" xfId="5171" xr:uid="{A35A407C-81C2-4BB3-A03F-E402D4CEED37}"/>
    <cellStyle name="Normal 9 9 4 4 2" xfId="10400" xr:uid="{D4D38FC2-3018-4E7B-88B4-F185F16DC615}"/>
    <cellStyle name="Normal 9 9 4 4 3" xfId="7276" xr:uid="{970A1671-7917-48CC-83BA-714FE267682A}"/>
    <cellStyle name="Normal 9 9 4 5" xfId="5215" xr:uid="{FD7E9FB2-537F-419D-A3C3-437CD2FBA419}"/>
    <cellStyle name="Normal 9 9 4 5 2" xfId="10444" xr:uid="{CB6DBE73-3E96-4B6A-9FCC-648CA61CE27D}"/>
    <cellStyle name="Normal 9 9 4 5 3" xfId="7320" xr:uid="{4F60E4FD-E9A1-41EE-B329-61FD7965F249}"/>
    <cellStyle name="Normal 9 9 4 6" xfId="3474" xr:uid="{FC46C5CF-2247-408B-B860-5FFEEBB8934E}"/>
    <cellStyle name="Normal 9 9 4 6 2" xfId="8713" xr:uid="{B31748D7-3CB8-473B-8B3E-9494033A2FEB}"/>
    <cellStyle name="Normal 9 9 4 7" xfId="7694" xr:uid="{FE4B7F20-8515-4272-9BCA-F863802C1F9A}"/>
    <cellStyle name="Normal 9 9 4 8" xfId="5589" xr:uid="{0F4003EB-57ED-4DBE-8739-3460EEF67681}"/>
    <cellStyle name="Normal 9 9 4 9" xfId="10703" xr:uid="{346053D7-A230-428A-88C2-62224D7851B7}"/>
    <cellStyle name="Normal 9 9 5" xfId="440" xr:uid="{DE519881-DD4B-42F8-B40E-C8288475D497}"/>
    <cellStyle name="Normal 9 9 5 10" xfId="2496" xr:uid="{2181304F-34C7-400F-AC70-74D41A9D66FD}"/>
    <cellStyle name="Normal 9 9 5 11" xfId="1470" xr:uid="{97322CC9-C9A9-4E63-8C69-98C4D9B22BEA}"/>
    <cellStyle name="Normal 9 9 5 2" xfId="683" xr:uid="{71960816-89A7-41DC-8066-1150F1FCB705}"/>
    <cellStyle name="Normal 9 9 5 2 2" xfId="1166" xr:uid="{A05AE64B-4E40-490D-A59C-1E9A66E79A6C}"/>
    <cellStyle name="Normal 9 9 5 2 2 2" xfId="5355" xr:uid="{F27165C9-07A6-4095-BEC8-CC8E7C31A239}"/>
    <cellStyle name="Normal 9 9 5 2 2 2 2" xfId="10584" xr:uid="{EB89D42E-B7DF-4F10-8E66-99262616B593}"/>
    <cellStyle name="Normal 9 9 5 2 2 2 3" xfId="7460" xr:uid="{3337A1A3-5C72-4422-85B2-DAC23EDB796D}"/>
    <cellStyle name="Normal 9 9 5 2 2 3" xfId="4238" xr:uid="{D1FB28A2-4C5C-4DE2-825C-5763E8EF1747}"/>
    <cellStyle name="Normal 9 9 5 2 2 3 2" xfId="9477" xr:uid="{5AA301E7-81A1-487D-BD8A-A6ECC73378D4}"/>
    <cellStyle name="Normal 9 9 5 2 2 4" xfId="8458" xr:uid="{0A361F5D-24A4-4235-AB22-6C6DCA53FD10}"/>
    <cellStyle name="Normal 9 9 5 2 2 5" xfId="6353" xr:uid="{6CA08BE7-F23F-47BA-A18F-D9DC3B0E17E2}"/>
    <cellStyle name="Normal 9 9 5 2 2 6" xfId="3219" xr:uid="{776EC54C-D085-4EF2-A0DD-2E32F1BD8DD3}"/>
    <cellStyle name="Normal 9 9 5 2 2 7" xfId="2193" xr:uid="{2F5F40FD-1357-4FE9-A6FD-DCB93B1C9A61}"/>
    <cellStyle name="Normal 9 9 5 2 3" xfId="5285" xr:uid="{74AEA77D-560C-4F16-BF17-520493092460}"/>
    <cellStyle name="Normal 9 9 5 2 3 2" xfId="10514" xr:uid="{8DC69F1F-AC98-4ED1-BF1B-EE69F449F065}"/>
    <cellStyle name="Normal 9 9 5 2 3 3" xfId="7390" xr:uid="{8168A064-EF36-4723-AE0C-0C55C0B5CF04}"/>
    <cellStyle name="Normal 9 9 5 2 4" xfId="5176" xr:uid="{715D2387-7660-4166-83FC-73420BA91ABD}"/>
    <cellStyle name="Normal 9 9 5 2 4 2" xfId="10405" xr:uid="{037E1B10-C057-4E26-95F3-2C3208F9E63B}"/>
    <cellStyle name="Normal 9 9 5 2 4 3" xfId="7281" xr:uid="{2076B90E-6A36-41E5-AD10-B6124A709978}"/>
    <cellStyle name="Normal 9 9 5 2 5" xfId="3757" xr:uid="{A2215929-96AC-4B2F-9A25-22563CBB6E65}"/>
    <cellStyle name="Normal 9 9 5 2 5 2" xfId="8996" xr:uid="{921D6EED-CF41-4B31-B2EE-E158CAE4E17C}"/>
    <cellStyle name="Normal 9 9 5 2 6" xfId="7977" xr:uid="{BB3A3C33-3B54-4338-8C1B-7D5445ED98D6}"/>
    <cellStyle name="Normal 9 9 5 2 7" xfId="5872" xr:uid="{123CE784-DF19-40EA-942D-6C1E304B915C}"/>
    <cellStyle name="Normal 9 9 5 2 8" xfId="2738" xr:uid="{EE25423E-86DF-4523-BBE4-C782EFE3831A}"/>
    <cellStyle name="Normal 9 9 5 2 9" xfId="1712" xr:uid="{9254A7A6-9692-4FA5-8A01-7C745880FD7B}"/>
    <cellStyle name="Normal 9 9 5 3" xfId="924" xr:uid="{7EEBF4A0-817A-4FA6-A31A-305D6C7C37DF}"/>
    <cellStyle name="Normal 9 9 5 3 2" xfId="5320" xr:uid="{D30B00DF-D513-4AD7-A5A6-7519754367E9}"/>
    <cellStyle name="Normal 9 9 5 3 2 2" xfId="10549" xr:uid="{20BDA209-DD3D-4927-A947-7D8F3612346A}"/>
    <cellStyle name="Normal 9 9 5 3 2 3" xfId="7425" xr:uid="{93E6EAE6-9B6F-45AF-B46E-0F3927F2C71E}"/>
    <cellStyle name="Normal 9 9 5 3 3" xfId="3996" xr:uid="{89F837B5-6461-420B-87E0-FA5A8BA84BA8}"/>
    <cellStyle name="Normal 9 9 5 3 3 2" xfId="9235" xr:uid="{BD6F749C-8127-4FE8-AB81-51E20C662103}"/>
    <cellStyle name="Normal 9 9 5 3 4" xfId="8216" xr:uid="{D19E1BFD-A311-49EA-929D-C575655C86C3}"/>
    <cellStyle name="Normal 9 9 5 3 5" xfId="6111" xr:uid="{2632517C-C388-4ACA-8083-F60F27184C57}"/>
    <cellStyle name="Normal 9 9 5 3 6" xfId="2977" xr:uid="{9E097517-55B7-4734-8B84-A87F4E1A1C3D}"/>
    <cellStyle name="Normal 9 9 5 3 7" xfId="1951" xr:uid="{E5C6077D-D336-4F67-B0BC-00EAF2DCE90F}"/>
    <cellStyle name="Normal 9 9 5 4" xfId="5197" xr:uid="{B8DC23D7-7F78-42D5-B750-A0038DB4C965}"/>
    <cellStyle name="Normal 9 9 5 4 2" xfId="10426" xr:uid="{A84E40EE-5DE3-4D5D-AEF7-CB4FC31AEE94}"/>
    <cellStyle name="Normal 9 9 5 4 3" xfId="7302" xr:uid="{9F3031EF-42D2-49CA-BF13-C07275DAA104}"/>
    <cellStyle name="Normal 9 9 5 5" xfId="5239" xr:uid="{6DEE127D-AE65-4564-8162-16BF9460DB19}"/>
    <cellStyle name="Normal 9 9 5 5 2" xfId="10468" xr:uid="{BD08FD6D-66A9-4950-A8C2-70DF863B1BE6}"/>
    <cellStyle name="Normal 9 9 5 5 3" xfId="7344" xr:uid="{756DC04F-3750-4B2A-85B1-8ECCFF052B11}"/>
    <cellStyle name="Normal 9 9 5 6" xfId="3515" xr:uid="{E89B86EF-CE80-48F4-9C8B-E340239279DA}"/>
    <cellStyle name="Normal 9 9 5 6 2" xfId="8754" xr:uid="{9B437AC8-BE4E-423A-99CF-1934B8FA9AE9}"/>
    <cellStyle name="Normal 9 9 5 7" xfId="7735" xr:uid="{18A1ABC0-FADF-4B16-99E5-9C642A4E1533}"/>
    <cellStyle name="Normal 9 9 5 8" xfId="5630" xr:uid="{E0D69A5B-C0AD-459B-BFDC-B40208D0AC1D}"/>
    <cellStyle name="Normal 9 9 5 9" xfId="10744" xr:uid="{E6DE86B3-F2BA-48BB-90D0-DFA4AFA037CE}"/>
    <cellStyle name="Normal 9 9 6" xfId="298" xr:uid="{E681B26C-BFDE-45A6-8E52-6B3B1F42D8EB}"/>
    <cellStyle name="Normal 9 9 6 10" xfId="1330" xr:uid="{8CC40DEB-26FE-4632-B9F0-8DBD38992A20}"/>
    <cellStyle name="Normal 9 9 6 2" xfId="544" xr:uid="{AA919148-112A-4DA3-9A7E-962F5D590CC2}"/>
    <cellStyle name="Normal 9 9 6 2 2" xfId="1027" xr:uid="{FE8E9405-1AD0-442E-A16B-BA926D1BA5D3}"/>
    <cellStyle name="Normal 9 9 6 2 2 2" xfId="5336" xr:uid="{8B3796FC-60B4-436C-9B71-0F4C8263D46C}"/>
    <cellStyle name="Normal 9 9 6 2 2 2 2" xfId="10565" xr:uid="{593EF14E-DF12-4306-B4D9-AAF8D7A27488}"/>
    <cellStyle name="Normal 9 9 6 2 2 2 3" xfId="7441" xr:uid="{73B3A595-A3CE-440B-A7A9-1002EFA0E4AC}"/>
    <cellStyle name="Normal 9 9 6 2 2 3" xfId="4099" xr:uid="{2E591DCD-5692-47F2-B959-A37A94655EF0}"/>
    <cellStyle name="Normal 9 9 6 2 2 3 2" xfId="9338" xr:uid="{1169E8C6-2EA3-43F5-AEC4-68BD3D15346F}"/>
    <cellStyle name="Normal 9 9 6 2 2 4" xfId="8319" xr:uid="{46902AC6-DEED-45E6-A1EC-DC12E059B137}"/>
    <cellStyle name="Normal 9 9 6 2 2 5" xfId="6214" xr:uid="{B772A7EE-DFC2-4F0D-8CDF-7AE18FCC7919}"/>
    <cellStyle name="Normal 9 9 6 2 2 6" xfId="3080" xr:uid="{4EB4FF72-7EC7-42A1-BED0-9EAB06D5349B}"/>
    <cellStyle name="Normal 9 9 6 2 2 7" xfId="2054" xr:uid="{2A91E621-DC7C-47D4-9E4F-11803265012A}"/>
    <cellStyle name="Normal 9 9 6 2 3" xfId="5266" xr:uid="{A533F09C-7D0D-4E31-8B7C-86FCA9B32BB8}"/>
    <cellStyle name="Normal 9 9 6 2 3 2" xfId="10495" xr:uid="{EE1AF6B6-784B-44EE-A959-FB026BB52F78}"/>
    <cellStyle name="Normal 9 9 6 2 3 3" xfId="7371" xr:uid="{140F0643-A7ED-4AC8-B89C-E08CF95A3C41}"/>
    <cellStyle name="Normal 9 9 6 2 4" xfId="5187" xr:uid="{1D00AFEE-0BF4-4DCB-8A86-276DE69115BF}"/>
    <cellStyle name="Normal 9 9 6 2 4 2" xfId="10416" xr:uid="{FC63A6BA-07B3-497A-B90B-F58A0F6CE20F}"/>
    <cellStyle name="Normal 9 9 6 2 4 3" xfId="7292" xr:uid="{B20950A5-B3BD-490D-88FA-A2349A082144}"/>
    <cellStyle name="Normal 9 9 6 2 5" xfId="3618" xr:uid="{84CAB5B0-0928-49DC-B783-7995AC524794}"/>
    <cellStyle name="Normal 9 9 6 2 5 2" xfId="8857" xr:uid="{48B14A37-4E33-4687-998B-A1E526C805AD}"/>
    <cellStyle name="Normal 9 9 6 2 6" xfId="7838" xr:uid="{92774BF2-0342-4A14-A8BA-3E566CA4A377}"/>
    <cellStyle name="Normal 9 9 6 2 7" xfId="5733" xr:uid="{84A861F8-DF6D-48F5-A615-172CA17DA823}"/>
    <cellStyle name="Normal 9 9 6 2 8" xfId="2599" xr:uid="{CA320617-10E4-400C-888F-DC07FD4CE9B8}"/>
    <cellStyle name="Normal 9 9 6 2 9" xfId="1573" xr:uid="{17B65AEE-0DDB-4F5D-BAA4-22FEC39D075B}"/>
    <cellStyle name="Normal 9 9 6 3" xfId="784" xr:uid="{B0B7281A-1B1C-4E8F-9666-23F8C6979DAA}"/>
    <cellStyle name="Normal 9 9 6 3 2" xfId="5300" xr:uid="{BA9A5F03-564F-4B8D-91FC-E2EB052D3815}"/>
    <cellStyle name="Normal 9 9 6 3 2 2" xfId="10529" xr:uid="{4F6AAF1E-163E-4D23-8C2E-9E189EA96C16}"/>
    <cellStyle name="Normal 9 9 6 3 2 3" xfId="7405" xr:uid="{6C744748-D8D6-425C-8DED-E25B747E66A9}"/>
    <cellStyle name="Normal 9 9 6 3 3" xfId="3856" xr:uid="{17605618-9A1E-4A1B-A0AB-A6FD540BE419}"/>
    <cellStyle name="Normal 9 9 6 3 3 2" xfId="9095" xr:uid="{842A317A-4454-425C-AAA7-C0219364FDA0}"/>
    <cellStyle name="Normal 9 9 6 3 4" xfId="8076" xr:uid="{23EB9D7B-3EFA-4676-9973-DB7D67EE8D9A}"/>
    <cellStyle name="Normal 9 9 6 3 5" xfId="5971" xr:uid="{B303342B-F143-4C49-96EF-FDD8D852D9B8}"/>
    <cellStyle name="Normal 9 9 6 3 6" xfId="2837" xr:uid="{A1C307D4-DE67-4917-BA19-0CB336F1C4CD}"/>
    <cellStyle name="Normal 9 9 6 3 7" xfId="1811" xr:uid="{FED02078-861C-43BF-BEA5-5D6018A16682}"/>
    <cellStyle name="Normal 9 9 6 4" xfId="5255" xr:uid="{BD9B8982-1019-44B6-A570-A3BB89B91D35}"/>
    <cellStyle name="Normal 9 9 6 4 2" xfId="10484" xr:uid="{CB0D5190-E2A0-4CA6-B57B-B465D226A459}"/>
    <cellStyle name="Normal 9 9 6 4 3" xfId="7360" xr:uid="{F67E8AB9-7884-4BFA-8F67-B10FF8B2139E}"/>
    <cellStyle name="Normal 9 9 6 5" xfId="5224" xr:uid="{2AB8AF3A-A559-4A27-B48B-9A107284D7ED}"/>
    <cellStyle name="Normal 9 9 6 5 2" xfId="10453" xr:uid="{4789EEA4-9530-428B-937F-92E66A0E8366}"/>
    <cellStyle name="Normal 9 9 6 5 3" xfId="7329" xr:uid="{3D594CF1-3263-4F46-B0FA-0EFC8F45FD8F}"/>
    <cellStyle name="Normal 9 9 6 6" xfId="3375" xr:uid="{AF601797-3BB4-4A53-9CEA-118DB303A080}"/>
    <cellStyle name="Normal 9 9 6 6 2" xfId="8614" xr:uid="{F8C1DEB5-BA78-4347-9ACE-9F5709947F5B}"/>
    <cellStyle name="Normal 9 9 6 7" xfId="7595" xr:uid="{52F0377B-159E-4E7F-855D-3784E6CF2205}"/>
    <cellStyle name="Normal 9 9 6 8" xfId="5490" xr:uid="{70F0883F-510F-4884-862A-47059BF24184}"/>
    <cellStyle name="Normal 9 9 6 9" xfId="2356" xr:uid="{C71282A1-1EE9-4384-99E2-05B7A262CBB2}"/>
    <cellStyle name="Normal 9 9 7" xfId="488" xr:uid="{D5C3DC47-CA51-4DDE-99C1-8C3F1ADE91E5}"/>
    <cellStyle name="Normal 9 9 7 2" xfId="971" xr:uid="{D02B7A45-30DA-4E5B-BD7D-2A459D55347E}"/>
    <cellStyle name="Normal 9 9 7 2 2" xfId="5326" xr:uid="{E1C05341-84D9-4D06-83E6-1FE3D229B273}"/>
    <cellStyle name="Normal 9 9 7 2 2 2" xfId="10555" xr:uid="{BE0F2072-A3B6-4737-AB61-436094D4A247}"/>
    <cellStyle name="Normal 9 9 7 2 2 3" xfId="7431" xr:uid="{8FEE28B8-AD18-484F-A3F0-DAC276329DAF}"/>
    <cellStyle name="Normal 9 9 7 2 3" xfId="4043" xr:uid="{C3C07E7F-8589-480D-9E97-D4B2FEDF2FDD}"/>
    <cellStyle name="Normal 9 9 7 2 3 2" xfId="9282" xr:uid="{4D40EED5-94A3-4574-A938-7DD9D622C942}"/>
    <cellStyle name="Normal 9 9 7 2 4" xfId="8263" xr:uid="{D2648FF1-16A1-4616-BCF4-FC76910C4220}"/>
    <cellStyle name="Normal 9 9 7 2 5" xfId="6158" xr:uid="{DDDB9574-31D0-45F4-80C3-C6EE5B09BE83}"/>
    <cellStyle name="Normal 9 9 7 2 6" xfId="3024" xr:uid="{012E5E9B-2AE9-4D9C-9A71-509B3D520C40}"/>
    <cellStyle name="Normal 9 9 7 2 7" xfId="1998" xr:uid="{9B9F21BA-ED26-4585-A1EA-E231BDF801AE}"/>
    <cellStyle name="Normal 9 9 7 3" xfId="4261" xr:uid="{B527C517-1D85-4BB3-A393-B5FF7029AA04}"/>
    <cellStyle name="Normal 9 9 7 3 2" xfId="9501" xr:uid="{CB5A37D6-3C19-437A-A85A-CE271CDE847A}"/>
    <cellStyle name="Normal 9 9 7 3 3" xfId="6377" xr:uid="{870B4CA6-F807-47F2-B7F7-BE3B850AA9A5}"/>
    <cellStyle name="Normal 9 9 7 4" xfId="4266" xr:uid="{A0A51D62-B655-49E9-83A7-5D0D414C2DB3}"/>
    <cellStyle name="Normal 9 9 7 4 2" xfId="9506" xr:uid="{1B42056B-8F70-41D9-B7D8-C7BD069F2A1F}"/>
    <cellStyle name="Normal 9 9 7 4 3" xfId="6382" xr:uid="{0A4495FB-3C14-471A-A5DB-F17BC6165AC7}"/>
    <cellStyle name="Normal 9 9 7 5" xfId="3562" xr:uid="{7DAC31FA-BE33-4DAC-A519-D1CB4DB32F06}"/>
    <cellStyle name="Normal 9 9 7 5 2" xfId="8801" xr:uid="{468F24EF-9491-4603-9812-080B149C58C0}"/>
    <cellStyle name="Normal 9 9 7 6" xfId="7782" xr:uid="{7145B61B-2FF1-4698-BC33-94FE866B5530}"/>
    <cellStyle name="Normal 9 9 7 7" xfId="5677" xr:uid="{6F8F210D-C29F-4564-B2D2-A49FC7CCED58}"/>
    <cellStyle name="Normal 9 9 7 8" xfId="2543" xr:uid="{8C8F58B9-3CCA-40A8-BF68-DDC61A0C7E7F}"/>
    <cellStyle name="Normal 9 9 7 9" xfId="1517" xr:uid="{CF0383D2-EEA3-49D7-B024-FD4F00E9DF75}"/>
    <cellStyle name="Normal 9 9 8" xfId="240" xr:uid="{9FBC9EEF-1DBF-404A-AF2F-CAB420A4757E}"/>
    <cellStyle name="Normal 9 9 8 2" xfId="5188" xr:uid="{890C8B7A-0043-4F9D-A851-16CF0FD9C325}"/>
    <cellStyle name="Normal 9 9 8 2 2" xfId="10417" xr:uid="{916296BF-32F1-4002-9E0D-3F5E749C20DF}"/>
    <cellStyle name="Normal 9 9 8 2 3" xfId="7293" xr:uid="{AA70C910-53DB-4895-874C-12035A560BBC}"/>
    <cellStyle name="Normal 9 9 8 3" xfId="3317" xr:uid="{48A857F0-1B74-40CB-A209-B1A3F9C1845A}"/>
    <cellStyle name="Normal 9 9 8 3 2" xfId="8556" xr:uid="{28586E34-4C4E-462B-A072-B12336A484DA}"/>
    <cellStyle name="Normal 9 9 8 4" xfId="7537" xr:uid="{0ADEDC99-02D7-42DD-9B8C-1F5EB71208F2}"/>
    <cellStyle name="Normal 9 9 8 5" xfId="5432" xr:uid="{E7ECE8DD-2229-49E6-9BAA-89B6EFF28BCE}"/>
    <cellStyle name="Normal 9 9 8 6" xfId="2298" xr:uid="{5464380D-39BA-4D06-A2DB-23882214BE0D}"/>
    <cellStyle name="Normal 9 9 8 7" xfId="1272" xr:uid="{B76B3C26-5534-4172-9286-45125097F5A6}"/>
    <cellStyle name="Normal 9 9 9" xfId="726" xr:uid="{3326F2EE-67A3-4D0D-84CB-18890CF7130D}"/>
    <cellStyle name="Normal 9 9 9 2" xfId="5290" xr:uid="{18756220-170D-4AB0-B5AA-ABE239032D0C}"/>
    <cellStyle name="Normal 9 9 9 2 2" xfId="10519" xr:uid="{1F661D41-2671-4AE1-9CE8-8D3CB9B64809}"/>
    <cellStyle name="Normal 9 9 9 2 3" xfId="7395" xr:uid="{F28DACA7-8BBB-485D-A9F1-78136D9D3122}"/>
    <cellStyle name="Normal 9 9 9 3" xfId="3798" xr:uid="{C5A18786-C598-4896-B764-3C02A1E88597}"/>
    <cellStyle name="Normal 9 9 9 3 2" xfId="9037" xr:uid="{AA19385B-961D-4CF2-850D-798FFAC40EFB}"/>
    <cellStyle name="Normal 9 9 9 4" xfId="8018" xr:uid="{DDEA5863-DE04-4F69-8C36-003B41F940FD}"/>
    <cellStyle name="Normal 9 9 9 5" xfId="5913" xr:uid="{9629D012-6566-47D3-8702-58536328B6B2}"/>
    <cellStyle name="Normal 9 9 9 6" xfId="2779" xr:uid="{71C7389F-483A-43A5-9F7F-8731DAAC5788}"/>
    <cellStyle name="Normal 9 9 9 7" xfId="1753" xr:uid="{9723B6A6-693F-4648-BFE6-B9F11BD0DB85}"/>
    <cellStyle name="Note" xfId="19" builtinId="10" hidden="1"/>
    <cellStyle name="Note 2" xfId="177" xr:uid="{BE2266BC-59F3-414F-8774-851F9AB7D049}"/>
    <cellStyle name="Output" xfId="14" builtinId="21" customBuiltin="1"/>
    <cellStyle name="Output 2" xfId="63" xr:uid="{38DF31C1-BFD0-4A00-B6C6-2B82355D6B1C}"/>
    <cellStyle name="Output 2 2" xfId="178" xr:uid="{E7332ACE-261E-486C-AE9E-E72B961B7962}"/>
    <cellStyle name="Percent" xfId="53" builtinId="5" hidden="1" customBuiltin="1"/>
    <cellStyle name="Percent" xfId="64" builtinId="5"/>
    <cellStyle name="Percent [0]" xfId="54" xr:uid="{00000000-0005-0000-0000-000034000000}"/>
    <cellStyle name="Percent [1]" xfId="47" xr:uid="{00000000-0005-0000-0000-000035000000}"/>
    <cellStyle name="Percent [2]" xfId="46" xr:uid="{00000000-0005-0000-0000-000036000000}"/>
    <cellStyle name="Percent [3]" xfId="57" xr:uid="{00000000-0005-0000-0000-000037000000}"/>
    <cellStyle name="Percent 2" xfId="179" xr:uid="{A8B71CF2-0451-4D2C-BFAC-00F5B9514D53}"/>
    <cellStyle name="Percent 2 2" xfId="374" xr:uid="{D2A3141D-04A8-4FC4-B3AF-1F762807E73C}"/>
    <cellStyle name="Percent 2 3" xfId="1192" xr:uid="{4B386953-B31C-4AF0-9826-E92E82536D43}"/>
    <cellStyle name="Percent 2 3 2" xfId="2219" xr:uid="{150952BF-4ED1-4965-B09A-113AED254BDC}"/>
    <cellStyle name="Percent 3" xfId="221" xr:uid="{BB19C7D1-27B4-432E-829E-593AD4F1161A}"/>
    <cellStyle name="Rt border" xfId="56" xr:uid="{00000000-0005-0000-0000-000038000000}"/>
    <cellStyle name="Rt border 2" xfId="67" xr:uid="{9884F7DE-4192-48E9-9CEF-110DE9F63E12}"/>
    <cellStyle name="StatsNZ-row-head-bold" xfId="5140" xr:uid="{842F267F-74A7-4032-9B05-426B66C579A3}"/>
    <cellStyle name="StatsNZ-sub-hd-indent-2" xfId="5141" xr:uid="{BEDB1FE4-CBC4-4C6A-8AC3-A08BD971E1C7}"/>
    <cellStyle name="StatsSubHead" xfId="5138" xr:uid="{1AD1F67D-EC93-4887-AC09-E0632CFA2799}"/>
    <cellStyle name="StatsTableSubhead" xfId="5137" xr:uid="{68DC05D8-D4D7-47B6-9482-E9C00FE908C8}"/>
    <cellStyle name="Text" xfId="60" xr:uid="{00000000-0005-0000-0000-000039000000}"/>
    <cellStyle name="Title" xfId="5" builtinId="15" customBuiltin="1"/>
    <cellStyle name="Title 2" xfId="65" xr:uid="{8D7BB5BC-7B28-4180-92B0-2600140D3717}"/>
    <cellStyle name="Title 2 2" xfId="180" xr:uid="{ADAF84C5-58F7-429C-8FCF-D30D3B36B38F}"/>
    <cellStyle name="Total" xfId="21" builtinId="25" hidden="1"/>
    <cellStyle name="Total 2" xfId="181" xr:uid="{CBB79131-0060-4CE6-B14E-C00120F533CD}"/>
    <cellStyle name="Warning Text" xfId="18" builtinId="11" hidden="1"/>
    <cellStyle name="Warning Text 2" xfId="182" xr:uid="{B324C2FC-7928-4797-BCAD-45F44F5C5821}"/>
    <cellStyle name="Year" xfId="55" xr:uid="{00000000-0005-0000-0000-00003D000000}"/>
  </cellStyles>
  <dxfs count="0"/>
  <tableStyles count="0" defaultTableStyle="TableStyleMedium2" defaultPivotStyle="PivotStyleLight16"/>
  <colors>
    <mruColors>
      <color rgb="FFBA0F2C"/>
      <color rgb="FF577B8A"/>
      <color rgb="FFE89466"/>
      <color rgb="FF3F5E58"/>
      <color rgb="FF639B9F"/>
      <color rgb="FF654B45"/>
      <color rgb="FFD4CDB6"/>
      <color rgb="FFB6AB86"/>
      <color rgb="FF7EA0AE"/>
      <color rgb="FF80AA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Charts'!$A$33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Charts'!$B$33:$K$33</c:f>
              <c:numCache>
                <c:formatCode>_(* #,##0_);_(* \(#,##0\);_(* "–"???_);_(* @_)</c:formatCode>
                <c:ptCount val="10"/>
                <c:pt idx="0">
                  <c:v>83373.089769137514</c:v>
                </c:pt>
                <c:pt idx="1">
                  <c:v>82855.589527647055</c:v>
                </c:pt>
                <c:pt idx="2">
                  <c:v>90513.111520780483</c:v>
                </c:pt>
                <c:pt idx="3">
                  <c:v>105505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A-495B-9FAE-8B28D0C2A207}"/>
            </c:ext>
          </c:extLst>
        </c:ser>
        <c:ser>
          <c:idx val="1"/>
          <c:order val="1"/>
          <c:tx>
            <c:strRef>
              <c:f>'RP Charts'!$A$34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Charts'!$B$34:$K$34</c:f>
              <c:numCache>
                <c:formatCode>_(* #,##0_);_(* \(#,##0\);_(* "–"???_);_(* 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93380.75</c:v>
                </c:pt>
                <c:pt idx="5">
                  <c:v>94648.25</c:v>
                </c:pt>
                <c:pt idx="6">
                  <c:v>94671.75</c:v>
                </c:pt>
                <c:pt idx="7">
                  <c:v>94583</c:v>
                </c:pt>
                <c:pt idx="8">
                  <c:v>95280.75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A-495B-9FAE-8B28D0C2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Charts'!$A$35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E34A-495B-9FAE-8B28D0C2A207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E34A-495B-9FAE-8B28D0C2A207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E34A-495B-9FAE-8B28D0C2A207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E34A-495B-9FAE-8B28D0C2A207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E34A-495B-9FAE-8B28D0C2A207}"/>
              </c:ext>
            </c:extLst>
          </c:dPt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Charts'!$B$35:$K$35</c:f>
              <c:numCache>
                <c:formatCode>_(* #,##0_);_(* \(#,##0\);_(* "–"???_);_(* @_)</c:formatCode>
                <c:ptCount val="10"/>
                <c:pt idx="0">
                  <c:v>90392.030791159355</c:v>
                </c:pt>
                <c:pt idx="1">
                  <c:v>87239.616614319471</c:v>
                </c:pt>
                <c:pt idx="2">
                  <c:v>86569.302183519962</c:v>
                </c:pt>
                <c:pt idx="3">
                  <c:v>86462.269532929495</c:v>
                </c:pt>
                <c:pt idx="4">
                  <c:v>86034.670772106358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4A-495B-9FAE-8B28D0C2A207}"/>
            </c:ext>
          </c:extLst>
        </c:ser>
        <c:ser>
          <c:idx val="3"/>
          <c:order val="3"/>
          <c:tx>
            <c:strRef>
              <c:f>'RP Charts'!$A$36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Charts'!$B$36:$K$36</c:f>
              <c:numCache>
                <c:formatCode>_(* #,##0_);_(* \(#,##0\);_(* "–"???_);_(* @_)</c:formatCode>
                <c:ptCount val="10"/>
                <c:pt idx="5">
                  <c:v>93905.510474043622</c:v>
                </c:pt>
                <c:pt idx="6">
                  <c:v>94225.206002585022</c:v>
                </c:pt>
                <c:pt idx="7">
                  <c:v>94306.136025270738</c:v>
                </c:pt>
                <c:pt idx="8">
                  <c:v>95160.908194156742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4A-495B-9FAE-8B28D0C2A207}"/>
            </c:ext>
          </c:extLst>
        </c:ser>
        <c:ser>
          <c:idx val="4"/>
          <c:order val="4"/>
          <c:tx>
            <c:strRef>
              <c:f>'RP Charts'!$A$37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Charts'!$B$37:$K$37</c:f>
              <c:numCache>
                <c:formatCode>_(* #,##0_);_(* \(#,##0\);_(* "–"???_);_(* @_)</c:formatCode>
                <c:ptCount val="10"/>
                <c:pt idx="5">
                  <c:v>93351.510539752926</c:v>
                </c:pt>
                <c:pt idx="6">
                  <c:v>93626.609310945409</c:v>
                </c:pt>
                <c:pt idx="7">
                  <c:v>93632.73264324278</c:v>
                </c:pt>
                <c:pt idx="8">
                  <c:v>94487.767913137155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74-4B1A-8028-983CED48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10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25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Charts'!$A$200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Charts'!$B$199:$J$199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Charts'!$B$200:$J$200</c:f>
              <c:numCache>
                <c:formatCode>_(* #,##0_);_(* \(#,##0\);_(* "–"???_);_(* @_)</c:formatCode>
                <c:ptCount val="9"/>
                <c:pt idx="0">
                  <c:v>12181.445340151997</c:v>
                </c:pt>
                <c:pt idx="1">
                  <c:v>15974.940022435709</c:v>
                </c:pt>
                <c:pt idx="2">
                  <c:v>15235.795187899452</c:v>
                </c:pt>
                <c:pt idx="3">
                  <c:v>12357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7-457F-9E5A-E155BA8487C4}"/>
            </c:ext>
          </c:extLst>
        </c:ser>
        <c:ser>
          <c:idx val="1"/>
          <c:order val="1"/>
          <c:tx>
            <c:strRef>
              <c:f>'RP Charts'!$A$201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Charts'!$B$199:$J$199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Charts'!$B$201:$J$201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22855</c:v>
                </c:pt>
                <c:pt idx="5">
                  <c:v>15411</c:v>
                </c:pt>
                <c:pt idx="6">
                  <c:v>14778</c:v>
                </c:pt>
                <c:pt idx="7">
                  <c:v>14267</c:v>
                </c:pt>
                <c:pt idx="8">
                  <c:v>13666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7-457F-9E5A-E155BA848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Charts'!$A$202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E8E7-457F-9E5A-E155BA8487C4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E8E7-457F-9E5A-E155BA8487C4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E8E7-457F-9E5A-E155BA8487C4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E8E7-457F-9E5A-E155BA8487C4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E8E7-457F-9E5A-E155BA8487C4}"/>
              </c:ext>
            </c:extLst>
          </c:dPt>
          <c:cat>
            <c:strRef>
              <c:f>'RP Charts'!$B$199:$J$199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Charts'!$B$202:$J$202</c:f>
              <c:numCache>
                <c:formatCode>_(* #,##0_);_(* \(#,##0\);_(* "–"???_);_(* @_)</c:formatCode>
                <c:ptCount val="9"/>
                <c:pt idx="0">
                  <c:v>12446.681098019526</c:v>
                </c:pt>
                <c:pt idx="1">
                  <c:v>9593.8106271318466</c:v>
                </c:pt>
                <c:pt idx="2">
                  <c:v>11016.605984873346</c:v>
                </c:pt>
                <c:pt idx="3">
                  <c:v>10938.994513548034</c:v>
                </c:pt>
                <c:pt idx="4">
                  <c:v>11514.687749175555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E7-457F-9E5A-E155BA8487C4}"/>
            </c:ext>
          </c:extLst>
        </c:ser>
        <c:ser>
          <c:idx val="3"/>
          <c:order val="3"/>
          <c:tx>
            <c:strRef>
              <c:f>'RP Charts'!$A$203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Charts'!$B$199:$J$199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Charts'!$B$203:$J$203</c:f>
              <c:numCache>
                <c:formatCode>_(* #,##0_);_(* \(#,##0\);_(* "–"???_);_(* @_)</c:formatCode>
                <c:ptCount val="9"/>
                <c:pt idx="5">
                  <c:v>12271.727419418705</c:v>
                </c:pt>
                <c:pt idx="6">
                  <c:v>11955.397221232612</c:v>
                </c:pt>
                <c:pt idx="7">
                  <c:v>11641.075468749286</c:v>
                </c:pt>
                <c:pt idx="8">
                  <c:v>11301.648144981351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7-457F-9E5A-E155BA8487C4}"/>
            </c:ext>
          </c:extLst>
        </c:ser>
        <c:ser>
          <c:idx val="4"/>
          <c:order val="4"/>
          <c:tx>
            <c:strRef>
              <c:f>'RP Charts'!$A$204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Charts'!$B$199:$J$199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Charts'!$B$204:$J$204</c:f>
              <c:numCache>
                <c:formatCode>_(* #,##0_);_(* \(#,##0\);_(* "–"???_);_(* @_)</c:formatCode>
                <c:ptCount val="9"/>
                <c:pt idx="5">
                  <c:v>12890.534948768938</c:v>
                </c:pt>
                <c:pt idx="6">
                  <c:v>12490.854253917938</c:v>
                </c:pt>
                <c:pt idx="7">
                  <c:v>12213.688746935837</c:v>
                </c:pt>
                <c:pt idx="8">
                  <c:v>11846.143183329137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B3-4976-8C5C-B6DE2247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25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5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Charts'!$A$221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Charts'!$B$220:$J$220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Charts'!$B$221:$J$221</c:f>
              <c:numCache>
                <c:formatCode>_(* #,##0_);_(* \(#,##0\);_(* "–"???_);_(* @_)</c:formatCode>
                <c:ptCount val="9"/>
                <c:pt idx="0">
                  <c:v>20109.226800571232</c:v>
                </c:pt>
                <c:pt idx="1">
                  <c:v>18815.149975248765</c:v>
                </c:pt>
                <c:pt idx="2">
                  <c:v>18069.030943624657</c:v>
                </c:pt>
                <c:pt idx="3">
                  <c:v>19185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D-4EF1-A84A-02078CF51489}"/>
            </c:ext>
          </c:extLst>
        </c:ser>
        <c:ser>
          <c:idx val="1"/>
          <c:order val="1"/>
          <c:tx>
            <c:strRef>
              <c:f>'RP Charts'!$A$222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Charts'!$B$220:$J$220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Charts'!$B$222:$J$222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17525</c:v>
                </c:pt>
                <c:pt idx="5">
                  <c:v>18257</c:v>
                </c:pt>
                <c:pt idx="6">
                  <c:v>17686</c:v>
                </c:pt>
                <c:pt idx="7">
                  <c:v>17979</c:v>
                </c:pt>
                <c:pt idx="8">
                  <c:v>18772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D-4EF1-A84A-02078CF51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Charts'!$A$223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27BD-4EF1-A84A-02078CF51489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27BD-4EF1-A84A-02078CF51489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27BD-4EF1-A84A-02078CF51489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27BD-4EF1-A84A-02078CF51489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27BD-4EF1-A84A-02078CF51489}"/>
              </c:ext>
            </c:extLst>
          </c:dPt>
          <c:cat>
            <c:strRef>
              <c:f>'RP Charts'!$B$220:$J$220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Charts'!$B$223:$J$223</c:f>
              <c:numCache>
                <c:formatCode>_(* #,##0_);_(* \(#,##0\);_(* "–"???_);_(* @_)</c:formatCode>
                <c:ptCount val="9"/>
                <c:pt idx="0">
                  <c:v>15468.98732332291</c:v>
                </c:pt>
                <c:pt idx="1">
                  <c:v>15156.983508928162</c:v>
                </c:pt>
                <c:pt idx="2">
                  <c:v>13727.067483496725</c:v>
                </c:pt>
                <c:pt idx="3">
                  <c:v>15074.852060920013</c:v>
                </c:pt>
                <c:pt idx="4">
                  <c:v>13997.243708380793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BD-4EF1-A84A-02078CF51489}"/>
            </c:ext>
          </c:extLst>
        </c:ser>
        <c:ser>
          <c:idx val="3"/>
          <c:order val="3"/>
          <c:tx>
            <c:strRef>
              <c:f>'RP Charts'!$A$224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Charts'!$B$220:$J$220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Charts'!$B$224:$J$224</c:f>
              <c:numCache>
                <c:formatCode>_(* #,##0_);_(* \(#,##0\);_(* "–"???_);_(* @_)</c:formatCode>
                <c:ptCount val="9"/>
                <c:pt idx="5">
                  <c:v>16790.803191358311</c:v>
                </c:pt>
                <c:pt idx="6">
                  <c:v>16279.280666169474</c:v>
                </c:pt>
                <c:pt idx="7">
                  <c:v>16584.188210595759</c:v>
                </c:pt>
                <c:pt idx="8">
                  <c:v>17616.260129065002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BD-4EF1-A84A-02078CF51489}"/>
            </c:ext>
          </c:extLst>
        </c:ser>
        <c:ser>
          <c:idx val="4"/>
          <c:order val="4"/>
          <c:tx>
            <c:strRef>
              <c:f>'RP Charts'!$A$225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Charts'!$B$220:$J$220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Charts'!$B$225:$J$225</c:f>
              <c:numCache>
                <c:formatCode>_(* #,##0_);_(* \(#,##0\);_(* "–"???_);_(* @_)</c:formatCode>
                <c:ptCount val="9"/>
                <c:pt idx="5">
                  <c:v>16872.168644724872</c:v>
                </c:pt>
                <c:pt idx="6">
                  <c:v>16360.646119536037</c:v>
                </c:pt>
                <c:pt idx="7">
                  <c:v>16665.553663962324</c:v>
                </c:pt>
                <c:pt idx="8">
                  <c:v>17653.952356925194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30-4EEE-9DBB-2FFFD6DA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25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5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Charts'!$A$264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Charts'!$B$263:$J$263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Charts'!$B$264:$J$264</c:f>
              <c:numCache>
                <c:formatCode>_(* #,##0_);_(* \(#,##0\);_(* "–"???_);_(* @_)</c:formatCode>
                <c:ptCount val="9"/>
                <c:pt idx="0">
                  <c:v>23498.33234311824</c:v>
                </c:pt>
                <c:pt idx="1">
                  <c:v>21720.851716581448</c:v>
                </c:pt>
                <c:pt idx="2">
                  <c:v>16064.231707317074</c:v>
                </c:pt>
                <c:pt idx="3">
                  <c:v>17730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36B-A36B-21E225B6EDA8}"/>
            </c:ext>
          </c:extLst>
        </c:ser>
        <c:ser>
          <c:idx val="1"/>
          <c:order val="1"/>
          <c:tx>
            <c:strRef>
              <c:f>'RP Charts'!$A$265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Charts'!$B$263:$J$263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Charts'!$B$265:$J$265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12985</c:v>
                </c:pt>
                <c:pt idx="5">
                  <c:v>10423</c:v>
                </c:pt>
                <c:pt idx="6">
                  <c:v>10919</c:v>
                </c:pt>
                <c:pt idx="7">
                  <c:v>9254</c:v>
                </c:pt>
                <c:pt idx="8">
                  <c:v>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36B-A36B-21E225B6E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Charts'!$A$266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657F-436B-A36B-21E225B6EDA8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657F-436B-A36B-21E225B6EDA8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657F-436B-A36B-21E225B6EDA8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657F-436B-A36B-21E225B6EDA8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657F-436B-A36B-21E225B6EDA8}"/>
              </c:ext>
            </c:extLst>
          </c:dPt>
          <c:cat>
            <c:strRef>
              <c:f>'RP Charts'!$B$263:$J$263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Charts'!$B$266:$J$266</c:f>
              <c:numCache>
                <c:formatCode>_(* #,##0_);_(* \(#,##0\);_(* "–"???_);_(* @_)</c:formatCode>
                <c:ptCount val="9"/>
                <c:pt idx="0">
                  <c:v>18658.673612477203</c:v>
                </c:pt>
                <c:pt idx="1">
                  <c:v>19066.38059005974</c:v>
                </c:pt>
                <c:pt idx="2">
                  <c:v>18868.036655019587</c:v>
                </c:pt>
                <c:pt idx="3">
                  <c:v>19500.533425647631</c:v>
                </c:pt>
                <c:pt idx="4">
                  <c:v>18230.027269864629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7F-436B-A36B-21E225B6EDA8}"/>
            </c:ext>
          </c:extLst>
        </c:ser>
        <c:ser>
          <c:idx val="3"/>
          <c:order val="3"/>
          <c:tx>
            <c:strRef>
              <c:f>'RP Charts'!$A$267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Charts'!$B$263:$J$263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Charts'!$B$267:$J$267</c:f>
              <c:numCache>
                <c:formatCode>_(* #,##0_);_(* \(#,##0\);_(* "–"???_);_(* @_)</c:formatCode>
                <c:ptCount val="9"/>
                <c:pt idx="5">
                  <c:v>5966.8736010828843</c:v>
                </c:pt>
                <c:pt idx="6">
                  <c:v>5185.2485846765321</c:v>
                </c:pt>
                <c:pt idx="7">
                  <c:v>5584.332257074484</c:v>
                </c:pt>
                <c:pt idx="8">
                  <c:v>6223.2796911209471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7F-436B-A36B-21E225B6EDA8}"/>
            </c:ext>
          </c:extLst>
        </c:ser>
        <c:ser>
          <c:idx val="4"/>
          <c:order val="4"/>
          <c:tx>
            <c:strRef>
              <c:f>'RP Charts'!$A$268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Charts'!$B$263:$J$263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Charts'!$B$268:$J$268</c:f>
              <c:numCache>
                <c:formatCode>_(* #,##0_);_(* \(#,##0\);_(* "–"???_);_(* @_)</c:formatCode>
                <c:ptCount val="9"/>
                <c:pt idx="5">
                  <c:v>5662.1470831338374</c:v>
                </c:pt>
                <c:pt idx="6">
                  <c:v>5175.6992389285624</c:v>
                </c:pt>
                <c:pt idx="7">
                  <c:v>5634.7488517386428</c:v>
                </c:pt>
                <c:pt idx="8">
                  <c:v>6254.8132036538336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3A-4E78-BA1E-A635F915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25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5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Charts'!$A$242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Charts'!$B$241:$J$241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Charts'!$B$242:$J$242</c:f>
              <c:numCache>
                <c:formatCode>_(* #,##0_);_(* \(#,##0\);_(* "–"???_);_(* @_)</c:formatCode>
                <c:ptCount val="9"/>
                <c:pt idx="0">
                  <c:v>835.30383261758629</c:v>
                </c:pt>
                <c:pt idx="1">
                  <c:v>863.6026296566838</c:v>
                </c:pt>
                <c:pt idx="2">
                  <c:v>570.84648493543762</c:v>
                </c:pt>
                <c:pt idx="3">
                  <c:v>960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9-4C33-B48A-C53CF6482FEB}"/>
            </c:ext>
          </c:extLst>
        </c:ser>
        <c:ser>
          <c:idx val="1"/>
          <c:order val="1"/>
          <c:tx>
            <c:strRef>
              <c:f>'RP Charts'!$A$243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Charts'!$B$241:$J$241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Charts'!$B$243:$J$243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1083</c:v>
                </c:pt>
                <c:pt idx="5">
                  <c:v>1287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9-4C33-B48A-C53CF6482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Charts'!$A$244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2FD9-4C33-B48A-C53CF6482FEB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2FD9-4C33-B48A-C53CF6482FEB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2FD9-4C33-B48A-C53CF6482FEB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2FD9-4C33-B48A-C53CF6482FEB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2FD9-4C33-B48A-C53CF6482FEB}"/>
              </c:ext>
            </c:extLst>
          </c:dPt>
          <c:cat>
            <c:strRef>
              <c:f>'RP Charts'!$B$241:$J$241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Charts'!$B$244:$J$244</c:f>
              <c:numCache>
                <c:formatCode>_(* #,##0_);_(* \(#,##0\);_(* "–"???_);_(* @_)</c:formatCode>
                <c:ptCount val="9"/>
                <c:pt idx="0">
                  <c:v>1184.0250823210831</c:v>
                </c:pt>
                <c:pt idx="1">
                  <c:v>811.04425043098786</c:v>
                </c:pt>
                <c:pt idx="2">
                  <c:v>893.26821448106307</c:v>
                </c:pt>
                <c:pt idx="3">
                  <c:v>811.04425043098786</c:v>
                </c:pt>
                <c:pt idx="4">
                  <c:v>893.26821448106307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D9-4C33-B48A-C53CF6482FEB}"/>
            </c:ext>
          </c:extLst>
        </c:ser>
        <c:ser>
          <c:idx val="3"/>
          <c:order val="3"/>
          <c:tx>
            <c:strRef>
              <c:f>'RP Charts'!$A$245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Charts'!$B$241:$J$241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Charts'!$B$245:$J$245</c:f>
              <c:numCache>
                <c:formatCode>_(* #,##0_);_(* \(#,##0\);_(* "–"???_);_(* @_)</c:formatCode>
                <c:ptCount val="9"/>
                <c:pt idx="5">
                  <c:v>819.38861355315112</c:v>
                </c:pt>
                <c:pt idx="6">
                  <c:v>842.38861355315112</c:v>
                </c:pt>
                <c:pt idx="7">
                  <c:v>842.38861355315112</c:v>
                </c:pt>
                <c:pt idx="8">
                  <c:v>807.38861355315112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D9-4C33-B48A-C53CF6482FEB}"/>
            </c:ext>
          </c:extLst>
        </c:ser>
        <c:ser>
          <c:idx val="4"/>
          <c:order val="4"/>
          <c:tx>
            <c:strRef>
              <c:f>'RP Charts'!$A$246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Charts'!$B$241:$J$241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Charts'!$B$246:$J$246</c:f>
              <c:numCache>
                <c:formatCode>_(* #,##0_);_(* \(#,##0\);_(* "–"???_);_(* @_)</c:formatCode>
                <c:ptCount val="9"/>
                <c:pt idx="5">
                  <c:v>888.7230000756623</c:v>
                </c:pt>
                <c:pt idx="6">
                  <c:v>823.4730000756623</c:v>
                </c:pt>
                <c:pt idx="7">
                  <c:v>823.4730000756623</c:v>
                </c:pt>
                <c:pt idx="8">
                  <c:v>823.4730000756623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CB-409D-A805-D5512A7C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14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2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000" b="1">
                <a:solidFill>
                  <a:sysClr val="windowText" lastClr="000000"/>
                </a:solidFill>
              </a:rPr>
              <a:t>GasNet</a:t>
            </a:r>
            <a:r>
              <a:rPr lang="en-NZ" sz="1000" b="1" baseline="0">
                <a:solidFill>
                  <a:sysClr val="windowText" lastClr="000000"/>
                </a:solidFill>
              </a:rPr>
              <a:t> - Consumer connection capex ($2021) </a:t>
            </a:r>
            <a:endParaRPr lang="en-NZ" sz="1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893237866999016"/>
          <c:y val="4.0201934546351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57228992056814"/>
          <c:y val="0.15782407407407409"/>
          <c:w val="0.82987214811911325"/>
          <c:h val="0.54386367734567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 Charts'!$A$717</c:f>
              <c:strCache>
                <c:ptCount val="1"/>
                <c:pt idx="0">
                  <c:v>Consumer connection capex</c:v>
                </c:pt>
              </c:strCache>
            </c:strRef>
          </c:tx>
          <c:spPr>
            <a:solidFill>
              <a:srgbClr val="639B9F"/>
            </a:solidFill>
            <a:ln>
              <a:solidFill>
                <a:srgbClr val="639B9F"/>
              </a:solidFill>
            </a:ln>
            <a:effectLst/>
          </c:spPr>
          <c:invertIfNegative val="0"/>
          <c:cat>
            <c:strRef>
              <c:f>'RP Charts'!$B$716:$T$716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Charts'!$B$717:$T$717</c:f>
              <c:numCache>
                <c:formatCode>_(* #,##0_);_(* \(#,##0\);_(* "–"???_);_(* @_)</c:formatCode>
                <c:ptCount val="19"/>
                <c:pt idx="0">
                  <c:v>79.360172537742628</c:v>
                </c:pt>
                <c:pt idx="1">
                  <c:v>115.9829558720523</c:v>
                </c:pt>
                <c:pt idx="2">
                  <c:v>147.8082191780822</c:v>
                </c:pt>
                <c:pt idx="3">
                  <c:v>135.92201834862385</c:v>
                </c:pt>
                <c:pt idx="4">
                  <c:v>125.49366197183099</c:v>
                </c:pt>
                <c:pt idx="5">
                  <c:v>196.1036269430052</c:v>
                </c:pt>
                <c:pt idx="6">
                  <c:v>219.8076422058185</c:v>
                </c:pt>
                <c:pt idx="7">
                  <c:v>176.91682785299807</c:v>
                </c:pt>
                <c:pt idx="8">
                  <c:v>194</c:v>
                </c:pt>
                <c:pt idx="9">
                  <c:v>165</c:v>
                </c:pt>
                <c:pt idx="10">
                  <c:v>197</c:v>
                </c:pt>
                <c:pt idx="11">
                  <c:v>220</c:v>
                </c:pt>
                <c:pt idx="12">
                  <c:v>220</c:v>
                </c:pt>
                <c:pt idx="13">
                  <c:v>220</c:v>
                </c:pt>
                <c:pt idx="14">
                  <c:v>220</c:v>
                </c:pt>
                <c:pt idx="15">
                  <c:v>220</c:v>
                </c:pt>
                <c:pt idx="16">
                  <c:v>220</c:v>
                </c:pt>
                <c:pt idx="17">
                  <c:v>220</c:v>
                </c:pt>
                <c:pt idx="18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7-4BB9-8A45-E1687D77E53C}"/>
            </c:ext>
          </c:extLst>
        </c:ser>
        <c:ser>
          <c:idx val="1"/>
          <c:order val="1"/>
          <c:tx>
            <c:strRef>
              <c:f>'RP Charts'!$A$718</c:f>
              <c:strCache>
                <c:ptCount val="1"/>
                <c:pt idx="0">
                  <c:v>Capital contributions</c:v>
                </c:pt>
              </c:strCache>
            </c:strRef>
          </c:tx>
          <c:spPr>
            <a:solidFill>
              <a:srgbClr val="E89466"/>
            </a:solidFill>
            <a:ln>
              <a:solidFill>
                <a:srgbClr val="E89466"/>
              </a:solidFill>
            </a:ln>
            <a:effectLst/>
          </c:spPr>
          <c:invertIfNegative val="0"/>
          <c:cat>
            <c:strRef>
              <c:f>'RP Charts'!$B$716:$T$716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Charts'!$B$718:$T$718</c:f>
              <c:numCache>
                <c:formatCode>_(* #,##0_);_(* \(#,##0\);_(* "–"???_);_(* @_)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7-4BB9-8A45-E1687D77E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994416"/>
        <c:axId val="107616624"/>
      </c:barChart>
      <c:catAx>
        <c:axId val="62599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16624"/>
        <c:crosses val="autoZero"/>
        <c:auto val="1"/>
        <c:lblAlgn val="ctr"/>
        <c:lblOffset val="100"/>
        <c:noMultiLvlLbl val="0"/>
      </c:catAx>
      <c:valAx>
        <c:axId val="10761662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aseline="0"/>
                  <a:t> ($000's)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1.9668716592907639E-2"/>
              <c:y val="0.3715645849612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–&quot;???_);_(* 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99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9435025001437"/>
          <c:y val="0.84466871030434176"/>
          <c:w val="0.88305649749985626"/>
          <c:h val="0.100510107992226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000" b="1" baseline="0">
                <a:solidFill>
                  <a:sysClr val="windowText" lastClr="000000"/>
                </a:solidFill>
              </a:rPr>
              <a:t>PowerCo - Consumer connection capex ($2021) </a:t>
            </a:r>
            <a:endParaRPr lang="en-NZ" sz="1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893237866999016"/>
          <c:y val="4.0201934546351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57228992056814"/>
          <c:y val="0.15782407407407409"/>
          <c:w val="0.82987214811911325"/>
          <c:h val="0.54386367734567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 Charts'!$A$742</c:f>
              <c:strCache>
                <c:ptCount val="1"/>
                <c:pt idx="0">
                  <c:v>Consumer connection capex</c:v>
                </c:pt>
              </c:strCache>
            </c:strRef>
          </c:tx>
          <c:spPr>
            <a:solidFill>
              <a:srgbClr val="639B9F"/>
            </a:solidFill>
            <a:ln>
              <a:solidFill>
                <a:srgbClr val="639B9F"/>
              </a:solidFill>
            </a:ln>
            <a:effectLst/>
          </c:spPr>
          <c:invertIfNegative val="0"/>
          <c:cat>
            <c:strRef>
              <c:f>'RP Charts'!$B$741:$T$741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Charts'!$B$742:$T$742</c:f>
              <c:numCache>
                <c:formatCode>_(* #,##0_);_(* \(#,##0\);_(* "–"???_);_(* @_)</c:formatCode>
                <c:ptCount val="19"/>
                <c:pt idx="0">
                  <c:v>4399.4615365557402</c:v>
                </c:pt>
                <c:pt idx="1">
                  <c:v>4557.5774516341862</c:v>
                </c:pt>
                <c:pt idx="2">
                  <c:v>4427.5570757760079</c:v>
                </c:pt>
                <c:pt idx="3">
                  <c:v>5433.1162743487339</c:v>
                </c:pt>
                <c:pt idx="4">
                  <c:v>7324.4822303738201</c:v>
                </c:pt>
                <c:pt idx="5">
                  <c:v>8366.7197502141698</c:v>
                </c:pt>
                <c:pt idx="6">
                  <c:v>7771.013955320921</c:v>
                </c:pt>
                <c:pt idx="7">
                  <c:v>6947.6440032981927</c:v>
                </c:pt>
                <c:pt idx="8">
                  <c:v>7566</c:v>
                </c:pt>
                <c:pt idx="9">
                  <c:v>6516</c:v>
                </c:pt>
                <c:pt idx="10">
                  <c:v>6457</c:v>
                </c:pt>
                <c:pt idx="11">
                  <c:v>6523</c:v>
                </c:pt>
                <c:pt idx="12">
                  <c:v>6628</c:v>
                </c:pt>
                <c:pt idx="13">
                  <c:v>6676</c:v>
                </c:pt>
                <c:pt idx="14">
                  <c:v>6678</c:v>
                </c:pt>
                <c:pt idx="15">
                  <c:v>6708</c:v>
                </c:pt>
                <c:pt idx="16">
                  <c:v>6699</c:v>
                </c:pt>
                <c:pt idx="17">
                  <c:v>6713</c:v>
                </c:pt>
                <c:pt idx="18">
                  <c:v>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E-4058-8123-2181E9055300}"/>
            </c:ext>
          </c:extLst>
        </c:ser>
        <c:ser>
          <c:idx val="1"/>
          <c:order val="1"/>
          <c:tx>
            <c:strRef>
              <c:f>'RP Charts'!$A$743</c:f>
              <c:strCache>
                <c:ptCount val="1"/>
                <c:pt idx="0">
                  <c:v>Capital contributions</c:v>
                </c:pt>
              </c:strCache>
            </c:strRef>
          </c:tx>
          <c:spPr>
            <a:solidFill>
              <a:srgbClr val="E89466"/>
            </a:solidFill>
            <a:ln>
              <a:solidFill>
                <a:srgbClr val="E89466"/>
              </a:solidFill>
            </a:ln>
            <a:effectLst/>
          </c:spPr>
          <c:invertIfNegative val="0"/>
          <c:cat>
            <c:strRef>
              <c:f>'RP Charts'!$B$741:$T$741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Charts'!$B$743:$T$743</c:f>
              <c:numCache>
                <c:formatCode>_(* #,##0_);_(* \(#,##0\);_(* "–"???_);_(* @_)</c:formatCode>
                <c:ptCount val="19"/>
                <c:pt idx="0">
                  <c:v>328.48246642025197</c:v>
                </c:pt>
                <c:pt idx="1">
                  <c:v>151.24667947405493</c:v>
                </c:pt>
                <c:pt idx="2">
                  <c:v>683.80784452570583</c:v>
                </c:pt>
                <c:pt idx="3">
                  <c:v>99.984599122358901</c:v>
                </c:pt>
                <c:pt idx="4">
                  <c:v>103.55579760854422</c:v>
                </c:pt>
                <c:pt idx="5">
                  <c:v>237.5793711577069</c:v>
                </c:pt>
                <c:pt idx="6">
                  <c:v>226.25071505613127</c:v>
                </c:pt>
                <c:pt idx="7">
                  <c:v>170.44449565398452</c:v>
                </c:pt>
                <c:pt idx="8">
                  <c:v>813</c:v>
                </c:pt>
                <c:pt idx="9">
                  <c:v>700</c:v>
                </c:pt>
                <c:pt idx="10">
                  <c:v>694</c:v>
                </c:pt>
                <c:pt idx="11">
                  <c:v>701</c:v>
                </c:pt>
                <c:pt idx="12">
                  <c:v>712</c:v>
                </c:pt>
                <c:pt idx="13">
                  <c:v>717</c:v>
                </c:pt>
                <c:pt idx="14">
                  <c:v>717</c:v>
                </c:pt>
                <c:pt idx="15">
                  <c:v>721</c:v>
                </c:pt>
                <c:pt idx="16">
                  <c:v>720</c:v>
                </c:pt>
                <c:pt idx="17">
                  <c:v>721</c:v>
                </c:pt>
                <c:pt idx="18">
                  <c:v>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1E-4058-8123-2181E9055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994416"/>
        <c:axId val="107616624"/>
      </c:barChart>
      <c:catAx>
        <c:axId val="62599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16624"/>
        <c:crosses val="autoZero"/>
        <c:auto val="1"/>
        <c:lblAlgn val="ctr"/>
        <c:lblOffset val="100"/>
        <c:noMultiLvlLbl val="0"/>
      </c:catAx>
      <c:valAx>
        <c:axId val="10761662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aseline="0"/>
                  <a:t> ($000's)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1.9668716592907639E-2"/>
              <c:y val="0.3715645849612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–&quot;???_);_(* 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99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9435025001437"/>
          <c:y val="0.84466871030434176"/>
          <c:w val="0.68483126083013468"/>
          <c:h val="0.15533147282793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000" b="1" baseline="0">
                <a:solidFill>
                  <a:sysClr val="windowText" lastClr="000000"/>
                </a:solidFill>
              </a:rPr>
              <a:t>First Gas Distribution - Consumer connection capex ($2021) </a:t>
            </a:r>
            <a:endParaRPr lang="en-NZ" sz="1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893237866999016"/>
          <c:y val="4.0201934546351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57228992056814"/>
          <c:y val="0.15782407407407409"/>
          <c:w val="0.82987214811911325"/>
          <c:h val="0.54386367734567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 Charts'!$A$767</c:f>
              <c:strCache>
                <c:ptCount val="1"/>
                <c:pt idx="0">
                  <c:v>Consumer connection capex</c:v>
                </c:pt>
              </c:strCache>
            </c:strRef>
          </c:tx>
          <c:spPr>
            <a:solidFill>
              <a:srgbClr val="639B9F"/>
            </a:solidFill>
            <a:ln>
              <a:solidFill>
                <a:srgbClr val="639B9F"/>
              </a:solidFill>
            </a:ln>
            <a:effectLst/>
          </c:spPr>
          <c:invertIfNegative val="0"/>
          <c:cat>
            <c:strRef>
              <c:f>'RP Charts'!$B$766:$T$766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Charts'!$B$767:$T$767</c:f>
              <c:numCache>
                <c:formatCode>_(* #,##0_);_(* \(#,##0\);_(* "–"???_);_(* @_)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3582.2793127466916</c:v>
                </c:pt>
                <c:pt idx="4">
                  <c:v>11381.649455261202</c:v>
                </c:pt>
                <c:pt idx="5">
                  <c:v>7297.4025078987288</c:v>
                </c:pt>
                <c:pt idx="6">
                  <c:v>5895.1993259650244</c:v>
                </c:pt>
                <c:pt idx="7">
                  <c:v>8368.3171188382094</c:v>
                </c:pt>
                <c:pt idx="8">
                  <c:v>6013</c:v>
                </c:pt>
                <c:pt idx="9">
                  <c:v>12390</c:v>
                </c:pt>
                <c:pt idx="10">
                  <c:v>4953</c:v>
                </c:pt>
                <c:pt idx="11">
                  <c:v>4633</c:v>
                </c:pt>
                <c:pt idx="12">
                  <c:v>4322</c:v>
                </c:pt>
                <c:pt idx="13">
                  <c:v>4017</c:v>
                </c:pt>
                <c:pt idx="14">
                  <c:v>3696</c:v>
                </c:pt>
                <c:pt idx="15">
                  <c:v>3407</c:v>
                </c:pt>
                <c:pt idx="16">
                  <c:v>3349</c:v>
                </c:pt>
                <c:pt idx="17">
                  <c:v>3072</c:v>
                </c:pt>
                <c:pt idx="18">
                  <c:v>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A-4B49-8749-DD4DABA44DAB}"/>
            </c:ext>
          </c:extLst>
        </c:ser>
        <c:ser>
          <c:idx val="1"/>
          <c:order val="1"/>
          <c:tx>
            <c:strRef>
              <c:f>'RP Charts'!$A$768</c:f>
              <c:strCache>
                <c:ptCount val="1"/>
                <c:pt idx="0">
                  <c:v>Capital contributions</c:v>
                </c:pt>
              </c:strCache>
            </c:strRef>
          </c:tx>
          <c:spPr>
            <a:solidFill>
              <a:srgbClr val="E89466"/>
            </a:solidFill>
            <a:ln>
              <a:solidFill>
                <a:srgbClr val="E89466"/>
              </a:solidFill>
            </a:ln>
            <a:effectLst/>
          </c:spPr>
          <c:invertIfNegative val="0"/>
          <c:cat>
            <c:strRef>
              <c:f>'RP Charts'!$B$766:$T$766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Charts'!$B$768:$T$768</c:f>
              <c:numCache>
                <c:formatCode>_(* #,##0_);_(* \(#,##0\);_(* "–"???_);_(* @_)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726.06222428604599</c:v>
                </c:pt>
                <c:pt idx="4">
                  <c:v>1407.8262193986523</c:v>
                </c:pt>
                <c:pt idx="5">
                  <c:v>350.33258782734714</c:v>
                </c:pt>
                <c:pt idx="6">
                  <c:v>249.15473108376563</c:v>
                </c:pt>
                <c:pt idx="7">
                  <c:v>239.5532390512048</c:v>
                </c:pt>
                <c:pt idx="8">
                  <c:v>645</c:v>
                </c:pt>
                <c:pt idx="9">
                  <c:v>495</c:v>
                </c:pt>
                <c:pt idx="10">
                  <c:v>1232</c:v>
                </c:pt>
                <c:pt idx="11">
                  <c:v>1244</c:v>
                </c:pt>
                <c:pt idx="12">
                  <c:v>1247</c:v>
                </c:pt>
                <c:pt idx="13">
                  <c:v>1244</c:v>
                </c:pt>
                <c:pt idx="14">
                  <c:v>1232</c:v>
                </c:pt>
                <c:pt idx="15">
                  <c:v>1213</c:v>
                </c:pt>
                <c:pt idx="16">
                  <c:v>1271</c:v>
                </c:pt>
                <c:pt idx="17">
                  <c:v>1240</c:v>
                </c:pt>
                <c:pt idx="18">
                  <c:v>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A-4B49-8749-DD4DABA44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994416"/>
        <c:axId val="107616624"/>
      </c:barChart>
      <c:catAx>
        <c:axId val="62599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16624"/>
        <c:crosses val="autoZero"/>
        <c:auto val="1"/>
        <c:lblAlgn val="ctr"/>
        <c:lblOffset val="100"/>
        <c:noMultiLvlLbl val="0"/>
      </c:catAx>
      <c:valAx>
        <c:axId val="10761662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aseline="0"/>
                  <a:t> ($000's)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1.9668716592907639E-2"/>
              <c:y val="0.3715645849612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–&quot;???_);_(* 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99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9435025001437"/>
          <c:y val="0.84466871030434176"/>
          <c:w val="0.68483126083013468"/>
          <c:h val="0.15533147282793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000" b="1" baseline="0">
                <a:solidFill>
                  <a:sysClr val="windowText" lastClr="000000"/>
                </a:solidFill>
              </a:rPr>
              <a:t>Vector - Consumer connection capex ($2021) </a:t>
            </a:r>
            <a:endParaRPr lang="en-NZ" sz="1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893237866999016"/>
          <c:y val="4.0201934546351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57228992056814"/>
          <c:y val="0.15782407407407409"/>
          <c:w val="0.82987214811911325"/>
          <c:h val="0.54386367734567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 Charts'!$A$792</c:f>
              <c:strCache>
                <c:ptCount val="1"/>
                <c:pt idx="0">
                  <c:v>Consumer connection capex</c:v>
                </c:pt>
              </c:strCache>
            </c:strRef>
          </c:tx>
          <c:spPr>
            <a:solidFill>
              <a:srgbClr val="639B9F"/>
            </a:solidFill>
            <a:ln>
              <a:solidFill>
                <a:srgbClr val="639B9F"/>
              </a:solidFill>
            </a:ln>
            <a:effectLst/>
          </c:spPr>
          <c:invertIfNegative val="0"/>
          <c:cat>
            <c:strRef>
              <c:f>'RP Charts'!$B$791:$T$791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Charts'!$B$792:$T$792</c:f>
              <c:numCache>
                <c:formatCode>_(* #,##0_);_(* \(#,##0\);_(* "–"???_);_(* @_)</c:formatCode>
                <c:ptCount val="19"/>
                <c:pt idx="0">
                  <c:v>0</c:v>
                </c:pt>
                <c:pt idx="1">
                  <c:v>15999.607992979221</c:v>
                </c:pt>
                <c:pt idx="2">
                  <c:v>14462.465753424658</c:v>
                </c:pt>
                <c:pt idx="3">
                  <c:v>16616.752293577982</c:v>
                </c:pt>
                <c:pt idx="4">
                  <c:v>17956.699295774648</c:v>
                </c:pt>
                <c:pt idx="5">
                  <c:v>18346.346924983107</c:v>
                </c:pt>
                <c:pt idx="6">
                  <c:v>14440.54038211029</c:v>
                </c:pt>
                <c:pt idx="7">
                  <c:v>11953.070277240491</c:v>
                </c:pt>
                <c:pt idx="8">
                  <c:v>10479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F-4E0F-8A38-5D6463841D49}"/>
            </c:ext>
          </c:extLst>
        </c:ser>
        <c:ser>
          <c:idx val="1"/>
          <c:order val="1"/>
          <c:tx>
            <c:strRef>
              <c:f>'RP Charts'!$A$793</c:f>
              <c:strCache>
                <c:ptCount val="1"/>
                <c:pt idx="0">
                  <c:v>Capital contributions</c:v>
                </c:pt>
              </c:strCache>
            </c:strRef>
          </c:tx>
          <c:spPr>
            <a:solidFill>
              <a:srgbClr val="E89466"/>
            </a:solidFill>
            <a:ln>
              <a:solidFill>
                <a:srgbClr val="E89466"/>
              </a:solidFill>
            </a:ln>
            <a:effectLst/>
          </c:spPr>
          <c:invertIfNegative val="0"/>
          <c:cat>
            <c:strRef>
              <c:f>'RP Charts'!$B$791:$T$791</c:f>
              <c:strCache>
                <c:ptCount val="19"/>
                <c:pt idx="0">
                  <c:v>DY13</c:v>
                </c:pt>
                <c:pt idx="1">
                  <c:v>DY14</c:v>
                </c:pt>
                <c:pt idx="2">
                  <c:v>DY15</c:v>
                </c:pt>
                <c:pt idx="3">
                  <c:v>DY16</c:v>
                </c:pt>
                <c:pt idx="4">
                  <c:v>DY17</c:v>
                </c:pt>
                <c:pt idx="5">
                  <c:v>DY18</c:v>
                </c:pt>
                <c:pt idx="6">
                  <c:v>DY19</c:v>
                </c:pt>
                <c:pt idx="7">
                  <c:v>DY20</c:v>
                </c:pt>
                <c:pt idx="8">
                  <c:v>DY21</c:v>
                </c:pt>
                <c:pt idx="9">
                  <c:v>DY22</c:v>
                </c:pt>
                <c:pt idx="10">
                  <c:v>DY23</c:v>
                </c:pt>
                <c:pt idx="11">
                  <c:v>DY24</c:v>
                </c:pt>
                <c:pt idx="12">
                  <c:v>DY25</c:v>
                </c:pt>
                <c:pt idx="13">
                  <c:v>DY26</c:v>
                </c:pt>
                <c:pt idx="14">
                  <c:v>DY27</c:v>
                </c:pt>
                <c:pt idx="15">
                  <c:v>DY28</c:v>
                </c:pt>
                <c:pt idx="16">
                  <c:v>DY29</c:v>
                </c:pt>
                <c:pt idx="17">
                  <c:v>DY30</c:v>
                </c:pt>
                <c:pt idx="18">
                  <c:v>DY31</c:v>
                </c:pt>
              </c:strCache>
            </c:strRef>
          </c:cat>
          <c:val>
            <c:numRef>
              <c:f>'RP Charts'!$B$793:$T$793</c:f>
              <c:numCache>
                <c:formatCode>_(* #,##0_);_(* \(#,##0\);_(* "–"???_);_(* @_)</c:formatCode>
                <c:ptCount val="19"/>
                <c:pt idx="0">
                  <c:v>0</c:v>
                </c:pt>
                <c:pt idx="1">
                  <c:v>2023.5792084403456</c:v>
                </c:pt>
                <c:pt idx="2">
                  <c:v>2820.8630136986303</c:v>
                </c:pt>
                <c:pt idx="3">
                  <c:v>3256.4174311926604</c:v>
                </c:pt>
                <c:pt idx="4">
                  <c:v>2492.1042253521127</c:v>
                </c:pt>
                <c:pt idx="5">
                  <c:v>4055.295111511602</c:v>
                </c:pt>
                <c:pt idx="6">
                  <c:v>4104.4455058619187</c:v>
                </c:pt>
                <c:pt idx="7">
                  <c:v>4097.5564152159895</c:v>
                </c:pt>
                <c:pt idx="8">
                  <c:v>5503</c:v>
                </c:pt>
                <c:pt idx="9">
                  <c:v>15686</c:v>
                </c:pt>
                <c:pt idx="10">
                  <c:v>14776</c:v>
                </c:pt>
                <c:pt idx="11">
                  <c:v>14497</c:v>
                </c:pt>
                <c:pt idx="12">
                  <c:v>13866</c:v>
                </c:pt>
                <c:pt idx="13">
                  <c:v>13076</c:v>
                </c:pt>
                <c:pt idx="14">
                  <c:v>12338</c:v>
                </c:pt>
                <c:pt idx="15">
                  <c:v>11821</c:v>
                </c:pt>
                <c:pt idx="16">
                  <c:v>11459</c:v>
                </c:pt>
                <c:pt idx="17">
                  <c:v>10900</c:v>
                </c:pt>
                <c:pt idx="18">
                  <c:v>10667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F-4E0F-8A38-5D6463841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994416"/>
        <c:axId val="107616624"/>
      </c:barChart>
      <c:catAx>
        <c:axId val="62599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16624"/>
        <c:crosses val="autoZero"/>
        <c:auto val="1"/>
        <c:lblAlgn val="ctr"/>
        <c:lblOffset val="100"/>
        <c:noMultiLvlLbl val="0"/>
      </c:catAx>
      <c:valAx>
        <c:axId val="107616624"/>
        <c:scaling>
          <c:orientation val="minMax"/>
          <c:max val="2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aseline="0"/>
                  <a:t> ($000's)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1.9668716592907639E-2"/>
              <c:y val="0.3715645849612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–&quot;???_);_(* 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99441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9435025001437"/>
          <c:y val="0.84466871030434176"/>
          <c:w val="0.68483126083013468"/>
          <c:h val="0.15533147282793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Inputs!$C$497</c:f>
              <c:strCache>
                <c:ptCount val="1"/>
                <c:pt idx="0">
                  <c:v>Mitigation DPP3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Inputs!$D$497:$AP$497</c:f>
              <c:numCache>
                <c:formatCode>"$"#,##0</c:formatCode>
                <c:ptCount val="39"/>
                <c:pt idx="0">
                  <c:v>262791.38180158823</c:v>
                </c:pt>
                <c:pt idx="1">
                  <c:v>292329.36479213601</c:v>
                </c:pt>
                <c:pt idx="2">
                  <c:v>322808.68309571611</c:v>
                </c:pt>
                <c:pt idx="3">
                  <c:v>352197.58219807898</c:v>
                </c:pt>
                <c:pt idx="4">
                  <c:v>383577.70464295725</c:v>
                </c:pt>
                <c:pt idx="5">
                  <c:v>415684.59122159594</c:v>
                </c:pt>
                <c:pt idx="6">
                  <c:v>450571.07008871064</c:v>
                </c:pt>
                <c:pt idx="7">
                  <c:v>459582.49149048474</c:v>
                </c:pt>
                <c:pt idx="8">
                  <c:v>450117.60448257485</c:v>
                </c:pt>
                <c:pt idx="9">
                  <c:v>440463.41973450675</c:v>
                </c:pt>
                <c:pt idx="10">
                  <c:v>430616.15129147726</c:v>
                </c:pt>
                <c:pt idx="11">
                  <c:v>420571.93747958727</c:v>
                </c:pt>
                <c:pt idx="12">
                  <c:v>410326.83939145936</c:v>
                </c:pt>
                <c:pt idx="13">
                  <c:v>399876.83934156899</c:v>
                </c:pt>
                <c:pt idx="14">
                  <c:v>389217.83929068071</c:v>
                </c:pt>
                <c:pt idx="15">
                  <c:v>378345.6592387748</c:v>
                </c:pt>
                <c:pt idx="16">
                  <c:v>367256.03558583069</c:v>
                </c:pt>
                <c:pt idx="17">
                  <c:v>355944.61945982766</c:v>
                </c:pt>
                <c:pt idx="18">
                  <c:v>344406.97501130466</c:v>
                </c:pt>
                <c:pt idx="19">
                  <c:v>332638.57767381112</c:v>
                </c:pt>
                <c:pt idx="20">
                  <c:v>320634.81238956773</c:v>
                </c:pt>
                <c:pt idx="21">
                  <c:v>308390.97179963952</c:v>
                </c:pt>
                <c:pt idx="22">
                  <c:v>295902.25439791265</c:v>
                </c:pt>
                <c:pt idx="23">
                  <c:v>283163.76264815126</c:v>
                </c:pt>
                <c:pt idx="24">
                  <c:v>270170.50106339471</c:v>
                </c:pt>
                <c:pt idx="25">
                  <c:v>256917.37424694299</c:v>
                </c:pt>
                <c:pt idx="26">
                  <c:v>243399.18489416223</c:v>
                </c:pt>
                <c:pt idx="27">
                  <c:v>229610.63175432588</c:v>
                </c:pt>
                <c:pt idx="28">
                  <c:v>215546.30755169276</c:v>
                </c:pt>
                <c:pt idx="29">
                  <c:v>201200.69686500705</c:v>
                </c:pt>
                <c:pt idx="30">
                  <c:v>186568.17396458756</c:v>
                </c:pt>
                <c:pt idx="31">
                  <c:v>171643.00060615968</c:v>
                </c:pt>
                <c:pt idx="32">
                  <c:v>156419.32378056325</c:v>
                </c:pt>
                <c:pt idx="33">
                  <c:v>140891.17341845491</c:v>
                </c:pt>
                <c:pt idx="34">
                  <c:v>125052.46004910441</c:v>
                </c:pt>
                <c:pt idx="35">
                  <c:v>108896.97241236687</c:v>
                </c:pt>
                <c:pt idx="36">
                  <c:v>92418.375022894586</c:v>
                </c:pt>
                <c:pt idx="37">
                  <c:v>75610.205685632856</c:v>
                </c:pt>
                <c:pt idx="38">
                  <c:v>58465.872961625901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A-4D55-A598-EF43138D3A4B}"/>
            </c:ext>
          </c:extLst>
        </c:ser>
        <c:ser>
          <c:idx val="2"/>
          <c:order val="1"/>
          <c:tx>
            <c:strRef>
              <c:f>Inputs!$C$498</c:f>
              <c:strCache>
                <c:ptCount val="1"/>
                <c:pt idx="0">
                  <c:v>Mitigation DPP4 - 2 years</c:v>
                </c:pt>
              </c:strCache>
            </c:strRef>
          </c:tx>
          <c:spPr>
            <a:ln w="28575" cap="rnd">
              <a:solidFill>
                <a:srgbClr val="E89466"/>
              </a:solidFill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Inputs!$D$498:$AP$498</c:f>
              <c:numCache>
                <c:formatCode>"$"#,##0</c:formatCode>
                <c:ptCount val="39"/>
                <c:pt idx="0">
                  <c:v>262791.38180158823</c:v>
                </c:pt>
                <c:pt idx="1">
                  <c:v>280575.98789038463</c:v>
                </c:pt>
                <c:pt idx="2">
                  <c:v>297404.26147623465</c:v>
                </c:pt>
                <c:pt idx="3">
                  <c:v>311591.90963139938</c:v>
                </c:pt>
                <c:pt idx="4">
                  <c:v>325987.25390724873</c:v>
                </c:pt>
                <c:pt idx="5">
                  <c:v>397011.15694775351</c:v>
                </c:pt>
                <c:pt idx="6">
                  <c:v>484648.1836893048</c:v>
                </c:pt>
                <c:pt idx="7">
                  <c:v>494341.14736309089</c:v>
                </c:pt>
                <c:pt idx="8">
                  <c:v>484000.61568948004</c:v>
                </c:pt>
                <c:pt idx="9">
                  <c:v>473453.27338239702</c:v>
                </c:pt>
                <c:pt idx="10">
                  <c:v>462694.98422917235</c:v>
                </c:pt>
                <c:pt idx="11">
                  <c:v>451721.52929288312</c:v>
                </c:pt>
                <c:pt idx="12">
                  <c:v>440528.60525786818</c:v>
                </c:pt>
                <c:pt idx="13">
                  <c:v>429111.8227421529</c:v>
                </c:pt>
                <c:pt idx="14">
                  <c:v>417466.70457612339</c:v>
                </c:pt>
                <c:pt idx="15">
                  <c:v>405588.68404677324</c:v>
                </c:pt>
                <c:pt idx="16">
                  <c:v>393473.10310683609</c:v>
                </c:pt>
                <c:pt idx="17">
                  <c:v>381115.21054810018</c:v>
                </c:pt>
                <c:pt idx="18">
                  <c:v>368510.16013818956</c:v>
                </c:pt>
                <c:pt idx="19">
                  <c:v>355653.00872008072</c:v>
                </c:pt>
                <c:pt idx="20">
                  <c:v>342538.71427360969</c:v>
                </c:pt>
                <c:pt idx="21">
                  <c:v>329162.13393820927</c:v>
                </c:pt>
                <c:pt idx="22">
                  <c:v>315518.0219961009</c:v>
                </c:pt>
                <c:pt idx="23">
                  <c:v>301601.02781515021</c:v>
                </c:pt>
                <c:pt idx="24">
                  <c:v>287405.69375058066</c:v>
                </c:pt>
                <c:pt idx="25">
                  <c:v>272926.45300471963</c:v>
                </c:pt>
                <c:pt idx="26">
                  <c:v>258157.62744394143</c:v>
                </c:pt>
                <c:pt idx="27">
                  <c:v>243093.42537194758</c:v>
                </c:pt>
                <c:pt idx="28">
                  <c:v>227727.93925851391</c:v>
                </c:pt>
                <c:pt idx="29">
                  <c:v>212055.14342281161</c:v>
                </c:pt>
                <c:pt idx="30">
                  <c:v>196068.89167039521</c:v>
                </c:pt>
                <c:pt idx="31">
                  <c:v>179762.91488293046</c:v>
                </c:pt>
                <c:pt idx="32">
                  <c:v>163130.81855971646</c:v>
                </c:pt>
                <c:pt idx="33">
                  <c:v>146166.08031003817</c:v>
                </c:pt>
                <c:pt idx="34">
                  <c:v>128862.04729536633</c:v>
                </c:pt>
                <c:pt idx="35">
                  <c:v>111211.93362040102</c:v>
                </c:pt>
                <c:pt idx="36">
                  <c:v>93208.817671936413</c:v>
                </c:pt>
                <c:pt idx="37">
                  <c:v>74845.639404502523</c:v>
                </c:pt>
                <c:pt idx="38">
                  <c:v>56115.197571719938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A-4D55-A598-EF43138D3A4B}"/>
            </c:ext>
          </c:extLst>
        </c:ser>
        <c:ser>
          <c:idx val="3"/>
          <c:order val="2"/>
          <c:tx>
            <c:strRef>
              <c:f>Inputs!$C$499</c:f>
              <c:strCache>
                <c:ptCount val="1"/>
                <c:pt idx="0">
                  <c:v>Mitigation DPP4 - 5 years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Inputs!$D$499:$AP$499</c:f>
              <c:numCache>
                <c:formatCode>"$"#,##0</c:formatCode>
                <c:ptCount val="39"/>
                <c:pt idx="0">
                  <c:v>262791.38180158823</c:v>
                </c:pt>
                <c:pt idx="1">
                  <c:v>280575.98789038463</c:v>
                </c:pt>
                <c:pt idx="2">
                  <c:v>297404.26147623465</c:v>
                </c:pt>
                <c:pt idx="3">
                  <c:v>311591.90963139938</c:v>
                </c:pt>
                <c:pt idx="4">
                  <c:v>325987.25390724873</c:v>
                </c:pt>
                <c:pt idx="5">
                  <c:v>353257.75628841645</c:v>
                </c:pt>
                <c:pt idx="6">
                  <c:v>382966.93532160565</c:v>
                </c:pt>
                <c:pt idx="7">
                  <c:v>415348.97246989189</c:v>
                </c:pt>
                <c:pt idx="8">
                  <c:v>450662.09630330733</c:v>
                </c:pt>
                <c:pt idx="9">
                  <c:v>489191.19403861533</c:v>
                </c:pt>
                <c:pt idx="10">
                  <c:v>478027.20717692573</c:v>
                </c:pt>
                <c:pt idx="11">
                  <c:v>466639.94057800237</c:v>
                </c:pt>
                <c:pt idx="12">
                  <c:v>455024.92864710046</c:v>
                </c:pt>
                <c:pt idx="13">
                  <c:v>443177.61647758057</c:v>
                </c:pt>
                <c:pt idx="14">
                  <c:v>431093.35806467023</c:v>
                </c:pt>
                <c:pt idx="15">
                  <c:v>418767.41448350169</c:v>
                </c:pt>
                <c:pt idx="16">
                  <c:v>406194.95203070983</c:v>
                </c:pt>
                <c:pt idx="17">
                  <c:v>393371.04032886215</c:v>
                </c:pt>
                <c:pt idx="18">
                  <c:v>380290.65039297746</c:v>
                </c:pt>
                <c:pt idx="19">
                  <c:v>366948.6526583751</c:v>
                </c:pt>
                <c:pt idx="20">
                  <c:v>353339.81496908062</c:v>
                </c:pt>
                <c:pt idx="21">
                  <c:v>339458.80052600033</c:v>
                </c:pt>
                <c:pt idx="22">
                  <c:v>325300.16579405847</c:v>
                </c:pt>
                <c:pt idx="23">
                  <c:v>310858.35836747778</c:v>
                </c:pt>
                <c:pt idx="24">
                  <c:v>296127.71479236538</c:v>
                </c:pt>
                <c:pt idx="25">
                  <c:v>281102.45834575081</c:v>
                </c:pt>
                <c:pt idx="26">
                  <c:v>265776.69677020388</c:v>
                </c:pt>
                <c:pt idx="27">
                  <c:v>250144.41996314609</c:v>
                </c:pt>
                <c:pt idx="28">
                  <c:v>234199.49761994713</c:v>
                </c:pt>
                <c:pt idx="29">
                  <c:v>217935.67682988415</c:v>
                </c:pt>
                <c:pt idx="30">
                  <c:v>201346.57962401994</c:v>
                </c:pt>
                <c:pt idx="31">
                  <c:v>184425.70047403843</c:v>
                </c:pt>
                <c:pt idx="32">
                  <c:v>167166.40374105732</c:v>
                </c:pt>
                <c:pt idx="33">
                  <c:v>149561.92107341657</c:v>
                </c:pt>
                <c:pt idx="34">
                  <c:v>131605.34875242299</c:v>
                </c:pt>
                <c:pt idx="35">
                  <c:v>113289.64498500954</c:v>
                </c:pt>
                <c:pt idx="36">
                  <c:v>94607.627142247831</c:v>
                </c:pt>
                <c:pt idx="37">
                  <c:v>75551.968942630891</c:v>
                </c:pt>
                <c:pt idx="38">
                  <c:v>56115.197579021617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5A-4D55-A598-EF43138D3A4B}"/>
            </c:ext>
          </c:extLst>
        </c:ser>
        <c:ser>
          <c:idx val="1"/>
          <c:order val="3"/>
          <c:tx>
            <c:strRef>
              <c:f>Inputs!$C$500</c:f>
              <c:strCache>
                <c:ptCount val="1"/>
                <c:pt idx="0">
                  <c:v>Mitigation DPP4 - 10 years</c:v>
                </c:pt>
              </c:strCache>
            </c:strRef>
          </c:tx>
          <c:spPr>
            <a:ln w="28575" cap="rnd">
              <a:solidFill>
                <a:srgbClr val="639B9F"/>
              </a:solidFill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Inputs!$D$500:$AP$500</c:f>
              <c:numCache>
                <c:formatCode>"$"#,##0</c:formatCode>
                <c:ptCount val="39"/>
                <c:pt idx="0">
                  <c:v>262791.38180158823</c:v>
                </c:pt>
                <c:pt idx="1">
                  <c:v>280575.98789038463</c:v>
                </c:pt>
                <c:pt idx="2">
                  <c:v>297404.26147623465</c:v>
                </c:pt>
                <c:pt idx="3">
                  <c:v>311591.90963139938</c:v>
                </c:pt>
                <c:pt idx="4">
                  <c:v>325987.25390724873</c:v>
                </c:pt>
                <c:pt idx="5">
                  <c:v>337429.24673396244</c:v>
                </c:pt>
                <c:pt idx="6">
                  <c:v>349315.8690249325</c:v>
                </c:pt>
                <c:pt idx="7">
                  <c:v>361666.29806288471</c:v>
                </c:pt>
                <c:pt idx="8">
                  <c:v>374500.61535742035</c:v>
                </c:pt>
                <c:pt idx="9">
                  <c:v>387839.85215360828</c:v>
                </c:pt>
                <c:pt idx="10">
                  <c:v>401706.03733125911</c:v>
                </c:pt>
                <c:pt idx="11">
                  <c:v>416122.24782385357</c:v>
                </c:pt>
                <c:pt idx="12">
                  <c:v>431112.66169316811</c:v>
                </c:pt>
                <c:pt idx="13">
                  <c:v>446702.61400310625</c:v>
                </c:pt>
                <c:pt idx="14">
                  <c:v>462918.65564411937</c:v>
                </c:pt>
                <c:pt idx="15">
                  <c:v>449546.57961176557</c:v>
                </c:pt>
                <c:pt idx="16">
                  <c:v>435907.06205876468</c:v>
                </c:pt>
                <c:pt idx="17">
                  <c:v>421994.75415470381</c:v>
                </c:pt>
                <c:pt idx="18">
                  <c:v>407804.20009256172</c:v>
                </c:pt>
                <c:pt idx="19">
                  <c:v>393329.83494917676</c:v>
                </c:pt>
                <c:pt idx="20">
                  <c:v>378565.9825029241</c:v>
                </c:pt>
                <c:pt idx="21">
                  <c:v>363506.85300774639</c:v>
                </c:pt>
                <c:pt idx="22">
                  <c:v>348146.54092266515</c:v>
                </c:pt>
                <c:pt idx="23">
                  <c:v>332479.0225958823</c:v>
                </c:pt>
                <c:pt idx="24">
                  <c:v>316498.15390256373</c:v>
                </c:pt>
                <c:pt idx="25">
                  <c:v>300197.66783537879</c:v>
                </c:pt>
                <c:pt idx="26">
                  <c:v>283571.1720468502</c:v>
                </c:pt>
                <c:pt idx="27">
                  <c:v>266612.14634255104</c:v>
                </c:pt>
                <c:pt idx="28">
                  <c:v>249313.94012416591</c:v>
                </c:pt>
                <c:pt idx="29">
                  <c:v>231669.76978141302</c:v>
                </c:pt>
                <c:pt idx="30">
                  <c:v>213672.71603180509</c:v>
                </c:pt>
                <c:pt idx="31">
                  <c:v>195315.72120720503</c:v>
                </c:pt>
                <c:pt idx="32">
                  <c:v>176591.58648611297</c:v>
                </c:pt>
                <c:pt idx="33">
                  <c:v>157492.96907059901</c:v>
                </c:pt>
                <c:pt idx="34">
                  <c:v>138012.37930677482</c:v>
                </c:pt>
                <c:pt idx="35">
                  <c:v>118142.17774767411</c:v>
                </c:pt>
                <c:pt idx="36">
                  <c:v>97874.572157391405</c:v>
                </c:pt>
                <c:pt idx="37">
                  <c:v>77201.614455303061</c:v>
                </c:pt>
                <c:pt idx="38">
                  <c:v>56115.197599172934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A-4D55-A598-EF43138D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545984"/>
        <c:axId val="241547904"/>
      </c:lineChart>
      <c:catAx>
        <c:axId val="2415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547904"/>
        <c:crosses val="autoZero"/>
        <c:auto val="0"/>
        <c:lblAlgn val="ctr"/>
        <c:lblOffset val="100"/>
        <c:noMultiLvlLbl val="0"/>
      </c:catAx>
      <c:valAx>
        <c:axId val="241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54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Charts'!$A$96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  <a:ln>
              <a:solidFill>
                <a:srgbClr val="577B8A"/>
              </a:solidFill>
            </a:ln>
            <a:effectLst/>
          </c:spPr>
          <c:invertIfNegative val="0"/>
          <c:cat>
            <c:strRef>
              <c:f>'RP Charts'!$B$95:$K$95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strCache>
            </c:strRef>
          </c:cat>
          <c:val>
            <c:numRef>
              <c:f>'RP Charts'!$B$96:$K$96</c:f>
              <c:numCache>
                <c:formatCode>_(* #,##0_);_(* \(#,##0\);_(* "–"???_);_(* @_)</c:formatCode>
                <c:ptCount val="10"/>
                <c:pt idx="0">
                  <c:v>10394.553759359083</c:v>
                </c:pt>
                <c:pt idx="1">
                  <c:v>10633.975576706645</c:v>
                </c:pt>
                <c:pt idx="2">
                  <c:v>7327.0260320735651</c:v>
                </c:pt>
                <c:pt idx="3">
                  <c:v>8599.0236996309686</c:v>
                </c:pt>
                <c:pt idx="4">
                  <c:v>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A-4BD0-91CE-F48BB896913B}"/>
            </c:ext>
          </c:extLst>
        </c:ser>
        <c:ser>
          <c:idx val="1"/>
          <c:order val="1"/>
          <c:tx>
            <c:strRef>
              <c:f>'RP Charts'!$A$97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  <a:ln>
              <a:solidFill>
                <a:srgbClr val="E89466"/>
              </a:solidFill>
            </a:ln>
            <a:effectLst/>
          </c:spPr>
          <c:invertIfNegative val="0"/>
          <c:cat>
            <c:strRef>
              <c:f>'RP Charts'!$B$95:$K$95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strCache>
            </c:strRef>
          </c:cat>
          <c:val>
            <c:numRef>
              <c:f>'RP Charts'!$B$97:$K$97</c:f>
              <c:numCache>
                <c:formatCode>_(* #,##0_);_(* \(#,##0\);_(* "–"???_);_(* @_)</c:formatCode>
                <c:ptCount val="10"/>
                <c:pt idx="5">
                  <c:v>9953</c:v>
                </c:pt>
                <c:pt idx="6">
                  <c:v>10493</c:v>
                </c:pt>
                <c:pt idx="7">
                  <c:v>10493</c:v>
                </c:pt>
                <c:pt idx="8">
                  <c:v>10493</c:v>
                </c:pt>
                <c:pt idx="9">
                  <c:v>10493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A-4BD0-91CE-F48BB896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970751247"/>
        <c:axId val="542115647"/>
      </c:barChart>
      <c:lineChart>
        <c:grouping val="standard"/>
        <c:varyColors val="0"/>
        <c:ser>
          <c:idx val="2"/>
          <c:order val="2"/>
          <c:tx>
            <c:strRef>
              <c:f>'RP Charts'!$A$98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'RP Charts'!$B$95:$K$95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strCache>
            </c:strRef>
          </c:cat>
          <c:val>
            <c:numRef>
              <c:f>'RP Charts'!$B$98:$K$98</c:f>
              <c:numCache>
                <c:formatCode>_(* #,##0_);_(* \(#,##0\);_(* "–"???_);_(* @_)</c:formatCode>
                <c:ptCount val="10"/>
                <c:pt idx="1">
                  <c:v>7851.2587001956235</c:v>
                </c:pt>
                <c:pt idx="2">
                  <c:v>7797.7089223186777</c:v>
                </c:pt>
                <c:pt idx="3">
                  <c:v>7799.2644764682409</c:v>
                </c:pt>
                <c:pt idx="4">
                  <c:v>7715.9089073183004</c:v>
                </c:pt>
                <c:pt idx="5">
                  <c:v>7689.186834528623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A-4BD0-91CE-F48BB896913B}"/>
            </c:ext>
          </c:extLst>
        </c:ser>
        <c:ser>
          <c:idx val="3"/>
          <c:order val="3"/>
          <c:tx>
            <c:strRef>
              <c:f>'RP Charts'!$A$99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 cap="rnd">
              <a:solidFill>
                <a:srgbClr val="3F5E58"/>
              </a:solidFill>
              <a:round/>
            </a:ln>
            <a:effectLst/>
          </c:spPr>
          <c:marker>
            <c:symbol val="none"/>
          </c:marker>
          <c:cat>
            <c:strRef>
              <c:f>'RP Charts'!$B$95:$K$95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strCache>
            </c:strRef>
          </c:cat>
          <c:val>
            <c:numRef>
              <c:f>'RP Charts'!$B$99:$K$99</c:f>
              <c:numCache>
                <c:formatCode>_(* #,##0_);_(* \(#,##0\);_(* "–"???_);_(* @_)</c:formatCode>
                <c:ptCount val="10"/>
                <c:pt idx="6">
                  <c:v>9725.6025186039642</c:v>
                </c:pt>
                <c:pt idx="7">
                  <c:v>9913.1412278650441</c:v>
                </c:pt>
                <c:pt idx="8">
                  <c:v>10086.400326744966</c:v>
                </c:pt>
                <c:pt idx="9">
                  <c:v>10245.343120848051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4A-4BD0-91CE-F48BB896913B}"/>
            </c:ext>
          </c:extLst>
        </c:ser>
        <c:ser>
          <c:idx val="4"/>
          <c:order val="4"/>
          <c:tx>
            <c:strRef>
              <c:f>'RP Charts'!$A$100</c:f>
              <c:strCache>
                <c:ptCount val="1"/>
                <c:pt idx="0">
                  <c:v>DPP3 allowance (draft)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'RP Charts'!$B$95:$K$95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strCache>
            </c:strRef>
          </c:cat>
          <c:val>
            <c:numRef>
              <c:f>'RP Charts'!$B$100:$K$100</c:f>
              <c:numCache>
                <c:formatCode>_(* #,##0_);_(* \(#,##0\);_(* "–"???_);_(* @_)</c:formatCode>
                <c:ptCount val="10"/>
                <c:pt idx="6">
                  <c:v>9460.1725888914079</c:v>
                </c:pt>
                <c:pt idx="7">
                  <c:v>9660.5702826148772</c:v>
                </c:pt>
                <c:pt idx="8">
                  <c:v>9846.0050394457994</c:v>
                </c:pt>
                <c:pt idx="9">
                  <c:v>10016.364136112434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A-4BD0-91CE-F48BB896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51247"/>
        <c:axId val="542115647"/>
      </c:lineChart>
      <c:catAx>
        <c:axId val="97075124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ysClr val="windowText" lastClr="000000"/>
                    </a:solidFill>
                  </a:rPr>
                  <a:t>Supplier YE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115647"/>
        <c:crosses val="autoZero"/>
        <c:auto val="1"/>
        <c:lblAlgn val="ctr"/>
        <c:lblOffset val="100"/>
        <c:noMultiLvlLbl val="0"/>
      </c:catAx>
      <c:valAx>
        <c:axId val="542115647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ysClr val="windowText" lastClr="000000"/>
                    </a:solidFill>
                  </a:rPr>
                  <a:t>$000 (2021 supplier YE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–&quot;???_);_(* 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75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Charts'!$A$53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Charts'!$B$52:$K$52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Charts'!$B$53:$K$53</c:f>
              <c:numCache>
                <c:formatCode>_(* #,##0_);_(* \(#,##0\);_(* "–"???_);_(* @_)</c:formatCode>
                <c:ptCount val="10"/>
                <c:pt idx="0">
                  <c:v>84085.631374590914</c:v>
                </c:pt>
                <c:pt idx="1">
                  <c:v>109063.2701796911</c:v>
                </c:pt>
                <c:pt idx="2">
                  <c:v>94707.7290558026</c:v>
                </c:pt>
                <c:pt idx="3">
                  <c:v>65840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C-4DCD-B21A-F5342CAB9034}"/>
            </c:ext>
          </c:extLst>
        </c:ser>
        <c:ser>
          <c:idx val="1"/>
          <c:order val="1"/>
          <c:tx>
            <c:strRef>
              <c:f>'RP Charts'!$A$54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Charts'!$B$52:$K$52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Charts'!$B$54:$K$54</c:f>
              <c:numCache>
                <c:formatCode>_(* #,##0_);_(* \(#,##0\);_(* "–"???_);_(* 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109935.5</c:v>
                </c:pt>
                <c:pt idx="5">
                  <c:v>102596.75</c:v>
                </c:pt>
                <c:pt idx="6">
                  <c:v>89328.25</c:v>
                </c:pt>
                <c:pt idx="7">
                  <c:v>81604.25</c:v>
                </c:pt>
                <c:pt idx="8">
                  <c:v>83195.537670229911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C-4DCD-B21A-F5342CAB9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372416"/>
        <c:axId val="541374336"/>
      </c:barChart>
      <c:lineChart>
        <c:grouping val="standard"/>
        <c:varyColors val="0"/>
        <c:ser>
          <c:idx val="2"/>
          <c:order val="2"/>
          <c:tx>
            <c:strRef>
              <c:f>'RP Charts'!$A$55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58CC-4DCD-B21A-F5342CAB9034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58CC-4DCD-B21A-F5342CAB9034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58CC-4DCD-B21A-F5342CAB9034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58CC-4DCD-B21A-F5342CAB9034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58CC-4DCD-B21A-F5342CAB9034}"/>
              </c:ext>
            </c:extLst>
          </c:dPt>
          <c:cat>
            <c:strRef>
              <c:f>'RP Charts'!$B$52:$K$52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Charts'!$B$55:$K$55</c:f>
              <c:numCache>
                <c:formatCode>_(* #,##0_);_(* \(#,##0\);_(* "–"???_);_(* @_)</c:formatCode>
                <c:ptCount val="10"/>
                <c:pt idx="0">
                  <c:v>95669.554602534976</c:v>
                </c:pt>
                <c:pt idx="1">
                  <c:v>92295.447953461873</c:v>
                </c:pt>
                <c:pt idx="2">
                  <c:v>76797.270817025885</c:v>
                </c:pt>
                <c:pt idx="3">
                  <c:v>71014.112762036559</c:v>
                </c:pt>
                <c:pt idx="4">
                  <c:v>72220.999673355254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CC-4DCD-B21A-F5342CAB9034}"/>
            </c:ext>
          </c:extLst>
        </c:ser>
        <c:ser>
          <c:idx val="3"/>
          <c:order val="3"/>
          <c:tx>
            <c:strRef>
              <c:f>'RP Charts'!$A$56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Charts'!$B$52:$K$52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Charts'!$B$56:$K$56</c:f>
              <c:numCache>
                <c:formatCode>_(* #,##0_);_(* \(#,##0\);_(* "–"???_);_(* @_)</c:formatCode>
                <c:ptCount val="10"/>
                <c:pt idx="5">
                  <c:v>71255.446683722301</c:v>
                </c:pt>
                <c:pt idx="6">
                  <c:v>74543.717265893691</c:v>
                </c:pt>
                <c:pt idx="7">
                  <c:v>67866.718392160663</c:v>
                </c:pt>
                <c:pt idx="8">
                  <c:v>70045.650081720669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CC-4DCD-B21A-F5342CAB9034}"/>
            </c:ext>
          </c:extLst>
        </c:ser>
        <c:ser>
          <c:idx val="4"/>
          <c:order val="4"/>
          <c:tx>
            <c:strRef>
              <c:f>'RP Charts'!$A$57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Charts'!$B$52:$K$52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Charts'!$B$57:$K$57</c:f>
              <c:numCache>
                <c:formatCode>_(* #,##0_);_(* \(#,##0\);_(* "–"???_);_(* @_)</c:formatCode>
                <c:ptCount val="10"/>
                <c:pt idx="5">
                  <c:v>88679.299838540886</c:v>
                </c:pt>
                <c:pt idx="6">
                  <c:v>76207.451020121662</c:v>
                </c:pt>
                <c:pt idx="7">
                  <c:v>69804.216403491126</c:v>
                </c:pt>
                <c:pt idx="8">
                  <c:v>71733.907669519729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21-4EB9-94B6-736B68B2B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372416"/>
        <c:axId val="541374336"/>
      </c:lineChart>
      <c:catAx>
        <c:axId val="54137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 YE</a:t>
                </a:r>
              </a:p>
            </c:rich>
          </c:tx>
          <c:layout>
            <c:manualLayout>
              <c:xMode val="edge"/>
              <c:yMode val="edge"/>
              <c:x val="0.44547004709624638"/>
              <c:y val="0.810157820095257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374336"/>
        <c:crosses val="autoZero"/>
        <c:auto val="1"/>
        <c:lblAlgn val="ctr"/>
        <c:lblOffset val="100"/>
        <c:noMultiLvlLbl val="0"/>
      </c:catAx>
      <c:valAx>
        <c:axId val="541374336"/>
        <c:scaling>
          <c:orientation val="minMax"/>
          <c:max val="10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</a:t>
                </a:r>
                <a:r>
                  <a:rPr lang="en-NZ" sz="1000" baseline="0"/>
                  <a:t> (2021 supplier YE real)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2.2958146493681334E-2"/>
              <c:y val="0.251839173496282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372416"/>
        <c:crosses val="autoZero"/>
        <c:crossBetween val="between"/>
        <c:majorUnit val="25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Charts'!$A$33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Charts'!$B$33:$K$33</c:f>
              <c:numCache>
                <c:formatCode>_(* #,##0_);_(* \(#,##0\);_(* "–"???_);_(* @_)</c:formatCode>
                <c:ptCount val="10"/>
                <c:pt idx="0">
                  <c:v>83373.089769137514</c:v>
                </c:pt>
                <c:pt idx="1">
                  <c:v>82855.589527647055</c:v>
                </c:pt>
                <c:pt idx="2">
                  <c:v>90513.111520780483</c:v>
                </c:pt>
                <c:pt idx="3">
                  <c:v>105505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E-48AE-A08A-6120E52DC4C8}"/>
            </c:ext>
          </c:extLst>
        </c:ser>
        <c:ser>
          <c:idx val="1"/>
          <c:order val="1"/>
          <c:tx>
            <c:strRef>
              <c:f>'RP Charts'!$A$34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Charts'!$B$34:$K$34</c:f>
              <c:numCache>
                <c:formatCode>_(* #,##0_);_(* \(#,##0\);_(* "–"???_);_(* 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93380.75</c:v>
                </c:pt>
                <c:pt idx="5">
                  <c:v>94648.25</c:v>
                </c:pt>
                <c:pt idx="6">
                  <c:v>94671.75</c:v>
                </c:pt>
                <c:pt idx="7">
                  <c:v>94583</c:v>
                </c:pt>
                <c:pt idx="8">
                  <c:v>95280.75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E-48AE-A08A-6120E52DC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Charts'!$A$35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30FE-48AE-A08A-6120E52DC4C8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30FE-48AE-A08A-6120E52DC4C8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30FE-48AE-A08A-6120E52DC4C8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30FE-48AE-A08A-6120E52DC4C8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30FE-48AE-A08A-6120E52DC4C8}"/>
              </c:ext>
            </c:extLst>
          </c:dPt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Charts'!$B$35:$K$35</c:f>
              <c:numCache>
                <c:formatCode>_(* #,##0_);_(* \(#,##0\);_(* "–"???_);_(* @_)</c:formatCode>
                <c:ptCount val="10"/>
                <c:pt idx="0">
                  <c:v>90392.030791159355</c:v>
                </c:pt>
                <c:pt idx="1">
                  <c:v>87239.616614319471</c:v>
                </c:pt>
                <c:pt idx="2">
                  <c:v>86569.302183519962</c:v>
                </c:pt>
                <c:pt idx="3">
                  <c:v>86462.269532929495</c:v>
                </c:pt>
                <c:pt idx="4">
                  <c:v>86034.670772106358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FE-48AE-A08A-6120E52DC4C8}"/>
            </c:ext>
          </c:extLst>
        </c:ser>
        <c:ser>
          <c:idx val="3"/>
          <c:order val="3"/>
          <c:tx>
            <c:strRef>
              <c:f>'RP Charts'!$A$36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Charts'!$B$36:$K$36</c:f>
              <c:numCache>
                <c:formatCode>_(* #,##0_);_(* \(#,##0\);_(* "–"???_);_(* @_)</c:formatCode>
                <c:ptCount val="10"/>
                <c:pt idx="5">
                  <c:v>93905.510474043622</c:v>
                </c:pt>
                <c:pt idx="6">
                  <c:v>94225.206002585022</c:v>
                </c:pt>
                <c:pt idx="7">
                  <c:v>94306.136025270738</c:v>
                </c:pt>
                <c:pt idx="8">
                  <c:v>95160.908194156742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FE-48AE-A08A-6120E52DC4C8}"/>
            </c:ext>
          </c:extLst>
        </c:ser>
        <c:ser>
          <c:idx val="4"/>
          <c:order val="4"/>
          <c:tx>
            <c:strRef>
              <c:f>'RP Charts'!$A$37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Charts'!$B$32:$K$32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Charts'!$B$37:$K$37</c:f>
              <c:numCache>
                <c:formatCode>_(* #,##0_);_(* \(#,##0\);_(* "–"???_);_(* @_)</c:formatCode>
                <c:ptCount val="10"/>
                <c:pt idx="5">
                  <c:v>93351.510539752926</c:v>
                </c:pt>
                <c:pt idx="6">
                  <c:v>93626.609310945409</c:v>
                </c:pt>
                <c:pt idx="7">
                  <c:v>93632.73264324278</c:v>
                </c:pt>
                <c:pt idx="8">
                  <c:v>94487.767913137155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FE-48AE-A08A-6120E52DC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100000"/>
          <c:min val="75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5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200" b="1">
                <a:solidFill>
                  <a:sysClr val="windowText" lastClr="000000"/>
                </a:solidFill>
              </a:rPr>
              <a:t>Draft versus final MAR ($m, nominal)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Charts'!$A$856</c:f>
              <c:strCache>
                <c:ptCount val="1"/>
                <c:pt idx="0">
                  <c:v>Rolled over starting price</c:v>
                </c:pt>
              </c:strCache>
            </c:strRef>
          </c:tx>
          <c:spPr>
            <a:solidFill>
              <a:srgbClr val="BA0F2C"/>
            </a:solidFill>
            <a:ln>
              <a:solidFill>
                <a:srgbClr val="BA0F2C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A0F2C"/>
              </a:solidFill>
              <a:ln>
                <a:solidFill>
                  <a:srgbClr val="BA0F2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0A-4584-BD25-9671BD1A4720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A-4584-BD25-9671BD1A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'RP Charts'!$F$855:$J$855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'RP Charts'!$F$856:$J$856</c:f>
              <c:numCache>
                <c:formatCode>_(* #,##0_);_(* \(#,##0\);_(* "–"???_);_(* @_)</c:formatCode>
                <c:ptCount val="5"/>
                <c:pt idx="0">
                  <c:v>274.33322994745066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A-4584-BD25-9671BD1A4720}"/>
            </c:ext>
          </c:extLst>
        </c:ser>
        <c:ser>
          <c:idx val="1"/>
          <c:order val="1"/>
          <c:tx>
            <c:strRef>
              <c:f>'RP Charts'!$A$857</c:f>
              <c:strCache>
                <c:ptCount val="1"/>
                <c:pt idx="0">
                  <c:v>Draft MAR</c:v>
                </c:pt>
              </c:strCache>
            </c:strRef>
          </c:tx>
          <c:spPr>
            <a:solidFill>
              <a:srgbClr val="E89466"/>
            </a:solidFill>
            <a:ln>
              <a:solidFill>
                <a:srgbClr val="E89466"/>
              </a:solidFill>
            </a:ln>
            <a:effectLst/>
          </c:spPr>
          <c:invertIfNegative val="0"/>
          <c:dLbls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3-49A9-A808-EE3ACA381412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3-49A9-A808-EE3ACA381412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3-49A9-A808-EE3ACA381412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3-49A9-A808-EE3ACA381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'RP Charts'!$F$855:$J$855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'RP Charts'!$F$857:$J$857</c:f>
              <c:numCache>
                <c:formatCode>_(* #,##0_);_(* \(#,##0\);_(* "–"???_);_(* @_)</c:formatCode>
                <c:ptCount val="5"/>
                <c:pt idx="0">
                  <c:v>0</c:v>
                </c:pt>
                <c:pt idx="1">
                  <c:v>297.58199999999999</c:v>
                </c:pt>
                <c:pt idx="2">
                  <c:v>333.77199999999999</c:v>
                </c:pt>
                <c:pt idx="3">
                  <c:v>371.33300000000003</c:v>
                </c:pt>
                <c:pt idx="4">
                  <c:v>412.66300000000001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A-4584-BD25-9671BD1A4720}"/>
            </c:ext>
          </c:extLst>
        </c:ser>
        <c:ser>
          <c:idx val="2"/>
          <c:order val="2"/>
          <c:tx>
            <c:strRef>
              <c:f>'RP Charts'!$A$858</c:f>
              <c:strCache>
                <c:ptCount val="1"/>
                <c:pt idx="0">
                  <c:v>Final MAR</c:v>
                </c:pt>
              </c:strCache>
            </c:strRef>
          </c:tx>
          <c:spPr>
            <a:solidFill>
              <a:srgbClr val="577B8A"/>
            </a:solidFill>
            <a:ln>
              <a:solidFill>
                <a:srgbClr val="577B8A"/>
              </a:solidFill>
            </a:ln>
            <a:effectLst/>
          </c:spPr>
          <c:invertIfNegative val="0"/>
          <c:dLbls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3-49A9-A808-EE3ACA381412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3-49A9-A808-EE3ACA381412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3-49A9-A808-EE3ACA381412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3-49A9-A808-EE3ACA381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'RP Charts'!$F$855:$J$855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'RP Charts'!$F$858:$J$858</c:f>
              <c:numCache>
                <c:formatCode>_(* #,##0_);_(* \(#,##0\);_(* "–"???_);_(* @_)</c:formatCode>
                <c:ptCount val="5"/>
                <c:pt idx="0">
                  <c:v>0</c:v>
                </c:pt>
                <c:pt idx="1">
                  <c:v>296.59486831756925</c:v>
                </c:pt>
                <c:pt idx="2">
                  <c:v>327.52690330525428</c:v>
                </c:pt>
                <c:pt idx="3">
                  <c:v>357.57944546481281</c:v>
                </c:pt>
                <c:pt idx="4">
                  <c:v>389.94873088035195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A-4584-BD25-9671BD1A4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898591"/>
        <c:axId val="161166863"/>
      </c:barChart>
      <c:catAx>
        <c:axId val="116898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66863"/>
        <c:crosses val="autoZero"/>
        <c:auto val="1"/>
        <c:lblAlgn val="ctr"/>
        <c:lblOffset val="100"/>
        <c:noMultiLvlLbl val="0"/>
      </c:catAx>
      <c:valAx>
        <c:axId val="1611668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* #,##0_);_(* \(#,##0\);_(* &quot;–&quot;???_);_(* 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98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Inputs!$C$490</c:f>
              <c:strCache>
                <c:ptCount val="1"/>
                <c:pt idx="0">
                  <c:v>Mitigation DPP3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Inputs!$D$490:$AF$490</c:f>
              <c:numCache>
                <c:formatCode>"$"#,##0</c:formatCode>
                <c:ptCount val="29"/>
                <c:pt idx="0">
                  <c:v>262791.38180158823</c:v>
                </c:pt>
                <c:pt idx="1">
                  <c:v>300485.71947355266</c:v>
                </c:pt>
                <c:pt idx="2">
                  <c:v>341063.60799742455</c:v>
                </c:pt>
                <c:pt idx="3">
                  <c:v>382475.79363714601</c:v>
                </c:pt>
                <c:pt idx="4">
                  <c:v>428140.88106227457</c:v>
                </c:pt>
                <c:pt idx="5">
                  <c:v>476864.68333288608</c:v>
                </c:pt>
                <c:pt idx="6">
                  <c:v>531223.94379999023</c:v>
                </c:pt>
                <c:pt idx="7">
                  <c:v>541848.4226759898</c:v>
                </c:pt>
                <c:pt idx="8">
                  <c:v>518907.88559174386</c:v>
                </c:pt>
                <c:pt idx="9">
                  <c:v>495967.34850749787</c:v>
                </c:pt>
                <c:pt idx="10">
                  <c:v>473026.81142325187</c:v>
                </c:pt>
                <c:pt idx="11">
                  <c:v>450086.27433900582</c:v>
                </c:pt>
                <c:pt idx="12">
                  <c:v>427145.73725475976</c:v>
                </c:pt>
                <c:pt idx="13">
                  <c:v>404205.20017051377</c:v>
                </c:pt>
                <c:pt idx="14">
                  <c:v>381264.66308626777</c:v>
                </c:pt>
                <c:pt idx="15">
                  <c:v>358324.12600202172</c:v>
                </c:pt>
                <c:pt idx="16">
                  <c:v>335383.58891777572</c:v>
                </c:pt>
                <c:pt idx="17">
                  <c:v>312443.05183352972</c:v>
                </c:pt>
                <c:pt idx="18">
                  <c:v>289502.51474928367</c:v>
                </c:pt>
                <c:pt idx="19">
                  <c:v>266561.97766503767</c:v>
                </c:pt>
                <c:pt idx="20">
                  <c:v>243621.44058079165</c:v>
                </c:pt>
                <c:pt idx="21">
                  <c:v>220680.90349654562</c:v>
                </c:pt>
                <c:pt idx="22">
                  <c:v>197740.36641229963</c:v>
                </c:pt>
                <c:pt idx="23">
                  <c:v>174799.82932805363</c:v>
                </c:pt>
                <c:pt idx="24">
                  <c:v>151859.29224380763</c:v>
                </c:pt>
                <c:pt idx="25">
                  <c:v>128918.75515956161</c:v>
                </c:pt>
                <c:pt idx="26">
                  <c:v>105978.21807531558</c:v>
                </c:pt>
                <c:pt idx="27">
                  <c:v>83037.680991069559</c:v>
                </c:pt>
                <c:pt idx="28">
                  <c:v>60097.143906823556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A-4FE6-8E60-6A15FBF0DE4F}"/>
            </c:ext>
          </c:extLst>
        </c:ser>
        <c:ser>
          <c:idx val="2"/>
          <c:order val="1"/>
          <c:tx>
            <c:strRef>
              <c:f>Inputs!$C$491</c:f>
              <c:strCache>
                <c:ptCount val="1"/>
                <c:pt idx="0">
                  <c:v>Mitigation DPP4 - 2 years</c:v>
                </c:pt>
              </c:strCache>
            </c:strRef>
          </c:tx>
          <c:spPr>
            <a:ln w="28575" cap="rnd">
              <a:solidFill>
                <a:srgbClr val="E89466"/>
              </a:solidFill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Inputs!$D$491:$AF$491</c:f>
              <c:numCache>
                <c:formatCode>"$"#,##0</c:formatCode>
                <c:ptCount val="29"/>
                <c:pt idx="0">
                  <c:v>262791.38180158823</c:v>
                </c:pt>
                <c:pt idx="1">
                  <c:v>280575.98789038463</c:v>
                </c:pt>
                <c:pt idx="2">
                  <c:v>297404.26147623465</c:v>
                </c:pt>
                <c:pt idx="3">
                  <c:v>311591.90963139938</c:v>
                </c:pt>
                <c:pt idx="4">
                  <c:v>325987.25390724873</c:v>
                </c:pt>
                <c:pt idx="5">
                  <c:v>437573.02887618402</c:v>
                </c:pt>
                <c:pt idx="6">
                  <c:v>588301.88707659952</c:v>
                </c:pt>
                <c:pt idx="7">
                  <c:v>600067.92481813149</c:v>
                </c:pt>
                <c:pt idx="8">
                  <c:v>574165.41399752768</c:v>
                </c:pt>
                <c:pt idx="9">
                  <c:v>548262.90317692375</c:v>
                </c:pt>
                <c:pt idx="10">
                  <c:v>522360.39235631988</c:v>
                </c:pt>
                <c:pt idx="11">
                  <c:v>496457.88153571601</c:v>
                </c:pt>
                <c:pt idx="12">
                  <c:v>470555.37071511219</c:v>
                </c:pt>
                <c:pt idx="13">
                  <c:v>444652.85989450826</c:v>
                </c:pt>
                <c:pt idx="14">
                  <c:v>418750.34907390445</c:v>
                </c:pt>
                <c:pt idx="15">
                  <c:v>392847.83825330058</c:v>
                </c:pt>
                <c:pt idx="16">
                  <c:v>366945.32743269671</c:v>
                </c:pt>
                <c:pt idx="17">
                  <c:v>341042.81661209284</c:v>
                </c:pt>
                <c:pt idx="18">
                  <c:v>315140.30579148897</c:v>
                </c:pt>
                <c:pt idx="19">
                  <c:v>289237.79497088515</c:v>
                </c:pt>
                <c:pt idx="20">
                  <c:v>263335.28415028122</c:v>
                </c:pt>
                <c:pt idx="21">
                  <c:v>237432.77332967738</c:v>
                </c:pt>
                <c:pt idx="22">
                  <c:v>211530.26250907354</c:v>
                </c:pt>
                <c:pt idx="23">
                  <c:v>185627.75168846967</c:v>
                </c:pt>
                <c:pt idx="24">
                  <c:v>159725.2408678658</c:v>
                </c:pt>
                <c:pt idx="25">
                  <c:v>133822.73004726192</c:v>
                </c:pt>
                <c:pt idx="26">
                  <c:v>107920.21922665808</c:v>
                </c:pt>
                <c:pt idx="27">
                  <c:v>82017.708406054211</c:v>
                </c:pt>
                <c:pt idx="28">
                  <c:v>56115.197585450354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A-4FE6-8E60-6A15FBF0DE4F}"/>
            </c:ext>
          </c:extLst>
        </c:ser>
        <c:ser>
          <c:idx val="3"/>
          <c:order val="2"/>
          <c:tx>
            <c:strRef>
              <c:f>Inputs!$C$492</c:f>
              <c:strCache>
                <c:ptCount val="1"/>
                <c:pt idx="0">
                  <c:v>Mitigation DPP4 - 5 years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Inputs!$D$492:$AF$492</c:f>
              <c:numCache>
                <c:formatCode>"$"#,##0</c:formatCode>
                <c:ptCount val="29"/>
                <c:pt idx="0">
                  <c:v>262791.38180158823</c:v>
                </c:pt>
                <c:pt idx="1">
                  <c:v>280575.98789038463</c:v>
                </c:pt>
                <c:pt idx="2">
                  <c:v>297404.26147623465</c:v>
                </c:pt>
                <c:pt idx="3">
                  <c:v>311591.90963139938</c:v>
                </c:pt>
                <c:pt idx="4">
                  <c:v>325987.25390724873</c:v>
                </c:pt>
                <c:pt idx="5">
                  <c:v>366987.86588520766</c:v>
                </c:pt>
                <c:pt idx="6">
                  <c:v>413267.61336734873</c:v>
                </c:pt>
                <c:pt idx="7">
                  <c:v>465523.80633408716</c:v>
                </c:pt>
                <c:pt idx="8">
                  <c:v>524548.35729036387</c:v>
                </c:pt>
                <c:pt idx="9">
                  <c:v>591240.9643643687</c:v>
                </c:pt>
                <c:pt idx="10">
                  <c:v>563076.45032345969</c:v>
                </c:pt>
                <c:pt idx="11">
                  <c:v>534911.93628255068</c:v>
                </c:pt>
                <c:pt idx="12">
                  <c:v>506747.42224164162</c:v>
                </c:pt>
                <c:pt idx="13">
                  <c:v>478582.90820073255</c:v>
                </c:pt>
                <c:pt idx="14">
                  <c:v>450418.39415982354</c:v>
                </c:pt>
                <c:pt idx="15">
                  <c:v>422253.88011891453</c:v>
                </c:pt>
                <c:pt idx="16">
                  <c:v>394089.36607800552</c:v>
                </c:pt>
                <c:pt idx="17">
                  <c:v>365924.8520370964</c:v>
                </c:pt>
                <c:pt idx="18">
                  <c:v>337760.33799618739</c:v>
                </c:pt>
                <c:pt idx="19">
                  <c:v>309595.82395527838</c:v>
                </c:pt>
                <c:pt idx="20">
                  <c:v>281431.30991436937</c:v>
                </c:pt>
                <c:pt idx="21">
                  <c:v>253266.7958734603</c:v>
                </c:pt>
                <c:pt idx="22">
                  <c:v>225102.28183255123</c:v>
                </c:pt>
                <c:pt idx="23">
                  <c:v>196937.7677916422</c:v>
                </c:pt>
                <c:pt idx="24">
                  <c:v>168773.25375073316</c:v>
                </c:pt>
                <c:pt idx="25">
                  <c:v>140608.73970982409</c:v>
                </c:pt>
                <c:pt idx="26">
                  <c:v>112444.22566891505</c:v>
                </c:pt>
                <c:pt idx="27">
                  <c:v>84279.711628006015</c:v>
                </c:pt>
                <c:pt idx="28">
                  <c:v>56115.197587096976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2A-4FE6-8E60-6A15FBF0DE4F}"/>
            </c:ext>
          </c:extLst>
        </c:ser>
        <c:ser>
          <c:idx val="1"/>
          <c:order val="3"/>
          <c:tx>
            <c:strRef>
              <c:f>Inputs!$C$493</c:f>
              <c:strCache>
                <c:ptCount val="1"/>
                <c:pt idx="0">
                  <c:v>Mitigation DPP4 - 10 years</c:v>
                </c:pt>
              </c:strCache>
            </c:strRef>
          </c:tx>
          <c:spPr>
            <a:ln w="28575" cap="rnd">
              <a:solidFill>
                <a:srgbClr val="639B9F"/>
              </a:solidFill>
              <a:round/>
            </a:ln>
            <a:effectLst/>
          </c:spPr>
          <c:marker>
            <c:symbol val="none"/>
          </c:marker>
          <c:cat>
            <c:numRef>
              <c:f>Inputs!$D$496:$AP$496</c:f>
              <c:numCache>
                <c:formatCode>General</c:formatCode>
                <c:ptCount val="3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</c:numCache>
            </c:numRef>
          </c:cat>
          <c:val>
            <c:numRef>
              <c:f>Inputs!$D$493:$AF$493</c:f>
              <c:numCache>
                <c:formatCode>"$"#,##0</c:formatCode>
                <c:ptCount val="29"/>
                <c:pt idx="0">
                  <c:v>262791.38180158823</c:v>
                </c:pt>
                <c:pt idx="1">
                  <c:v>280575.98789038463</c:v>
                </c:pt>
                <c:pt idx="2">
                  <c:v>297404.26147623465</c:v>
                </c:pt>
                <c:pt idx="3">
                  <c:v>311591.90963139938</c:v>
                </c:pt>
                <c:pt idx="4">
                  <c:v>325987.25390724873</c:v>
                </c:pt>
                <c:pt idx="5">
                  <c:v>342532.00264110148</c:v>
                </c:pt>
                <c:pt idx="6">
                  <c:v>359950.80212906795</c:v>
                </c:pt>
                <c:pt idx="7">
                  <c:v>378291.88273912558</c:v>
                </c:pt>
                <c:pt idx="8">
                  <c:v>397606.25654941436</c:v>
                </c:pt>
                <c:pt idx="9">
                  <c:v>417947.88462932332</c:v>
                </c:pt>
                <c:pt idx="10">
                  <c:v>439373.85475703154</c:v>
                </c:pt>
                <c:pt idx="11">
                  <c:v>461944.57024473732</c:v>
                </c:pt>
                <c:pt idx="12">
                  <c:v>485723.95058702584</c:v>
                </c:pt>
                <c:pt idx="13">
                  <c:v>510779.64469500753</c:v>
                </c:pt>
                <c:pt idx="14">
                  <c:v>537183.25752921763</c:v>
                </c:pt>
                <c:pt idx="15">
                  <c:v>502821.25324809703</c:v>
                </c:pt>
                <c:pt idx="16">
                  <c:v>468459.24896697648</c:v>
                </c:pt>
                <c:pt idx="17">
                  <c:v>434097.24468585593</c:v>
                </c:pt>
                <c:pt idx="18">
                  <c:v>399735.24040473532</c:v>
                </c:pt>
                <c:pt idx="19">
                  <c:v>365373.23612361471</c:v>
                </c:pt>
                <c:pt idx="20">
                  <c:v>331011.23184249422</c:v>
                </c:pt>
                <c:pt idx="21">
                  <c:v>296649.22756137361</c:v>
                </c:pt>
                <c:pt idx="22">
                  <c:v>262287.22328025306</c:v>
                </c:pt>
                <c:pt idx="23">
                  <c:v>227925.21899913251</c:v>
                </c:pt>
                <c:pt idx="24">
                  <c:v>193563.21471801196</c:v>
                </c:pt>
                <c:pt idx="25">
                  <c:v>159201.21043689142</c:v>
                </c:pt>
                <c:pt idx="26">
                  <c:v>124839.20615577087</c:v>
                </c:pt>
                <c:pt idx="27">
                  <c:v>90477.201874650316</c:v>
                </c:pt>
                <c:pt idx="28">
                  <c:v>56115.19759352976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A-4FE6-8E60-6A15FBF0D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545984"/>
        <c:axId val="241547904"/>
      </c:lineChart>
      <c:catAx>
        <c:axId val="2415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547904"/>
        <c:crosses val="autoZero"/>
        <c:auto val="0"/>
        <c:lblAlgn val="ctr"/>
        <c:lblOffset val="100"/>
        <c:noMultiLvlLbl val="0"/>
      </c:catAx>
      <c:valAx>
        <c:axId val="241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54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'RP Charts'!$A$286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BA0F2C"/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'RP Charts'!$B$285:$E$285</c:f>
              <c:strCache>
                <c:ptCount val="4"/>
                <c:pt idx="0">
                  <c:v>Powerco</c:v>
                </c:pt>
                <c:pt idx="1">
                  <c:v>GasNet</c:v>
                </c:pt>
                <c:pt idx="2">
                  <c:v>First Gas</c:v>
                </c:pt>
                <c:pt idx="3">
                  <c:v>Vector</c:v>
                </c:pt>
              </c:strCache>
            </c:strRef>
          </c:cat>
          <c:val>
            <c:numRef>
              <c:f>'RP Charts'!$B$286:$E$286</c:f>
              <c:numCache>
                <c:formatCode>_(* #,##0.0%_);_(* \(#,##0.0%\);_(* "–"??_);_(* @_)</c:formatCode>
                <c:ptCount val="4"/>
                <c:pt idx="0">
                  <c:v>0.71174170077307863</c:v>
                </c:pt>
                <c:pt idx="1">
                  <c:v>0.75441340782122901</c:v>
                </c:pt>
                <c:pt idx="2">
                  <c:v>0.62200487076753874</c:v>
                </c:pt>
                <c:pt idx="3">
                  <c:v>0.58784532654652932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A-4FD8-8603-F1974AC1116E}"/>
            </c:ext>
          </c:extLst>
        </c:ser>
        <c:ser>
          <c:idx val="1"/>
          <c:order val="1"/>
          <c:tx>
            <c:strRef>
              <c:f>'RP Charts'!$A$287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'RP Charts'!$B$285:$E$285</c:f>
              <c:strCache>
                <c:ptCount val="4"/>
                <c:pt idx="0">
                  <c:v>Powerco</c:v>
                </c:pt>
                <c:pt idx="1">
                  <c:v>GasNet</c:v>
                </c:pt>
                <c:pt idx="2">
                  <c:v>First Gas</c:v>
                </c:pt>
                <c:pt idx="3">
                  <c:v>Vector</c:v>
                </c:pt>
              </c:strCache>
            </c:strRef>
          </c:cat>
          <c:val>
            <c:numRef>
              <c:f>'RP Charts'!$B$287:$E$287</c:f>
              <c:numCache>
                <c:formatCode>_(* #,##0.0%_);_(* \(#,##0.0%\);_(* "–"??_);_(* @_)</c:formatCode>
                <c:ptCount val="4"/>
                <c:pt idx="0">
                  <c:v>0.20434743065029559</c:v>
                </c:pt>
                <c:pt idx="1">
                  <c:v>0.20223463687150839</c:v>
                </c:pt>
                <c:pt idx="2">
                  <c:v>0.28325084452824262</c:v>
                </c:pt>
                <c:pt idx="3">
                  <c:v>0.31355445178769342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A-4FD8-8603-F1974AC1116E}"/>
            </c:ext>
          </c:extLst>
        </c:ser>
        <c:ser>
          <c:idx val="2"/>
          <c:order val="2"/>
          <c:tx>
            <c:strRef>
              <c:f>'RP Charts'!$A$288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EA0AE"/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'RP Charts'!$B$285:$E$285</c:f>
              <c:strCache>
                <c:ptCount val="4"/>
                <c:pt idx="0">
                  <c:v>Powerco</c:v>
                </c:pt>
                <c:pt idx="1">
                  <c:v>GasNet</c:v>
                </c:pt>
                <c:pt idx="2">
                  <c:v>First Gas</c:v>
                </c:pt>
                <c:pt idx="3">
                  <c:v>Vector</c:v>
                </c:pt>
              </c:strCache>
            </c:strRef>
          </c:cat>
          <c:val>
            <c:numRef>
              <c:f>'RP Charts'!$B$288:$E$288</c:f>
              <c:numCache>
                <c:formatCode>_(* #,##0.0%_);_(* \(#,##0.0%\);_(* "–"??_);_(* @_)</c:formatCode>
                <c:ptCount val="4"/>
                <c:pt idx="0">
                  <c:v>8.3910868576625733E-2</c:v>
                </c:pt>
                <c:pt idx="1">
                  <c:v>4.3351955307262567E-2</c:v>
                </c:pt>
                <c:pt idx="2">
                  <c:v>9.4744284704218709E-2</c:v>
                </c:pt>
                <c:pt idx="3">
                  <c:v>9.8600221665777268E-2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3A-4FD8-8603-F1974AC1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7469568"/>
        <c:axId val="567471104"/>
      </c:barChart>
      <c:catAx>
        <c:axId val="567469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567471104"/>
        <c:crosses val="autoZero"/>
        <c:auto val="1"/>
        <c:lblAlgn val="ctr"/>
        <c:lblOffset val="100"/>
        <c:noMultiLvlLbl val="0"/>
      </c:catAx>
      <c:valAx>
        <c:axId val="567471104"/>
        <c:scaling>
          <c:orientation val="minMax"/>
          <c:max val="1"/>
        </c:scaling>
        <c:delete val="1"/>
        <c:axPos val="b"/>
        <c:numFmt formatCode="0%" sourceLinked="0"/>
        <c:majorTickMark val="out"/>
        <c:minorTickMark val="none"/>
        <c:tickLblPos val="nextTo"/>
        <c:crossAx val="567469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Charts'!$A$73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Charts'!$B$72:$J$72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Charts'!$B$73:$J$73</c:f>
              <c:numCache>
                <c:formatCode>_(* #,##0_);_(* \(#,##0\);_(* "–"???_);_(* @_)</c:formatCode>
                <c:ptCount val="9"/>
                <c:pt idx="0">
                  <c:v>42994.101390453114</c:v>
                </c:pt>
                <c:pt idx="1">
                  <c:v>43359.804237332995</c:v>
                </c:pt>
                <c:pt idx="2">
                  <c:v>47761.266115631457</c:v>
                </c:pt>
                <c:pt idx="3">
                  <c:v>62112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D-4300-8FBE-96DD303ABA6C}"/>
            </c:ext>
          </c:extLst>
        </c:ser>
        <c:ser>
          <c:idx val="1"/>
          <c:order val="1"/>
          <c:tx>
            <c:strRef>
              <c:f>'RP Charts'!$A$74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Charts'!$B$72:$J$72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Charts'!$B$74:$J$74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48874</c:v>
                </c:pt>
                <c:pt idx="5">
                  <c:v>49274</c:v>
                </c:pt>
                <c:pt idx="6">
                  <c:v>49474</c:v>
                </c:pt>
                <c:pt idx="7">
                  <c:v>49474</c:v>
                </c:pt>
                <c:pt idx="8">
                  <c:v>49974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D-4300-8FBE-96DD303AB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Charts'!$A$75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F2FD-4300-8FBE-96DD303ABA6C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F2FD-4300-8FBE-96DD303ABA6C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F2FD-4300-8FBE-96DD303ABA6C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F2FD-4300-8FBE-96DD303ABA6C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F2FD-4300-8FBE-96DD303ABA6C}"/>
              </c:ext>
            </c:extLst>
          </c:dPt>
          <c:cat>
            <c:strRef>
              <c:f>'RP Charts'!$B$72:$J$72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Charts'!$B$75:$J$75</c:f>
              <c:numCache>
                <c:formatCode>_(* #,##0_);_(* \(#,##0\);_(* "–"???_);_(* @_)</c:formatCode>
                <c:ptCount val="9"/>
                <c:pt idx="0">
                  <c:v>47921.603087302487</c:v>
                </c:pt>
                <c:pt idx="1">
                  <c:v>47070.323383386414</c:v>
                </c:pt>
                <c:pt idx="2">
                  <c:v>46693.985052209544</c:v>
                </c:pt>
                <c:pt idx="3">
                  <c:v>45982.15479391766</c:v>
                </c:pt>
                <c:pt idx="4">
                  <c:v>45970.590612338718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FD-4300-8FBE-96DD303ABA6C}"/>
            </c:ext>
          </c:extLst>
        </c:ser>
        <c:ser>
          <c:idx val="3"/>
          <c:order val="3"/>
          <c:tx>
            <c:strRef>
              <c:f>'RP Charts'!$A$76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Charts'!$B$72:$J$72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Charts'!$B$76:$J$76</c:f>
              <c:numCache>
                <c:formatCode>_(* #,##0_);_(* \(#,##0\);_(* "–"???_);_(* @_)</c:formatCode>
                <c:ptCount val="9"/>
                <c:pt idx="5">
                  <c:v>49274</c:v>
                </c:pt>
                <c:pt idx="6">
                  <c:v>49474</c:v>
                </c:pt>
                <c:pt idx="7">
                  <c:v>49474</c:v>
                </c:pt>
                <c:pt idx="8">
                  <c:v>49974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FD-4300-8FBE-96DD303ABA6C}"/>
            </c:ext>
          </c:extLst>
        </c:ser>
        <c:ser>
          <c:idx val="4"/>
          <c:order val="4"/>
          <c:tx>
            <c:strRef>
              <c:f>'RP Charts'!$A$77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Charts'!$B$72:$J$72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Charts'!$B$77:$J$77</c:f>
              <c:numCache>
                <c:formatCode>_(* #,##0_);_(* \(#,##0\);_(* "–"???_);_(* @_)</c:formatCode>
                <c:ptCount val="9"/>
                <c:pt idx="5">
                  <c:v>49274</c:v>
                </c:pt>
                <c:pt idx="6">
                  <c:v>49474</c:v>
                </c:pt>
                <c:pt idx="7">
                  <c:v>49474</c:v>
                </c:pt>
                <c:pt idx="8">
                  <c:v>49974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FB-474E-A784-8745B93F1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6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10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Charts'!$A$96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Charts'!$C$95:$K$95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Charts'!$C$96:$K$96</c:f>
              <c:numCache>
                <c:formatCode>_(* #,##0_);_(* \(#,##0\);_(* "–"???_);_(* @_)</c:formatCode>
                <c:ptCount val="9"/>
                <c:pt idx="0">
                  <c:v>10633.975576706645</c:v>
                </c:pt>
                <c:pt idx="1">
                  <c:v>7327.0260320735651</c:v>
                </c:pt>
                <c:pt idx="2">
                  <c:v>8599.0236996309686</c:v>
                </c:pt>
                <c:pt idx="3">
                  <c:v>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3-400E-B5DB-8CD7013806CD}"/>
            </c:ext>
          </c:extLst>
        </c:ser>
        <c:ser>
          <c:idx val="1"/>
          <c:order val="1"/>
          <c:tx>
            <c:strRef>
              <c:f>'RP Charts'!$A$97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Charts'!$C$95:$K$95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Charts'!$C$97:$K$97</c:f>
              <c:numCache>
                <c:formatCode>_(* #,##0_);_(* \(#,##0\);_(* "–"???_);_(* @_)</c:formatCode>
                <c:ptCount val="9"/>
                <c:pt idx="4">
                  <c:v>9953</c:v>
                </c:pt>
                <c:pt idx="5">
                  <c:v>10493</c:v>
                </c:pt>
                <c:pt idx="6">
                  <c:v>10493</c:v>
                </c:pt>
                <c:pt idx="7">
                  <c:v>10493</c:v>
                </c:pt>
                <c:pt idx="8">
                  <c:v>10493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3-400E-B5DB-8CD701380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Charts'!$A$98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B253-400E-B5DB-8CD7013806CD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B253-400E-B5DB-8CD7013806CD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B253-400E-B5DB-8CD7013806CD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B253-400E-B5DB-8CD7013806CD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B253-400E-B5DB-8CD7013806CD}"/>
              </c:ext>
            </c:extLst>
          </c:dPt>
          <c:cat>
            <c:strRef>
              <c:f>'RP Charts'!$C$95:$K$95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Charts'!$C$98:$K$98</c:f>
              <c:numCache>
                <c:formatCode>_(* #,##0_);_(* \(#,##0\);_(* "–"???_);_(* @_)</c:formatCode>
                <c:ptCount val="9"/>
                <c:pt idx="0">
                  <c:v>7851.2587001956235</c:v>
                </c:pt>
                <c:pt idx="1">
                  <c:v>7797.7089223186777</c:v>
                </c:pt>
                <c:pt idx="2">
                  <c:v>7799.2644764682409</c:v>
                </c:pt>
                <c:pt idx="3">
                  <c:v>7715.9089073183004</c:v>
                </c:pt>
                <c:pt idx="4">
                  <c:v>7689.186834528623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53-400E-B5DB-8CD7013806CD}"/>
            </c:ext>
          </c:extLst>
        </c:ser>
        <c:ser>
          <c:idx val="3"/>
          <c:order val="3"/>
          <c:tx>
            <c:strRef>
              <c:f>'RP Charts'!$A$99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Charts'!$C$95:$K$95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Charts'!$C$99:$K$99</c:f>
              <c:numCache>
                <c:formatCode>_(* #,##0_);_(* \(#,##0\);_(* "–"???_);_(* @_)</c:formatCode>
                <c:ptCount val="9"/>
                <c:pt idx="5">
                  <c:v>9725.6025186039642</c:v>
                </c:pt>
                <c:pt idx="6">
                  <c:v>9913.1412278650441</c:v>
                </c:pt>
                <c:pt idx="7">
                  <c:v>10086.400326744966</c:v>
                </c:pt>
                <c:pt idx="8">
                  <c:v>10245.343120848051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53-400E-B5DB-8CD7013806CD}"/>
            </c:ext>
          </c:extLst>
        </c:ser>
        <c:ser>
          <c:idx val="4"/>
          <c:order val="4"/>
          <c:tx>
            <c:strRef>
              <c:f>'RP Charts'!$A$100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Charts'!$C$95:$K$95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Charts'!$C$100:$K$100</c:f>
              <c:numCache>
                <c:formatCode>_(* #,##0_);_(* \(#,##0\);_(* "–"???_);_(* @_)</c:formatCode>
                <c:ptCount val="9"/>
                <c:pt idx="5">
                  <c:v>9460.1725888914079</c:v>
                </c:pt>
                <c:pt idx="6">
                  <c:v>9660.5702826148772</c:v>
                </c:pt>
                <c:pt idx="7">
                  <c:v>9846.0050394457994</c:v>
                </c:pt>
                <c:pt idx="8">
                  <c:v>10016.364136112434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EA-4ED9-A8A3-50A5BC300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12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2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Charts'!$A$116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Charts'!$C$115:$K$115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Charts'!$C$116:$K$116</c:f>
              <c:numCache>
                <c:formatCode>_(* #,##0_);_(* \(#,##0\);_(* "–"???_);_(* @_)</c:formatCode>
                <c:ptCount val="9"/>
                <c:pt idx="0">
                  <c:v>12025.428922066185</c:v>
                </c:pt>
                <c:pt idx="1">
                  <c:v>13521.81665449233</c:v>
                </c:pt>
                <c:pt idx="2">
                  <c:v>13346.594691535151</c:v>
                </c:pt>
                <c:pt idx="3">
                  <c:v>13323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F-44DD-A617-B6CBD8AE9123}"/>
            </c:ext>
          </c:extLst>
        </c:ser>
        <c:ser>
          <c:idx val="1"/>
          <c:order val="1"/>
          <c:tx>
            <c:strRef>
              <c:f>'RP Charts'!$A$117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Charts'!$C$115:$K$115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Charts'!$C$117:$K$117</c:f>
              <c:numCache>
                <c:formatCode>_(* #,##0_);_(* \(#,##0\);_(* "–"???_);_(* @_)</c:formatCode>
                <c:ptCount val="9"/>
                <c:pt idx="3">
                  <c:v>0</c:v>
                </c:pt>
                <c:pt idx="4">
                  <c:v>13923</c:v>
                </c:pt>
                <c:pt idx="5">
                  <c:v>14238</c:v>
                </c:pt>
                <c:pt idx="6">
                  <c:v>14197</c:v>
                </c:pt>
                <c:pt idx="7">
                  <c:v>13930</c:v>
                </c:pt>
                <c:pt idx="8">
                  <c:v>14004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F-44DD-A617-B6CBD8AE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Charts'!$A$118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2E0F-44DD-A617-B6CBD8AE9123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2E0F-44DD-A617-B6CBD8AE9123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2E0F-44DD-A617-B6CBD8AE9123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2E0F-44DD-A617-B6CBD8AE9123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2E0F-44DD-A617-B6CBD8AE9123}"/>
              </c:ext>
            </c:extLst>
          </c:dPt>
          <c:cat>
            <c:strRef>
              <c:f>'RP Charts'!$C$115:$K$115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Charts'!$C$118:$K$118</c:f>
              <c:numCache>
                <c:formatCode>_(* #,##0_);_(* \(#,##0\);_(* "–"???_);_(* @_)</c:formatCode>
                <c:ptCount val="9"/>
                <c:pt idx="0">
                  <c:v>11815.035474235476</c:v>
                </c:pt>
                <c:pt idx="1">
                  <c:v>12015.661946517657</c:v>
                </c:pt>
                <c:pt idx="2">
                  <c:v>12222.866335923847</c:v>
                </c:pt>
                <c:pt idx="3">
                  <c:v>12551.762192124148</c:v>
                </c:pt>
                <c:pt idx="4">
                  <c:v>12914.643953465147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0F-44DD-A617-B6CBD8AE9123}"/>
            </c:ext>
          </c:extLst>
        </c:ser>
        <c:ser>
          <c:idx val="3"/>
          <c:order val="3"/>
          <c:tx>
            <c:strRef>
              <c:f>'RP Charts'!$A$119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Charts'!$C$115:$K$115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Charts'!$C$119:$K$119</c:f>
              <c:numCache>
                <c:formatCode>_(* #,##0_);_(* \(#,##0\);_(* "–"???_);_(* @_)</c:formatCode>
                <c:ptCount val="9"/>
                <c:pt idx="5">
                  <c:v>14150.877273919552</c:v>
                </c:pt>
                <c:pt idx="6">
                  <c:v>14197</c:v>
                </c:pt>
                <c:pt idx="7">
                  <c:v>13930</c:v>
                </c:pt>
                <c:pt idx="8">
                  <c:v>14004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0F-44DD-A617-B6CBD8AE9123}"/>
            </c:ext>
          </c:extLst>
        </c:ser>
        <c:ser>
          <c:idx val="4"/>
          <c:order val="4"/>
          <c:tx>
            <c:strRef>
              <c:f>'RP Charts'!$A$120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Charts'!$C$115:$K$115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Charts'!$C$120:$K$120</c:f>
              <c:numCache>
                <c:formatCode>_(* #,##0_);_(* \(#,##0\);_(* "–"???_);_(* @_)</c:formatCode>
                <c:ptCount val="9"/>
                <c:pt idx="5">
                  <c:v>14227.75</c:v>
                </c:pt>
                <c:pt idx="6">
                  <c:v>14130.25</c:v>
                </c:pt>
                <c:pt idx="7">
                  <c:v>13948.5</c:v>
                </c:pt>
                <c:pt idx="8">
                  <c:v>14030.25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49-4CFF-8E98-C44680AC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1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2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Charts'!$A$137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Charts'!$B$136:$J$136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Charts'!$B$137:$J$137</c:f>
              <c:numCache>
                <c:formatCode>_(* #,##0_);_(* \(#,##0\);_(* "–"???_);_(* @_)</c:formatCode>
                <c:ptCount val="9"/>
                <c:pt idx="0">
                  <c:v>15867.342511502909</c:v>
                </c:pt>
                <c:pt idx="1">
                  <c:v>16812.824999657591</c:v>
                </c:pt>
                <c:pt idx="2">
                  <c:v>18450.465894901121</c:v>
                </c:pt>
                <c:pt idx="3">
                  <c:v>18073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B-4160-BCF0-C3166932F152}"/>
            </c:ext>
          </c:extLst>
        </c:ser>
        <c:ser>
          <c:idx val="1"/>
          <c:order val="1"/>
          <c:tx>
            <c:strRef>
              <c:f>'RP Charts'!$A$138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Charts'!$B$136:$J$136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Charts'!$B$138:$J$138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18467</c:v>
                </c:pt>
                <c:pt idx="5">
                  <c:v>18350</c:v>
                </c:pt>
                <c:pt idx="6">
                  <c:v>18261</c:v>
                </c:pt>
                <c:pt idx="7">
                  <c:v>18344</c:v>
                </c:pt>
                <c:pt idx="8">
                  <c:v>18450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B-4160-BCF0-C3166932F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Charts'!$A$139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0ABB-4160-BCF0-C3166932F152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0ABB-4160-BCF0-C3166932F152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0ABB-4160-BCF0-C3166932F152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0ABB-4160-BCF0-C3166932F152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0ABB-4160-BCF0-C3166932F152}"/>
              </c:ext>
            </c:extLst>
          </c:dPt>
          <c:cat>
            <c:strRef>
              <c:f>'RP Charts'!$B$136:$J$136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Charts'!$B$139:$J$139</c:f>
              <c:numCache>
                <c:formatCode>_(* #,##0_);_(* \(#,##0\);_(* "–"???_);_(* @_)</c:formatCode>
                <c:ptCount val="9"/>
                <c:pt idx="0">
                  <c:v>17858.414696653741</c:v>
                </c:pt>
                <c:pt idx="1">
                  <c:v>17890.658796084059</c:v>
                </c:pt>
                <c:pt idx="2">
                  <c:v>17920.78166641618</c:v>
                </c:pt>
                <c:pt idx="3">
                  <c:v>17950.976400549407</c:v>
                </c:pt>
                <c:pt idx="4">
                  <c:v>17981.308745035429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BB-4160-BCF0-C3166932F152}"/>
            </c:ext>
          </c:extLst>
        </c:ser>
        <c:ser>
          <c:idx val="3"/>
          <c:order val="3"/>
          <c:tx>
            <c:strRef>
              <c:f>'RP Charts'!$A$140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Charts'!$B$136:$J$136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Charts'!$B$140:$J$140</c:f>
              <c:numCache>
                <c:formatCode>_(* #,##0_);_(* \(#,##0\);_(* "–"???_);_(* @_)</c:formatCode>
                <c:ptCount val="9"/>
                <c:pt idx="5">
                  <c:v>18395</c:v>
                </c:pt>
                <c:pt idx="6">
                  <c:v>18306</c:v>
                </c:pt>
                <c:pt idx="7">
                  <c:v>18389</c:v>
                </c:pt>
                <c:pt idx="8">
                  <c:v>18495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BB-4160-BCF0-C3166932F152}"/>
            </c:ext>
          </c:extLst>
        </c:ser>
        <c:ser>
          <c:idx val="4"/>
          <c:order val="4"/>
          <c:tx>
            <c:strRef>
              <c:f>'RP Charts'!$A$141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Charts'!$B$136:$J$136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Charts'!$B$141:$J$141</c:f>
              <c:numCache>
                <c:formatCode>_(* #,##0_);_(* \(#,##0\);_(* "–"???_);_(* @_)</c:formatCode>
                <c:ptCount val="9"/>
                <c:pt idx="5">
                  <c:v>18350</c:v>
                </c:pt>
                <c:pt idx="6">
                  <c:v>18261</c:v>
                </c:pt>
                <c:pt idx="7">
                  <c:v>18344</c:v>
                </c:pt>
                <c:pt idx="8">
                  <c:v>18450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1F-4081-84DA-754A47791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2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2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Charts'!$A$158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Charts'!$B$157:$J$157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Charts'!$B$158:$J$158</c:f>
              <c:numCache>
                <c:formatCode>_(* #,##0_);_(* \(#,##0\);_(* "–"???_);_(* @_)</c:formatCode>
                <c:ptCount val="9"/>
                <c:pt idx="0">
                  <c:v>1852.2413684086555</c:v>
                </c:pt>
                <c:pt idx="1">
                  <c:v>1834.1176040905771</c:v>
                </c:pt>
                <c:pt idx="2">
                  <c:v>2355.7611190817793</c:v>
                </c:pt>
                <c:pt idx="3">
                  <c:v>2009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8-4666-83F9-0554C5287DAC}"/>
            </c:ext>
          </c:extLst>
        </c:ser>
        <c:ser>
          <c:idx val="1"/>
          <c:order val="1"/>
          <c:tx>
            <c:strRef>
              <c:f>'RP Charts'!$A$159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Charts'!$B$157:$J$157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Charts'!$B$159:$J$159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2013</c:v>
                </c:pt>
                <c:pt idx="5">
                  <c:v>2301</c:v>
                </c:pt>
                <c:pt idx="6">
                  <c:v>2311</c:v>
                </c:pt>
                <c:pt idx="7">
                  <c:v>2321</c:v>
                </c:pt>
                <c:pt idx="8">
                  <c:v>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8-4666-83F9-0554C528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Charts'!$A$160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B098-4666-83F9-0554C5287DAC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B098-4666-83F9-0554C5287DAC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B098-4666-83F9-0554C5287DAC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B098-4666-83F9-0554C5287DAC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B098-4666-83F9-0554C5287DAC}"/>
              </c:ext>
            </c:extLst>
          </c:dPt>
          <c:cat>
            <c:strRef>
              <c:f>'RP Charts'!$B$157:$J$157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Charts'!$B$160:$J$160</c:f>
              <c:numCache>
                <c:formatCode>_(* #,##0_);_(* \(#,##0\);_(* "–"???_);_(* @_)</c:formatCode>
                <c:ptCount val="9"/>
                <c:pt idx="0">
                  <c:v>1743.1480378615947</c:v>
                </c:pt>
                <c:pt idx="1">
                  <c:v>1743.1480378615947</c:v>
                </c:pt>
                <c:pt idx="2">
                  <c:v>1743.1480378615947</c:v>
                </c:pt>
                <c:pt idx="3">
                  <c:v>1743.1480378615947</c:v>
                </c:pt>
                <c:pt idx="4">
                  <c:v>1743.1480378615947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98-4666-83F9-0554C5287DAC}"/>
            </c:ext>
          </c:extLst>
        </c:ser>
        <c:ser>
          <c:idx val="3"/>
          <c:order val="3"/>
          <c:tx>
            <c:strRef>
              <c:f>'RP Charts'!$A$161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Charts'!$B$157:$J$157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Charts'!$B$161:$J$161</c:f>
              <c:numCache>
                <c:formatCode>_(* #,##0_);_(* \(#,##0\);_(* "–"???_);_(* @_)</c:formatCode>
                <c:ptCount val="9"/>
                <c:pt idx="5">
                  <c:v>2346</c:v>
                </c:pt>
                <c:pt idx="6">
                  <c:v>2356</c:v>
                </c:pt>
                <c:pt idx="7">
                  <c:v>2366</c:v>
                </c:pt>
                <c:pt idx="8">
                  <c:v>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98-4666-83F9-0554C5287DAC}"/>
            </c:ext>
          </c:extLst>
        </c:ser>
        <c:ser>
          <c:idx val="4"/>
          <c:order val="4"/>
          <c:tx>
            <c:strRef>
              <c:f>'RP Charts'!$A$162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Charts'!$B$157:$J$157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Charts'!$B$162:$J$162</c:f>
              <c:numCache>
                <c:formatCode>_(* #,##0_);_(* \(#,##0\);_(* "–"???_);_(* @_)</c:formatCode>
                <c:ptCount val="9"/>
                <c:pt idx="5">
                  <c:v>2030.5132202287741</c:v>
                </c:pt>
                <c:pt idx="6">
                  <c:v>2035.2111721971414</c:v>
                </c:pt>
                <c:pt idx="7">
                  <c:v>2039.8966471039162</c:v>
                </c:pt>
                <c:pt idx="8">
                  <c:v>2044.575964383102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FE-457F-917F-D9730657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3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5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'RP Charts'!$A$179</c:f>
              <c:strCache>
                <c:ptCount val="1"/>
                <c:pt idx="0">
                  <c:v>Historic actuals</c:v>
                </c:pt>
              </c:strCache>
            </c:strRef>
          </c:tx>
          <c:spPr>
            <a:solidFill>
              <a:srgbClr val="577B8A"/>
            </a:solidFill>
          </c:spPr>
          <c:invertIfNegative val="0"/>
          <c:cat>
            <c:strRef>
              <c:f>'RP Charts'!$B$178:$J$178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Charts'!$B$179:$J$179</c:f>
              <c:numCache>
                <c:formatCode>_(* #,##0_);_(* \(#,##0\);_(* "–"???_);_(* @_)</c:formatCode>
                <c:ptCount val="9"/>
                <c:pt idx="0">
                  <c:v>27898.618515506289</c:v>
                </c:pt>
                <c:pt idx="1">
                  <c:v>53176.069874264896</c:v>
                </c:pt>
                <c:pt idx="2">
                  <c:v>44254.094280089106</c:v>
                </c:pt>
                <c:pt idx="3">
                  <c:v>15608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4-48F2-BBCF-7600D9B8BC42}"/>
            </c:ext>
          </c:extLst>
        </c:ser>
        <c:ser>
          <c:idx val="1"/>
          <c:order val="1"/>
          <c:tx>
            <c:strRef>
              <c:f>'RP Charts'!$A$180</c:f>
              <c:strCache>
                <c:ptCount val="1"/>
                <c:pt idx="0">
                  <c:v>AMP forecast</c:v>
                </c:pt>
              </c:strCache>
            </c:strRef>
          </c:tx>
          <c:spPr>
            <a:solidFill>
              <a:srgbClr val="E89466"/>
            </a:solidFill>
          </c:spPr>
          <c:invertIfNegative val="0"/>
          <c:cat>
            <c:strRef>
              <c:f>'RP Charts'!$B$178:$J$178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Charts'!$B$180:$J$180</c:f>
              <c:numCache>
                <c:formatCode>_(* #,##0_);_(* \(#,##0\);_(* "–"???_);_(*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49792</c:v>
                </c:pt>
                <c:pt idx="5">
                  <c:v>51690</c:v>
                </c:pt>
                <c:pt idx="6">
                  <c:v>41092</c:v>
                </c:pt>
                <c:pt idx="7">
                  <c:v>34322</c:v>
                </c:pt>
                <c:pt idx="8">
                  <c:v>34986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4-48F2-BBCF-7600D9B8B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541259264"/>
        <c:axId val="541261184"/>
      </c:barChart>
      <c:lineChart>
        <c:grouping val="standard"/>
        <c:varyColors val="0"/>
        <c:ser>
          <c:idx val="2"/>
          <c:order val="2"/>
          <c:tx>
            <c:strRef>
              <c:f>'RP Charts'!$A$181</c:f>
              <c:strCache>
                <c:ptCount val="1"/>
                <c:pt idx="0">
                  <c:v>DPP2 allowance</c:v>
                </c:pt>
              </c:strCache>
            </c:strRef>
          </c:tx>
          <c:spPr>
            <a:ln w="28575">
              <a:solidFill>
                <a:srgbClr val="BA0F2C"/>
              </a:solidFill>
            </a:ln>
          </c:spPr>
          <c:marker>
            <c:symbol val="none"/>
          </c:marker>
          <c:dPt>
            <c:idx val="5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5694-48F2-BBCF-7600D9B8BC42}"/>
              </c:ext>
            </c:extLst>
          </c:dPt>
          <c:dPt>
            <c:idx val="6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5694-48F2-BBCF-7600D9B8BC42}"/>
              </c:ext>
            </c:extLst>
          </c:dPt>
          <c:dPt>
            <c:idx val="7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5694-48F2-BBCF-7600D9B8BC42}"/>
              </c:ext>
            </c:extLst>
          </c:dPt>
          <c:dPt>
            <c:idx val="8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5694-48F2-BBCF-7600D9B8BC42}"/>
              </c:ext>
            </c:extLst>
          </c:dPt>
          <c:dPt>
            <c:idx val="9"/>
            <c:bubble3D val="0"/>
            <c:spPr>
              <a:ln w="28575">
                <a:solidFill>
                  <a:srgbClr val="BA0F2C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B-5694-48F2-BBCF-7600D9B8BC42}"/>
              </c:ext>
            </c:extLst>
          </c:dPt>
          <c:cat>
            <c:strRef>
              <c:f>'RP Charts'!$B$178:$J$178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Charts'!$B$181:$J$181</c:f>
              <c:numCache>
                <c:formatCode>_(* #,##0_);_(* \(#,##0\);_(* "–"???_);_(* @_)</c:formatCode>
                <c:ptCount val="9"/>
                <c:pt idx="0">
                  <c:v>46049.853398374769</c:v>
                </c:pt>
                <c:pt idx="1">
                  <c:v>33345.197021756438</c:v>
                </c:pt>
                <c:pt idx="2">
                  <c:v>27360.608989124936</c:v>
                </c:pt>
                <c:pt idx="3">
                  <c:v>27181.31943105278</c:v>
                </c:pt>
                <c:pt idx="4">
                  <c:v>23520.896086034525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94-48F2-BBCF-7600D9B8BC42}"/>
            </c:ext>
          </c:extLst>
        </c:ser>
        <c:ser>
          <c:idx val="3"/>
          <c:order val="3"/>
          <c:tx>
            <c:strRef>
              <c:f>'RP Charts'!$A$182</c:f>
              <c:strCache>
                <c:ptCount val="1"/>
                <c:pt idx="0">
                  <c:v>DPP3 allowance (final)</c:v>
                </c:pt>
              </c:strCache>
            </c:strRef>
          </c:tx>
          <c:spPr>
            <a:ln w="28575">
              <a:solidFill>
                <a:srgbClr val="3F5E58"/>
              </a:solidFill>
            </a:ln>
          </c:spPr>
          <c:marker>
            <c:symbol val="none"/>
          </c:marker>
          <c:cat>
            <c:strRef>
              <c:f>'RP Charts'!$B$178:$J$178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Charts'!$B$182:$J$182</c:f>
              <c:numCache>
                <c:formatCode>_(* #,##0_);_(* \(#,##0\);_(* "–"???_);_(* @_)</c:formatCode>
                <c:ptCount val="9"/>
                <c:pt idx="5">
                  <c:v>35596.310112410836</c:v>
                </c:pt>
                <c:pt idx="6">
                  <c:v>40181.631262162438</c:v>
                </c:pt>
                <c:pt idx="7">
                  <c:v>33063.74698367637</c:v>
                </c:pt>
                <c:pt idx="8">
                  <c:v>34056.476579134142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94-48F2-BBCF-7600D9B8BC42}"/>
            </c:ext>
          </c:extLst>
        </c:ser>
        <c:ser>
          <c:idx val="4"/>
          <c:order val="4"/>
          <c:tx>
            <c:strRef>
              <c:f>'RP Charts'!$A$183</c:f>
              <c:strCache>
                <c:ptCount val="1"/>
                <c:pt idx="0">
                  <c:v>DPP3 allowance (draft)</c:v>
                </c:pt>
              </c:strCache>
            </c:strRef>
          </c:tx>
          <c:marker>
            <c:symbol val="none"/>
          </c:marker>
          <c:cat>
            <c:strRef>
              <c:f>'RP Charts'!$B$178:$J$178</c:f>
              <c:strCache>
                <c:ptCount val="9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</c:strCache>
            </c:strRef>
          </c:cat>
          <c:val>
            <c:numRef>
              <c:f>'RP Charts'!$B$183:$J$183</c:f>
              <c:numCache>
                <c:formatCode>_(* #,##0_);_(* \(#,##0\);_(* "–"???_);_(* @_)</c:formatCode>
                <c:ptCount val="9"/>
                <c:pt idx="5">
                  <c:v>52148.56990773599</c:v>
                </c:pt>
                <c:pt idx="6">
                  <c:v>41456.549325762957</c:v>
                </c:pt>
                <c:pt idx="7">
                  <c:v>34626.488999290275</c:v>
                </c:pt>
                <c:pt idx="8">
                  <c:v>35296.379701916252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0D-4E35-A722-E6C9CA727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259264"/>
        <c:axId val="541261184"/>
      </c:lineChart>
      <c:catAx>
        <c:axId val="5412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NZ" sz="1000"/>
                  <a:t>Supplier</a:t>
                </a:r>
                <a:r>
                  <a:rPr lang="en-NZ" sz="1000" baseline="0"/>
                  <a:t> YE</a:t>
                </a:r>
                <a:endParaRPr lang="en-NZ" sz="1000"/>
              </a:p>
            </c:rich>
          </c:tx>
          <c:layout>
            <c:manualLayout>
              <c:xMode val="edge"/>
              <c:yMode val="edge"/>
              <c:x val="0.43712163018945321"/>
              <c:y val="0.80950283065579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000"/>
            </a:pPr>
            <a:endParaRPr lang="en-US"/>
          </a:p>
        </c:txPr>
        <c:crossAx val="541261184"/>
        <c:crosses val="autoZero"/>
        <c:auto val="1"/>
        <c:lblAlgn val="ctr"/>
        <c:lblOffset val="100"/>
        <c:noMultiLvlLbl val="0"/>
      </c:catAx>
      <c:valAx>
        <c:axId val="541261184"/>
        <c:scaling>
          <c:orientation val="minMax"/>
          <c:max val="60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NZ" sz="1000"/>
                  <a:t>$000 (2021 supplier YE real)</a:t>
                </a:r>
              </a:p>
            </c:rich>
          </c:tx>
          <c:layout>
            <c:manualLayout>
              <c:xMode val="edge"/>
              <c:yMode val="edge"/>
              <c:x val="2.2958146493681334E-2"/>
              <c:y val="0.216889678993491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541259264"/>
        <c:crosses val="autoZero"/>
        <c:crossBetween val="between"/>
        <c:majorUnit val="10000"/>
      </c:valAx>
      <c:spPr>
        <a:noFill/>
      </c:spPr>
    </c:plotArea>
    <c:legend>
      <c:legendPos val="b"/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25" r="0.25" t="0.75" header="0.3" footer="0.3"/>
    <c:pageSetup paperSize="9" orientation="landscape"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_xlchart.v1.24</cx:f>
      </cx:strDim>
      <cx:numDim type="val">
        <cx:f>_xlchart.v1.25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waterfall" uniqueId="{87D1BFC8-3814-4C93-84EB-C01CD49441EB}">
          <cx:spPr>
            <a:solidFill>
              <a:srgbClr val="D4CDB6"/>
            </a:solidFill>
            <a:ln>
              <a:solidFill>
                <a:srgbClr val="D4CDB6"/>
              </a:solidFill>
            </a:ln>
          </cx:spPr>
          <cx:dataPt idx="0">
            <cx:spPr>
              <a:solidFill>
                <a:srgbClr val="639B9F"/>
              </a:solidFill>
              <a:ln>
                <a:solidFill>
                  <a:srgbClr val="639B9F"/>
                </a:solidFill>
              </a:ln>
            </cx:spPr>
          </cx:dataPt>
          <cx:dataPt idx="3">
            <cx:spPr>
              <a:solidFill>
                <a:srgbClr val="E89466"/>
              </a:solidFill>
              <a:ln>
                <a:solidFill>
                  <a:srgbClr val="E89466"/>
                </a:solidFill>
              </a:ln>
            </cx:spPr>
          </cx:dataPt>
          <cx:dataPt idx="4">
            <cx:spPr>
              <a:solidFill>
                <a:srgbClr val="E89466"/>
              </a:solidFill>
              <a:ln>
                <a:solidFill>
                  <a:srgbClr val="E89466"/>
                </a:solidFill>
              </a:ln>
            </cx:spPr>
          </cx:dataPt>
          <cx:dataPt idx="5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>
            <cx:visibility seriesName="0" categoryName="0" value="1"/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 (0.33%)</a:t>
                  </a:r>
                </a:p>
              </cx:txPr>
            </cx:dataLabel>
            <cx:dataLabel idx="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 (0.16%)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5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800" baseline="0"/>
            </a:pPr>
            <a:endParaRPr lang="en-US" sz="8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Calibri"/>
            </a:endParaRPr>
          </a:p>
        </cx:txPr>
      </cx:axis>
      <cx:axis id="1">
        <cx:valScaling/>
        <cx:tickLabels/>
        <cx:numFmt formatCode="0%" sourceLinked="0"/>
        <cx:spPr>
          <a:ln>
            <a:noFill/>
          </a:ln>
        </cx:spPr>
      </cx:axis>
    </cx:plotArea>
  </cx:chart>
  <cx:spPr>
    <a:ln>
      <a:noFill/>
    </a:ln>
  </cx:spPr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_xlchart.v1.20</cx:f>
      </cx:strDim>
      <cx:numDim type="val">
        <cx:f>_xlchart.v1.21</cx:f>
      </cx:numDim>
    </cx:data>
  </cx:chartData>
  <cx:chart>
    <cx:title pos="t" align="ctr" overlay="0">
      <cx:tx>
        <cx:txData>
          <cx:v>Drivers of change in allowable revenues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revenues ($m)</a:t>
          </a:r>
        </a:p>
      </cx:txPr>
    </cx:title>
    <cx:plotArea>
      <cx:plotAreaRegion>
        <cx:series layoutId="waterfall" uniqueId="{D4FCDA4D-ACD8-4A2A-A56B-920035C61270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Pt idx="15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-$2.8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-$23.0 </a:t>
                  </a:r>
                </a:p>
              </cx:txPr>
            </cx:dataLabel>
            <cx:dataLabel idx="6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-$13.6 </a:t>
                  </a:r>
                </a:p>
              </cx:txPr>
            </cx:dataLabel>
            <cx:dataLabel idx="9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-$0.1 </a:t>
                  </a:r>
                </a:p>
              </cx:txPr>
            </cx:dataLabel>
            <cx:dataLabel idx="1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-$2.1 </a:t>
                  </a:r>
                </a:p>
              </cx:txPr>
            </cx:dataLabel>
            <cx:dataLabel idx="1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-$0.2 </a:t>
                  </a:r>
                </a:p>
              </cx:txPr>
            </cx:dataLabel>
            <cx:dataLabel idx="1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-$3.8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  <cx:idx val="15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_xlchart.v1.10</cx:f>
      </cx:strDim>
      <cx:numDim type="val">
        <cx:f>_xlchart.v1.11</cx:f>
      </cx:numDim>
    </cx:data>
  </cx:chartData>
  <cx:chart>
    <cx:title pos="t" align="ctr" overlay="0">
      <cx:tx>
        <cx:txData>
          <cx:v>Drivers of change in allowable revenue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 ($m)</a:t>
          </a:r>
        </a:p>
      </cx:txPr>
    </cx:title>
    <cx:plotArea>
      <cx:plotAreaRegion>
        <cx:series layoutId="waterfall" uniqueId="{AE6E8E3D-1E1D-460C-9651-347F1EC4EFAD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-$2.0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-$19.8 </a:t>
                  </a:r>
                </a:p>
              </cx:txPr>
            </cx:dataLabel>
            <cx:dataLabel idx="6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-$13.0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spPr>
          <a:ln>
            <a:noFill/>
          </a:ln>
        </cx:spPr>
      </cx:axis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_xlchart.v1.16</cx:f>
      </cx:strDim>
      <cx:numDim type="val">
        <cx:f>_xlchart.v1.17</cx:f>
      </cx:numDim>
    </cx:data>
  </cx:chartData>
  <cx:chart>
    <cx:title pos="t" align="ctr" overlay="0">
      <cx:tx>
        <cx:txData>
          <cx:v>Drivers of change in allowable revenues ($000s)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revenues ($000s)</a:t>
          </a:r>
        </a:p>
      </cx:txPr>
    </cx:title>
    <cx:plotArea>
      <cx:plotAreaRegion>
        <cx:series layoutId="waterfall" uniqueId="{1E068575-B809-490E-8D67-1E5FEF8B0C46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Pt idx="16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_-;-$* #,##0_-;_-$* &quot;-&quot;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-$74 </a:t>
                  </a:r>
                </a:p>
              </cx:txPr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-$374 </a:t>
                  </a:r>
                </a:p>
              </cx:txPr>
            </cx:dataLabel>
            <cx:dataLabel idx="6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-$230 </a:t>
                  </a:r>
                </a:p>
              </cx:txPr>
            </cx:dataLabel>
            <cx:dataLabel idx="1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-$20 </a:t>
                  </a:r>
                </a:p>
              </cx:txPr>
            </cx:dataLabel>
            <cx:dataLabel idx="1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-$306 </a:t>
                  </a:r>
                </a:p>
              </cx:txPr>
            </cx:dataLabel>
            <cx:dataLabel idx="1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-$27 </a:t>
                  </a:r>
                </a:p>
              </cx:txPr>
            </cx:dataLabel>
            <cx:dataLabel idx="1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-$26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  <cx:idx val="16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_xlchart.v1.15</cx:f>
      </cx:numDim>
    </cx:data>
  </cx:chartData>
  <cx:chart>
    <cx:title pos="t" align="ctr" overlay="0">
      <cx:tx>
        <cx:txData>
          <cx:v>Drivers of change in allowable revenue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 ($m)</a:t>
          </a:r>
        </a:p>
      </cx:txPr>
    </cx:title>
    <cx:plotArea>
      <cx:plotAreaRegion>
        <cx:series layoutId="waterfall" uniqueId="{F87764DD-9B0E-4768-9CC2-F5F6B3EC80B1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Pt idx="16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-$1.1 </a:t>
                  </a:r>
                </a:p>
              </cx:txPr>
            </cx:dataLabel>
            <cx:dataLabel idx="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-$0.1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-$6.8 </a:t>
                  </a:r>
                </a:p>
              </cx:txPr>
            </cx:dataLabel>
            <cx:dataLabel idx="9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 $0.0 </a:t>
                  </a:r>
                </a:p>
              </cx:txPr>
            </cx:dataLabel>
            <cx:dataLabel idx="1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-$0.4 </a:t>
                  </a:r>
                </a:p>
              </cx:txPr>
            </cx:dataLabel>
            <cx:dataLabel idx="1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-$3.1 </a:t>
                  </a:r>
                </a:p>
              </cx:txPr>
            </cx:dataLabel>
            <cx:dataLabel idx="1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-$0.2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  <cx:idx val="16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waterfall" uniqueId="{5C01B6E1-C810-4F4A-9579-1AEC41494986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639B9F"/>
              </a:solidFill>
              <a:ln>
                <a:solidFill>
                  <a:srgbClr val="639B9F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Pt idx="16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-$5.8 </a:t>
                  </a:r>
                </a:p>
              </cx:txPr>
              <cx:visibility seriesName="0" categoryName="0" value="1"/>
              <cx:separator>, </cx:separator>
            </cx:dataLabel>
            <cx:dataLabel idx="5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-$39.1 </a:t>
                  </a:r>
                </a:p>
              </cx:txPr>
              <cx:visibility seriesName="0" categoryName="0" value="1"/>
              <cx:separator>, </cx:separator>
            </cx:dataLabel>
            <cx:dataLabel idx="10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-$2.6 </a:t>
                  </a:r>
                </a:p>
              </cx:txPr>
              <cx:visibility seriesName="0" categoryName="0" value="1"/>
              <cx:separator>, </cx:separator>
            </cx:dataLabel>
            <cx:dataLabel idx="11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-$0.9 </a:t>
                  </a:r>
                </a:p>
              </cx:txPr>
              <cx:visibility seriesName="0" categoryName="0" value="1"/>
              <cx:separator>, </cx:separator>
            </cx:dataLabel>
            <cx:dataLabel idx="12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-$9.7 </a:t>
                  </a:r>
                </a:p>
              </cx:txPr>
              <cx:visibility seriesName="0" categoryName="0" value="1"/>
              <cx:separator>, </cx:separator>
            </cx:dataLabel>
            <cx:dataLabel idx="14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-$0.3 </a:t>
                  </a:r>
                </a:p>
              </cx:txPr>
              <cx:visibility seriesName="0" categoryName="0" value="1"/>
              <cx:separator>, </cx:separator>
            </cx:dataLabel>
            <cx:dataLabel idx="15">
              <cx:numFmt formatCode="_-$* #,##0.0_-;-$* #,##0.0_-;_-$* &quot;-&quot;?_-;_-@_-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alibri"/>
                    </a:rPr>
                    <a:t> $0.7 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visibility connectorLines="0"/>
            <cx:subtotals>
              <cx:idx val="0"/>
              <cx:idx val="7"/>
              <cx:idx val="16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900" baseline="0"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/>
            </a:endParaRPr>
          </a:p>
        </cx:tx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tickLabels/>
        <cx:numFmt formatCode="$#,##0" sourceLinked="0"/>
        <cx:spPr>
          <a:ln>
            <a:noFill/>
          </a:ln>
        </cx:spPr>
      </cx:axis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_xlchart.v1.7</cx:f>
      </cx:numDim>
    </cx:data>
  </cx:chartData>
  <cx:chart>
    <cx:title pos="t" align="ctr" overlay="0">
      <cx:tx>
        <cx:txData>
          <cx:v>Drivers of change in allowable revenues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revenues ($m)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waterfall" uniqueId="{374A0FBC-9F90-43D4-BAB9-412290E7588E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-$4.3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-$29.2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_xlchart.v1.18</cx:f>
      </cx:strDim>
      <cx:numDim type="val">
        <cx:f>_xlchart.v1.19</cx:f>
      </cx:numDim>
    </cx:data>
  </cx:chartData>
  <cx:chart>
    <cx:title pos="t" align="ctr" overlay="0">
      <cx:tx>
        <cx:txData>
          <cx:v>Drivers of change in allowable revenue ($000s)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 ($000s)</a:t>
          </a:r>
        </a:p>
      </cx:txPr>
    </cx:title>
    <cx:plotArea>
      <cx:plotAreaRegion>
        <cx:series layoutId="waterfall" uniqueId="{FE733F9D-BAA0-487E-96AE-0B139CD6716F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_-;-$* #,##0_-;_-$* &quot;-&quot;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-$54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-$400 </a:t>
                  </a:r>
                </a:p>
              </cx:txPr>
            </cx:dataLabel>
            <cx:dataLabel idx="6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-$248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_xlchart.v1.12</cx:f>
      </cx:strDim>
      <cx:numDim type="val">
        <cx:f>_xlchart.v1.13</cx:f>
      </cx:numDim>
    </cx:data>
  </cx:chartData>
  <cx:chart>
    <cx:title pos="t" align="ctr" overlay="0">
      <cx:tx>
        <cx:txData>
          <cx:v>Drivers of change in allowable revenue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 ($m)</a:t>
          </a:r>
        </a:p>
      </cx:txPr>
    </cx:title>
    <cx:plotArea>
      <cx:plotAreaRegion>
        <cx:series layoutId="waterfall" uniqueId="{00086F75-C377-48BA-8685-E2EBDACE5211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-$0.8 </a:t>
                  </a:r>
                </a:p>
              </cx:txPr>
            </cx:dataLabel>
            <cx:dataLabel idx="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-$0.1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-$4.7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title pos="t" align="ctr" overlay="0">
      <cx:tx>
        <cx:txData>
          <cx:v>Drivers of change in allowable revenue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 ($m)</a:t>
          </a:r>
        </a:p>
      </cx:txPr>
    </cx:title>
    <cx:plotArea>
      <cx:plotAreaRegion>
        <cx:series layoutId="waterfall" uniqueId="{0C908657-726D-4870-B2FE-2B0695A90FF8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Pt idx="16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-$1.2 </a:t>
                  </a:r>
                </a:p>
              </cx:txPr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-$13.0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-$4.5 </a:t>
                  </a:r>
                </a:p>
              </cx:txPr>
            </cx:dataLabel>
            <cx:dataLabel idx="9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-$0.0 </a:t>
                  </a:r>
                </a:p>
              </cx:txPr>
            </cx:dataLabel>
            <cx:dataLabel idx="1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-$0.2 </a:t>
                  </a:r>
                </a:p>
              </cx:txPr>
            </cx:dataLabel>
            <cx:dataLabel idx="1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-$3.0 </a:t>
                  </a:r>
                </a:p>
              </cx:txPr>
            </cx:dataLabel>
            <cx:dataLabel idx="1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-$0.2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  <cx:idx val="16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_xlchart.v1.22</cx:f>
      </cx:strDim>
      <cx:numDim type="val">
        <cx:f>_xlchart.v1.23</cx:f>
      </cx:numDim>
    </cx:data>
  </cx:chartData>
  <cx:chart>
    <cx:title pos="t" align="ctr" overlay="0">
      <cx:tx>
        <cx:txData>
          <cx:v>Drivers of change in allowable revenue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 ($m)</a:t>
          </a:r>
        </a:p>
      </cx:txPr>
    </cx:title>
    <cx:plotArea>
      <cx:plotAreaRegion>
        <cx:series layoutId="waterfall" uniqueId="{379AE1B5-C9FC-40AA-933B-56D35D129163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-$0.9 </a:t>
                  </a:r>
                </a:p>
              </cx:txPr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-$12.9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_xlchart.v1.9</cx:f>
      </cx:numDim>
    </cx:data>
  </cx:chartData>
  <cx:chart>
    <cx:title pos="t" align="ctr" overlay="0">
      <cx:tx>
        <cx:txData>
          <cx:v>Drivers of change in allowable revenues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revenues ($m)</a:t>
          </a:r>
        </a:p>
      </cx:txPr>
    </cx:title>
    <cx:plotArea>
      <cx:plotAreaRegion>
        <cx:series layoutId="waterfall" uniqueId="{F8E886B6-F6AA-4E23-9B7C-855D573DBB73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Pt idx="16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-$0.6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-$4.4 </a:t>
                  </a:r>
                </a:p>
              </cx:txPr>
            </cx:dataLabel>
            <cx:dataLabel idx="1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-$0.4 </a:t>
                  </a:r>
                </a:p>
              </cx:txPr>
            </cx:dataLabel>
            <cx:dataLabel idx="1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-$0.2 </a:t>
                  </a:r>
                </a:p>
              </cx:txPr>
            </cx:dataLabel>
            <cx:dataLabel idx="1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-$0.4 </a:t>
                  </a:r>
                </a:p>
              </cx:txPr>
            </cx:dataLabel>
            <cx:dataLabel idx="1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 $0.4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  <cx:idx val="16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title pos="t" align="ctr" overlay="0">
      <cx:tx>
        <cx:txData>
          <cx:v>Drivers of change in allowable revenues ($m)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Calibri"/>
            </a:rPr>
            <a:t>Drivers of change in allowable revenues ($m)</a:t>
          </a:r>
        </a:p>
      </cx:txPr>
    </cx:title>
    <cx:plotArea>
      <cx:plotAreaRegion>
        <cx:series layoutId="waterfall" uniqueId="{D699A8A2-C367-486F-8435-364EAC3BA726}">
          <cx:spPr>
            <a:solidFill>
              <a:srgbClr val="E89466"/>
            </a:solidFill>
            <a:ln>
              <a:solidFill>
                <a:srgbClr val="E89466"/>
              </a:solidFill>
            </a:ln>
          </cx:spPr>
          <cx:dataPt idx="0">
            <cx:spPr>
              <a:solidFill>
                <a:srgbClr val="577B8A"/>
              </a:solidFill>
              <a:ln>
                <a:solidFill>
                  <a:srgbClr val="577B8A"/>
                </a:solidFill>
              </a:ln>
            </cx:spPr>
          </cx:dataPt>
          <cx:dataPt idx="7">
            <cx:spPr>
              <a:solidFill>
                <a:srgbClr val="BA0F2C"/>
              </a:solidFill>
              <a:ln>
                <a:solidFill>
                  <a:srgbClr val="BA0F2C"/>
                </a:solidFill>
              </a:ln>
            </cx:spPr>
          </cx:dataPt>
          <cx:dataLabels pos="outEnd">
            <cx:numFmt formatCode="_-$* #,##0.0_-;-$* #,##0.0_-;_-$* &quot;-&quot;?_-;_-@_-" sourceLinked="0"/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-$0.4 </a:t>
                  </a:r>
                </a:p>
              </cx:txPr>
            </cx:dataLabel>
            <cx:dataLabel idx="5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baseline="0">
                      <a:solidFill>
                        <a:srgbClr val="FF0000"/>
                      </a:solidFill>
                    </a:defRPr>
                  </a:pPr>
                  <a:r>
                    <a:rPr lang="en-US" sz="900" b="0" i="0" u="none" strike="noStrike" baseline="0">
                      <a:solidFill>
                        <a:srgbClr val="FF0000"/>
                      </a:solidFill>
                      <a:latin typeface="Calibri"/>
                    </a:rPr>
                    <a:t>-$4.4 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7"/>
            </cx:subtotals>
          </cx:layoutPr>
        </cx:series>
      </cx:plotAreaRegion>
      <cx:axis id="0">
        <cx:catScaling gapWidth="0.5"/>
        <cx:tickLabels/>
        <cx:spPr>
          <a:ln>
            <a:noFill/>
          </a:ln>
        </cx:spPr>
      </cx:axis>
      <cx:axis id="1">
        <cx:valScaling/>
        <cx:title>
          <cx:tx>
            <cx:txData>
              <cx:v>$m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1" i="0" u="none" strike="noStrike" baseline="0">
                  <a:solidFill>
                    <a:sysClr val="windowText" lastClr="000000"/>
                  </a:solidFill>
                  <a:latin typeface="Calibri"/>
                </a:rPr>
                <a:t>$m</a:t>
              </a:r>
            </a:p>
          </cx:txPr>
        </cx:title>
        <cx:majorGridlines>
          <cx:spPr>
            <a:ln>
              <a:noFill/>
            </a:ln>
          </cx:spPr>
        </cx:majorGridlines>
        <cx:tickLabels/>
        <cx:numFmt formatCode="_-$* #,##0_-;-$* #,##0_-;_-$* &quot;-&quot;_-;_-@_-" sourceLinked="0"/>
        <cx:spPr>
          <a:ln>
            <a:noFill/>
          </a:ln>
        </cx:sp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microsoft.com/office/2014/relationships/chartEx" Target="../charts/chartEx6.xml"/><Relationship Id="rId3" Type="http://schemas.openxmlformats.org/officeDocument/2006/relationships/chart" Target="../charts/chart3.xml"/><Relationship Id="rId21" Type="http://schemas.openxmlformats.org/officeDocument/2006/relationships/chart" Target="../charts/chart18.xml"/><Relationship Id="rId34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microsoft.com/office/2014/relationships/chartEx" Target="../charts/chartEx5.xml"/><Relationship Id="rId33" Type="http://schemas.microsoft.com/office/2014/relationships/chartEx" Target="../charts/chartEx13.xml"/><Relationship Id="rId2" Type="http://schemas.openxmlformats.org/officeDocument/2006/relationships/chart" Target="../charts/chart2.xml"/><Relationship Id="rId16" Type="http://schemas.openxmlformats.org/officeDocument/2006/relationships/image" Target="../media/image3.png"/><Relationship Id="rId20" Type="http://schemas.microsoft.com/office/2014/relationships/chartEx" Target="../charts/chartEx2.xml"/><Relationship Id="rId29" Type="http://schemas.microsoft.com/office/2014/relationships/chartEx" Target="../charts/chartEx9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microsoft.com/office/2014/relationships/chartEx" Target="../charts/chartEx4.xml"/><Relationship Id="rId32" Type="http://schemas.microsoft.com/office/2014/relationships/chartEx" Target="../charts/chartEx12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microsoft.com/office/2014/relationships/chartEx" Target="../charts/chartEx3.xml"/><Relationship Id="rId28" Type="http://schemas.microsoft.com/office/2014/relationships/chartEx" Target="../charts/chartEx8.xml"/><Relationship Id="rId36" Type="http://schemas.openxmlformats.org/officeDocument/2006/relationships/chart" Target="../charts/chart22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31" Type="http://schemas.microsoft.com/office/2014/relationships/chartEx" Target="../charts/chartEx11.xml"/><Relationship Id="rId4" Type="http://schemas.microsoft.com/office/2014/relationships/chartEx" Target="../charts/chartEx1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microsoft.com/office/2014/relationships/chartEx" Target="../charts/chartEx7.xml"/><Relationship Id="rId30" Type="http://schemas.microsoft.com/office/2014/relationships/chartEx" Target="../charts/chartEx10.xml"/><Relationship Id="rId35" Type="http://schemas.openxmlformats.org/officeDocument/2006/relationships/chart" Target="../charts/chart21.xml"/><Relationship Id="rId8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38100</xdr:rowOff>
    </xdr:from>
    <xdr:to>
      <xdr:col>1</xdr:col>
      <xdr:colOff>1220914</xdr:colOff>
      <xdr:row>1</xdr:row>
      <xdr:rowOff>893254</xdr:rowOff>
    </xdr:to>
    <xdr:pic>
      <xdr:nvPicPr>
        <xdr:cNvPr id="5" name="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8600"/>
          <a:ext cx="2816352" cy="850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8" name="Regulatio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581026</xdr:colOff>
      <xdr:row>23</xdr:row>
      <xdr:rowOff>228600</xdr:rowOff>
    </xdr:from>
    <xdr:to>
      <xdr:col>22</xdr:col>
      <xdr:colOff>189012</xdr:colOff>
      <xdr:row>42</xdr:row>
      <xdr:rowOff>47405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581026</xdr:colOff>
      <xdr:row>44</xdr:row>
      <xdr:rowOff>0</xdr:rowOff>
    </xdr:from>
    <xdr:to>
      <xdr:col>22</xdr:col>
      <xdr:colOff>189012</xdr:colOff>
      <xdr:row>62</xdr:row>
      <xdr:rowOff>58972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581024</xdr:colOff>
      <xdr:row>279</xdr:row>
      <xdr:rowOff>0</xdr:rowOff>
    </xdr:from>
    <xdr:to>
      <xdr:col>22</xdr:col>
      <xdr:colOff>189010</xdr:colOff>
      <xdr:row>296</xdr:row>
      <xdr:rowOff>86186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28574</xdr:colOff>
      <xdr:row>3</xdr:row>
      <xdr:rowOff>152399</xdr:rowOff>
    </xdr:from>
    <xdr:to>
      <xdr:col>23</xdr:col>
      <xdr:colOff>228600</xdr:colOff>
      <xdr:row>22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661ECD3F-3B13-4469-8E23-C870D39149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1774" y="960119"/>
              <a:ext cx="6989446" cy="34137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133350</xdr:colOff>
      <xdr:row>65</xdr:row>
      <xdr:rowOff>161925</xdr:rowOff>
    </xdr:from>
    <xdr:to>
      <xdr:col>22</xdr:col>
      <xdr:colOff>389036</xdr:colOff>
      <xdr:row>84</xdr:row>
      <xdr:rowOff>28355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8F05B15-6205-45A7-B2C0-47AF8F46B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21</xdr:col>
      <xdr:colOff>355888</xdr:colOff>
      <xdr:row>86</xdr:row>
      <xdr:rowOff>134649</xdr:rowOff>
    </xdr:from>
    <xdr:to>
      <xdr:col>31</xdr:col>
      <xdr:colOff>1974</xdr:colOff>
      <xdr:row>104</xdr:row>
      <xdr:rowOff>26623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E5A3C0F2-4691-44D1-8090-CC85D423E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13</xdr:col>
      <xdr:colOff>0</xdr:colOff>
      <xdr:row>108</xdr:row>
      <xdr:rowOff>0</xdr:rowOff>
    </xdr:from>
    <xdr:to>
      <xdr:col>22</xdr:col>
      <xdr:colOff>255686</xdr:colOff>
      <xdr:row>126</xdr:row>
      <xdr:rowOff>47405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67B1B53-A698-4767-A4AC-837272BCC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13</xdr:col>
      <xdr:colOff>0</xdr:colOff>
      <xdr:row>129</xdr:row>
      <xdr:rowOff>0</xdr:rowOff>
    </xdr:from>
    <xdr:to>
      <xdr:col>22</xdr:col>
      <xdr:colOff>255686</xdr:colOff>
      <xdr:row>147</xdr:row>
      <xdr:rowOff>47405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6819EE93-242C-4CCE-B9C8-2221754E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0</xdr:colOff>
      <xdr:row>150</xdr:row>
      <xdr:rowOff>0</xdr:rowOff>
    </xdr:from>
    <xdr:to>
      <xdr:col>22</xdr:col>
      <xdr:colOff>255686</xdr:colOff>
      <xdr:row>168</xdr:row>
      <xdr:rowOff>47405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E5CEE8E9-8147-43C7-B0D2-671BCC8E6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13</xdr:col>
      <xdr:colOff>0</xdr:colOff>
      <xdr:row>171</xdr:row>
      <xdr:rowOff>0</xdr:rowOff>
    </xdr:from>
    <xdr:to>
      <xdr:col>22</xdr:col>
      <xdr:colOff>255686</xdr:colOff>
      <xdr:row>189</xdr:row>
      <xdr:rowOff>47405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EC70FE92-030D-4345-843D-DE8EAD0B7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13</xdr:col>
      <xdr:colOff>0</xdr:colOff>
      <xdr:row>192</xdr:row>
      <xdr:rowOff>0</xdr:rowOff>
    </xdr:from>
    <xdr:to>
      <xdr:col>22</xdr:col>
      <xdr:colOff>255686</xdr:colOff>
      <xdr:row>210</xdr:row>
      <xdr:rowOff>47405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7DD79F90-48C7-4476-A776-1F90E4F96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13</xdr:col>
      <xdr:colOff>0</xdr:colOff>
      <xdr:row>213</xdr:row>
      <xdr:rowOff>0</xdr:rowOff>
    </xdr:from>
    <xdr:to>
      <xdr:col>22</xdr:col>
      <xdr:colOff>255686</xdr:colOff>
      <xdr:row>231</xdr:row>
      <xdr:rowOff>47405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6F28854-D823-4976-93DA-35A120DC6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13</xdr:col>
      <xdr:colOff>0</xdr:colOff>
      <xdr:row>256</xdr:row>
      <xdr:rowOff>0</xdr:rowOff>
    </xdr:from>
    <xdr:to>
      <xdr:col>22</xdr:col>
      <xdr:colOff>255686</xdr:colOff>
      <xdr:row>274</xdr:row>
      <xdr:rowOff>47405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C6E4F35-40E5-4BF8-84EA-FFE91A2AA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13</xdr:col>
      <xdr:colOff>0</xdr:colOff>
      <xdr:row>234</xdr:row>
      <xdr:rowOff>0</xdr:rowOff>
    </xdr:from>
    <xdr:to>
      <xdr:col>22</xdr:col>
      <xdr:colOff>255686</xdr:colOff>
      <xdr:row>252</xdr:row>
      <xdr:rowOff>47405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FD4474FD-BA70-43F9-83FE-0219113B9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876299</xdr:colOff>
      <xdr:row>719</xdr:row>
      <xdr:rowOff>85725</xdr:rowOff>
    </xdr:from>
    <xdr:to>
      <xdr:col>5</xdr:col>
      <xdr:colOff>59436</xdr:colOff>
      <xdr:row>733</xdr:row>
      <xdr:rowOff>76837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BB348EB9-4B11-4859-A610-14F3B5F20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</xdr:col>
      <xdr:colOff>333375</xdr:colOff>
      <xdr:row>721</xdr:row>
      <xdr:rowOff>114300</xdr:rowOff>
    </xdr:from>
    <xdr:to>
      <xdr:col>3</xdr:col>
      <xdr:colOff>1009061</xdr:colOff>
      <xdr:row>729</xdr:row>
      <xdr:rowOff>56508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72EBC-2F40-4269-980E-5835F1F03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76500" y="63655575"/>
          <a:ext cx="1999661" cy="1390008"/>
        </a:xfrm>
        <a:prstGeom prst="rect">
          <a:avLst/>
        </a:prstGeom>
      </xdr:spPr>
    </xdr:pic>
    <xdr:clientData/>
  </xdr:twoCellAnchor>
  <xdr:twoCellAnchor>
    <xdr:from>
      <xdr:col>0</xdr:col>
      <xdr:colOff>752475</xdr:colOff>
      <xdr:row>743</xdr:row>
      <xdr:rowOff>123825</xdr:rowOff>
    </xdr:from>
    <xdr:to>
      <xdr:col>4</xdr:col>
      <xdr:colOff>583312</xdr:colOff>
      <xdr:row>757</xdr:row>
      <xdr:rowOff>114937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2E683219-CC09-49B9-BF7B-6E083EF6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2</xdr:col>
      <xdr:colOff>238125</xdr:colOff>
      <xdr:row>745</xdr:row>
      <xdr:rowOff>133350</xdr:rowOff>
    </xdr:from>
    <xdr:to>
      <xdr:col>3</xdr:col>
      <xdr:colOff>913811</xdr:colOff>
      <xdr:row>753</xdr:row>
      <xdr:rowOff>75557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B2A8F6B-4FEA-4C54-B44C-586EF114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81250" y="68294250"/>
          <a:ext cx="1999661" cy="1390008"/>
        </a:xfrm>
        <a:prstGeom prst="rect">
          <a:avLst/>
        </a:prstGeom>
      </xdr:spPr>
    </xdr:pic>
    <xdr:clientData/>
  </xdr:twoCellAnchor>
  <xdr:twoCellAnchor>
    <xdr:from>
      <xdr:col>0</xdr:col>
      <xdr:colOff>723900</xdr:colOff>
      <xdr:row>769</xdr:row>
      <xdr:rowOff>28575</xdr:rowOff>
    </xdr:from>
    <xdr:to>
      <xdr:col>4</xdr:col>
      <xdr:colOff>554737</xdr:colOff>
      <xdr:row>783</xdr:row>
      <xdr:rowOff>19687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026ADFF-256E-4CEF-B4F3-E6286F1A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2</xdr:col>
      <xdr:colOff>219075</xdr:colOff>
      <xdr:row>771</xdr:row>
      <xdr:rowOff>47625</xdr:rowOff>
    </xdr:from>
    <xdr:to>
      <xdr:col>3</xdr:col>
      <xdr:colOff>894761</xdr:colOff>
      <xdr:row>778</xdr:row>
      <xdr:rowOff>170808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2A2B212C-AAEB-4DDB-8D1B-0E08BC5D3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62200" y="72647175"/>
          <a:ext cx="1999661" cy="1390008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793</xdr:row>
      <xdr:rowOff>161925</xdr:rowOff>
    </xdr:from>
    <xdr:to>
      <xdr:col>4</xdr:col>
      <xdr:colOff>592837</xdr:colOff>
      <xdr:row>806</xdr:row>
      <xdr:rowOff>124462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624C052F-732A-490F-BF9A-E06690D06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2</xdr:col>
      <xdr:colOff>285750</xdr:colOff>
      <xdr:row>795</xdr:row>
      <xdr:rowOff>171450</xdr:rowOff>
    </xdr:from>
    <xdr:to>
      <xdr:col>3</xdr:col>
      <xdr:colOff>961436</xdr:colOff>
      <xdr:row>802</xdr:row>
      <xdr:rowOff>132708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E426FA4-2CBE-4CCF-A922-FEEF37346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28875" y="77209650"/>
          <a:ext cx="1999661" cy="1390008"/>
        </a:xfrm>
        <a:prstGeom prst="rect">
          <a:avLst/>
        </a:prstGeom>
      </xdr:spPr>
    </xdr:pic>
    <xdr:clientData/>
  </xdr:twoCellAnchor>
  <xdr:twoCellAnchor>
    <xdr:from>
      <xdr:col>7</xdr:col>
      <xdr:colOff>581025</xdr:colOff>
      <xdr:row>299</xdr:row>
      <xdr:rowOff>95250</xdr:rowOff>
    </xdr:from>
    <xdr:to>
      <xdr:col>18</xdr:col>
      <xdr:colOff>38101</xdr:colOff>
      <xdr:row>330</xdr:row>
      <xdr:rowOff>133350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F5CF4540-B2CF-4F46-9E5F-F5A52073CF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58125" y="58075830"/>
              <a:ext cx="6246496" cy="5798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1201599</xdr:colOff>
      <xdr:row>833</xdr:row>
      <xdr:rowOff>154770</xdr:rowOff>
    </xdr:from>
    <xdr:to>
      <xdr:col>7</xdr:col>
      <xdr:colOff>204508</xdr:colOff>
      <xdr:row>847</xdr:row>
      <xdr:rowOff>136357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31B2567-F285-4D7B-B49E-F44F6C1F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333373</xdr:colOff>
      <xdr:row>87</xdr:row>
      <xdr:rowOff>178808</xdr:rowOff>
    </xdr:from>
    <xdr:to>
      <xdr:col>20</xdr:col>
      <xdr:colOff>259771</xdr:colOff>
      <xdr:row>104</xdr:row>
      <xdr:rowOff>155863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7E622F-7154-4C91-A126-4F0C457019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57150</xdr:colOff>
      <xdr:row>333</xdr:row>
      <xdr:rowOff>219074</xdr:rowOff>
    </xdr:from>
    <xdr:to>
      <xdr:col>18</xdr:col>
      <xdr:colOff>427050</xdr:colOff>
      <xdr:row>364</xdr:row>
      <xdr:rowOff>39599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1B07A4AC-DB8B-4617-9525-BC0C0B7892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8690" y="64623314"/>
              <a:ext cx="5924880" cy="55812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361949</xdr:colOff>
      <xdr:row>400</xdr:row>
      <xdr:rowOff>123824</xdr:rowOff>
    </xdr:from>
    <xdr:to>
      <xdr:col>16</xdr:col>
      <xdr:colOff>84149</xdr:colOff>
      <xdr:row>430</xdr:row>
      <xdr:rowOff>125324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EDAE33E-86F8-4168-B12A-917065052E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45629" y="77192504"/>
              <a:ext cx="5970600" cy="55793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285749</xdr:colOff>
      <xdr:row>471</xdr:row>
      <xdr:rowOff>9524</xdr:rowOff>
    </xdr:from>
    <xdr:to>
      <xdr:col>15</xdr:col>
      <xdr:colOff>7949</xdr:colOff>
      <xdr:row>501</xdr:row>
      <xdr:rowOff>58649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B434B8CA-90E8-4454-B2E4-FF9278AA17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76009" y="90519884"/>
              <a:ext cx="6046800" cy="55812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257174</xdr:colOff>
      <xdr:row>506</xdr:row>
      <xdr:rowOff>9524</xdr:rowOff>
    </xdr:from>
    <xdr:to>
      <xdr:col>14</xdr:col>
      <xdr:colOff>627074</xdr:colOff>
      <xdr:row>535</xdr:row>
      <xdr:rowOff>58649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1DF19A5D-3DA2-4FA4-9BD6-24BE9F3553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47434" y="97126424"/>
              <a:ext cx="6069660" cy="53983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190499</xdr:colOff>
      <xdr:row>539</xdr:row>
      <xdr:rowOff>152399</xdr:rowOff>
    </xdr:from>
    <xdr:to>
      <xdr:col>14</xdr:col>
      <xdr:colOff>560399</xdr:colOff>
      <xdr:row>569</xdr:row>
      <xdr:rowOff>153899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0BD51BD8-A6D5-4EDC-9999-B44F08017B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80759" y="103464359"/>
              <a:ext cx="6077280" cy="55793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190499</xdr:colOff>
      <xdr:row>573</xdr:row>
      <xdr:rowOff>142874</xdr:rowOff>
    </xdr:from>
    <xdr:to>
      <xdr:col>14</xdr:col>
      <xdr:colOff>560399</xdr:colOff>
      <xdr:row>602</xdr:row>
      <xdr:rowOff>144374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4" name="Chart 13">
              <a:extLst>
                <a:ext uri="{FF2B5EF4-FFF2-40B4-BE49-F238E27FC236}">
                  <a16:creationId xmlns:a16="http://schemas.microsoft.com/office/drawing/2014/main" id="{993C783C-05C6-4164-8CFE-962F2B7C4C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80759" y="109878494"/>
              <a:ext cx="6077280" cy="5396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85724</xdr:colOff>
      <xdr:row>606</xdr:row>
      <xdr:rowOff>190499</xdr:rowOff>
    </xdr:from>
    <xdr:to>
      <xdr:col>14</xdr:col>
      <xdr:colOff>455624</xdr:colOff>
      <xdr:row>637</xdr:row>
      <xdr:rowOff>11024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B0C89684-7ADA-4AC8-8E1D-8E87510183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5984" y="116166899"/>
              <a:ext cx="6077280" cy="55812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533399</xdr:colOff>
      <xdr:row>640</xdr:row>
      <xdr:rowOff>180974</xdr:rowOff>
    </xdr:from>
    <xdr:to>
      <xdr:col>14</xdr:col>
      <xdr:colOff>255599</xdr:colOff>
      <xdr:row>670</xdr:row>
      <xdr:rowOff>1499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6" name="Chart 15">
              <a:extLst>
                <a:ext uri="{FF2B5EF4-FFF2-40B4-BE49-F238E27FC236}">
                  <a16:creationId xmlns:a16="http://schemas.microsoft.com/office/drawing/2014/main" id="{ED09626A-AB0E-42FF-ABFD-01C77E7C01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30239" y="122581034"/>
              <a:ext cx="6123000" cy="53983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552449</xdr:colOff>
      <xdr:row>674</xdr:row>
      <xdr:rowOff>161924</xdr:rowOff>
    </xdr:from>
    <xdr:to>
      <xdr:col>14</xdr:col>
      <xdr:colOff>274649</xdr:colOff>
      <xdr:row>704</xdr:row>
      <xdr:rowOff>163424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7" name="Chart 16">
              <a:extLst>
                <a:ext uri="{FF2B5EF4-FFF2-40B4-BE49-F238E27FC236}">
                  <a16:creationId xmlns:a16="http://schemas.microsoft.com/office/drawing/2014/main" id="{94F89BFD-BA4B-4442-8CE8-31E5427480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49289" y="128985644"/>
              <a:ext cx="6123000" cy="55793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638175</xdr:colOff>
      <xdr:row>367</xdr:row>
      <xdr:rowOff>171450</xdr:rowOff>
    </xdr:from>
    <xdr:to>
      <xdr:col>18</xdr:col>
      <xdr:colOff>360375</xdr:colOff>
      <xdr:row>397</xdr:row>
      <xdr:rowOff>172950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0" name="Chart 19">
              <a:extLst>
                <a:ext uri="{FF2B5EF4-FFF2-40B4-BE49-F238E27FC236}">
                  <a16:creationId xmlns:a16="http://schemas.microsoft.com/office/drawing/2014/main" id="{8EF0AA33-CC73-4265-8DA2-297B1783E8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09635" y="70999350"/>
              <a:ext cx="5917260" cy="55793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</xdr:col>
      <xdr:colOff>380999</xdr:colOff>
      <xdr:row>435</xdr:row>
      <xdr:rowOff>104775</xdr:rowOff>
    </xdr:from>
    <xdr:to>
      <xdr:col>14</xdr:col>
      <xdr:colOff>103199</xdr:colOff>
      <xdr:row>465</xdr:row>
      <xdr:rowOff>153900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1" name="Chart 20">
              <a:extLst>
                <a:ext uri="{FF2B5EF4-FFF2-40B4-BE49-F238E27FC236}">
                  <a16:creationId xmlns:a16="http://schemas.microsoft.com/office/drawing/2014/main" id="{34C20912-3443-4D5F-B38D-0F26B76A76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7839" y="83825715"/>
              <a:ext cx="6123000" cy="55812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Z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561975</xdr:colOff>
      <xdr:row>23</xdr:row>
      <xdr:rowOff>95250</xdr:rowOff>
    </xdr:from>
    <xdr:to>
      <xdr:col>32</xdr:col>
      <xdr:colOff>169961</xdr:colOff>
      <xdr:row>41</xdr:row>
      <xdr:rowOff>95030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3E206F8-E77A-45AD-B494-27A571B95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666749</xdr:colOff>
      <xdr:row>861</xdr:row>
      <xdr:rowOff>9524</xdr:rowOff>
    </xdr:from>
    <xdr:to>
      <xdr:col>5</xdr:col>
      <xdr:colOff>485774</xdr:colOff>
      <xdr:row>880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A5FDE7-EE8C-4FA9-9C59-68CF283BE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1219200</xdr:colOff>
      <xdr:row>813</xdr:row>
      <xdr:rowOff>85725</xdr:rowOff>
    </xdr:from>
    <xdr:to>
      <xdr:col>7</xdr:col>
      <xdr:colOff>222109</xdr:colOff>
      <xdr:row>827</xdr:row>
      <xdr:rowOff>67312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DEE7698-A7B5-465D-B1BB-A591CC8C5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arting-price-adjustment-mode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nancial-mod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xpenditure-mod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RG-mode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Asset-stranding-mode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WACC-Waterfal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PI-mode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Input-data-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Table of Contents"/>
      <sheetName val="Inputs"/>
      <sheetName val="Rolled over and Reset Prices"/>
      <sheetName val="Impact of 2022 Reset"/>
      <sheetName val="Waterfall Chart for Final"/>
      <sheetName val="Reasons Paper Tabl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274333.22994745069</v>
          </cell>
        </row>
        <row r="7">
          <cell r="B7">
            <v>280128.18944426288</v>
          </cell>
          <cell r="C7">
            <v>-5794.9594968121964</v>
          </cell>
        </row>
        <row r="8">
          <cell r="B8">
            <v>275228.17326406448</v>
          </cell>
          <cell r="C8">
            <v>4900.0161801984359</v>
          </cell>
        </row>
        <row r="9">
          <cell r="B9">
            <v>256571.42929062145</v>
          </cell>
          <cell r="C9">
            <v>18656.743973443023</v>
          </cell>
        </row>
        <row r="10">
          <cell r="B10">
            <v>216005.20400711332</v>
          </cell>
          <cell r="C10">
            <v>40566.225283508131</v>
          </cell>
        </row>
        <row r="11">
          <cell r="B11">
            <v>255145.28102115958</v>
          </cell>
          <cell r="C11">
            <v>-39140.077014046255</v>
          </cell>
        </row>
        <row r="12">
          <cell r="B12"/>
          <cell r="C12">
            <v>4060.5214277778869</v>
          </cell>
        </row>
        <row r="13">
          <cell r="B13">
            <v>297581.70030151971</v>
          </cell>
          <cell r="C13"/>
        </row>
        <row r="14">
          <cell r="B14">
            <v>296056.30749376654</v>
          </cell>
          <cell r="C14">
            <v>1525.3928077531746</v>
          </cell>
        </row>
        <row r="15">
          <cell r="B15">
            <v>295596.20353722986</v>
          </cell>
          <cell r="C15">
            <v>460.10395653668093</v>
          </cell>
        </row>
        <row r="16">
          <cell r="B16">
            <v>298183.82286206266</v>
          </cell>
          <cell r="C16">
            <v>-2587.6193248328054</v>
          </cell>
        </row>
        <row r="17">
          <cell r="B17">
            <v>299120.901923517</v>
          </cell>
          <cell r="C17">
            <v>-937.07906145433662</v>
          </cell>
        </row>
        <row r="18">
          <cell r="B18">
            <v>308862.88427567988</v>
          </cell>
          <cell r="C18">
            <v>-9741.9823521628859</v>
          </cell>
        </row>
        <row r="19">
          <cell r="B19">
            <v>298967.63908963278</v>
          </cell>
          <cell r="C19">
            <v>9895.2451860471047</v>
          </cell>
        </row>
        <row r="20">
          <cell r="B20">
            <v>299227.6270140186</v>
          </cell>
          <cell r="C20">
            <v>-259.98792438581586</v>
          </cell>
        </row>
        <row r="21">
          <cell r="B21"/>
          <cell r="C21">
            <v>659.11840064503485</v>
          </cell>
        </row>
        <row r="22">
          <cell r="B22">
            <v>296594.89198966586</v>
          </cell>
        </row>
        <row r="25">
          <cell r="B25">
            <v>4603.3487567682841</v>
          </cell>
          <cell r="C25"/>
        </row>
        <row r="26">
          <cell r="B26">
            <v>4677.2060402801108</v>
          </cell>
          <cell r="C26">
            <v>-73.857283511826608</v>
          </cell>
        </row>
        <row r="27">
          <cell r="B27">
            <v>4429.4416358241479</v>
          </cell>
          <cell r="C27">
            <v>247.7644044559629</v>
          </cell>
        </row>
        <row r="28">
          <cell r="B28">
            <v>4433.2571058646627</v>
          </cell>
          <cell r="C28">
            <v>-3.8154700405150379</v>
          </cell>
        </row>
        <row r="29">
          <cell r="B29">
            <v>3764.6864916080285</v>
          </cell>
          <cell r="C29">
            <v>668.57061425663414</v>
          </cell>
        </row>
        <row r="30">
          <cell r="B30">
            <v>4138.1936732741051</v>
          </cell>
          <cell r="C30">
            <v>-373.50718166607658</v>
          </cell>
        </row>
        <row r="31">
          <cell r="B31"/>
          <cell r="C31">
            <v>-229.71482593187989</v>
          </cell>
        </row>
        <row r="32">
          <cell r="B32">
            <v>4838.7890143305831</v>
          </cell>
          <cell r="C32"/>
        </row>
        <row r="33">
          <cell r="B33">
            <v>4819.3320760459246</v>
          </cell>
          <cell r="C33">
            <v>19.456938284658463</v>
          </cell>
        </row>
        <row r="34">
          <cell r="B34">
            <v>4490.5240532304942</v>
          </cell>
          <cell r="C34">
            <v>328.80802281543038</v>
          </cell>
        </row>
        <row r="35">
          <cell r="B35">
            <v>4475.0891595993317</v>
          </cell>
          <cell r="C35">
            <v>15.434893631162595</v>
          </cell>
        </row>
        <row r="36">
          <cell r="B36">
            <v>4494.7914074437522</v>
          </cell>
          <cell r="C36">
            <v>-19.702247844420526</v>
          </cell>
        </row>
        <row r="37">
          <cell r="B37">
            <v>4800.4555236357055</v>
          </cell>
          <cell r="C37">
            <v>-305.66411619195333</v>
          </cell>
        </row>
        <row r="38">
          <cell r="B38">
            <v>4827.373245064442</v>
          </cell>
          <cell r="C38">
            <v>-26.917721428736513</v>
          </cell>
        </row>
        <row r="39">
          <cell r="B39">
            <v>4799.6524403226913</v>
          </cell>
          <cell r="C39">
            <v>27.720804741750726</v>
          </cell>
        </row>
        <row r="40">
          <cell r="B40"/>
          <cell r="C40">
            <v>-25.861564430503677</v>
          </cell>
        </row>
        <row r="41">
          <cell r="B41">
            <v>4852.0640239079712</v>
          </cell>
          <cell r="C41"/>
        </row>
        <row r="45">
          <cell r="B45">
            <v>54774.81938771117</v>
          </cell>
          <cell r="C45"/>
        </row>
        <row r="46">
          <cell r="B46">
            <v>55900.019324667308</v>
          </cell>
          <cell r="C46">
            <v>-1125.1999369561381</v>
          </cell>
        </row>
        <row r="47">
          <cell r="B47">
            <v>55985.548846807927</v>
          </cell>
          <cell r="C47">
            <v>-85.529522140615882</v>
          </cell>
        </row>
        <row r="48">
          <cell r="B48">
            <v>53464.204342494791</v>
          </cell>
          <cell r="C48">
            <v>2521.3445043131396</v>
          </cell>
        </row>
        <row r="49">
          <cell r="B49">
            <v>49453.565343907816</v>
          </cell>
          <cell r="C49">
            <v>4010.6389985869755</v>
          </cell>
        </row>
        <row r="50">
          <cell r="B50">
            <v>56286.18562758233</v>
          </cell>
          <cell r="C50">
            <v>-6832.6202836745142</v>
          </cell>
        </row>
        <row r="51">
          <cell r="B51"/>
          <cell r="C51">
            <v>5611.6215194520119</v>
          </cell>
        </row>
        <row r="52">
          <cell r="B52">
            <v>58875.074667292029</v>
          </cell>
          <cell r="C52"/>
        </row>
        <row r="53">
          <cell r="B53">
            <v>58579.126261981277</v>
          </cell>
          <cell r="C53">
            <v>295.9484053107517</v>
          </cell>
        </row>
        <row r="54">
          <cell r="B54">
            <v>58561.17777939111</v>
          </cell>
          <cell r="C54">
            <v>17.948482590167259</v>
          </cell>
        </row>
        <row r="55">
          <cell r="B55">
            <v>58673.214162980497</v>
          </cell>
          <cell r="C55">
            <v>-112.0363835893877</v>
          </cell>
        </row>
        <row r="56">
          <cell r="B56">
            <v>59024.581030989015</v>
          </cell>
          <cell r="C56">
            <v>-351.36686800851749</v>
          </cell>
        </row>
        <row r="57">
          <cell r="B57">
            <v>62154.031800717312</v>
          </cell>
          <cell r="C57">
            <v>-3129.450769728297</v>
          </cell>
        </row>
        <row r="58">
          <cell r="B58">
            <v>59977.75354287753</v>
          </cell>
          <cell r="C58">
            <v>2176.2782578397819</v>
          </cell>
        </row>
        <row r="59">
          <cell r="B59"/>
          <cell r="C59">
            <v>77.532104388381413</v>
          </cell>
        </row>
        <row r="60">
          <cell r="B60"/>
          <cell r="C60">
            <v>-217.01680270444922</v>
          </cell>
        </row>
        <row r="61">
          <cell r="B61">
            <v>57632.911093390459</v>
          </cell>
          <cell r="C61"/>
        </row>
        <row r="65">
          <cell r="B65">
            <v>54035.228279184143</v>
          </cell>
          <cell r="C65"/>
        </row>
        <row r="66">
          <cell r="B66">
            <v>55252.244748113699</v>
          </cell>
          <cell r="C66">
            <v>-1217.0164689295561</v>
          </cell>
        </row>
        <row r="67">
          <cell r="B67">
            <v>54233.37406346939</v>
          </cell>
          <cell r="C67">
            <v>1018.870684644311</v>
          </cell>
        </row>
        <row r="68">
          <cell r="B68">
            <v>67212.656127508584</v>
          </cell>
          <cell r="C68">
            <v>-12979.282064039187</v>
          </cell>
        </row>
        <row r="69">
          <cell r="B69">
            <v>55972.257452070633</v>
          </cell>
          <cell r="C69">
            <v>11240.398675437951</v>
          </cell>
        </row>
        <row r="70">
          <cell r="B70">
            <v>60493.525044908245</v>
          </cell>
          <cell r="C70">
            <v>-4521.267592837612</v>
          </cell>
        </row>
        <row r="71">
          <cell r="B71">
            <v>51214.439106954524</v>
          </cell>
          <cell r="C71">
            <v>9279.0859379537196</v>
          </cell>
        </row>
        <row r="72">
          <cell r="B72">
            <v>56856.017451413769</v>
          </cell>
          <cell r="C72"/>
        </row>
        <row r="73">
          <cell r="B73">
            <v>56534.158023347249</v>
          </cell>
          <cell r="C73">
            <v>321.85942806652019</v>
          </cell>
        </row>
        <row r="74">
          <cell r="B74">
            <v>56575.14126632252</v>
          </cell>
          <cell r="C74">
            <v>-40.983242975271423</v>
          </cell>
        </row>
        <row r="75">
          <cell r="B75">
            <v>56503.215793461968</v>
          </cell>
          <cell r="C75">
            <v>71.925472860551963</v>
          </cell>
        </row>
        <row r="76">
          <cell r="B76">
            <v>56682.397466852046</v>
          </cell>
          <cell r="C76">
            <v>-179.18167339007778</v>
          </cell>
        </row>
        <row r="77">
          <cell r="B77">
            <v>59717.402871664199</v>
          </cell>
          <cell r="C77">
            <v>-3035.0054048121528</v>
          </cell>
        </row>
        <row r="78">
          <cell r="B78">
            <v>55196.135278826587</v>
          </cell>
          <cell r="C78">
            <v>4521.267592837612</v>
          </cell>
        </row>
        <row r="79">
          <cell r="B79">
            <v>55184.558863640166</v>
          </cell>
          <cell r="C79">
            <v>11.57641518642049</v>
          </cell>
        </row>
        <row r="80">
          <cell r="B80"/>
          <cell r="C80">
            <v>-210.69246307598951</v>
          </cell>
        </row>
        <row r="81">
          <cell r="B81">
            <v>58316.783576111382</v>
          </cell>
          <cell r="C81"/>
        </row>
        <row r="85">
          <cell r="B85">
            <v>25681.792135408836</v>
          </cell>
          <cell r="C85"/>
        </row>
        <row r="86">
          <cell r="B86">
            <v>26289.971183279777</v>
          </cell>
          <cell r="C86">
            <v>-608.17904787094085</v>
          </cell>
        </row>
        <row r="87">
          <cell r="B87">
            <v>24713.219812454332</v>
          </cell>
          <cell r="C87">
            <v>1576.7513708254446</v>
          </cell>
        </row>
        <row r="88">
          <cell r="B88">
            <v>23628.241897834334</v>
          </cell>
          <cell r="C88">
            <v>1084.977914619998</v>
          </cell>
        </row>
        <row r="89">
          <cell r="B89">
            <v>21692.684721647838</v>
          </cell>
          <cell r="C89">
            <v>1935.5571761864958</v>
          </cell>
        </row>
        <row r="90">
          <cell r="B90">
            <v>26063.369711897878</v>
          </cell>
          <cell r="C90">
            <v>-4370.6849902500398</v>
          </cell>
        </row>
        <row r="91">
          <cell r="B91">
            <v>23113.616335851271</v>
          </cell>
          <cell r="C91">
            <v>2949.7533760466067</v>
          </cell>
        </row>
        <row r="92">
          <cell r="B92">
            <v>28249.9679349664</v>
          </cell>
          <cell r="C92"/>
        </row>
        <row r="93">
          <cell r="B93">
            <v>28090.32863087537</v>
          </cell>
          <cell r="C93">
            <v>159.63930409102977</v>
          </cell>
        </row>
        <row r="94">
          <cell r="B94">
            <v>27868.212661151938</v>
          </cell>
          <cell r="C94">
            <v>222.1159697234325</v>
          </cell>
        </row>
        <row r="95">
          <cell r="B95">
            <v>28315.859570483783</v>
          </cell>
          <cell r="C95">
            <v>-447.64690933184465</v>
          </cell>
        </row>
        <row r="96">
          <cell r="B96">
            <v>28540.135946904109</v>
          </cell>
          <cell r="C96">
            <v>-224.27637642032641</v>
          </cell>
        </row>
        <row r="97">
          <cell r="B97">
            <v>27963.258927411898</v>
          </cell>
          <cell r="C97">
            <v>576.87701949221082</v>
          </cell>
        </row>
        <row r="98">
          <cell r="B98">
            <v>27963.258927411898</v>
          </cell>
          <cell r="C98">
            <v>0</v>
          </cell>
        </row>
        <row r="99">
          <cell r="B99">
            <v>28340.076176114304</v>
          </cell>
          <cell r="C99">
            <v>-376.81724870240578</v>
          </cell>
        </row>
        <row r="100">
          <cell r="B100"/>
          <cell r="C100">
            <v>405.99238804801644</v>
          </cell>
        </row>
        <row r="101">
          <cell r="B101">
            <v>28565.852081866513</v>
          </cell>
          <cell r="C101"/>
        </row>
        <row r="105">
          <cell r="B105">
            <v>135238.04138837827</v>
          </cell>
          <cell r="C105"/>
        </row>
        <row r="106">
          <cell r="B106">
            <v>138008.74814792196</v>
          </cell>
          <cell r="C106">
            <v>-2770.706759543682</v>
          </cell>
        </row>
        <row r="107">
          <cell r="B107">
            <v>135866.58890550863</v>
          </cell>
          <cell r="C107">
            <v>2142.1592424133269</v>
          </cell>
        </row>
        <row r="108">
          <cell r="B108">
            <v>107833.06981691904</v>
          </cell>
          <cell r="C108">
            <v>28033.519088589586</v>
          </cell>
        </row>
        <row r="109">
          <cell r="B109">
            <v>85122.009997879009</v>
          </cell>
          <cell r="C109">
            <v>22711.059819040034</v>
          </cell>
        </row>
        <row r="110">
          <cell r="B110">
            <v>108164.00696349697</v>
          </cell>
          <cell r="C110">
            <v>-23041.99696561796</v>
          </cell>
        </row>
        <row r="111">
          <cell r="B111">
            <v>121714.23154323961</v>
          </cell>
          <cell r="C111">
            <v>-13550.224579742644</v>
          </cell>
        </row>
        <row r="112">
          <cell r="B112">
            <v>148761.85123351694</v>
          </cell>
          <cell r="C112"/>
        </row>
        <row r="113">
          <cell r="B113">
            <v>148033.36250151673</v>
          </cell>
          <cell r="C113">
            <v>728.48873200020171</v>
          </cell>
        </row>
        <row r="114">
          <cell r="B114">
            <v>148101.14777713383</v>
          </cell>
          <cell r="C114">
            <v>-67.78527561709052</v>
          </cell>
        </row>
        <row r="115">
          <cell r="B115">
            <v>150216.44417553712</v>
          </cell>
          <cell r="C115">
            <v>-2115.2963984032976</v>
          </cell>
        </row>
        <row r="116">
          <cell r="B116">
            <v>150378.99607132812</v>
          </cell>
          <cell r="C116">
            <v>-162.55189579099533</v>
          </cell>
        </row>
        <row r="117">
          <cell r="B117">
            <v>154227.73515225083</v>
          </cell>
          <cell r="C117">
            <v>-3848.7390809227072</v>
          </cell>
        </row>
        <row r="118">
          <cell r="B118">
            <v>151003.1180954524</v>
          </cell>
          <cell r="C118">
            <v>3224.6170567984227</v>
          </cell>
        </row>
        <row r="119">
          <cell r="B119"/>
          <cell r="C119">
            <v>706.69684280807269</v>
          </cell>
        </row>
        <row r="120">
          <cell r="B120">
            <v>147227.28121438954</v>
          </cell>
          <cell r="C120"/>
        </row>
      </sheetData>
      <sheetData sheetId="7">
        <row r="6">
          <cell r="C6">
            <v>4.8520640239079711</v>
          </cell>
        </row>
        <row r="7">
          <cell r="C7">
            <v>57.632911093390462</v>
          </cell>
        </row>
        <row r="8">
          <cell r="C8">
            <v>58.316783576111384</v>
          </cell>
        </row>
        <row r="9">
          <cell r="C9">
            <v>28.565852081866513</v>
          </cell>
        </row>
        <row r="10">
          <cell r="C10">
            <v>147.22728121438954</v>
          </cell>
        </row>
        <row r="11">
          <cell r="C11">
            <v>296.59489198966588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Table of Contents"/>
      <sheetName val="Inputs"/>
      <sheetName val="GPB data"/>
      <sheetName val="Timing"/>
      <sheetName val="Diag"/>
      <sheetName val="RAB"/>
      <sheetName val="Tax"/>
      <sheetName val="BBAR"/>
      <sheetName val="Rev"/>
      <sheetName val="MAR"/>
      <sheetName val="Outputs"/>
      <sheetName val="Outputs to Chartbook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5">
          <cell r="C35">
            <v>4852.0403518113271</v>
          </cell>
          <cell r="D35">
            <v>57632.911093390459</v>
          </cell>
          <cell r="E35">
            <v>58316.783576111382</v>
          </cell>
          <cell r="F35">
            <v>28565.852081866513</v>
          </cell>
          <cell r="G35">
            <v>147227.28121438954</v>
          </cell>
        </row>
        <row r="36">
          <cell r="C36">
            <v>5338.6596192036195</v>
          </cell>
          <cell r="D36">
            <v>64168.656318669084</v>
          </cell>
          <cell r="E36">
            <v>61645.833277031728</v>
          </cell>
          <cell r="F36">
            <v>32919.034204534095</v>
          </cell>
          <cell r="G36">
            <v>163454.71988581572</v>
          </cell>
        </row>
        <row r="37">
          <cell r="C37">
            <v>5751.6559853987037</v>
          </cell>
          <cell r="D37">
            <v>69923.586379332599</v>
          </cell>
          <cell r="E37">
            <v>63816.278908925728</v>
          </cell>
          <cell r="F37">
            <v>37148.604807211515</v>
          </cell>
          <cell r="G37">
            <v>180939.31938394424</v>
          </cell>
        </row>
        <row r="38">
          <cell r="C38">
            <v>6175.4592209665452</v>
          </cell>
          <cell r="D38">
            <v>75899.419977248355</v>
          </cell>
          <cell r="E38">
            <v>65846.290613672361</v>
          </cell>
          <cell r="F38">
            <v>41782.01630625355</v>
          </cell>
          <cell r="G38">
            <v>200245.54476221118</v>
          </cell>
        </row>
        <row r="48">
          <cell r="C48">
            <v>-5.4999999999999938E-2</v>
          </cell>
          <cell r="D48">
            <v>-4.9999999999999822E-2</v>
          </cell>
          <cell r="E48">
            <v>0</v>
          </cell>
          <cell r="F48">
            <v>-9.9999999999999867E-2</v>
          </cell>
          <cell r="G48">
            <v>-8.4999999999999742E-2</v>
          </cell>
        </row>
        <row r="53">
          <cell r="C53">
            <v>20.025797891122572</v>
          </cell>
          <cell r="D53">
            <v>17.747292074092464</v>
          </cell>
          <cell r="E53">
            <v>20.573868761477357</v>
          </cell>
          <cell r="F53">
            <v>17.280451135888878</v>
          </cell>
          <cell r="G53">
            <v>16.615077254265273</v>
          </cell>
        </row>
        <row r="54">
          <cell r="C54">
            <v>5298.0765769339923</v>
          </cell>
          <cell r="D54">
            <v>95262.002290614153</v>
          </cell>
          <cell r="E54">
            <v>94016.876204780914</v>
          </cell>
          <cell r="F54">
            <v>44218.014630959515</v>
          </cell>
          <cell r="G54">
            <v>219849.05161680069</v>
          </cell>
        </row>
      </sheetData>
      <sheetData sheetId="13">
        <row r="8">
          <cell r="C8">
            <v>4.3839982678933236</v>
          </cell>
          <cell r="D8">
            <v>4.8387890143305832</v>
          </cell>
          <cell r="E8">
            <v>5.2841277471938444</v>
          </cell>
          <cell r="F8">
            <v>5.6810290577007203</v>
          </cell>
          <cell r="G8">
            <v>6.093140701897255</v>
          </cell>
        </row>
        <row r="9">
          <cell r="C9">
            <v>4.3839982678933236</v>
          </cell>
          <cell r="D9">
            <v>4.8520403518113273</v>
          </cell>
          <cell r="E9">
            <v>5.3386596192036198</v>
          </cell>
          <cell r="F9">
            <v>5.7516559853987035</v>
          </cell>
          <cell r="G9">
            <v>6.1754592209665455</v>
          </cell>
        </row>
        <row r="10">
          <cell r="C10">
            <v>51.435568618416461</v>
          </cell>
          <cell r="D10">
            <v>58.875074667292026</v>
          </cell>
          <cell r="E10">
            <v>66.647731492930163</v>
          </cell>
          <cell r="F10">
            <v>74.245167016280959</v>
          </cell>
          <cell r="G10">
            <v>82.474690088078376</v>
          </cell>
        </row>
        <row r="11">
          <cell r="C11">
            <v>51.435568618416461</v>
          </cell>
          <cell r="D11">
            <v>57.632911093390462</v>
          </cell>
          <cell r="E11">
            <v>64.168656318669079</v>
          </cell>
          <cell r="F11">
            <v>69.923586379332605</v>
          </cell>
          <cell r="G11">
            <v>75.899419977248357</v>
          </cell>
        </row>
        <row r="12">
          <cell r="C12">
            <v>50.702277198411046</v>
          </cell>
          <cell r="D12">
            <v>56.85601745141377</v>
          </cell>
          <cell r="E12">
            <v>62.771439747555824</v>
          </cell>
          <cell r="F12">
            <v>68.230698461355786</v>
          </cell>
          <cell r="G12">
            <v>73.989155492156982</v>
          </cell>
        </row>
        <row r="13">
          <cell r="C13">
            <v>50.702277198411046</v>
          </cell>
          <cell r="D13">
            <v>58.316783576111384</v>
          </cell>
          <cell r="E13">
            <v>61.645833277031727</v>
          </cell>
          <cell r="F13">
            <v>63.816278908925725</v>
          </cell>
          <cell r="G13">
            <v>65.846290613672366</v>
          </cell>
        </row>
        <row r="14">
          <cell r="C14">
            <v>24.646151307304976</v>
          </cell>
          <cell r="D14">
            <v>28.249967934966399</v>
          </cell>
          <cell r="E14">
            <v>32.036118072450918</v>
          </cell>
          <cell r="F14">
            <v>35.765055397940557</v>
          </cell>
          <cell r="G14">
            <v>39.830532181585156</v>
          </cell>
        </row>
        <row r="15">
          <cell r="C15">
            <v>24.646151307304976</v>
          </cell>
          <cell r="D15">
            <v>28.565852081866513</v>
          </cell>
          <cell r="E15">
            <v>32.919034204534093</v>
          </cell>
          <cell r="F15">
            <v>37.148604807211512</v>
          </cell>
          <cell r="G15">
            <v>41.782016306253553</v>
          </cell>
        </row>
        <row r="16">
          <cell r="C16">
            <v>131.62338640956244</v>
          </cell>
          <cell r="D16">
            <v>148.76185123351695</v>
          </cell>
          <cell r="E16">
            <v>167.03312672078675</v>
          </cell>
          <cell r="F16">
            <v>187.41116818072274</v>
          </cell>
          <cell r="G16">
            <v>210.27533069877097</v>
          </cell>
        </row>
        <row r="17">
          <cell r="C17">
            <v>131.62338640956244</v>
          </cell>
          <cell r="D17">
            <v>147.22728121438954</v>
          </cell>
          <cell r="E17">
            <v>163.45471988581573</v>
          </cell>
          <cell r="F17">
            <v>180.93931938394425</v>
          </cell>
          <cell r="G17">
            <v>200.24554476221118</v>
          </cell>
        </row>
        <row r="21">
          <cell r="C21">
            <v>4.8387890143305832</v>
          </cell>
          <cell r="D21">
            <v>-5.114540505171547E-2</v>
          </cell>
          <cell r="E21">
            <v>-5.114540505171547E-2</v>
          </cell>
        </row>
        <row r="22">
          <cell r="C22">
            <v>4.8520403518113273</v>
          </cell>
          <cell r="D22">
            <v>-5.4999999999999938E-2</v>
          </cell>
          <cell r="E22">
            <v>-5.4999999999999938E-2</v>
          </cell>
        </row>
        <row r="23">
          <cell r="C23">
            <v>58.875074667292026</v>
          </cell>
          <cell r="D23">
            <v>-7.4856321772311094E-2</v>
          </cell>
          <cell r="E23">
            <v>-7.4856321772311094E-2</v>
          </cell>
        </row>
        <row r="24">
          <cell r="C24">
            <v>57.632911093390462</v>
          </cell>
          <cell r="D24">
            <v>-4.9999999999999822E-2</v>
          </cell>
          <cell r="E24">
            <v>-4.9999999999999822E-2</v>
          </cell>
        </row>
        <row r="25">
          <cell r="C25">
            <v>56.85601745141377</v>
          </cell>
          <cell r="D25">
            <v>-5.2202749200648838E-2</v>
          </cell>
          <cell r="E25">
            <v>-5.2202749200648838E-2</v>
          </cell>
        </row>
        <row r="26">
          <cell r="C26">
            <v>58.316783576111384</v>
          </cell>
          <cell r="D26">
            <v>-7.6500899479767126E-2</v>
          </cell>
          <cell r="E26">
            <v>0</v>
          </cell>
        </row>
        <row r="27">
          <cell r="C27">
            <v>28.249967934966399</v>
          </cell>
          <cell r="D27">
            <v>-0.1</v>
          </cell>
          <cell r="E27">
            <v>-0.1</v>
          </cell>
        </row>
        <row r="28">
          <cell r="C28">
            <v>28.565852081866513</v>
          </cell>
          <cell r="D28">
            <v>-9.9999999999999867E-2</v>
          </cell>
          <cell r="E28">
            <v>-9.9999999999999867E-2</v>
          </cell>
        </row>
        <row r="29">
          <cell r="C29">
            <v>148.76185123351695</v>
          </cell>
          <cell r="D29">
            <v>-0.1</v>
          </cell>
          <cell r="E29">
            <v>-0.1</v>
          </cell>
        </row>
        <row r="30">
          <cell r="C30">
            <v>147.22728121438954</v>
          </cell>
          <cell r="D30">
            <v>-8.4999999999999742E-2</v>
          </cell>
          <cell r="E30">
            <v>-8.4999999999999742E-2</v>
          </cell>
        </row>
        <row r="34">
          <cell r="C34">
            <v>0.81488859839952976</v>
          </cell>
        </row>
        <row r="35">
          <cell r="C35">
            <v>0.83896143833212278</v>
          </cell>
        </row>
        <row r="36">
          <cell r="C36">
            <v>0.659350593591289</v>
          </cell>
        </row>
        <row r="37">
          <cell r="C37">
            <v>0.69349352067268055</v>
          </cell>
        </row>
        <row r="38">
          <cell r="C38">
            <v>0.7507305755130802</v>
          </cell>
        </row>
        <row r="42">
          <cell r="C42">
            <v>5.2554925574853808</v>
          </cell>
          <cell r="D42">
            <v>0.14271871451506324</v>
          </cell>
        </row>
        <row r="43">
          <cell r="C43">
            <v>62.036032919357702</v>
          </cell>
          <cell r="D43">
            <v>0.13021945182642036</v>
          </cell>
        </row>
        <row r="44">
          <cell r="C44">
            <v>58.316783576111384</v>
          </cell>
          <cell r="D44">
            <v>7.6500899479767126E-2</v>
          </cell>
        </row>
        <row r="45">
          <cell r="C45">
            <v>33.030059883618271</v>
          </cell>
          <cell r="D45">
            <v>0.2719055530446306</v>
          </cell>
        </row>
        <row r="46">
          <cell r="C46">
            <v>166.4269880533478</v>
          </cell>
          <cell r="D46">
            <v>0.2264933871494974</v>
          </cell>
        </row>
        <row r="50">
          <cell r="C50">
            <v>-5.114540505171547E-2</v>
          </cell>
          <cell r="D50">
            <v>-5.4999999999999938E-2</v>
          </cell>
        </row>
        <row r="51">
          <cell r="C51">
            <v>-7.4856321772311094E-2</v>
          </cell>
          <cell r="D51">
            <v>-4.9999999999999822E-2</v>
          </cell>
        </row>
        <row r="52">
          <cell r="C52">
            <v>-5.2202749200648838E-2</v>
          </cell>
          <cell r="D52">
            <v>0</v>
          </cell>
        </row>
        <row r="53">
          <cell r="C53">
            <v>-0.1</v>
          </cell>
          <cell r="D53">
            <v>-9.9999999999999867E-2</v>
          </cell>
        </row>
        <row r="54">
          <cell r="C54">
            <v>-0.1</v>
          </cell>
          <cell r="D54">
            <v>-8.4999999999999742E-2</v>
          </cell>
        </row>
        <row r="58">
          <cell r="C58">
            <v>4.8520403518113273</v>
          </cell>
          <cell r="D58">
            <v>5.4999999999999938E-2</v>
          </cell>
        </row>
        <row r="59">
          <cell r="C59">
            <v>57.632911093390462</v>
          </cell>
          <cell r="D59">
            <v>4.9999999999999822E-2</v>
          </cell>
        </row>
        <row r="60">
          <cell r="C60">
            <v>58.316783576111384</v>
          </cell>
          <cell r="D60">
            <v>0</v>
          </cell>
        </row>
        <row r="61">
          <cell r="C61">
            <v>28.565852081866513</v>
          </cell>
          <cell r="D61">
            <v>9.9999999999999867E-2</v>
          </cell>
        </row>
        <row r="62">
          <cell r="C62">
            <v>147.22728121438954</v>
          </cell>
          <cell r="D62">
            <v>8.4999999999999742E-2</v>
          </cell>
        </row>
        <row r="69">
          <cell r="C69">
            <v>147.22728121438954</v>
          </cell>
          <cell r="D69">
            <v>3</v>
          </cell>
        </row>
        <row r="72">
          <cell r="C72" t="str">
            <v>Rate of change / Alternative X factor</v>
          </cell>
        </row>
        <row r="73">
          <cell r="B73" t="str">
            <v>Rate of change</v>
          </cell>
          <cell r="C73">
            <v>-8.4999999999999742E-2</v>
          </cell>
        </row>
        <row r="78">
          <cell r="C78">
            <v>147227.28121438954</v>
          </cell>
          <cell r="D78">
            <v>3</v>
          </cell>
        </row>
        <row r="79">
          <cell r="C79">
            <v>163454.71988581572</v>
          </cell>
          <cell r="D79">
            <v>3</v>
          </cell>
        </row>
        <row r="80">
          <cell r="C80">
            <v>180939.31938394424</v>
          </cell>
          <cell r="D80">
            <v>3</v>
          </cell>
        </row>
        <row r="81">
          <cell r="C81">
            <v>200245.54476221118</v>
          </cell>
          <cell r="D81">
            <v>3</v>
          </cell>
        </row>
        <row r="89">
          <cell r="C89">
            <v>5.67E-2</v>
          </cell>
          <cell r="D89">
            <v>2</v>
          </cell>
        </row>
        <row r="95">
          <cell r="C95">
            <v>4.8520403518113273</v>
          </cell>
          <cell r="D95">
            <v>3</v>
          </cell>
        </row>
        <row r="96">
          <cell r="C96">
            <v>57.632911093390462</v>
          </cell>
          <cell r="D96">
            <v>3</v>
          </cell>
        </row>
        <row r="97">
          <cell r="C97">
            <v>58.316783576111384</v>
          </cell>
          <cell r="D97">
            <v>3</v>
          </cell>
        </row>
        <row r="98">
          <cell r="C98">
            <v>28.565852081866513</v>
          </cell>
          <cell r="D98">
            <v>3</v>
          </cell>
        </row>
        <row r="101">
          <cell r="C101" t="str">
            <v>Rate of change / Alternative X factor</v>
          </cell>
        </row>
        <row r="102">
          <cell r="C102">
            <v>-5.4999999999999938E-2</v>
          </cell>
        </row>
        <row r="103">
          <cell r="C103">
            <v>-4.9999999999999822E-2</v>
          </cell>
        </row>
        <row r="104">
          <cell r="C104">
            <v>0</v>
          </cell>
        </row>
        <row r="105">
          <cell r="C105">
            <v>-9.9999999999999867E-2</v>
          </cell>
        </row>
        <row r="110">
          <cell r="C110">
            <v>0.99607102026032623</v>
          </cell>
          <cell r="D110">
            <v>4</v>
          </cell>
        </row>
        <row r="111">
          <cell r="C111">
            <v>1.0280839896344838</v>
          </cell>
          <cell r="D111">
            <v>4</v>
          </cell>
        </row>
        <row r="112">
          <cell r="C112">
            <v>1.0297256851263301</v>
          </cell>
          <cell r="D112">
            <v>4</v>
          </cell>
        </row>
        <row r="113">
          <cell r="C113">
            <v>1.0274419505609997</v>
          </cell>
          <cell r="D113">
            <v>4</v>
          </cell>
        </row>
        <row r="117">
          <cell r="C117">
            <v>4.0399999999999998E-2</v>
          </cell>
          <cell r="D117">
            <v>2</v>
          </cell>
        </row>
        <row r="123">
          <cell r="B123" t="str">
            <v>Gas Pipeline Business</v>
          </cell>
          <cell r="C123" t="str">
            <v xml:space="preserve"> DY20 data</v>
          </cell>
          <cell r="D123" t="str">
            <v>DY21 data</v>
          </cell>
        </row>
        <row r="124">
          <cell r="B124" t="str">
            <v>GasNet</v>
          </cell>
          <cell r="C124">
            <v>26.412269938650308</v>
          </cell>
          <cell r="D124">
            <v>25.029213483146066</v>
          </cell>
        </row>
        <row r="125">
          <cell r="B125" t="str">
            <v>Powerco</v>
          </cell>
          <cell r="C125">
            <v>17.421781363497615</v>
          </cell>
          <cell r="D125">
            <v>21.537782753579943</v>
          </cell>
        </row>
        <row r="126">
          <cell r="B126" t="str">
            <v>Vector</v>
          </cell>
          <cell r="C126">
            <v>31.873587872593909</v>
          </cell>
          <cell r="D126">
            <v>32.236518448438979</v>
          </cell>
        </row>
        <row r="127">
          <cell r="B127" t="str">
            <v>First Gas distribution</v>
          </cell>
          <cell r="C127">
            <v>21.82628380019365</v>
          </cell>
          <cell r="D127">
            <v>25.801919644738813</v>
          </cell>
        </row>
        <row r="128">
          <cell r="B128" t="str">
            <v>First Gas transmission</v>
          </cell>
          <cell r="C128">
            <v>20.887919735761333</v>
          </cell>
          <cell r="D128">
            <v>22.79594925455509</v>
          </cell>
        </row>
        <row r="131">
          <cell r="B131" t="str">
            <v>Gas Pipeline Business</v>
          </cell>
          <cell r="C131" t="str">
            <v xml:space="preserve"> DY20 data</v>
          </cell>
          <cell r="D131" t="str">
            <v>DY21 data</v>
          </cell>
        </row>
        <row r="132">
          <cell r="B132" t="str">
            <v>GasNet</v>
          </cell>
          <cell r="C132">
            <v>15.764166350405986</v>
          </cell>
          <cell r="D132">
            <v>20.025797891122572</v>
          </cell>
        </row>
        <row r="133">
          <cell r="B133" t="str">
            <v>Powerco</v>
          </cell>
          <cell r="C133">
            <v>14.792225320081798</v>
          </cell>
          <cell r="D133">
            <v>17.747292074092464</v>
          </cell>
        </row>
        <row r="134">
          <cell r="B134" t="str">
            <v>Vector</v>
          </cell>
          <cell r="C134">
            <v>17.922481317788815</v>
          </cell>
          <cell r="D134">
            <v>20.573868761477357</v>
          </cell>
        </row>
        <row r="135">
          <cell r="B135" t="str">
            <v>First Gas distribution</v>
          </cell>
          <cell r="C135">
            <v>18.016847974913674</v>
          </cell>
          <cell r="D135">
            <v>17.280451135888878</v>
          </cell>
        </row>
        <row r="136">
          <cell r="B136" t="str">
            <v>First Gas transmission</v>
          </cell>
          <cell r="C136">
            <v>14.928104175551553</v>
          </cell>
          <cell r="D136">
            <v>16.615077254265273</v>
          </cell>
        </row>
        <row r="140">
          <cell r="B140" t="str">
            <v>Gas Pipeline Business</v>
          </cell>
          <cell r="C140" t="str">
            <v>Adjustment Factor
Draft</v>
          </cell>
          <cell r="D140" t="str">
            <v>Adjustment Factor
 Final</v>
          </cell>
        </row>
        <row r="141">
          <cell r="B141" t="str">
            <v>GasNet</v>
          </cell>
          <cell r="C141">
            <v>0.63797069690796704</v>
          </cell>
          <cell r="D141">
            <v>0.81488859839952976</v>
          </cell>
        </row>
        <row r="142">
          <cell r="B142" t="str">
            <v>Powerco</v>
          </cell>
          <cell r="C142">
            <v>0.87123767527371776</v>
          </cell>
          <cell r="D142">
            <v>0.83896143833212278</v>
          </cell>
        </row>
        <row r="143">
          <cell r="B143" t="str">
            <v>Vector</v>
          </cell>
          <cell r="C143">
            <v>0.59995207244595439</v>
          </cell>
          <cell r="D143">
            <v>0.659350593591289</v>
          </cell>
        </row>
        <row r="144">
          <cell r="B144" t="str">
            <v>First Gas distribution</v>
          </cell>
          <cell r="C144">
            <v>0.84655634101587696</v>
          </cell>
          <cell r="D144">
            <v>0.69349352067268055</v>
          </cell>
        </row>
        <row r="145">
          <cell r="B145" t="str">
            <v>First Gas transmission</v>
          </cell>
          <cell r="C145">
            <v>0.75050922700114164</v>
          </cell>
          <cell r="D145">
            <v>0.7507305755130802</v>
          </cell>
        </row>
        <row r="150">
          <cell r="C150" t="str">
            <v>Value</v>
          </cell>
          <cell r="D150" t="str">
            <v>Decimal places</v>
          </cell>
        </row>
        <row r="151">
          <cell r="B151" t="str">
            <v>Transitional adjusted asset life</v>
          </cell>
          <cell r="C151">
            <v>16.615077254265273</v>
          </cell>
          <cell r="D151">
            <v>2</v>
          </cell>
        </row>
        <row r="154">
          <cell r="C154" t="str">
            <v>Value</v>
          </cell>
          <cell r="D154" t="str">
            <v>Decimal places</v>
          </cell>
        </row>
        <row r="155">
          <cell r="B155" t="str">
            <v>Total depreciation, $m</v>
          </cell>
          <cell r="C155">
            <v>219.84905161680069</v>
          </cell>
          <cell r="D155">
            <v>2</v>
          </cell>
        </row>
        <row r="160">
          <cell r="C160" t="str">
            <v>Transitional adjusted asset life</v>
          </cell>
          <cell r="D160" t="str">
            <v>Decimal places</v>
          </cell>
        </row>
        <row r="161">
          <cell r="B161" t="str">
            <v>GasNet Limited</v>
          </cell>
          <cell r="C161">
            <v>20.025797891122572</v>
          </cell>
          <cell r="D161">
            <v>2</v>
          </cell>
        </row>
        <row r="162">
          <cell r="B162" t="str">
            <v>Powerco Limited</v>
          </cell>
          <cell r="C162">
            <v>17.747292074092464</v>
          </cell>
          <cell r="D162">
            <v>2</v>
          </cell>
        </row>
        <row r="163">
          <cell r="B163" t="str">
            <v>Vector Limited</v>
          </cell>
          <cell r="C163">
            <v>20.573868761477357</v>
          </cell>
          <cell r="D163">
            <v>2</v>
          </cell>
        </row>
        <row r="164">
          <cell r="B164" t="str">
            <v>First Gas Limited</v>
          </cell>
          <cell r="C164">
            <v>17.280451135888878</v>
          </cell>
          <cell r="D164">
            <v>2</v>
          </cell>
        </row>
        <row r="167">
          <cell r="C167" t="str">
            <v>Total depreciation, $m</v>
          </cell>
          <cell r="D167" t="str">
            <v>Decimal places</v>
          </cell>
        </row>
        <row r="168">
          <cell r="B168" t="str">
            <v>GasNet Limited</v>
          </cell>
          <cell r="C168">
            <v>5.2980765769339921</v>
          </cell>
          <cell r="D168">
            <v>2</v>
          </cell>
        </row>
        <row r="169">
          <cell r="B169" t="str">
            <v>Powerco Limited</v>
          </cell>
          <cell r="C169">
            <v>95.262002290614149</v>
          </cell>
          <cell r="D169">
            <v>2</v>
          </cell>
        </row>
        <row r="170">
          <cell r="B170" t="str">
            <v>Vector Limited</v>
          </cell>
          <cell r="C170">
            <v>94.016876204780914</v>
          </cell>
          <cell r="D170">
            <v>2</v>
          </cell>
        </row>
        <row r="171">
          <cell r="B171" t="str">
            <v>First Gas Limited</v>
          </cell>
          <cell r="C171">
            <v>44.218014630959516</v>
          </cell>
          <cell r="D171">
            <v>2</v>
          </cell>
        </row>
      </sheetData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Table of Contents"/>
      <sheetName val="Inputs"/>
      <sheetName val="Inflation"/>
      <sheetName val="Capital contributions"/>
      <sheetName val="Assessment - Capex"/>
      <sheetName val="Assessment - Opex"/>
      <sheetName val="Policy"/>
      <sheetName val="Cost of Finance Adjustment"/>
      <sheetName val="Totals"/>
      <sheetName val="Outputs"/>
      <sheetName val="Reflation inputs"/>
      <sheetName val="Reflation Calculations"/>
      <sheetName val="Reflation outputs"/>
      <sheetName val="Chart book"/>
      <sheetName val="CB Capex approach"/>
      <sheetName val="CB Exp fcast"/>
      <sheetName val="CB Accept"/>
      <sheetName val="CB Ind tot comp"/>
      <sheetName val="CB 2017 feeder"/>
      <sheetName val="CB Att "/>
      <sheetName val="Allowance vs Actuals"/>
      <sheetName val="Historic over or under spend"/>
      <sheetName val="Expenditure-model"/>
      <sheetName val="For Simon"/>
      <sheetName val="CB Att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2105.869235328832</v>
          </cell>
        </row>
      </sheetData>
      <sheetData sheetId="15">
        <row r="7">
          <cell r="C7">
            <v>9.4540000000000006</v>
          </cell>
          <cell r="D7">
            <v>3.3085544542126044</v>
          </cell>
          <cell r="E7">
            <v>0</v>
          </cell>
          <cell r="F7">
            <v>3.3085544542126044</v>
          </cell>
          <cell r="G7">
            <v>9.2739999999999991</v>
          </cell>
          <cell r="H7">
            <v>4.2152500000000002</v>
          </cell>
          <cell r="I7">
            <v>9.6079987875448971</v>
          </cell>
        </row>
        <row r="8">
          <cell r="C8">
            <v>73.584999999999994</v>
          </cell>
          <cell r="D8">
            <v>67.270532197188558</v>
          </cell>
          <cell r="E8">
            <v>0.20022789748858849</v>
          </cell>
          <cell r="F8">
            <v>67.07030429969997</v>
          </cell>
          <cell r="G8">
            <v>73.405000000000001</v>
          </cell>
          <cell r="H8">
            <v>72.694000000000003</v>
          </cell>
          <cell r="I8">
            <v>75.561856071468114</v>
          </cell>
        </row>
        <row r="9">
          <cell r="C9">
            <v>56.271407955439656</v>
          </cell>
          <cell r="D9">
            <v>23.064432580330454</v>
          </cell>
          <cell r="E9">
            <v>0.75615090467743606</v>
          </cell>
          <cell r="F9">
            <v>22.308281675653017</v>
          </cell>
          <cell r="G9">
            <v>56.336750000000002</v>
          </cell>
          <cell r="H9">
            <v>36.6725376702299</v>
          </cell>
          <cell r="I9">
            <v>57.922801949133195</v>
          </cell>
        </row>
        <row r="10">
          <cell r="C10">
            <v>39.970487194062024</v>
          </cell>
          <cell r="D10">
            <v>47.169848254381954</v>
          </cell>
          <cell r="E10">
            <v>0.19835364105631562</v>
          </cell>
          <cell r="F10">
            <v>46.971494613325639</v>
          </cell>
          <cell r="G10">
            <v>41.972000000000001</v>
          </cell>
          <cell r="H10">
            <v>57.600999999999999</v>
          </cell>
          <cell r="I10">
            <v>39.970487194062024</v>
          </cell>
        </row>
        <row r="11">
          <cell r="C11">
            <v>198.196</v>
          </cell>
          <cell r="D11">
            <v>142.8981649373838</v>
          </cell>
          <cell r="E11">
            <v>1.2565790092981479</v>
          </cell>
          <cell r="F11">
            <v>141.64158592808565</v>
          </cell>
          <cell r="G11">
            <v>198.196</v>
          </cell>
          <cell r="H11">
            <v>156.101</v>
          </cell>
          <cell r="I11">
            <v>201.2</v>
          </cell>
        </row>
        <row r="17">
          <cell r="C17">
            <v>9454</v>
          </cell>
          <cell r="D17">
            <v>3308.5544542126045</v>
          </cell>
          <cell r="E17">
            <v>12762.554454212604</v>
          </cell>
        </row>
        <row r="18">
          <cell r="C18">
            <v>73585</v>
          </cell>
          <cell r="D18">
            <v>67270.532197188557</v>
          </cell>
          <cell r="E18">
            <v>140855.53219718856</v>
          </cell>
        </row>
        <row r="19">
          <cell r="C19">
            <v>56271.407955439659</v>
          </cell>
          <cell r="D19">
            <v>23064.432580330453</v>
          </cell>
          <cell r="E19">
            <v>79335.840535770112</v>
          </cell>
        </row>
        <row r="20">
          <cell r="C20">
            <v>39970.487194062021</v>
          </cell>
          <cell r="D20">
            <v>47169.848254381955</v>
          </cell>
          <cell r="E20">
            <v>87140.335448443977</v>
          </cell>
        </row>
        <row r="21">
          <cell r="C21">
            <v>198196</v>
          </cell>
          <cell r="D21">
            <v>142898.16493738379</v>
          </cell>
          <cell r="E21">
            <v>341094.16493738379</v>
          </cell>
        </row>
        <row r="22">
          <cell r="C22">
            <v>377476.89514950168</v>
          </cell>
          <cell r="D22">
            <v>283711.53242349735</v>
          </cell>
          <cell r="E22">
            <v>661188.42757299903</v>
          </cell>
        </row>
        <row r="26">
          <cell r="C26">
            <v>1.019409100711667</v>
          </cell>
          <cell r="D26">
            <v>0.78490112192932915</v>
          </cell>
          <cell r="E26">
            <v>0.94612780208036806</v>
          </cell>
        </row>
        <row r="27">
          <cell r="C27">
            <v>1.0024521490361693</v>
          </cell>
          <cell r="D27">
            <v>0.92263879136792548</v>
          </cell>
          <cell r="E27">
            <v>0.96411017321945092</v>
          </cell>
        </row>
        <row r="28">
          <cell r="C28">
            <v>0.99884015239501145</v>
          </cell>
          <cell r="D28">
            <v>0.60831028046805913</v>
          </cell>
          <cell r="E28">
            <v>0.85298836839886527</v>
          </cell>
        </row>
        <row r="29">
          <cell r="C29">
            <v>0.95231314195325512</v>
          </cell>
          <cell r="D29">
            <v>0.81546317969003379</v>
          </cell>
          <cell r="E29">
            <v>0.87514020315189833</v>
          </cell>
        </row>
        <row r="30">
          <cell r="C30">
            <v>1</v>
          </cell>
          <cell r="D30">
            <v>0.90737141932521659</v>
          </cell>
          <cell r="E30">
            <v>0.96273512035773312</v>
          </cell>
        </row>
        <row r="31">
          <cell r="C31">
            <v>0.99549860759988185</v>
          </cell>
          <cell r="D31">
            <v>0.85949940561801996</v>
          </cell>
          <cell r="E31">
            <v>0.93590772727286076</v>
          </cell>
        </row>
        <row r="36">
          <cell r="C36">
            <v>83373.089769137514</v>
          </cell>
          <cell r="D36">
            <v>82855.589527647055</v>
          </cell>
          <cell r="E36">
            <v>90513.111520780483</v>
          </cell>
          <cell r="F36">
            <v>105505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93380.75</v>
          </cell>
          <cell r="H37">
            <v>94648.25</v>
          </cell>
          <cell r="I37">
            <v>94671.75</v>
          </cell>
          <cell r="J37">
            <v>94583</v>
          </cell>
          <cell r="K37">
            <v>95280.75</v>
          </cell>
        </row>
        <row r="38">
          <cell r="C38">
            <v>90392.030791159355</v>
          </cell>
          <cell r="D38">
            <v>87239.616614319471</v>
          </cell>
          <cell r="E38">
            <v>86569.302183519962</v>
          </cell>
          <cell r="F38">
            <v>86462.269532929495</v>
          </cell>
          <cell r="G38">
            <v>86034.670772106358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93905.510474043622</v>
          </cell>
          <cell r="I39">
            <v>94225.206002585022</v>
          </cell>
          <cell r="J39">
            <v>94306.136025270738</v>
          </cell>
          <cell r="K39">
            <v>95160.908194156742</v>
          </cell>
        </row>
        <row r="43">
          <cell r="C43">
            <v>84085.631374590914</v>
          </cell>
          <cell r="D43">
            <v>109063.2701796911</v>
          </cell>
          <cell r="E43">
            <v>94707.7290558026</v>
          </cell>
          <cell r="F43">
            <v>65840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109935.5</v>
          </cell>
          <cell r="H44">
            <v>102596.75</v>
          </cell>
          <cell r="I44">
            <v>89328.25</v>
          </cell>
          <cell r="J44">
            <v>81604.25</v>
          </cell>
          <cell r="K44">
            <v>83195.537670229911</v>
          </cell>
        </row>
        <row r="45">
          <cell r="C45">
            <v>95669.554602534976</v>
          </cell>
          <cell r="D45">
            <v>92295.447953461873</v>
          </cell>
          <cell r="E45">
            <v>76797.270817025885</v>
          </cell>
          <cell r="F45">
            <v>71014.112762036559</v>
          </cell>
          <cell r="G45">
            <v>72220.999673355254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71255.446683722301</v>
          </cell>
          <cell r="I46">
            <v>74543.717265893691</v>
          </cell>
          <cell r="J46">
            <v>67866.718392160663</v>
          </cell>
          <cell r="K46">
            <v>70045.650081720669</v>
          </cell>
        </row>
        <row r="49">
          <cell r="C49" t="str">
            <v>Capex category</v>
          </cell>
          <cell r="D49" t="str">
            <v>Historical average cap or accept forecast</v>
          </cell>
          <cell r="E49" t="str">
            <v>Total forecast amount ($000)</v>
          </cell>
          <cell r="F49" t="str">
            <v>Total allowance amount ($000)</v>
          </cell>
        </row>
        <row r="50">
          <cell r="C50" t="str">
            <v>Network capex</v>
          </cell>
          <cell r="D50" t="str">
            <v>Historical average cap</v>
          </cell>
          <cell r="E50">
            <v>134184.95919091557</v>
          </cell>
          <cell r="F50">
            <v>119597.26784724892</v>
          </cell>
        </row>
        <row r="51">
          <cell r="C51" t="str">
            <v>Non-network capex</v>
          </cell>
          <cell r="D51" t="str">
            <v>Accept forecast</v>
          </cell>
          <cell r="E51">
            <v>42790.59845632322</v>
          </cell>
          <cell r="F51">
            <v>42611.253281037629</v>
          </cell>
        </row>
        <row r="52">
          <cell r="C52" t="str">
            <v>System growth capex</v>
          </cell>
          <cell r="D52" t="str">
            <v>Historical average cap</v>
          </cell>
          <cell r="E52">
            <v>34600.191977496805</v>
          </cell>
          <cell r="F52">
            <v>22688.604349594199</v>
          </cell>
        </row>
        <row r="53">
          <cell r="C53" t="str">
            <v>Non-growth network capex</v>
          </cell>
          <cell r="D53" t="str">
            <v>Historical average cap</v>
          </cell>
          <cell r="E53">
            <v>73912.788314707417</v>
          </cell>
          <cell r="F53">
            <v>53588.495565799123</v>
          </cell>
        </row>
        <row r="54">
          <cell r="C54" t="str">
            <v>Consumer connection capex</v>
          </cell>
          <cell r="D54" t="str">
            <v>Accept forecast</v>
          </cell>
          <cell r="E54">
            <v>44843.370148854323</v>
          </cell>
          <cell r="F54">
            <v>45225.91137981748</v>
          </cell>
        </row>
        <row r="57">
          <cell r="C57" t="str">
            <v>Draft decision base opex</v>
          </cell>
          <cell r="D57" t="str">
            <v>DY21 opex from GPB ID</v>
          </cell>
          <cell r="E57" t="str">
            <v>Final decision base opex</v>
          </cell>
          <cell r="F57" t="str">
            <v>Draft vs final % change</v>
          </cell>
        </row>
        <row r="58">
          <cell r="B58" t="str">
            <v>First Gas Distribution</v>
          </cell>
          <cell r="C58">
            <v>8816</v>
          </cell>
          <cell r="D58">
            <v>9988</v>
          </cell>
          <cell r="E58">
            <v>9152</v>
          </cell>
          <cell r="F58">
            <v>3.8112522686025496E-2</v>
          </cell>
        </row>
        <row r="59">
          <cell r="B59" t="str">
            <v>First Gas Transmission</v>
          </cell>
          <cell r="C59">
            <v>48386</v>
          </cell>
          <cell r="D59">
            <v>62112</v>
          </cell>
          <cell r="E59">
            <v>47233</v>
          </cell>
          <cell r="F59">
            <v>-2.3829206795354052E-2</v>
          </cell>
        </row>
        <row r="60">
          <cell r="B60" t="str">
            <v>GasNet Distribution</v>
          </cell>
          <cell r="C60">
            <v>1783</v>
          </cell>
          <cell r="D60">
            <v>2009</v>
          </cell>
          <cell r="E60">
            <v>2009</v>
          </cell>
          <cell r="F60">
            <v>0.12675266404935503</v>
          </cell>
        </row>
        <row r="61">
          <cell r="B61" t="str">
            <v>Powerco Distribution</v>
          </cell>
          <cell r="C61">
            <v>18846</v>
          </cell>
          <cell r="D61">
            <v>18073</v>
          </cell>
          <cell r="E61">
            <v>18073</v>
          </cell>
          <cell r="F61">
            <v>-4.1016661360500861E-2</v>
          </cell>
        </row>
        <row r="62">
          <cell r="B62" t="str">
            <v>Vector Distribution</v>
          </cell>
          <cell r="C62">
            <v>13550</v>
          </cell>
          <cell r="D62">
            <v>13323</v>
          </cell>
          <cell r="E62">
            <v>13664</v>
          </cell>
          <cell r="F62">
            <v>8.4132841328412589E-3</v>
          </cell>
        </row>
        <row r="67">
          <cell r="C67">
            <v>17382</v>
          </cell>
          <cell r="D67">
            <v>12852</v>
          </cell>
          <cell r="E67">
            <v>12192.592356706607</v>
          </cell>
        </row>
        <row r="68">
          <cell r="C68">
            <v>600</v>
          </cell>
          <cell r="D68">
            <v>528</v>
          </cell>
          <cell r="E68">
            <v>528.23391479687757</v>
          </cell>
        </row>
        <row r="69">
          <cell r="C69">
            <v>5443</v>
          </cell>
          <cell r="D69">
            <v>5347</v>
          </cell>
          <cell r="E69">
            <v>5131.4944337724728</v>
          </cell>
        </row>
        <row r="70">
          <cell r="C70">
            <v>11113</v>
          </cell>
          <cell r="D70">
            <v>3289</v>
          </cell>
          <cell r="E70">
            <v>4840.3469990319136</v>
          </cell>
        </row>
        <row r="75">
          <cell r="C75">
            <v>20636</v>
          </cell>
          <cell r="D75">
            <v>16277</v>
          </cell>
          <cell r="E75">
            <v>15195.902256619034</v>
          </cell>
        </row>
        <row r="76">
          <cell r="C76">
            <v>2500</v>
          </cell>
          <cell r="D76">
            <v>1666</v>
          </cell>
          <cell r="E76">
            <v>1741.3205394157271</v>
          </cell>
        </row>
        <row r="77">
          <cell r="C77">
            <v>31832</v>
          </cell>
          <cell r="D77">
            <v>26586</v>
          </cell>
          <cell r="E77">
            <v>26519.809865927484</v>
          </cell>
        </row>
        <row r="78">
          <cell r="C78">
            <v>19046</v>
          </cell>
          <cell r="D78">
            <v>9149</v>
          </cell>
          <cell r="E78">
            <v>9660.6686938306957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808.39541139149981</v>
          </cell>
          <cell r="C2">
            <v>835.30383261758629</v>
          </cell>
          <cell r="D2">
            <v>863.6026296566838</v>
          </cell>
          <cell r="E2">
            <v>570.84648493543762</v>
          </cell>
          <cell r="F2">
            <v>960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B3">
            <v>17385.74902236844</v>
          </cell>
          <cell r="C3">
            <v>20109.226800571232</v>
          </cell>
          <cell r="D3">
            <v>18815.149975248765</v>
          </cell>
          <cell r="E3">
            <v>18069.030943624657</v>
          </cell>
          <cell r="F3">
            <v>19185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B4">
            <v>21269.190459614001</v>
          </cell>
          <cell r="C4">
            <v>23498.33234311824</v>
          </cell>
          <cell r="D4">
            <v>21720.851716581448</v>
          </cell>
          <cell r="E4">
            <v>16064.231707317074</v>
          </cell>
          <cell r="F4">
            <v>17730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Q5">
            <v>20876.906126067875</v>
          </cell>
          <cell r="R5">
            <v>12181.445340151997</v>
          </cell>
          <cell r="S5">
            <v>15974.940022435709</v>
          </cell>
          <cell r="T5">
            <v>15235.795187899452</v>
          </cell>
          <cell r="U5">
            <v>12357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R6">
            <v>27898.618515506289</v>
          </cell>
          <cell r="S6">
            <v>53176.069874264896</v>
          </cell>
          <cell r="T6">
            <v>44254.094280089106</v>
          </cell>
          <cell r="U6">
            <v>15608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10">
          <cell r="B10">
            <v>1646.7300038291805</v>
          </cell>
          <cell r="C10">
            <v>1852.2413684086555</v>
          </cell>
          <cell r="D10">
            <v>1834.1176040905771</v>
          </cell>
          <cell r="E10">
            <v>2355.7611190817793</v>
          </cell>
          <cell r="F10">
            <v>2009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16674.456745573814</v>
          </cell>
          <cell r="C11">
            <v>15867.342511502909</v>
          </cell>
          <cell r="D11">
            <v>16812.824999657591</v>
          </cell>
          <cell r="E11">
            <v>18450.465894901121</v>
          </cell>
          <cell r="F11">
            <v>18073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12530.586122887671</v>
          </cell>
          <cell r="C12">
            <v>12025.428922066185</v>
          </cell>
          <cell r="D12">
            <v>13521.81665449233</v>
          </cell>
          <cell r="E12">
            <v>13346.594691535151</v>
          </cell>
          <cell r="F12">
            <v>13323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Q13">
            <v>10394.553759359083</v>
          </cell>
          <cell r="R13">
            <v>10633.975576706645</v>
          </cell>
          <cell r="S13">
            <v>7327.0260320735651</v>
          </cell>
          <cell r="T13">
            <v>8599.0236996309686</v>
          </cell>
          <cell r="U13">
            <v>9988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R14">
            <v>42994.101390453114</v>
          </cell>
          <cell r="S14">
            <v>43359.804237332995</v>
          </cell>
          <cell r="T14">
            <v>47761.266115631457</v>
          </cell>
          <cell r="U14">
            <v>62112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8">
          <cell r="C18">
            <v>1184.0250823210831</v>
          </cell>
          <cell r="D18">
            <v>811.04425043098786</v>
          </cell>
          <cell r="E18">
            <v>893.26821448106307</v>
          </cell>
          <cell r="F18">
            <v>811.04425043098786</v>
          </cell>
          <cell r="G18">
            <v>893.26821448106307</v>
          </cell>
          <cell r="H18">
            <v>811.04425043098786</v>
          </cell>
          <cell r="I18"/>
          <cell r="J18"/>
          <cell r="K18"/>
        </row>
        <row r="19">
          <cell r="C19">
            <v>15468.98732332291</v>
          </cell>
          <cell r="D19">
            <v>15156.983508928162</v>
          </cell>
          <cell r="E19">
            <v>13727.067483496725</v>
          </cell>
          <cell r="F19">
            <v>15074.852060920013</v>
          </cell>
          <cell r="G19">
            <v>13997.243708380793</v>
          </cell>
          <cell r="H19">
            <v>13800.377505145441</v>
          </cell>
          <cell r="I19"/>
          <cell r="J19"/>
          <cell r="K19"/>
        </row>
        <row r="20">
          <cell r="C20">
            <v>18658.673612477203</v>
          </cell>
          <cell r="D20">
            <v>19066.38059005974</v>
          </cell>
          <cell r="E20">
            <v>18868.036655019587</v>
          </cell>
          <cell r="F20">
            <v>19500.533425647631</v>
          </cell>
          <cell r="G20">
            <v>18230.027269864629</v>
          </cell>
          <cell r="H20">
            <v>18219.282321424871</v>
          </cell>
          <cell r="I20"/>
          <cell r="J20"/>
          <cell r="K20"/>
        </row>
        <row r="21">
          <cell r="R21">
            <v>12446.681098019526</v>
          </cell>
          <cell r="S21">
            <v>9593.8106271318466</v>
          </cell>
          <cell r="T21">
            <v>11016.605984873346</v>
          </cell>
          <cell r="U21">
            <v>10938.994513548034</v>
          </cell>
          <cell r="V21">
            <v>11514.687749175555</v>
          </cell>
          <cell r="W21"/>
          <cell r="X21"/>
          <cell r="Y21"/>
          <cell r="Z21"/>
        </row>
        <row r="22">
          <cell r="R22">
            <v>46049.853398374769</v>
          </cell>
          <cell r="S22">
            <v>33345.197021756438</v>
          </cell>
          <cell r="T22">
            <v>27360.608989124936</v>
          </cell>
          <cell r="U22">
            <v>27181.31943105278</v>
          </cell>
          <cell r="V22">
            <v>23520.896086034525</v>
          </cell>
          <cell r="W22"/>
          <cell r="X22"/>
          <cell r="Y22"/>
          <cell r="Z22"/>
        </row>
        <row r="26">
          <cell r="C26">
            <v>1743.1480378615947</v>
          </cell>
          <cell r="D26">
            <v>1743.1480378615947</v>
          </cell>
          <cell r="E26">
            <v>1743.1480378615947</v>
          </cell>
          <cell r="F26">
            <v>1743.1480378615947</v>
          </cell>
          <cell r="G26">
            <v>1743.1480378615947</v>
          </cell>
          <cell r="H26">
            <v>1743.1480378615947</v>
          </cell>
          <cell r="I26"/>
          <cell r="J26"/>
          <cell r="K26"/>
        </row>
        <row r="27">
          <cell r="C27">
            <v>17858.414696653741</v>
          </cell>
          <cell r="D27">
            <v>17890.658796084059</v>
          </cell>
          <cell r="E27">
            <v>17920.78166641618</v>
          </cell>
          <cell r="F27">
            <v>17950.976400549407</v>
          </cell>
          <cell r="G27">
            <v>17981.308745035429</v>
          </cell>
          <cell r="H27">
            <v>18011.791236920948</v>
          </cell>
          <cell r="I27"/>
          <cell r="J27"/>
          <cell r="K27"/>
        </row>
        <row r="28">
          <cell r="C28">
            <v>11815.035474235476</v>
          </cell>
          <cell r="D28">
            <v>12015.661946517657</v>
          </cell>
          <cell r="E28">
            <v>12222.866335923847</v>
          </cell>
          <cell r="F28">
            <v>12551.762192124148</v>
          </cell>
          <cell r="G28">
            <v>12914.643953465147</v>
          </cell>
          <cell r="H28">
            <v>12917.93291202715</v>
          </cell>
          <cell r="I28"/>
          <cell r="J28"/>
          <cell r="K28"/>
        </row>
        <row r="29">
          <cell r="R29">
            <v>7851.2587001956235</v>
          </cell>
          <cell r="S29">
            <v>7797.7089223186777</v>
          </cell>
          <cell r="T29">
            <v>7799.2644764682409</v>
          </cell>
          <cell r="U29">
            <v>7715.9089073183004</v>
          </cell>
          <cell r="V29">
            <v>7689.186834528623</v>
          </cell>
          <cell r="W29"/>
          <cell r="X29"/>
          <cell r="Y29"/>
          <cell r="Z29"/>
        </row>
        <row r="30">
          <cell r="R30">
            <v>47921.603087302487</v>
          </cell>
          <cell r="S30">
            <v>47070.323383386414</v>
          </cell>
          <cell r="T30">
            <v>46693.985052209544</v>
          </cell>
          <cell r="U30">
            <v>45982.15479391766</v>
          </cell>
          <cell r="V30">
            <v>45970.590612338718</v>
          </cell>
          <cell r="W30"/>
          <cell r="X30"/>
          <cell r="Y30"/>
          <cell r="Z30"/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1083</v>
          </cell>
          <cell r="H34">
            <v>1287</v>
          </cell>
          <cell r="I34">
            <v>1000</v>
          </cell>
          <cell r="J34">
            <v>1000</v>
          </cell>
          <cell r="K34">
            <v>1000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17525</v>
          </cell>
          <cell r="H35">
            <v>18257</v>
          </cell>
          <cell r="I35">
            <v>17686</v>
          </cell>
          <cell r="J35">
            <v>17979</v>
          </cell>
          <cell r="K35">
            <v>18772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12985</v>
          </cell>
          <cell r="H36">
            <v>10423</v>
          </cell>
          <cell r="I36">
            <v>10919</v>
          </cell>
          <cell r="J36">
            <v>9254</v>
          </cell>
          <cell r="K36">
            <v>8593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22855</v>
          </cell>
          <cell r="W37">
            <v>15411</v>
          </cell>
          <cell r="X37">
            <v>14778</v>
          </cell>
          <cell r="Y37">
            <v>14267</v>
          </cell>
          <cell r="Z37">
            <v>13666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49792</v>
          </cell>
          <cell r="W38">
            <v>51690</v>
          </cell>
          <cell r="X38">
            <v>41092</v>
          </cell>
          <cell r="Y38">
            <v>34322</v>
          </cell>
          <cell r="Z38">
            <v>34986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2013</v>
          </cell>
          <cell r="H42">
            <v>2301</v>
          </cell>
          <cell r="I42">
            <v>2311</v>
          </cell>
          <cell r="J42">
            <v>2321</v>
          </cell>
          <cell r="K42">
            <v>2331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18467</v>
          </cell>
          <cell r="H43">
            <v>18350</v>
          </cell>
          <cell r="I43">
            <v>18261</v>
          </cell>
          <cell r="J43">
            <v>18344</v>
          </cell>
          <cell r="K43">
            <v>18450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13923</v>
          </cell>
          <cell r="H44">
            <v>14238</v>
          </cell>
          <cell r="I44">
            <v>14197</v>
          </cell>
          <cell r="J44">
            <v>13930</v>
          </cell>
          <cell r="K44">
            <v>14004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9953</v>
          </cell>
          <cell r="W45">
            <v>10493</v>
          </cell>
          <cell r="X45">
            <v>10493</v>
          </cell>
          <cell r="Y45">
            <v>10493</v>
          </cell>
          <cell r="Z45">
            <v>10493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48874</v>
          </cell>
          <cell r="W46">
            <v>49274</v>
          </cell>
          <cell r="X46">
            <v>49474</v>
          </cell>
          <cell r="Y46">
            <v>49474</v>
          </cell>
          <cell r="Z46">
            <v>49974</v>
          </cell>
        </row>
        <row r="50">
          <cell r="C50"/>
          <cell r="D50"/>
          <cell r="E50"/>
          <cell r="F50"/>
          <cell r="G50"/>
          <cell r="H50">
            <v>819.38861355315112</v>
          </cell>
          <cell r="I50">
            <v>842.38861355315112</v>
          </cell>
          <cell r="J50">
            <v>842.38861355315112</v>
          </cell>
          <cell r="K50">
            <v>807.38861355315112</v>
          </cell>
        </row>
        <row r="51">
          <cell r="C51"/>
          <cell r="D51"/>
          <cell r="E51"/>
          <cell r="F51"/>
          <cell r="G51"/>
          <cell r="H51">
            <v>16790.803191358311</v>
          </cell>
          <cell r="I51">
            <v>16279.280666169474</v>
          </cell>
          <cell r="J51">
            <v>16584.188210595759</v>
          </cell>
          <cell r="K51">
            <v>17616.260129065002</v>
          </cell>
        </row>
        <row r="52">
          <cell r="C52"/>
          <cell r="D52"/>
          <cell r="E52"/>
          <cell r="F52"/>
          <cell r="G52"/>
          <cell r="H52">
            <v>5966.8736010828843</v>
          </cell>
          <cell r="I52">
            <v>5185.2485846765321</v>
          </cell>
          <cell r="J52">
            <v>5584.332257074484</v>
          </cell>
          <cell r="K52">
            <v>6223.2796911209471</v>
          </cell>
        </row>
        <row r="53">
          <cell r="R53"/>
          <cell r="S53"/>
          <cell r="T53"/>
          <cell r="U53"/>
          <cell r="V53"/>
          <cell r="W53">
            <v>12271.727419418705</v>
          </cell>
          <cell r="X53">
            <v>11955.397221232612</v>
          </cell>
          <cell r="Y53">
            <v>11641.075468749286</v>
          </cell>
          <cell r="Z53">
            <v>11301.648144981351</v>
          </cell>
        </row>
        <row r="54">
          <cell r="R54"/>
          <cell r="S54"/>
          <cell r="T54"/>
          <cell r="U54"/>
          <cell r="V54"/>
          <cell r="W54">
            <v>35596.310112410836</v>
          </cell>
          <cell r="X54">
            <v>40181.631262162438</v>
          </cell>
          <cell r="Y54">
            <v>33063.74698367637</v>
          </cell>
          <cell r="Z54">
            <v>34056.476579134142</v>
          </cell>
        </row>
        <row r="58">
          <cell r="C58"/>
          <cell r="D58"/>
          <cell r="E58"/>
          <cell r="F58"/>
          <cell r="G58"/>
          <cell r="H58">
            <v>2346</v>
          </cell>
          <cell r="I58">
            <v>2356</v>
          </cell>
          <cell r="J58">
            <v>2366</v>
          </cell>
          <cell r="K58">
            <v>2376</v>
          </cell>
        </row>
        <row r="59">
          <cell r="C59"/>
          <cell r="D59"/>
          <cell r="E59"/>
          <cell r="F59"/>
          <cell r="G59"/>
          <cell r="H59">
            <v>18395</v>
          </cell>
          <cell r="I59">
            <v>18306</v>
          </cell>
          <cell r="J59">
            <v>18389</v>
          </cell>
          <cell r="K59">
            <v>18495</v>
          </cell>
        </row>
        <row r="60">
          <cell r="C60"/>
          <cell r="D60"/>
          <cell r="E60"/>
          <cell r="F60"/>
          <cell r="G60"/>
          <cell r="H60">
            <v>14150.877273919552</v>
          </cell>
          <cell r="I60">
            <v>14197</v>
          </cell>
          <cell r="J60">
            <v>13930</v>
          </cell>
          <cell r="K60">
            <v>14004</v>
          </cell>
        </row>
        <row r="61">
          <cell r="R61"/>
          <cell r="S61"/>
          <cell r="T61"/>
          <cell r="U61"/>
          <cell r="V61"/>
          <cell r="W61">
            <v>9725.6025186039642</v>
          </cell>
          <cell r="X61">
            <v>9913.1412278650441</v>
          </cell>
          <cell r="Y61">
            <v>10086.400326744966</v>
          </cell>
          <cell r="Z61">
            <v>10245.343120848051</v>
          </cell>
        </row>
        <row r="62">
          <cell r="R62"/>
          <cell r="S62"/>
          <cell r="T62"/>
          <cell r="U62"/>
          <cell r="V62"/>
          <cell r="W62">
            <v>49274</v>
          </cell>
          <cell r="X62">
            <v>49474</v>
          </cell>
          <cell r="Y62">
            <v>49474</v>
          </cell>
          <cell r="Z62">
            <v>49974</v>
          </cell>
        </row>
      </sheetData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Table of Contents"/>
      <sheetName val="Inputs"/>
      <sheetName val="GasNet "/>
      <sheetName val="Powerco"/>
      <sheetName val="Vector "/>
      <sheetName val="First Gas "/>
      <sheetName val="Output"/>
      <sheetName val="Chart book"/>
      <sheetName val="CPRG-mode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>
            <v>-1.0033357313083537E-3</v>
          </cell>
        </row>
      </sheetData>
      <sheetData sheetId="9">
        <row r="6">
          <cell r="C6">
            <v>-2.928582359688946E-3</v>
          </cell>
        </row>
        <row r="7">
          <cell r="C7">
            <v>1.4238869128961456E-2</v>
          </cell>
        </row>
        <row r="8">
          <cell r="C8">
            <v>1.5486737211301289E-2</v>
          </cell>
        </row>
        <row r="9">
          <cell r="C9">
            <v>1.4469369291354192E-3</v>
          </cell>
        </row>
        <row r="26">
          <cell r="C26">
            <v>0.71174170077307863</v>
          </cell>
          <cell r="D26">
            <v>0.75441340782122901</v>
          </cell>
          <cell r="E26">
            <v>0.62200487076753874</v>
          </cell>
          <cell r="F26">
            <v>0.58784532654652932</v>
          </cell>
        </row>
        <row r="27">
          <cell r="C27">
            <v>0.20434743065029559</v>
          </cell>
          <cell r="D27">
            <v>0.20223463687150839</v>
          </cell>
          <cell r="E27">
            <v>0.28325084452824262</v>
          </cell>
          <cell r="F27">
            <v>0.31355445178769342</v>
          </cell>
        </row>
        <row r="28">
          <cell r="C28">
            <v>8.3910868576625733E-2</v>
          </cell>
          <cell r="D28">
            <v>4.3351955307262567E-2</v>
          </cell>
          <cell r="E28">
            <v>9.4744284704218709E-2</v>
          </cell>
          <cell r="F28">
            <v>9.8600221665777268E-2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Table of Contents"/>
      <sheetName val="Inputs_AS"/>
      <sheetName val="Existing"/>
      <sheetName val="Additional"/>
      <sheetName val="OpexTax"/>
      <sheetName val="Total"/>
      <sheetName val="Inputs_finmod"/>
      <sheetName val="GPB data"/>
      <sheetName val="Timing"/>
      <sheetName val="RAB"/>
      <sheetName val="Tax"/>
      <sheetName val="BBAR"/>
      <sheetName val="Rev"/>
      <sheetName val="MAR"/>
      <sheetName val="Reporting"/>
      <sheetName val="Dashboard"/>
      <sheetName val="Deferred Action"/>
      <sheetName val="AS Decision DPP3"/>
      <sheetName val="Outputs to Chart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B6" t="str">
            <v>Revenue increase from shortening asset lives</v>
          </cell>
          <cell r="C6" t="str">
            <v>Revenue increase due to other factors</v>
          </cell>
          <cell r="D6" t="str">
            <v>Total revenue increase (Capped at 10% real and rounded to nearest 0.5%)</v>
          </cell>
        </row>
        <row r="7">
          <cell r="B7">
            <v>2.1916778179672081E-2</v>
          </cell>
          <cell r="C7">
            <v>3.3078020680811004E-2</v>
          </cell>
          <cell r="D7">
            <v>5.4994798860483085E-2</v>
          </cell>
        </row>
        <row r="8">
          <cell r="B8">
            <v>2.843415557975737E-2</v>
          </cell>
          <cell r="C8">
            <v>2.1565886618411634E-2</v>
          </cell>
          <cell r="D8">
            <v>5.0000042198169004E-2</v>
          </cell>
        </row>
        <row r="9">
          <cell r="B9">
            <v>6.1769344541794835E-2</v>
          </cell>
          <cell r="C9">
            <v>-3.1769379404887665E-2</v>
          </cell>
          <cell r="D9">
            <v>2.999996513690717E-2</v>
          </cell>
        </row>
        <row r="10">
          <cell r="B10">
            <v>5.2599059466155618E-2</v>
          </cell>
          <cell r="C10">
            <v>4.7400941090835369E-2</v>
          </cell>
          <cell r="D10">
            <v>0.10000000055699099</v>
          </cell>
        </row>
        <row r="11">
          <cell r="B11">
            <v>5.2516627298150986E-2</v>
          </cell>
          <cell r="C11">
            <v>3.2483401420543734E-2</v>
          </cell>
          <cell r="D11">
            <v>8.500002871869472E-2</v>
          </cell>
        </row>
        <row r="16">
          <cell r="B16">
            <v>24.056000000000001</v>
          </cell>
          <cell r="C16">
            <v>16.475430797121462</v>
          </cell>
          <cell r="D16">
            <v>10.410842589711006</v>
          </cell>
          <cell r="E16">
            <v>5.9144297794671985</v>
          </cell>
          <cell r="F16">
            <v>2.3320854231262675</v>
          </cell>
        </row>
        <row r="17">
          <cell r="B17">
            <v>388.86303033783383</v>
          </cell>
          <cell r="C17">
            <v>179.6086684016432</v>
          </cell>
          <cell r="D17">
            <v>87.603226212582499</v>
          </cell>
          <cell r="E17">
            <v>28.12328261187443</v>
          </cell>
          <cell r="F17">
            <v>5.6381093826973938</v>
          </cell>
        </row>
        <row r="18">
          <cell r="B18">
            <v>434.25599999999997</v>
          </cell>
          <cell r="C18">
            <v>351.61171143912071</v>
          </cell>
          <cell r="D18">
            <v>251.69531914094577</v>
          </cell>
          <cell r="E18">
            <v>140.94118165242207</v>
          </cell>
          <cell r="F18">
            <v>50.688694942723501</v>
          </cell>
        </row>
        <row r="19">
          <cell r="B19">
            <v>174.40516609032878</v>
          </cell>
          <cell r="C19">
            <v>115.32488588453262</v>
          </cell>
          <cell r="D19">
            <v>82.511815917539295</v>
          </cell>
          <cell r="E19">
            <v>59.009638025930791</v>
          </cell>
          <cell r="F19">
            <v>30.309686311304031</v>
          </cell>
        </row>
        <row r="20">
          <cell r="B20">
            <v>849.68809291020636</v>
          </cell>
          <cell r="C20">
            <v>404.39418100832796</v>
          </cell>
          <cell r="D20">
            <v>140.44827471533256</v>
          </cell>
          <cell r="E20">
            <v>35.882165002129241</v>
          </cell>
          <cell r="F20">
            <v>21.490220851811355</v>
          </cell>
        </row>
        <row r="24">
          <cell r="E24" t="str">
            <v>Final Adjustment Factor</v>
          </cell>
        </row>
        <row r="25">
          <cell r="B25">
            <v>0.73459581334383983</v>
          </cell>
          <cell r="C25">
            <v>0.8590692928692073</v>
          </cell>
          <cell r="D25">
            <v>0.82</v>
          </cell>
          <cell r="E25">
            <v>0.81488859839952976</v>
          </cell>
        </row>
        <row r="26">
          <cell r="B26">
            <v>0.75901756162185419</v>
          </cell>
          <cell r="C26">
            <v>0.86336865537698115</v>
          </cell>
          <cell r="D26">
            <v>0.83</v>
          </cell>
          <cell r="E26">
            <v>0.83896143833212278</v>
          </cell>
        </row>
        <row r="27">
          <cell r="B27">
            <v>0.60126298610451656</v>
          </cell>
          <cell r="C27">
            <v>0.69534480647572172</v>
          </cell>
          <cell r="D27">
            <v>0.66</v>
          </cell>
          <cell r="E27">
            <v>0.659350593591289</v>
          </cell>
        </row>
        <row r="28">
          <cell r="B28">
            <v>0.62291752353131691</v>
          </cell>
          <cell r="C28">
            <v>0.70605115402976915</v>
          </cell>
          <cell r="D28">
            <v>0.68</v>
          </cell>
          <cell r="E28">
            <v>0.69349352067268055</v>
          </cell>
        </row>
        <row r="29">
          <cell r="B29">
            <v>0.67950962652566915</v>
          </cell>
          <cell r="C29">
            <v>0.77787360950386419</v>
          </cell>
          <cell r="D29">
            <v>0.75</v>
          </cell>
          <cell r="E29">
            <v>0.7507305755130802</v>
          </cell>
        </row>
        <row r="34">
          <cell r="A34" t="str">
            <v>Scenario</v>
          </cell>
          <cell r="B34" t="str">
            <v>MAR ramp-up years</v>
          </cell>
          <cell r="C34" t="str">
            <v>MAR ramp-down start</v>
          </cell>
          <cell r="D34" t="str">
            <v>MAR in last year ÷ 2023 MAR</v>
          </cell>
          <cell r="E34" t="str">
            <v>Curve on MAR ramp-down</v>
          </cell>
          <cell r="F34" t="str">
            <v>Weight allocated</v>
          </cell>
        </row>
        <row r="35">
          <cell r="A35">
            <v>2050</v>
          </cell>
          <cell r="B35">
            <v>6</v>
          </cell>
          <cell r="C35">
            <v>2029</v>
          </cell>
          <cell r="D35">
            <v>0.2</v>
          </cell>
          <cell r="E35">
            <v>0</v>
          </cell>
          <cell r="F35">
            <v>0.33</v>
          </cell>
        </row>
        <row r="36">
          <cell r="A36">
            <v>2060</v>
          </cell>
          <cell r="B36">
            <v>6</v>
          </cell>
          <cell r="C36">
            <v>2029</v>
          </cell>
          <cell r="D36">
            <v>0.2</v>
          </cell>
          <cell r="E36">
            <v>0.02</v>
          </cell>
          <cell r="F36">
            <v>0.67</v>
          </cell>
        </row>
        <row r="40">
          <cell r="B40">
            <v>262791.38180158823</v>
          </cell>
          <cell r="C40">
            <v>300485.71947355266</v>
          </cell>
          <cell r="D40">
            <v>341063.60799742455</v>
          </cell>
          <cell r="E40">
            <v>382475.79363714601</v>
          </cell>
          <cell r="F40">
            <v>428140.88106227457</v>
          </cell>
          <cell r="G40">
            <v>476864.68333288608</v>
          </cell>
          <cell r="H40">
            <v>531223.94379999023</v>
          </cell>
          <cell r="I40">
            <v>541848.4226759898</v>
          </cell>
          <cell r="J40">
            <v>518907.88559174386</v>
          </cell>
          <cell r="K40">
            <v>495967.34850749787</v>
          </cell>
          <cell r="L40">
            <v>473026.81142325187</v>
          </cell>
          <cell r="M40">
            <v>450086.27433900582</v>
          </cell>
          <cell r="N40">
            <v>427145.73725475976</v>
          </cell>
          <cell r="O40">
            <v>404205.20017051377</v>
          </cell>
          <cell r="P40">
            <v>381264.66308626777</v>
          </cell>
          <cell r="Q40">
            <v>358324.12600202172</v>
          </cell>
          <cell r="R40">
            <v>335383.58891777572</v>
          </cell>
          <cell r="S40">
            <v>312443.05183352972</v>
          </cell>
          <cell r="T40">
            <v>289502.51474928367</v>
          </cell>
          <cell r="U40">
            <v>266561.97766503767</v>
          </cell>
          <cell r="V40">
            <v>243621.44058079165</v>
          </cell>
          <cell r="W40">
            <v>220680.90349654562</v>
          </cell>
          <cell r="X40">
            <v>197740.36641229963</v>
          </cell>
          <cell r="Y40">
            <v>174799.82932805363</v>
          </cell>
          <cell r="Z40">
            <v>151859.29224380763</v>
          </cell>
          <cell r="AA40">
            <v>128918.75515956161</v>
          </cell>
          <cell r="AB40">
            <v>105978.21807531558</v>
          </cell>
          <cell r="AC40">
            <v>83037.680991069559</v>
          </cell>
          <cell r="AD40">
            <v>60097.143906823556</v>
          </cell>
        </row>
        <row r="41">
          <cell r="B41">
            <v>262791.38180158823</v>
          </cell>
          <cell r="C41">
            <v>280575.98789038463</v>
          </cell>
          <cell r="D41">
            <v>297404.26147623465</v>
          </cell>
          <cell r="E41">
            <v>311591.90963139938</v>
          </cell>
          <cell r="F41">
            <v>325987.25390724873</v>
          </cell>
          <cell r="G41">
            <v>437573.02887618402</v>
          </cell>
          <cell r="H41">
            <v>588301.88707659952</v>
          </cell>
          <cell r="I41">
            <v>600067.92481813149</v>
          </cell>
          <cell r="J41">
            <v>574165.41399752768</v>
          </cell>
          <cell r="K41">
            <v>548262.90317692375</v>
          </cell>
          <cell r="L41">
            <v>522360.39235631988</v>
          </cell>
          <cell r="M41">
            <v>496457.88153571601</v>
          </cell>
          <cell r="N41">
            <v>470555.37071511219</v>
          </cell>
          <cell r="O41">
            <v>444652.85989450826</v>
          </cell>
          <cell r="P41">
            <v>418750.34907390445</v>
          </cell>
          <cell r="Q41">
            <v>392847.83825330058</v>
          </cell>
          <cell r="R41">
            <v>366945.32743269671</v>
          </cell>
          <cell r="S41">
            <v>341042.81661209284</v>
          </cell>
          <cell r="T41">
            <v>315140.30579148897</v>
          </cell>
          <cell r="U41">
            <v>289237.79497088515</v>
          </cell>
          <cell r="V41">
            <v>263335.28415028122</v>
          </cell>
          <cell r="W41">
            <v>237432.77332967738</v>
          </cell>
          <cell r="X41">
            <v>211530.26250907354</v>
          </cell>
          <cell r="Y41">
            <v>185627.75168846967</v>
          </cell>
          <cell r="Z41">
            <v>159725.2408678658</v>
          </cell>
          <cell r="AA41">
            <v>133822.73004726192</v>
          </cell>
          <cell r="AB41">
            <v>107920.21922665808</v>
          </cell>
          <cell r="AC41">
            <v>82017.708406054211</v>
          </cell>
          <cell r="AD41">
            <v>56115.197585450354</v>
          </cell>
        </row>
        <row r="42">
          <cell r="B42">
            <v>262791.38180158823</v>
          </cell>
          <cell r="C42">
            <v>280575.98789038463</v>
          </cell>
          <cell r="D42">
            <v>297404.26147623465</v>
          </cell>
          <cell r="E42">
            <v>311591.90963139938</v>
          </cell>
          <cell r="F42">
            <v>325987.25390724873</v>
          </cell>
          <cell r="G42">
            <v>366987.86588520766</v>
          </cell>
          <cell r="H42">
            <v>413267.61336734873</v>
          </cell>
          <cell r="I42">
            <v>465523.80633408716</v>
          </cell>
          <cell r="J42">
            <v>524548.35729036387</v>
          </cell>
          <cell r="K42">
            <v>591240.9643643687</v>
          </cell>
          <cell r="L42">
            <v>563076.45032345969</v>
          </cell>
          <cell r="M42">
            <v>534911.93628255068</v>
          </cell>
          <cell r="N42">
            <v>506747.42224164162</v>
          </cell>
          <cell r="O42">
            <v>478582.90820073255</v>
          </cell>
          <cell r="P42">
            <v>450418.39415982354</v>
          </cell>
          <cell r="Q42">
            <v>422253.88011891453</v>
          </cell>
          <cell r="R42">
            <v>394089.36607800552</v>
          </cell>
          <cell r="S42">
            <v>365924.8520370964</v>
          </cell>
          <cell r="T42">
            <v>337760.33799618739</v>
          </cell>
          <cell r="U42">
            <v>309595.82395527838</v>
          </cell>
          <cell r="V42">
            <v>281431.30991436937</v>
          </cell>
          <cell r="W42">
            <v>253266.7958734603</v>
          </cell>
          <cell r="X42">
            <v>225102.28183255123</v>
          </cell>
          <cell r="Y42">
            <v>196937.7677916422</v>
          </cell>
          <cell r="Z42">
            <v>168773.25375073316</v>
          </cell>
          <cell r="AA42">
            <v>140608.73970982409</v>
          </cell>
          <cell r="AB42">
            <v>112444.22566891505</v>
          </cell>
          <cell r="AC42">
            <v>84279.711628006015</v>
          </cell>
          <cell r="AD42">
            <v>56115.197587096976</v>
          </cell>
        </row>
        <row r="43">
          <cell r="B43">
            <v>262791.38180158823</v>
          </cell>
          <cell r="C43">
            <v>280575.98789038463</v>
          </cell>
          <cell r="D43">
            <v>297404.26147623465</v>
          </cell>
          <cell r="E43">
            <v>311591.90963139938</v>
          </cell>
          <cell r="F43">
            <v>325987.25390724873</v>
          </cell>
          <cell r="G43">
            <v>342532.00264110148</v>
          </cell>
          <cell r="H43">
            <v>359950.80212906795</v>
          </cell>
          <cell r="I43">
            <v>378291.88273912558</v>
          </cell>
          <cell r="J43">
            <v>397606.25654941436</v>
          </cell>
          <cell r="K43">
            <v>417947.88462932332</v>
          </cell>
          <cell r="L43">
            <v>439373.85475703154</v>
          </cell>
          <cell r="M43">
            <v>461944.57024473732</v>
          </cell>
          <cell r="N43">
            <v>485723.95058702584</v>
          </cell>
          <cell r="O43">
            <v>510779.64469500753</v>
          </cell>
          <cell r="P43">
            <v>537183.25752921763</v>
          </cell>
          <cell r="Q43">
            <v>502821.25324809703</v>
          </cell>
          <cell r="R43">
            <v>468459.24896697648</v>
          </cell>
          <cell r="S43">
            <v>434097.24468585593</v>
          </cell>
          <cell r="T43">
            <v>399735.24040473532</v>
          </cell>
          <cell r="U43">
            <v>365373.23612361471</v>
          </cell>
          <cell r="V43">
            <v>331011.23184249422</v>
          </cell>
          <cell r="W43">
            <v>296649.22756137361</v>
          </cell>
          <cell r="X43">
            <v>262287.22328025306</v>
          </cell>
          <cell r="Y43">
            <v>227925.21899913251</v>
          </cell>
          <cell r="Z43">
            <v>193563.21471801196</v>
          </cell>
          <cell r="AA43">
            <v>159201.21043689142</v>
          </cell>
          <cell r="AB43">
            <v>124839.20615577087</v>
          </cell>
          <cell r="AC43">
            <v>90477.201874650316</v>
          </cell>
          <cell r="AD43">
            <v>56115.19759352976</v>
          </cell>
        </row>
        <row r="47">
          <cell r="B47">
            <v>262791.38180158823</v>
          </cell>
          <cell r="C47">
            <v>292329.36479213601</v>
          </cell>
          <cell r="D47">
            <v>322808.68309571611</v>
          </cell>
          <cell r="E47">
            <v>352197.58219807898</v>
          </cell>
          <cell r="F47">
            <v>383577.70464295725</v>
          </cell>
          <cell r="G47">
            <v>415684.59122159594</v>
          </cell>
          <cell r="H47">
            <v>450571.07008871064</v>
          </cell>
          <cell r="I47">
            <v>459582.49149048474</v>
          </cell>
          <cell r="J47">
            <v>450117.60448257485</v>
          </cell>
          <cell r="K47">
            <v>440463.41973450675</v>
          </cell>
          <cell r="L47">
            <v>430616.15129147726</v>
          </cell>
          <cell r="M47">
            <v>420571.93747958727</v>
          </cell>
          <cell r="N47">
            <v>410326.83939145936</v>
          </cell>
          <cell r="O47">
            <v>399876.83934156899</v>
          </cell>
          <cell r="P47">
            <v>389217.83929068071</v>
          </cell>
          <cell r="Q47">
            <v>378345.6592387748</v>
          </cell>
          <cell r="R47">
            <v>367256.03558583069</v>
          </cell>
          <cell r="S47">
            <v>355944.61945982766</v>
          </cell>
          <cell r="T47">
            <v>344406.97501130466</v>
          </cell>
          <cell r="U47">
            <v>332638.57767381112</v>
          </cell>
          <cell r="V47">
            <v>320634.81238956773</v>
          </cell>
          <cell r="W47">
            <v>308390.97179963952</v>
          </cell>
          <cell r="X47">
            <v>295902.25439791265</v>
          </cell>
          <cell r="Y47">
            <v>283163.76264815126</v>
          </cell>
          <cell r="Z47">
            <v>270170.50106339471</v>
          </cell>
          <cell r="AA47">
            <v>256917.37424694299</v>
          </cell>
          <cell r="AB47">
            <v>243399.18489416223</v>
          </cell>
          <cell r="AC47">
            <v>229610.63175432588</v>
          </cell>
          <cell r="AD47">
            <v>215546.30755169276</v>
          </cell>
          <cell r="AE47">
            <v>201200.69686500705</v>
          </cell>
          <cell r="AF47">
            <v>186568.17396458756</v>
          </cell>
          <cell r="AG47">
            <v>171643.00060615968</v>
          </cell>
          <cell r="AH47">
            <v>156419.32378056325</v>
          </cell>
          <cell r="AI47">
            <v>140891.17341845491</v>
          </cell>
          <cell r="AJ47">
            <v>125052.46004910441</v>
          </cell>
          <cell r="AK47">
            <v>108896.97241236687</v>
          </cell>
          <cell r="AL47">
            <v>92418.375022894586</v>
          </cell>
          <cell r="AM47">
            <v>75610.205685632856</v>
          </cell>
          <cell r="AN47">
            <v>58465.872961625901</v>
          </cell>
        </row>
        <row r="48">
          <cell r="B48">
            <v>262791.38180158823</v>
          </cell>
          <cell r="C48">
            <v>280575.98789038463</v>
          </cell>
          <cell r="D48">
            <v>297404.26147623465</v>
          </cell>
          <cell r="E48">
            <v>311591.90963139938</v>
          </cell>
          <cell r="F48">
            <v>325987.25390724873</v>
          </cell>
          <cell r="G48">
            <v>397011.15694775351</v>
          </cell>
          <cell r="H48">
            <v>484648.1836893048</v>
          </cell>
          <cell r="I48">
            <v>494341.14736309089</v>
          </cell>
          <cell r="J48">
            <v>484000.61568948004</v>
          </cell>
          <cell r="K48">
            <v>473453.27338239702</v>
          </cell>
          <cell r="L48">
            <v>462694.98422917235</v>
          </cell>
          <cell r="M48">
            <v>451721.52929288312</v>
          </cell>
          <cell r="N48">
            <v>440528.60525786818</v>
          </cell>
          <cell r="O48">
            <v>429111.8227421529</v>
          </cell>
          <cell r="P48">
            <v>417466.70457612339</v>
          </cell>
          <cell r="Q48">
            <v>405588.68404677324</v>
          </cell>
          <cell r="R48">
            <v>393473.10310683609</v>
          </cell>
          <cell r="S48">
            <v>381115.21054810018</v>
          </cell>
          <cell r="T48">
            <v>368510.16013818956</v>
          </cell>
          <cell r="U48">
            <v>355653.00872008072</v>
          </cell>
          <cell r="V48">
            <v>342538.71427360969</v>
          </cell>
          <cell r="W48">
            <v>329162.13393820927</v>
          </cell>
          <cell r="X48">
            <v>315518.0219961009</v>
          </cell>
          <cell r="Y48">
            <v>301601.02781515021</v>
          </cell>
          <cell r="Z48">
            <v>287405.69375058066</v>
          </cell>
          <cell r="AA48">
            <v>272926.45300471963</v>
          </cell>
          <cell r="AB48">
            <v>258157.62744394143</v>
          </cell>
          <cell r="AC48">
            <v>243093.42537194758</v>
          </cell>
          <cell r="AD48">
            <v>227727.93925851391</v>
          </cell>
          <cell r="AE48">
            <v>212055.14342281161</v>
          </cell>
          <cell r="AF48">
            <v>196068.89167039521</v>
          </cell>
          <cell r="AG48">
            <v>179762.91488293046</v>
          </cell>
          <cell r="AH48">
            <v>163130.81855971646</v>
          </cell>
          <cell r="AI48">
            <v>146166.08031003817</v>
          </cell>
          <cell r="AJ48">
            <v>128862.04729536633</v>
          </cell>
          <cell r="AK48">
            <v>111211.93362040102</v>
          </cell>
          <cell r="AL48">
            <v>93208.817671936413</v>
          </cell>
          <cell r="AM48">
            <v>74845.639404502523</v>
          </cell>
          <cell r="AN48">
            <v>56115.197571719938</v>
          </cell>
        </row>
        <row r="49">
          <cell r="B49">
            <v>262791.38180158823</v>
          </cell>
          <cell r="C49">
            <v>280575.98789038463</v>
          </cell>
          <cell r="D49">
            <v>297404.26147623465</v>
          </cell>
          <cell r="E49">
            <v>311591.90963139938</v>
          </cell>
          <cell r="F49">
            <v>325987.25390724873</v>
          </cell>
          <cell r="G49">
            <v>353257.75628841645</v>
          </cell>
          <cell r="H49">
            <v>382966.93532160565</v>
          </cell>
          <cell r="I49">
            <v>415348.97246989189</v>
          </cell>
          <cell r="J49">
            <v>450662.09630330733</v>
          </cell>
          <cell r="K49">
            <v>489191.19403861533</v>
          </cell>
          <cell r="L49">
            <v>478027.20717692573</v>
          </cell>
          <cell r="M49">
            <v>466639.94057800237</v>
          </cell>
          <cell r="N49">
            <v>455024.92864710046</v>
          </cell>
          <cell r="O49">
            <v>443177.61647758057</v>
          </cell>
          <cell r="P49">
            <v>431093.35806467023</v>
          </cell>
          <cell r="Q49">
            <v>418767.41448350169</v>
          </cell>
          <cell r="R49">
            <v>406194.95203070983</v>
          </cell>
          <cell r="S49">
            <v>393371.04032886215</v>
          </cell>
          <cell r="T49">
            <v>380290.65039297746</v>
          </cell>
          <cell r="U49">
            <v>366948.6526583751</v>
          </cell>
          <cell r="V49">
            <v>353339.81496908062</v>
          </cell>
          <cell r="W49">
            <v>339458.80052600033</v>
          </cell>
          <cell r="X49">
            <v>325300.16579405847</v>
          </cell>
          <cell r="Y49">
            <v>310858.35836747778</v>
          </cell>
          <cell r="Z49">
            <v>296127.71479236538</v>
          </cell>
          <cell r="AA49">
            <v>281102.45834575081</v>
          </cell>
          <cell r="AB49">
            <v>265776.69677020388</v>
          </cell>
          <cell r="AC49">
            <v>250144.41996314609</v>
          </cell>
          <cell r="AD49">
            <v>234199.49761994713</v>
          </cell>
          <cell r="AE49">
            <v>217935.67682988415</v>
          </cell>
          <cell r="AF49">
            <v>201346.57962401994</v>
          </cell>
          <cell r="AG49">
            <v>184425.70047403843</v>
          </cell>
          <cell r="AH49">
            <v>167166.40374105732</v>
          </cell>
          <cell r="AI49">
            <v>149561.92107341657</v>
          </cell>
          <cell r="AJ49">
            <v>131605.34875242299</v>
          </cell>
          <cell r="AK49">
            <v>113289.64498500954</v>
          </cell>
          <cell r="AL49">
            <v>94607.627142247831</v>
          </cell>
          <cell r="AM49">
            <v>75551.968942630891</v>
          </cell>
          <cell r="AN49">
            <v>56115.197579021617</v>
          </cell>
        </row>
        <row r="50">
          <cell r="B50">
            <v>262791.38180158823</v>
          </cell>
          <cell r="C50">
            <v>280575.98789038463</v>
          </cell>
          <cell r="D50">
            <v>297404.26147623465</v>
          </cell>
          <cell r="E50">
            <v>311591.90963139938</v>
          </cell>
          <cell r="F50">
            <v>325987.25390724873</v>
          </cell>
          <cell r="G50">
            <v>337429.24673396244</v>
          </cell>
          <cell r="H50">
            <v>349315.8690249325</v>
          </cell>
          <cell r="I50">
            <v>361666.29806288471</v>
          </cell>
          <cell r="J50">
            <v>374500.61535742035</v>
          </cell>
          <cell r="K50">
            <v>387839.85215360828</v>
          </cell>
          <cell r="L50">
            <v>401706.03733125911</v>
          </cell>
          <cell r="M50">
            <v>416122.24782385357</v>
          </cell>
          <cell r="N50">
            <v>431112.66169316811</v>
          </cell>
          <cell r="O50">
            <v>446702.61400310625</v>
          </cell>
          <cell r="P50">
            <v>462918.65564411937</v>
          </cell>
          <cell r="Q50">
            <v>449546.57961176557</v>
          </cell>
          <cell r="R50">
            <v>435907.06205876468</v>
          </cell>
          <cell r="S50">
            <v>421994.75415470381</v>
          </cell>
          <cell r="T50">
            <v>407804.20009256172</v>
          </cell>
          <cell r="U50">
            <v>393329.83494917676</v>
          </cell>
          <cell r="V50">
            <v>378565.9825029241</v>
          </cell>
          <cell r="W50">
            <v>363506.85300774639</v>
          </cell>
          <cell r="X50">
            <v>348146.54092266515</v>
          </cell>
          <cell r="Y50">
            <v>332479.0225958823</v>
          </cell>
          <cell r="Z50">
            <v>316498.15390256373</v>
          </cell>
          <cell r="AA50">
            <v>300197.66783537879</v>
          </cell>
          <cell r="AB50">
            <v>283571.1720468502</v>
          </cell>
          <cell r="AC50">
            <v>266612.14634255104</v>
          </cell>
          <cell r="AD50">
            <v>249313.94012416591</v>
          </cell>
          <cell r="AE50">
            <v>231669.76978141302</v>
          </cell>
          <cell r="AF50">
            <v>213672.71603180509</v>
          </cell>
          <cell r="AG50">
            <v>195315.72120720503</v>
          </cell>
          <cell r="AH50">
            <v>176591.58648611297</v>
          </cell>
          <cell r="AI50">
            <v>157492.96907059901</v>
          </cell>
          <cell r="AJ50">
            <v>138012.37930677482</v>
          </cell>
          <cell r="AK50">
            <v>118142.17774767411</v>
          </cell>
          <cell r="AL50">
            <v>97874.572157391405</v>
          </cell>
          <cell r="AM50">
            <v>77201.614455303061</v>
          </cell>
          <cell r="AN50">
            <v>56115.197599172934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Description"/>
      <sheetName val="Waterfall"/>
    </sheetNames>
    <sheetDataSet>
      <sheetData sheetId="0"/>
      <sheetData sheetId="1"/>
      <sheetData sheetId="2">
        <row r="30">
          <cell r="B30">
            <v>6.6567000000000001E-2</v>
          </cell>
          <cell r="C30"/>
        </row>
        <row r="31">
          <cell r="B31">
            <v>6.411E-2</v>
          </cell>
          <cell r="C31">
            <v>-2.4570000000000008E-3</v>
          </cell>
        </row>
        <row r="32">
          <cell r="B32">
            <v>6.6111000000000003E-2</v>
          </cell>
          <cell r="C32">
            <v>2.0010000000000028E-3</v>
          </cell>
        </row>
        <row r="33">
          <cell r="B33">
            <v>6.6111000000000003E-2</v>
          </cell>
          <cell r="C33">
            <v>0</v>
          </cell>
        </row>
        <row r="34">
          <cell r="B34">
            <v>6.6111000000000003E-2</v>
          </cell>
          <cell r="C34">
            <v>0</v>
          </cell>
        </row>
        <row r="35">
          <cell r="B35">
            <v>6.6111000000000003E-2</v>
          </cell>
          <cell r="C35">
            <v>0</v>
          </cell>
        </row>
        <row r="36">
          <cell r="B36">
            <v>6.6321000000000005E-2</v>
          </cell>
          <cell r="C36">
            <v>2.1000000000000185E-4</v>
          </cell>
        </row>
        <row r="37">
          <cell r="B37">
            <v>6.6321000000000005E-2</v>
          </cell>
          <cell r="C37">
            <v>0</v>
          </cell>
        </row>
        <row r="38">
          <cell r="B38">
            <v>6.301248000000001E-2</v>
          </cell>
          <cell r="C38">
            <v>-3.3085199999999954E-3</v>
          </cell>
        </row>
        <row r="39">
          <cell r="B39">
            <v>6.1416479999999996E-2</v>
          </cell>
          <cell r="C39">
            <v>-1.5960000000000141E-3</v>
          </cell>
        </row>
        <row r="40">
          <cell r="B40">
            <v>6.1416479999999996E-2</v>
          </cell>
          <cell r="C40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Table of Contents"/>
      <sheetName val="Description"/>
      <sheetName val="Inputs"/>
      <sheetName val="Calculations"/>
      <sheetName val="Output"/>
      <sheetName val="CPI-model"/>
      <sheetName val="Sheet1"/>
    </sheetNames>
    <sheetDataSet>
      <sheetData sheetId="0"/>
      <sheetData sheetId="1"/>
      <sheetData sheetId="2"/>
      <sheetData sheetId="3"/>
      <sheetData sheetId="4"/>
      <sheetData sheetId="5">
        <row r="8">
          <cell r="C8">
            <v>1.7293997965412089E-2</v>
          </cell>
          <cell r="I8">
            <v>2.6000000000000023E-2</v>
          </cell>
          <cell r="J8">
            <v>2.2999999999999909E-2</v>
          </cell>
          <cell r="K8">
            <v>2.0000000000000018E-2</v>
          </cell>
          <cell r="L8">
            <v>2.0000000000000018E-2</v>
          </cell>
        </row>
        <row r="9">
          <cell r="I9">
            <v>2.4999999999999911E-2</v>
          </cell>
          <cell r="J9">
            <v>2.200000000000002E-2</v>
          </cell>
          <cell r="K9">
            <v>2.0000000000000018E-2</v>
          </cell>
          <cell r="L9">
            <v>2.0000000000000018E-2</v>
          </cell>
        </row>
        <row r="10">
          <cell r="I10">
            <v>5.2149479659413522E-2</v>
          </cell>
          <cell r="J10">
            <v>4.6285303231120345E-2</v>
          </cell>
          <cell r="K10">
            <v>2.4743735220526197E-2</v>
          </cell>
          <cell r="L10">
            <v>2.1492154019882248E-2</v>
          </cell>
        </row>
        <row r="11">
          <cell r="I11">
            <v>3.0921227991357547E-2</v>
          </cell>
          <cell r="J11">
            <v>2.3244538463801812E-2</v>
          </cell>
          <cell r="K11">
            <v>2.0247991487292172E-2</v>
          </cell>
          <cell r="L11">
            <v>2.000000000000024E-2</v>
          </cell>
        </row>
      </sheetData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Table of Contents"/>
      <sheetName val="Description"/>
      <sheetName val="Inputs"/>
      <sheetName val="Dispos ORI"/>
      <sheetName val="Output"/>
      <sheetName val="Input-data-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24056</v>
          </cell>
        </row>
        <row r="20">
          <cell r="B20">
            <v>5.1839591773341738</v>
          </cell>
          <cell r="C20">
            <v>369.60658077344198</v>
          </cell>
          <cell r="D20">
            <v>107.79962808158834</v>
          </cell>
          <cell r="E20">
            <v>32.469874901710874</v>
          </cell>
          <cell r="F20">
            <v>477.71330143802624</v>
          </cell>
        </row>
        <row r="21">
          <cell r="B21">
            <v>5.30319023841286</v>
          </cell>
          <cell r="C21">
            <v>377.73792555045776</v>
          </cell>
          <cell r="D21">
            <v>110.27901952746485</v>
          </cell>
          <cell r="E21">
            <v>33.184212149548515</v>
          </cell>
          <cell r="F21">
            <v>488.22299406966283</v>
          </cell>
        </row>
        <row r="22">
          <cell r="B22">
            <v>5.4092540431811171</v>
          </cell>
          <cell r="C22">
            <v>385.2926840614669</v>
          </cell>
          <cell r="D22">
            <v>112.48459991801417</v>
          </cell>
          <cell r="E22">
            <v>33.847896392539489</v>
          </cell>
          <cell r="F22">
            <v>497.98745395105612</v>
          </cell>
        </row>
        <row r="23">
          <cell r="B23">
            <v>5.5174391240447402</v>
          </cell>
          <cell r="C23">
            <v>392.99853774269627</v>
          </cell>
          <cell r="D23">
            <v>114.73429191637445</v>
          </cell>
          <cell r="E23">
            <v>34.524854320390283</v>
          </cell>
          <cell r="F23">
            <v>507.94720303007728</v>
          </cell>
        </row>
        <row r="28">
          <cell r="B28">
            <v>48.359301180219589</v>
          </cell>
          <cell r="C28">
            <v>614.30678635674963</v>
          </cell>
          <cell r="D28">
            <v>-106.08440959903018</v>
          </cell>
          <cell r="E28">
            <v>276.62057406724773</v>
          </cell>
        </row>
        <row r="29">
          <cell r="B29">
            <v>49.47156510736464</v>
          </cell>
          <cell r="C29">
            <v>627.82153565659803</v>
          </cell>
          <cell r="D29">
            <v>-108.52435101980787</v>
          </cell>
          <cell r="E29">
            <v>282.70622669672724</v>
          </cell>
        </row>
        <row r="30">
          <cell r="B30">
            <v>50.460996409511935</v>
          </cell>
          <cell r="C30">
            <v>640.37796636973007</v>
          </cell>
          <cell r="D30">
            <v>-110.69483804020403</v>
          </cell>
          <cell r="E30">
            <v>288.36035123066182</v>
          </cell>
        </row>
        <row r="31">
          <cell r="B31">
            <v>51.470216337702176</v>
          </cell>
          <cell r="C31">
            <v>653.18552569712472</v>
          </cell>
          <cell r="D31">
            <v>-112.90873480100811</v>
          </cell>
          <cell r="E31">
            <v>294.12755825527506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09375" defaultRowHeight="14.4"/>
  <cols>
    <col min="1" max="1" width="26.5546875" style="1" customWidth="1"/>
    <col min="2" max="2" width="43.109375" style="1" customWidth="1"/>
    <col min="3" max="3" width="32.77734375" style="1" customWidth="1"/>
    <col min="4" max="4" width="32.21875" style="1" customWidth="1"/>
    <col min="5" max="16384" width="9.109375" style="1"/>
  </cols>
  <sheetData>
    <row r="1" spans="1:4" ht="15" customHeight="1">
      <c r="A1" s="5"/>
      <c r="B1" s="5"/>
      <c r="C1" s="5"/>
      <c r="D1" s="5"/>
    </row>
    <row r="2" spans="1:4" ht="189" customHeight="1">
      <c r="A2" s="4"/>
      <c r="B2" s="4"/>
      <c r="C2" s="4"/>
      <c r="D2" s="4"/>
    </row>
    <row r="3" spans="1:4" ht="22.5" customHeight="1">
      <c r="A3" s="163" t="s">
        <v>23</v>
      </c>
      <c r="B3" s="2"/>
      <c r="C3" s="2"/>
      <c r="D3" s="2"/>
    </row>
    <row r="4" spans="1:4" ht="22.5" customHeight="1">
      <c r="A4" s="163" t="s">
        <v>283</v>
      </c>
      <c r="B4" s="2"/>
      <c r="C4" s="2"/>
      <c r="D4" s="2"/>
    </row>
    <row r="5" spans="1:4" ht="22.5" customHeight="1">
      <c r="A5" s="162" t="s">
        <v>449</v>
      </c>
      <c r="B5" s="2"/>
      <c r="C5" s="2"/>
      <c r="D5" s="2"/>
    </row>
    <row r="6" spans="1:4" ht="22.5" customHeight="1">
      <c r="A6" s="9"/>
      <c r="B6" s="2"/>
      <c r="C6" s="2"/>
      <c r="D6" s="2"/>
    </row>
    <row r="7" spans="1:4" ht="42" customHeight="1">
      <c r="A7" s="4"/>
      <c r="B7" s="4"/>
      <c r="C7" s="4"/>
      <c r="D7" s="4"/>
    </row>
    <row r="8" spans="1:4" ht="15" customHeight="1">
      <c r="A8" s="4"/>
      <c r="B8" s="3"/>
      <c r="C8" s="3"/>
      <c r="D8" s="10"/>
    </row>
    <row r="9" spans="1:4" ht="15" customHeight="1">
      <c r="A9" s="4"/>
      <c r="B9" s="3"/>
      <c r="C9" s="3"/>
      <c r="D9" s="4"/>
    </row>
    <row r="10" spans="1:4" ht="15" customHeight="1">
      <c r="A10" s="4"/>
      <c r="B10" s="3"/>
      <c r="C10" s="3"/>
      <c r="D10" s="4"/>
    </row>
    <row r="11" spans="1:4" ht="15" customHeight="1">
      <c r="A11" s="4"/>
      <c r="B11" s="3"/>
      <c r="C11" s="3"/>
      <c r="D11" s="4"/>
    </row>
    <row r="12" spans="1:4" ht="15" customHeight="1">
      <c r="A12" s="4"/>
      <c r="B12" s="3"/>
      <c r="C12" s="3"/>
      <c r="D12" s="10"/>
    </row>
    <row r="13" spans="1:4" ht="15" customHeight="1">
      <c r="A13" s="4"/>
      <c r="B13" s="3"/>
      <c r="C13" s="3"/>
      <c r="D13" s="10"/>
    </row>
    <row r="14" spans="1:4" ht="15" customHeight="1">
      <c r="A14" s="4"/>
      <c r="B14" s="3"/>
      <c r="C14" s="3"/>
      <c r="D14" s="4"/>
    </row>
    <row r="15" spans="1:4" ht="15" customHeight="1">
      <c r="A15" s="4"/>
      <c r="B15" s="3"/>
      <c r="C15" s="3"/>
      <c r="D15" s="4"/>
    </row>
    <row r="16" spans="1:4" ht="15" customHeight="1">
      <c r="A16" s="4"/>
      <c r="B16" s="3"/>
      <c r="C16" s="3"/>
      <c r="D16" s="4"/>
    </row>
    <row r="17" spans="1:4" ht="15" customHeight="1">
      <c r="A17" s="11" t="s">
        <v>436</v>
      </c>
      <c r="B17" s="2"/>
      <c r="C17" s="2"/>
      <c r="D17" s="2"/>
    </row>
    <row r="18" spans="1:4" ht="15" customHeight="1">
      <c r="A18" s="4"/>
      <c r="B18" s="4"/>
      <c r="C18" s="4"/>
      <c r="D18" s="4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pageSetUpPr fitToPage="1"/>
  </sheetPr>
  <dimension ref="A1:D57"/>
  <sheetViews>
    <sheetView showGridLines="0" view="pageBreakPreview" zoomScaleNormal="100" zoomScaleSheetLayoutView="100" workbookViewId="0"/>
  </sheetViews>
  <sheetFormatPr defaultColWidth="9.109375" defaultRowHeight="14.4"/>
  <cols>
    <col min="1" max="1" width="9.109375" style="1"/>
    <col min="2" max="2" width="12.88671875" style="1" bestFit="1" customWidth="1"/>
    <col min="3" max="3" width="111" style="1" customWidth="1"/>
    <col min="4" max="4" width="2.77734375" style="1" customWidth="1"/>
    <col min="5" max="16384" width="9.109375" style="1"/>
  </cols>
  <sheetData>
    <row r="1" spans="1:4" ht="25.8">
      <c r="A1" s="13" t="s">
        <v>0</v>
      </c>
      <c r="B1" s="14"/>
      <c r="C1" s="14"/>
      <c r="D1" s="15"/>
    </row>
    <row r="2" spans="1:4">
      <c r="A2" s="16"/>
      <c r="B2" s="12"/>
      <c r="C2" s="12"/>
      <c r="D2" s="17"/>
    </row>
    <row r="3" spans="1:4" ht="15" thickBot="1">
      <c r="A3" s="16"/>
      <c r="B3" s="12"/>
      <c r="C3" s="12"/>
      <c r="D3" s="17"/>
    </row>
    <row r="4" spans="1:4" ht="15.6">
      <c r="A4" s="16"/>
      <c r="B4" s="102" t="s">
        <v>1</v>
      </c>
      <c r="C4" s="103" t="s">
        <v>2</v>
      </c>
      <c r="D4" s="17"/>
    </row>
    <row r="5" spans="1:4">
      <c r="A5" s="16"/>
      <c r="B5" s="104" t="s">
        <v>4</v>
      </c>
      <c r="C5" s="105" t="s">
        <v>4</v>
      </c>
      <c r="D5" s="17"/>
    </row>
    <row r="6" spans="1:4">
      <c r="A6" s="16"/>
      <c r="B6" s="106"/>
      <c r="C6" s="107" t="s">
        <v>32</v>
      </c>
      <c r="D6" s="17"/>
    </row>
    <row r="7" spans="1:4">
      <c r="A7" s="16"/>
      <c r="B7" s="106"/>
      <c r="C7" s="107" t="s">
        <v>36</v>
      </c>
      <c r="D7" s="17"/>
    </row>
    <row r="8" spans="1:4">
      <c r="A8" s="16"/>
      <c r="B8" s="106"/>
      <c r="C8" s="107" t="s">
        <v>62</v>
      </c>
      <c r="D8" s="17"/>
    </row>
    <row r="9" spans="1:4">
      <c r="A9" s="18"/>
      <c r="B9" s="106"/>
      <c r="C9" s="107" t="s">
        <v>71</v>
      </c>
      <c r="D9" s="18"/>
    </row>
    <row r="10" spans="1:4">
      <c r="A10" s="18"/>
      <c r="B10" s="108" t="s">
        <v>80</v>
      </c>
      <c r="C10" s="109" t="s">
        <v>32</v>
      </c>
      <c r="D10" s="18"/>
    </row>
    <row r="11" spans="1:4">
      <c r="A11" s="18"/>
      <c r="B11" s="110"/>
      <c r="C11" s="111" t="s">
        <v>13</v>
      </c>
      <c r="D11" s="18"/>
    </row>
    <row r="12" spans="1:4">
      <c r="A12" s="18"/>
      <c r="B12" s="110"/>
      <c r="C12" s="111" t="s">
        <v>15</v>
      </c>
      <c r="D12" s="18"/>
    </row>
    <row r="13" spans="1:4">
      <c r="A13" s="18"/>
      <c r="B13" s="110"/>
      <c r="C13" s="111" t="s">
        <v>127</v>
      </c>
      <c r="D13" s="18"/>
    </row>
    <row r="14" spans="1:4">
      <c r="A14" s="18"/>
      <c r="B14" s="110"/>
      <c r="C14" s="111" t="s">
        <v>19</v>
      </c>
      <c r="D14" s="18"/>
    </row>
    <row r="15" spans="1:4">
      <c r="A15" s="18"/>
      <c r="B15" s="110"/>
      <c r="C15" s="111" t="s">
        <v>21</v>
      </c>
      <c r="D15" s="18"/>
    </row>
    <row r="16" spans="1:4">
      <c r="A16" s="18"/>
      <c r="B16" s="110"/>
      <c r="C16" s="111" t="s">
        <v>22</v>
      </c>
      <c r="D16" s="18"/>
    </row>
    <row r="17" spans="1:4">
      <c r="A17" s="18"/>
      <c r="B17" s="110"/>
      <c r="C17" s="111" t="s">
        <v>24</v>
      </c>
      <c r="D17" s="18"/>
    </row>
    <row r="18" spans="1:4">
      <c r="A18" s="18"/>
      <c r="B18" s="110"/>
      <c r="C18" s="111" t="s">
        <v>128</v>
      </c>
      <c r="D18" s="18"/>
    </row>
    <row r="19" spans="1:4">
      <c r="A19" s="18"/>
      <c r="B19" s="110"/>
      <c r="C19" s="111" t="s">
        <v>129</v>
      </c>
      <c r="D19" s="18"/>
    </row>
    <row r="20" spans="1:4">
      <c r="A20" s="18"/>
      <c r="B20" s="110"/>
      <c r="C20" s="111" t="s">
        <v>130</v>
      </c>
      <c r="D20" s="18"/>
    </row>
    <row r="21" spans="1:4">
      <c r="A21" s="18"/>
      <c r="B21" s="110"/>
      <c r="C21" s="111" t="s">
        <v>29</v>
      </c>
      <c r="D21" s="18"/>
    </row>
    <row r="22" spans="1:4">
      <c r="A22" s="18"/>
      <c r="B22" s="110"/>
      <c r="C22" s="111" t="s">
        <v>131</v>
      </c>
      <c r="D22" s="18"/>
    </row>
    <row r="23" spans="1:4">
      <c r="A23" s="18"/>
      <c r="B23" s="110"/>
      <c r="C23" s="111" t="s">
        <v>139</v>
      </c>
      <c r="D23" s="18"/>
    </row>
    <row r="24" spans="1:4">
      <c r="A24" s="18"/>
      <c r="B24" s="104" t="s">
        <v>81</v>
      </c>
      <c r="C24" s="105" t="s">
        <v>36</v>
      </c>
      <c r="D24" s="18"/>
    </row>
    <row r="25" spans="1:4">
      <c r="A25" s="18"/>
      <c r="B25" s="106"/>
      <c r="C25" s="107" t="s">
        <v>47</v>
      </c>
      <c r="D25" s="18"/>
    </row>
    <row r="26" spans="1:4">
      <c r="A26" s="18"/>
      <c r="B26" s="106"/>
      <c r="C26" s="107" t="s">
        <v>50</v>
      </c>
      <c r="D26" s="18"/>
    </row>
    <row r="27" spans="1:4">
      <c r="A27" s="18"/>
      <c r="B27" s="106"/>
      <c r="C27" s="107" t="s">
        <v>110</v>
      </c>
      <c r="D27" s="18"/>
    </row>
    <row r="28" spans="1:4">
      <c r="A28" s="18"/>
      <c r="B28" s="106"/>
      <c r="C28" s="107" t="s">
        <v>111</v>
      </c>
      <c r="D28" s="18"/>
    </row>
    <row r="29" spans="1:4">
      <c r="A29" s="18"/>
      <c r="B29" s="106"/>
      <c r="C29" s="107" t="s">
        <v>54</v>
      </c>
      <c r="D29" s="18"/>
    </row>
    <row r="30" spans="1:4">
      <c r="A30" s="18"/>
      <c r="B30" s="106"/>
      <c r="C30" s="107" t="s">
        <v>56</v>
      </c>
      <c r="D30" s="18"/>
    </row>
    <row r="31" spans="1:4">
      <c r="A31" s="18"/>
      <c r="B31" s="106"/>
      <c r="C31" s="107" t="s">
        <v>116</v>
      </c>
      <c r="D31" s="18"/>
    </row>
    <row r="32" spans="1:4">
      <c r="A32" s="18"/>
      <c r="B32" s="106"/>
      <c r="C32" s="107" t="s">
        <v>117</v>
      </c>
      <c r="D32" s="18"/>
    </row>
    <row r="33" spans="1:4">
      <c r="A33" s="18"/>
      <c r="B33" s="106"/>
      <c r="C33" s="107" t="s">
        <v>118</v>
      </c>
      <c r="D33" s="18"/>
    </row>
    <row r="34" spans="1:4">
      <c r="A34" s="18"/>
      <c r="B34" s="106"/>
      <c r="C34" s="107" t="s">
        <v>119</v>
      </c>
      <c r="D34" s="18"/>
    </row>
    <row r="35" spans="1:4">
      <c r="A35" s="18"/>
      <c r="B35" s="106"/>
      <c r="C35" s="107" t="s">
        <v>122</v>
      </c>
      <c r="D35" s="18"/>
    </row>
    <row r="36" spans="1:4">
      <c r="A36" s="18"/>
      <c r="B36" s="106"/>
      <c r="C36" s="107" t="s">
        <v>60</v>
      </c>
      <c r="D36" s="18"/>
    </row>
    <row r="37" spans="1:4">
      <c r="A37" s="18"/>
      <c r="B37" s="106"/>
      <c r="C37" s="107" t="s">
        <v>123</v>
      </c>
      <c r="D37" s="18"/>
    </row>
    <row r="38" spans="1:4">
      <c r="A38" s="18"/>
      <c r="B38" s="106"/>
      <c r="C38" s="107" t="s">
        <v>125</v>
      </c>
      <c r="D38" s="18"/>
    </row>
    <row r="39" spans="1:4">
      <c r="A39" s="18"/>
      <c r="B39" s="106"/>
      <c r="C39" s="107" t="s">
        <v>124</v>
      </c>
      <c r="D39" s="18"/>
    </row>
    <row r="40" spans="1:4">
      <c r="A40" s="18"/>
      <c r="B40" s="106"/>
      <c r="C40" s="107" t="s">
        <v>126</v>
      </c>
      <c r="D40" s="18"/>
    </row>
    <row r="41" spans="1:4">
      <c r="A41" s="18"/>
      <c r="B41" s="106"/>
      <c r="C41" s="107" t="s">
        <v>61</v>
      </c>
      <c r="D41" s="18"/>
    </row>
    <row r="42" spans="1:4">
      <c r="A42" s="18"/>
      <c r="B42" s="106"/>
      <c r="C42" s="107" t="s">
        <v>85</v>
      </c>
      <c r="D42" s="18"/>
    </row>
    <row r="43" spans="1:4">
      <c r="A43" s="18"/>
      <c r="B43" s="106"/>
      <c r="C43" s="107" t="s">
        <v>86</v>
      </c>
      <c r="D43" s="18"/>
    </row>
    <row r="44" spans="1:4">
      <c r="A44" s="18"/>
      <c r="B44" s="106"/>
      <c r="C44" s="107" t="s">
        <v>89</v>
      </c>
      <c r="D44" s="18"/>
    </row>
    <row r="45" spans="1:4">
      <c r="A45" s="18"/>
      <c r="B45" s="104" t="s">
        <v>82</v>
      </c>
      <c r="C45" s="105" t="s">
        <v>62</v>
      </c>
      <c r="D45" s="18"/>
    </row>
    <row r="46" spans="1:4">
      <c r="A46" s="18"/>
      <c r="B46" s="106"/>
      <c r="C46" s="107" t="s">
        <v>63</v>
      </c>
      <c r="D46" s="18"/>
    </row>
    <row r="47" spans="1:4">
      <c r="A47" s="18"/>
      <c r="B47" s="106"/>
      <c r="C47" s="107" t="s">
        <v>69</v>
      </c>
      <c r="D47" s="18"/>
    </row>
    <row r="48" spans="1:4">
      <c r="A48" s="18"/>
      <c r="B48" s="106"/>
      <c r="C48" s="107" t="s">
        <v>95</v>
      </c>
      <c r="D48" s="18"/>
    </row>
    <row r="49" spans="1:4">
      <c r="A49" s="18"/>
      <c r="B49" s="106"/>
      <c r="C49" s="107" t="s">
        <v>96</v>
      </c>
      <c r="D49" s="18"/>
    </row>
    <row r="50" spans="1:4">
      <c r="A50" s="18"/>
      <c r="B50" s="108" t="s">
        <v>83</v>
      </c>
      <c r="C50" s="109" t="s">
        <v>71</v>
      </c>
      <c r="D50" s="18"/>
    </row>
    <row r="51" spans="1:4">
      <c r="A51" s="18"/>
      <c r="B51" s="110"/>
      <c r="C51" s="111" t="s">
        <v>63</v>
      </c>
      <c r="D51" s="18"/>
    </row>
    <row r="52" spans="1:4">
      <c r="A52" s="18"/>
      <c r="B52" s="110"/>
      <c r="C52" s="111" t="s">
        <v>78</v>
      </c>
      <c r="D52" s="18"/>
    </row>
    <row r="53" spans="1:4" ht="15" thickBot="1">
      <c r="A53" s="18"/>
      <c r="B53" s="112"/>
      <c r="C53" s="113" t="s">
        <v>91</v>
      </c>
      <c r="D53" s="18"/>
    </row>
    <row r="54" spans="1:4">
      <c r="A54" s="18"/>
      <c r="B54"/>
      <c r="C54"/>
      <c r="D54" s="18"/>
    </row>
    <row r="55" spans="1:4">
      <c r="A55" s="18"/>
      <c r="B55"/>
      <c r="C55"/>
      <c r="D55" s="18"/>
    </row>
    <row r="56" spans="1:4">
      <c r="A56" s="18"/>
      <c r="B56"/>
      <c r="C56"/>
      <c r="D56" s="18"/>
    </row>
    <row r="57" spans="1:4">
      <c r="B57"/>
      <c r="C57"/>
    </row>
  </sheetData>
  <sheetProtection formatColumns="0" formatRows="0"/>
  <hyperlinks>
    <hyperlink ref="C5" location="'Inputs'!$A$1" tooltip="Section title. Click once to follow" display="Inputs" xr:uid="{9E7EC834-9E94-499D-8C26-07F2A1E1BC11}"/>
    <hyperlink ref="C6" location="'Inputs'!$A$3" tooltip="Section subtitle. Click once to follow" display="Reasons Paper Tables" xr:uid="{AE3C57F5-DA94-47B2-A0A2-988AAE2E24DD}"/>
    <hyperlink ref="C7" location="'Inputs'!$A$113" tooltip="Section subtitle. Click once to follow" display="Reasons Paper Charts" xr:uid="{C76AE49A-28CD-451E-9A90-0509BA70F5B2}"/>
    <hyperlink ref="C8" location="'Inputs'!$A$361" tooltip="Section subtitle. Click once to follow" display="Transmission Determination Tables &amp; Values" xr:uid="{9CE2174E-F603-4EE4-882E-FE72059752D2}"/>
    <hyperlink ref="C9" location="'Inputs'!$A$390" tooltip="Section subtitle. Click once to follow" display="Distribution Determination Tables &amp; Values" xr:uid="{7C717E67-8C68-4420-957E-2A08CDCB5ACA}"/>
    <hyperlink ref="C10" location="'RP Tables'!$A$1" tooltip="Section title. Click once to follow" display="Reasons Paper Tables" xr:uid="{8344E462-8669-4817-9CEA-5B069C52E574}"/>
    <hyperlink ref="C11" location="'RP Tables'!$A$3" tooltip="Section subtitle. Click once to follow" display="Starting prices (net of pass-through and recoverable costs)" xr:uid="{C1704B09-AE9F-41F3-8129-C3A8211EFD7A}"/>
    <hyperlink ref="C12" location="'RP Tables'!$A$13" tooltip="Section subtitle. Click once to follow" display="Estimated revenue over the regulatory period (net of pass-through and recoverable costs)" xr:uid="{7A9BB304-5CAB-4528-921B-0ACA46583216}"/>
    <hyperlink ref="C13" location="'RP Tables'!$A$23" tooltip="Section subtitle. Click once to follow" display="Expenditure allowances" xr:uid="{96EE043B-CAE2-4CB8-AF8A-A872C17923DC}"/>
    <hyperlink ref="C14" location="'RP Tables'!$A$33" tooltip="Section subtitle. Click once to follow" display="Acceptance rates of supplier forecasts" xr:uid="{07872B5A-6DD9-4B94-991C-C32106473B9E}"/>
    <hyperlink ref="C15" location="'RP Tables'!$A$43" tooltip="Section subtitle. Click once to follow" display="Forecast CPRG for GDBs" xr:uid="{10EF8F84-71AD-49AA-B7B3-5BEBD9389217}"/>
    <hyperlink ref="C16" location="'RP Tables'!$A$51" tooltip="Section subtitle. Click once to follow" display="Maximum allowable revenue in each year of the regulatory period" xr:uid="{66B42CD9-9B64-46D9-B5C4-F0873D078E5A}"/>
    <hyperlink ref="C17" location="'RP Tables'!$A$60" tooltip="Section subtitle. Click once to follow" display="Opex and capex average annual expenditure acceptance rates" xr:uid="{1CF4A665-8BA6-4084-8364-2B9F653A61D0}"/>
    <hyperlink ref="C18" location="'RP Tables'!$A$69" tooltip="Section subtitle. Click once to follow" display="Our expenditure allowances (2021 ID year end $‘000s)" xr:uid="{CBD11E44-9FC6-4C1A-A9BD-6322A97583D7}"/>
    <hyperlink ref="C19" location="'RP Tables'!$A$79" tooltip="Section subtitle. Click once to follow" display="Our expenditure allowances: change from actual historic expenditure" xr:uid="{A8000A92-31B2-4A7A-B98D-6F6A6CB56767}"/>
    <hyperlink ref="C20" location="'RP Tables'!$A$89" tooltip="Section subtitle. Click once to follow" display="Expenditure allowances as a percentage of suppliers' own forecasts" xr:uid="{1B3F0148-1F9E-4159-A24C-4475F1D9F48F}"/>
    <hyperlink ref="C21" location="'RP Tables'!$A$99" tooltip="Section subtitle. Click once to follow" display="CPRG forecasts" xr:uid="{A3B7A8F9-0D89-414D-A416-317D688BF2C4}"/>
    <hyperlink ref="C22" location="'RP Tables'!$A$107" tooltip="Section subtitle. Click once to follow" display="Our allowances for the proposed regulatory period ($’000s, 2021 supplier YE real)" xr:uid="{40BB8B09-3206-4C9E-B14C-6CAC8B766FA6}"/>
    <hyperlink ref="C23" location="'RP Tables'!$A$205" tooltip="Section subtitle. Click once to follow" display="Cost of finance adjustments" xr:uid="{3C3D0918-4958-47C0-9288-894515167213}"/>
    <hyperlink ref="C24" location="'RP Charts'!$A$1" tooltip="Section title. Click once to follow" display="Reasons Paper Charts" xr:uid="{5DA4AE68-4452-4869-916A-D792FDF9ECEF}"/>
    <hyperlink ref="C25" location="'RP Charts'!$A$3" tooltip="Section subtitle. Click once to follow" display="Cumulative effect of changes to the Vanilla WACC" xr:uid="{18796A85-E50F-49B6-A007-7414891A8582}"/>
    <hyperlink ref="C26" location="'RP Charts'!$A$26" tooltip="Section subtitle. Click once to follow" display="Impact of reset on price/revenue cap – WACC scenarios" xr:uid="{9D541333-5E6D-4110-9A20-8B0BC47EBA1F}"/>
    <hyperlink ref="C27" location="'RP Charts'!$A$46" tooltip="Section subtitle. Click once to follow" display="Comparison of industry total opex forecasts ($’000s, 2021 ID year end real)" xr:uid="{3AD5C835-D80C-4983-B42B-AD34E2FB564F}"/>
    <hyperlink ref="C28" location="'RP Charts'!$A$66" tooltip="Section subtitle. Click once to follow" display="Comparison of industry total capex forecasts ($’000s, 2021 ID year end real)" xr:uid="{3DC6A9FD-B5A9-431A-A2B0-96AC0463BE67}"/>
    <hyperlink ref="C29" location="'RP Charts'!$A$86" tooltip="Section subtitle. Click once to follow" display="Impact of reset on price/revenue cap – expenditure scenarios" xr:uid="{9D82A900-419D-4FE5-932F-FDD7840412CF}"/>
    <hyperlink ref="C30" location="'RP Charts'!$A$102" tooltip="Section subtitle. Click once to follow" display="Comparison of CPRG forecasts" xr:uid="{BB68095D-CBED-4FDE-81CD-CAAC7BB5C80A}"/>
    <hyperlink ref="C31" location="'RP Charts'!$A$123" tooltip="Section subtitle. Click once to follow" display="User group revenue breakdown by distribution business (2020 disclosure year)" xr:uid="{D6BABCDA-10A8-4103-B416-2FA8C50E0DEA}"/>
    <hyperlink ref="C32" location="'RP Charts'!$A$137" tooltip="Section subtitle. Click once to follow" display="Composition of revenue from residential users (2020 disclosure year)" xr:uid="{5479DDF5-A750-46BD-BB0F-087D82EE6CC9}"/>
    <hyperlink ref="C33" location="'RP Charts'!$A$152" tooltip="Section subtitle. Click once to follow" display="Composition of revenue from commercial users (2020 disclosure year)" xr:uid="{996116AB-B0EF-4F8B-82C9-1EFFF2F0986F}"/>
    <hyperlink ref="C34" location="'RP Charts'!$A$167" tooltip="Section subtitle. Click once to follow" display="Composition of revenue from industrial users (2020 disclosure year)" xr:uid="{0436D9EF-5843-4083-9866-D2038B2BAD5D}"/>
    <hyperlink ref="C35" location="'RP Charts'!$A$182" tooltip="Section subtitle. Click once to follow" display="Forecast gas demand growth rates by region and total North Island – report by Concept Consulting" xr:uid="{D1C53B3F-0FA8-454E-B90D-35B04EE79A60}"/>
    <hyperlink ref="C36" location="'RP Charts'!$A$199" tooltip="Section subtitle. Click once to follow" display="Aggregate North Island moderate growth scenarios taken from Concept Consulting forecasts used in 2012 and 2017 Gas DPP resets" xr:uid="{98C72688-93A3-421E-9D52-EDE5CE5DB136}"/>
    <hyperlink ref="C37" location="'RP Charts'!$A$215" tooltip="Section subtitle. Click once to follow" display="Powerco Information Disclosure data – trend in 2017 – 2020 logged values" xr:uid="{C4E68B21-E599-42DD-87FF-E3A9E2484F6A}"/>
    <hyperlink ref="C38" location="'RP Charts'!$A$230" tooltip="Section subtitle. Click once to follow" display="GasNet Information Disclosure data – trend in 2017 – 2020 logged values" xr:uid="{EA9A8E1B-A127-4B78-858C-1108B76A9906}"/>
    <hyperlink ref="C39" location="'RP Charts'!$A$245" tooltip="Section subtitle. Click once to follow" display="Vector Information Disclosure data – trend in 2017 – 2020 logged values" xr:uid="{23C8F269-B166-4C20-BC44-8C9E6F0EEBB1}"/>
    <hyperlink ref="C40" location="'RP Charts'!$A$260" tooltip="Section subtitle. Click once to follow" display="First Gas Information Disclosure data – trend in 2017 – 2020 logged values" xr:uid="{329E2031-8815-4359-9447-4F14DB844AEE}"/>
    <hyperlink ref="C41" location="'RP Charts'!$A$276" tooltip="Section subtitle. Click once to follow" display="Producers Price Index growth" xr:uid="{9B39C1F6-856D-48CE-917F-2D3D5A6BAFF1}"/>
    <hyperlink ref="C42" location="'RP Charts'!$A$306" tooltip="Section subtitle. Click once to follow" display="First Gas ARR capex ($’000s, 2016 real)" xr:uid="{B6FB435A-0B35-4C50-A598-79890352FFAD}"/>
    <hyperlink ref="C43" location="'RP Charts'!$A$324" tooltip="Section subtitle. Click once to follow" display="Non-network opex/ICP ($/ICP, 2016 real)" xr:uid="{7D97BFD7-99F5-4106-B079-61788800C856}"/>
    <hyperlink ref="C44" location="'RP Charts'!$A$345" tooltip="Section subtitle. Click once to follow" display="Changes in starting prices - industry total allowable revenues ($'000s)" xr:uid="{AF6C6408-B1B4-487A-B7FB-1C7074805A9B}"/>
    <hyperlink ref="C45" location="'Tx Tables'!$A$1" tooltip="Section title. Click once to follow" display="Transmission Determination Tables &amp; Values" xr:uid="{8FF3FFC0-4E4F-4471-B955-871A78282A78}"/>
    <hyperlink ref="C46" location="'Tx Tables'!$A$4" tooltip="Section subtitle. Click once to follow" display="Schedule 1: Starting prices" xr:uid="{CEEA8BBB-F5FD-4742-B397-7C05387FD9A4}"/>
    <hyperlink ref="C47" location="'Tx Tables'!$A$13" tooltip="Section subtitle. Click once to follow" display="Schedule 4: Forecast Net Allowable Revenue" xr:uid="{B5BFA577-74D8-49B8-B92D-03080860B862}"/>
    <hyperlink ref="C48" location="'Tx Tables'!$A$21" tooltip="Section subtitle. Click once to follow" display="Schedule 6: Calculation of Wash-up Amount for the first Assessment Period" xr:uid="{7CB37064-ED46-44B0-A4F3-986188EE1574}"/>
    <hyperlink ref="C49" location="'Tx Tables'!$A$26" tooltip="Section subtitle. Click once to follow" display="Schedule 8: Calculation of Opening Wash-up Account Balance" xr:uid="{D9913A22-F55D-456E-AEE7-5F0FBBCC2E68}"/>
    <hyperlink ref="C50" location="'Dx Tables'!$A$1" tooltip="Section title. Click once to follow" display="Distribution Determination Tables &amp; Values" xr:uid="{CE659355-43B3-475C-AFC5-31BF9FB04824}"/>
    <hyperlink ref="C51" location="'Dx Tables'!$A$4" tooltip="Section subtitle. Click once to follow" display="Schedule 1: Starting prices" xr:uid="{B6CEED6A-C717-4B26-8BB4-BF37FD7CB416}"/>
    <hyperlink ref="C52" location="'Dx Tables'!$A$18" tooltip="Section subtitle. Click once to follow" display="Schedule 3: Allowable notional revenue for the First Assessment Period" xr:uid="{FF561D04-BABC-4F43-91EA-FA55A88D66F1}"/>
    <hyperlink ref="C53" location="'Dx Tables'!$A$26" tooltip="Section subtitle. Click once to follow" display="Schedule 5: Process for determining the amount of Pass-through Costs and Recoverable Costs for an Assessment Period" xr:uid="{ABBEFE89-5BE4-498F-B468-43DC781D752C}"/>
  </hyperlinks>
  <pageMargins left="0.70866141732283472" right="0.70866141732283472" top="0.74803149606299213" bottom="0.74803149606299213" header="0.31496062992125984" footer="0.31496062992125984"/>
  <pageSetup paperSize="9" scale="64" fitToHeight="0" orientation="portrait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AU655"/>
  <sheetViews>
    <sheetView showGridLines="0" view="pageBreakPreview" zoomScaleNormal="100" zoomScaleSheetLayoutView="100" workbookViewId="0"/>
  </sheetViews>
  <sheetFormatPr defaultRowHeight="14.4"/>
  <cols>
    <col min="1" max="1" width="12.44140625" customWidth="1"/>
    <col min="2" max="2" width="33.109375" bestFit="1" customWidth="1"/>
    <col min="3" max="3" width="26.109375" customWidth="1"/>
    <col min="4" max="4" width="22.88671875" customWidth="1"/>
    <col min="5" max="5" width="23.88671875" customWidth="1"/>
    <col min="6" max="6" width="23" customWidth="1"/>
    <col min="7" max="7" width="27.21875" customWidth="1"/>
    <col min="8" max="8" width="24.21875" bestFit="1" customWidth="1"/>
    <col min="9" max="10" width="21.109375" bestFit="1" customWidth="1"/>
    <col min="11" max="11" width="21.44140625" bestFit="1" customWidth="1"/>
    <col min="12" max="21" width="21.109375" style="8" customWidth="1"/>
    <col min="22" max="22" width="21.21875" bestFit="1" customWidth="1"/>
    <col min="23" max="23" width="2.77734375" customWidth="1"/>
    <col min="24" max="30" width="11.21875" bestFit="1" customWidth="1"/>
    <col min="31" max="40" width="11.109375" bestFit="1" customWidth="1"/>
    <col min="41" max="43" width="10.109375" bestFit="1" customWidth="1"/>
  </cols>
  <sheetData>
    <row r="1" spans="1:47" ht="25.8">
      <c r="A1" s="20" t="s">
        <v>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s="95" customFormat="1" ht="30" customHeight="1">
      <c r="A3" s="178" t="s">
        <v>32</v>
      </c>
      <c r="Y3" s="179"/>
      <c r="AK3" s="179"/>
    </row>
    <row r="4" spans="1:47" s="95" customFormat="1"/>
    <row r="5" spans="1:47" s="95" customFormat="1" ht="51.75" customHeight="1">
      <c r="A5" s="180">
        <v>1</v>
      </c>
      <c r="B5" s="96" t="s">
        <v>13</v>
      </c>
    </row>
    <row r="6" spans="1:47" s="95" customFormat="1" ht="27.6">
      <c r="B6" s="79" t="s">
        <v>316</v>
      </c>
      <c r="C6" s="80" t="s">
        <v>11</v>
      </c>
      <c r="D6" s="80" t="s">
        <v>175</v>
      </c>
      <c r="E6" s="80" t="s">
        <v>176</v>
      </c>
      <c r="F6" s="80" t="s">
        <v>148</v>
      </c>
    </row>
    <row r="7" spans="1:47" s="95" customFormat="1">
      <c r="B7" s="181" t="s">
        <v>6</v>
      </c>
      <c r="C7" s="182">
        <f>'[1]Reasons Paper Tables'!C6</f>
        <v>4.8520640239079711</v>
      </c>
      <c r="D7" s="183" cm="1">
        <f t="array" ref="D7:D11">-TRANSPOSE([2]Outputs!$C$48:$G$48)</f>
        <v>5.4999999999999938E-2</v>
      </c>
      <c r="E7" s="182">
        <v>4.3839982678933236</v>
      </c>
      <c r="F7" s="183">
        <f>C7/E7-1</f>
        <v>0.10676686609175379</v>
      </c>
    </row>
    <row r="8" spans="1:47" s="95" customFormat="1">
      <c r="B8" s="181" t="s">
        <v>7</v>
      </c>
      <c r="C8" s="182">
        <f>'[1]Reasons Paper Tables'!C7</f>
        <v>57.632911093390462</v>
      </c>
      <c r="D8" s="183">
        <v>4.9999999999999822E-2</v>
      </c>
      <c r="E8" s="182">
        <v>51.435568618416461</v>
      </c>
      <c r="F8" s="183">
        <f t="shared" ref="F8:F11" si="0">C8/E8-1</f>
        <v>0.12048748835557821</v>
      </c>
    </row>
    <row r="9" spans="1:47" s="95" customFormat="1">
      <c r="B9" s="181" t="s">
        <v>3</v>
      </c>
      <c r="C9" s="182">
        <f>'[1]Reasons Paper Tables'!C8</f>
        <v>58.316783576111384</v>
      </c>
      <c r="D9" s="183">
        <v>0</v>
      </c>
      <c r="E9" s="182">
        <v>50.702277198411046</v>
      </c>
      <c r="F9" s="183">
        <f t="shared" si="0"/>
        <v>0.15018075712660428</v>
      </c>
    </row>
    <row r="10" spans="1:47" s="95" customFormat="1">
      <c r="B10" s="303" t="s">
        <v>98</v>
      </c>
      <c r="C10" s="182">
        <f>'[1]Reasons Paper Tables'!C9</f>
        <v>28.565852081866513</v>
      </c>
      <c r="D10" s="183">
        <v>9.9999999999999867E-2</v>
      </c>
      <c r="E10" s="182">
        <v>24.646151307304976</v>
      </c>
      <c r="F10" s="183">
        <f t="shared" si="0"/>
        <v>0.15903906154303948</v>
      </c>
    </row>
    <row r="11" spans="1:47" s="95" customFormat="1">
      <c r="B11" s="303" t="s">
        <v>99</v>
      </c>
      <c r="C11" s="182">
        <f>'[1]Reasons Paper Tables'!C10</f>
        <v>147.22728121438954</v>
      </c>
      <c r="D11" s="183">
        <v>8.4999999999999742E-2</v>
      </c>
      <c r="E11" s="182">
        <v>131.62338640956244</v>
      </c>
      <c r="F11" s="183">
        <f t="shared" si="0"/>
        <v>0.11854956197733468</v>
      </c>
    </row>
    <row r="12" spans="1:47" s="95" customFormat="1">
      <c r="B12" s="181" t="s">
        <v>10</v>
      </c>
      <c r="C12" s="182">
        <f>'[1]Reasons Paper Tables'!C11</f>
        <v>296.59489198966588</v>
      </c>
      <c r="D12" s="184"/>
      <c r="E12" s="182">
        <f>SUM(E7:E11)</f>
        <v>262.79138180158827</v>
      </c>
      <c r="F12" s="183">
        <f>C12/E12-1</f>
        <v>0.1286324915084156</v>
      </c>
    </row>
    <row r="13" spans="1:47" s="95" customFormat="1"/>
    <row r="14" spans="1:47" s="95" customFormat="1" ht="21">
      <c r="A14" s="180">
        <f>A5+1</f>
        <v>2</v>
      </c>
      <c r="B14" s="96" t="s">
        <v>132</v>
      </c>
    </row>
    <row r="15" spans="1:47" s="95" customFormat="1" ht="41.4">
      <c r="B15" s="79" t="s">
        <v>316</v>
      </c>
      <c r="C15" s="80" t="s">
        <v>133</v>
      </c>
      <c r="D15" s="80" t="s">
        <v>134</v>
      </c>
      <c r="E15" s="80" t="s">
        <v>137</v>
      </c>
      <c r="F15" s="80" t="s">
        <v>138</v>
      </c>
      <c r="G15" s="80" t="s">
        <v>135</v>
      </c>
      <c r="H15" s="80" t="s">
        <v>136</v>
      </c>
      <c r="I15" s="80" t="s">
        <v>357</v>
      </c>
    </row>
    <row r="16" spans="1:47" s="95" customFormat="1">
      <c r="B16" s="181" t="s">
        <v>6</v>
      </c>
      <c r="C16" s="182">
        <f>'[3]Chart book'!C7</f>
        <v>9.4540000000000006</v>
      </c>
      <c r="D16" s="182">
        <f>'[3]Chart book'!D7</f>
        <v>3.3085544542126044</v>
      </c>
      <c r="E16" s="185">
        <f>'[3]Chart book'!E7</f>
        <v>0</v>
      </c>
      <c r="F16" s="186">
        <f>'[3]Chart book'!F7</f>
        <v>3.3085544542126044</v>
      </c>
      <c r="G16" s="182">
        <f>'[3]Chart book'!G7</f>
        <v>9.2739999999999991</v>
      </c>
      <c r="H16" s="182">
        <f>'[3]Chart book'!H7</f>
        <v>4.2152500000000002</v>
      </c>
      <c r="I16" s="182">
        <f>'[3]Chart book'!I7</f>
        <v>9.6079987875448971</v>
      </c>
    </row>
    <row r="17" spans="1:9" s="95" customFormat="1">
      <c r="B17" s="181" t="s">
        <v>7</v>
      </c>
      <c r="C17" s="182">
        <f>'[3]Chart book'!C8</f>
        <v>73.584999999999994</v>
      </c>
      <c r="D17" s="182">
        <f>'[3]Chart book'!D8</f>
        <v>67.270532197188558</v>
      </c>
      <c r="E17" s="185">
        <f>'[3]Chart book'!E8</f>
        <v>0.20022789748858849</v>
      </c>
      <c r="F17" s="186">
        <f>'[3]Chart book'!F8</f>
        <v>67.07030429969997</v>
      </c>
      <c r="G17" s="182">
        <f>'[3]Chart book'!G8</f>
        <v>73.405000000000001</v>
      </c>
      <c r="H17" s="182">
        <f>'[3]Chart book'!H8</f>
        <v>72.694000000000003</v>
      </c>
      <c r="I17" s="182">
        <f>'[3]Chart book'!I8</f>
        <v>75.561856071468114</v>
      </c>
    </row>
    <row r="18" spans="1:9" s="95" customFormat="1">
      <c r="B18" s="181" t="s">
        <v>3</v>
      </c>
      <c r="C18" s="182">
        <f>'[3]Chart book'!C9</f>
        <v>56.271407955439656</v>
      </c>
      <c r="D18" s="182">
        <f>'[3]Chart book'!D9</f>
        <v>23.064432580330454</v>
      </c>
      <c r="E18" s="185">
        <f>'[3]Chart book'!E9</f>
        <v>0.75615090467743606</v>
      </c>
      <c r="F18" s="186">
        <f>'[3]Chart book'!F9</f>
        <v>22.308281675653017</v>
      </c>
      <c r="G18" s="182">
        <f>'[3]Chart book'!G9</f>
        <v>56.336750000000002</v>
      </c>
      <c r="H18" s="182">
        <f>'[3]Chart book'!H9</f>
        <v>36.6725376702299</v>
      </c>
      <c r="I18" s="182">
        <f>'[3]Chart book'!I9</f>
        <v>57.922801949133195</v>
      </c>
    </row>
    <row r="19" spans="1:9" s="95" customFormat="1">
      <c r="B19" s="303" t="s">
        <v>98</v>
      </c>
      <c r="C19" s="182">
        <f>'[3]Chart book'!C10</f>
        <v>39.970487194062024</v>
      </c>
      <c r="D19" s="182">
        <f>'[3]Chart book'!D10</f>
        <v>47.169848254381954</v>
      </c>
      <c r="E19" s="185">
        <f>'[3]Chart book'!E10</f>
        <v>0.19835364105631562</v>
      </c>
      <c r="F19" s="186">
        <f>'[3]Chart book'!F10</f>
        <v>46.971494613325639</v>
      </c>
      <c r="G19" s="182">
        <f>'[3]Chart book'!G10</f>
        <v>41.972000000000001</v>
      </c>
      <c r="H19" s="182">
        <f>'[3]Chart book'!H10</f>
        <v>57.600999999999999</v>
      </c>
      <c r="I19" s="182">
        <f>'[3]Chart book'!I10</f>
        <v>39.970487194062024</v>
      </c>
    </row>
    <row r="20" spans="1:9" s="95" customFormat="1">
      <c r="B20" s="303" t="s">
        <v>99</v>
      </c>
      <c r="C20" s="182">
        <f>'[3]Chart book'!C11</f>
        <v>198.196</v>
      </c>
      <c r="D20" s="182">
        <f>'[3]Chart book'!D11</f>
        <v>142.8981649373838</v>
      </c>
      <c r="E20" s="185">
        <f>'[3]Chart book'!E11</f>
        <v>1.2565790092981479</v>
      </c>
      <c r="F20" s="186">
        <f>'[3]Chart book'!F11</f>
        <v>141.64158592808565</v>
      </c>
      <c r="G20" s="182">
        <f>'[3]Chart book'!G11</f>
        <v>198.196</v>
      </c>
      <c r="H20" s="182">
        <f>'[3]Chart book'!H11</f>
        <v>156.101</v>
      </c>
      <c r="I20" s="182">
        <f>'[3]Chart book'!I11</f>
        <v>201.2</v>
      </c>
    </row>
    <row r="21" spans="1:9" s="95" customFormat="1">
      <c r="B21" s="181" t="s">
        <v>10</v>
      </c>
      <c r="C21" s="182">
        <f>SUM(C16:C20)</f>
        <v>377.47689514950167</v>
      </c>
      <c r="D21" s="186">
        <f>SUM(D16:D20)</f>
        <v>283.71153242349737</v>
      </c>
      <c r="E21" s="185">
        <f>SUM(E16:E20)</f>
        <v>2.4113114525204882</v>
      </c>
      <c r="F21" s="186">
        <f>SUM(F16:F20)</f>
        <v>281.30022097097685</v>
      </c>
      <c r="G21" s="182">
        <f t="shared" ref="G21:H21" si="1">SUM(G16:G20)</f>
        <v>379.18375000000003</v>
      </c>
      <c r="H21" s="182">
        <f t="shared" si="1"/>
        <v>327.28378767022991</v>
      </c>
      <c r="I21" s="182">
        <f t="shared" ref="I21" si="2">SUM(I16:I20)</f>
        <v>384.26314400220826</v>
      </c>
    </row>
    <row r="22" spans="1:9" s="95" customFormat="1"/>
    <row r="23" spans="1:9" s="95" customFormat="1" ht="21">
      <c r="A23" s="180">
        <f>A14+1</f>
        <v>3</v>
      </c>
      <c r="B23" s="96" t="s">
        <v>327</v>
      </c>
    </row>
    <row r="24" spans="1:9" s="95" customFormat="1">
      <c r="B24" s="79" t="s">
        <v>5</v>
      </c>
      <c r="C24" s="80" t="s">
        <v>20</v>
      </c>
    </row>
    <row r="25" spans="1:9" s="95" customFormat="1">
      <c r="B25" s="81" t="s">
        <v>6</v>
      </c>
      <c r="C25" s="94">
        <f>'[4]Chart book'!C6</f>
        <v>-2.928582359688946E-3</v>
      </c>
    </row>
    <row r="26" spans="1:9" s="95" customFormat="1">
      <c r="B26" s="81" t="s">
        <v>7</v>
      </c>
      <c r="C26" s="94">
        <f>'[4]Chart book'!C7</f>
        <v>1.4238869128961456E-2</v>
      </c>
    </row>
    <row r="27" spans="1:9" s="95" customFormat="1">
      <c r="B27" s="81" t="s">
        <v>3</v>
      </c>
      <c r="C27" s="94">
        <f>'[4]Chart book'!C8</f>
        <v>1.5486737211301289E-2</v>
      </c>
    </row>
    <row r="28" spans="1:9" s="95" customFormat="1">
      <c r="B28" s="195" t="s">
        <v>98</v>
      </c>
      <c r="C28" s="94">
        <f>'[4]Chart book'!C9</f>
        <v>1.4469369291354192E-3</v>
      </c>
    </row>
    <row r="29" spans="1:9" s="95" customFormat="1"/>
    <row r="30" spans="1:9" s="95" customFormat="1" ht="21">
      <c r="A30" s="180">
        <f>+A23+1</f>
        <v>4</v>
      </c>
      <c r="B30" s="96" t="s">
        <v>22</v>
      </c>
      <c r="G30" s="191"/>
    </row>
    <row r="31" spans="1:9" s="95" customFormat="1" ht="27.6">
      <c r="B31" s="79" t="s">
        <v>84</v>
      </c>
      <c r="C31" s="79" t="s">
        <v>180</v>
      </c>
      <c r="D31" s="80" t="s">
        <v>112</v>
      </c>
      <c r="E31" s="80" t="s">
        <v>113</v>
      </c>
      <c r="F31" s="80" t="s">
        <v>114</v>
      </c>
      <c r="G31" s="80" t="s">
        <v>115</v>
      </c>
      <c r="H31" s="192"/>
    </row>
    <row r="32" spans="1:9" s="95" customFormat="1">
      <c r="B32" s="81" t="s">
        <v>6</v>
      </c>
      <c r="C32" s="182">
        <f>'[2]Outputs to Chartbook'!$C$9</f>
        <v>4.3839982678933236</v>
      </c>
      <c r="D32" s="182">
        <f>([2]Outputs!$C35)/1000</f>
        <v>4.8520403518113273</v>
      </c>
      <c r="E32" s="182">
        <f>([2]Outputs!C36)/1000</f>
        <v>5.3386596192036198</v>
      </c>
      <c r="F32" s="182">
        <f>([2]Outputs!C37)/1000</f>
        <v>5.7516559853987035</v>
      </c>
      <c r="G32" s="182">
        <f>([2]Outputs!C38)/1000</f>
        <v>6.1754592209665455</v>
      </c>
      <c r="H32" s="193"/>
    </row>
    <row r="33" spans="1:22" s="95" customFormat="1">
      <c r="B33" s="81" t="s">
        <v>7</v>
      </c>
      <c r="C33" s="182">
        <f>'[2]Outputs to Chartbook'!$C$11</f>
        <v>51.435568618416461</v>
      </c>
      <c r="D33" s="182">
        <f>([2]Outputs!D35)/1000</f>
        <v>57.632911093390462</v>
      </c>
      <c r="E33" s="182">
        <f>([2]Outputs!D36)/1000</f>
        <v>64.168656318669079</v>
      </c>
      <c r="F33" s="182">
        <f>([2]Outputs!D37)/1000</f>
        <v>69.923586379332605</v>
      </c>
      <c r="G33" s="182">
        <f>([2]Outputs!D38)/1000</f>
        <v>75.899419977248357</v>
      </c>
      <c r="H33" s="193"/>
    </row>
    <row r="34" spans="1:22" s="95" customFormat="1">
      <c r="B34" s="81" t="s">
        <v>3</v>
      </c>
      <c r="C34" s="182">
        <f>'[2]Outputs to Chartbook'!$C$13</f>
        <v>50.702277198411046</v>
      </c>
      <c r="D34" s="182">
        <f>([2]Outputs!E35)/1000</f>
        <v>58.316783576111384</v>
      </c>
      <c r="E34" s="182">
        <f>([2]Outputs!E36)/1000</f>
        <v>61.645833277031727</v>
      </c>
      <c r="F34" s="182">
        <f>([2]Outputs!E37)/1000</f>
        <v>63.816278908925725</v>
      </c>
      <c r="G34" s="182">
        <f>([2]Outputs!E38)/1000</f>
        <v>65.846290613672366</v>
      </c>
      <c r="H34" s="193"/>
    </row>
    <row r="35" spans="1:22" s="95" customFormat="1">
      <c r="B35" s="195" t="s">
        <v>98</v>
      </c>
      <c r="C35" s="182">
        <f>'[2]Outputs to Chartbook'!$C$15</f>
        <v>24.646151307304976</v>
      </c>
      <c r="D35" s="182">
        <f>([2]Outputs!F35)/1000</f>
        <v>28.565852081866513</v>
      </c>
      <c r="E35" s="182">
        <f>([2]Outputs!F36)/1000</f>
        <v>32.919034204534093</v>
      </c>
      <c r="F35" s="182">
        <f>([2]Outputs!F37)/1000</f>
        <v>37.148604807211512</v>
      </c>
      <c r="G35" s="182">
        <f>([2]Outputs!F38)/1000</f>
        <v>41.782016306253553</v>
      </c>
      <c r="H35" s="193"/>
    </row>
    <row r="36" spans="1:22" s="95" customFormat="1">
      <c r="B36" s="195" t="s">
        <v>99</v>
      </c>
      <c r="C36" s="182">
        <f>'[2]Outputs to Chartbook'!$C$17</f>
        <v>131.62338640956244</v>
      </c>
      <c r="D36" s="182">
        <f>([2]Outputs!G35)/1000</f>
        <v>147.22728121438954</v>
      </c>
      <c r="E36" s="182">
        <f>([2]Outputs!G36)/1000</f>
        <v>163.45471988581573</v>
      </c>
      <c r="F36" s="182">
        <f>([2]Outputs!G37)/1000</f>
        <v>180.93931938394425</v>
      </c>
      <c r="G36" s="182">
        <f>([2]Outputs!G38)/1000</f>
        <v>200.24554476221118</v>
      </c>
      <c r="H36" s="193"/>
    </row>
    <row r="37" spans="1:22" s="95" customFormat="1">
      <c r="G37" s="5"/>
    </row>
    <row r="38" spans="1:22" s="95" customFormat="1" ht="21">
      <c r="A38" s="180">
        <f>A30+1</f>
        <v>5</v>
      </c>
      <c r="B38" s="96" t="s">
        <v>97</v>
      </c>
    </row>
    <row r="39" spans="1:22" s="95" customFormat="1">
      <c r="B39" s="79" t="s">
        <v>5</v>
      </c>
      <c r="C39" s="80" t="s">
        <v>17</v>
      </c>
      <c r="D39" s="80" t="s">
        <v>14</v>
      </c>
      <c r="E39" s="80" t="s">
        <v>25</v>
      </c>
    </row>
    <row r="40" spans="1:22" s="95" customFormat="1">
      <c r="B40" s="81" t="s">
        <v>6</v>
      </c>
      <c r="C40" s="194">
        <f>'[3]Chart book'!C17</f>
        <v>9454</v>
      </c>
      <c r="D40" s="194">
        <f>'[3]Chart book'!D17</f>
        <v>3308.5544542126045</v>
      </c>
      <c r="E40" s="194">
        <f>'[3]Chart book'!E17</f>
        <v>12762.554454212604</v>
      </c>
    </row>
    <row r="41" spans="1:22" s="95" customFormat="1">
      <c r="B41" s="81" t="s">
        <v>7</v>
      </c>
      <c r="C41" s="194">
        <f>'[3]Chart book'!C18</f>
        <v>73585</v>
      </c>
      <c r="D41" s="194">
        <f>'[3]Chart book'!D18</f>
        <v>67270.532197188557</v>
      </c>
      <c r="E41" s="194">
        <f>'[3]Chart book'!E18</f>
        <v>140855.53219718856</v>
      </c>
    </row>
    <row r="42" spans="1:22" s="95" customFormat="1">
      <c r="B42" s="81" t="s">
        <v>3</v>
      </c>
      <c r="C42" s="194">
        <f>'[3]Chart book'!C19</f>
        <v>56271.407955439659</v>
      </c>
      <c r="D42" s="194">
        <f>'[3]Chart book'!D19</f>
        <v>23064.432580330453</v>
      </c>
      <c r="E42" s="194">
        <f>'[3]Chart book'!E19</f>
        <v>79335.840535770112</v>
      </c>
    </row>
    <row r="43" spans="1:22" s="95" customFormat="1">
      <c r="B43" s="195" t="s">
        <v>98</v>
      </c>
      <c r="C43" s="194">
        <f>'[3]Chart book'!C20</f>
        <v>39970.487194062021</v>
      </c>
      <c r="D43" s="194">
        <f>'[3]Chart book'!D20</f>
        <v>47169.848254381955</v>
      </c>
      <c r="E43" s="194">
        <f>'[3]Chart book'!E20</f>
        <v>87140.335448443977</v>
      </c>
    </row>
    <row r="44" spans="1:22" s="95" customFormat="1">
      <c r="B44" s="195" t="s">
        <v>99</v>
      </c>
      <c r="C44" s="194">
        <f>'[3]Chart book'!C21</f>
        <v>198196</v>
      </c>
      <c r="D44" s="194">
        <f>'[3]Chart book'!D21</f>
        <v>142898.16493738379</v>
      </c>
      <c r="E44" s="194">
        <f>'[3]Chart book'!E21</f>
        <v>341094.16493738379</v>
      </c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</row>
    <row r="45" spans="1:22" s="95" customFormat="1">
      <c r="B45" s="81" t="s">
        <v>10</v>
      </c>
      <c r="C45" s="194">
        <f>'[3]Chart book'!C22</f>
        <v>377476.89514950168</v>
      </c>
      <c r="D45" s="194">
        <f>'[3]Chart book'!D22</f>
        <v>283711.53242349735</v>
      </c>
      <c r="E45" s="194">
        <f>'[3]Chart book'!E22</f>
        <v>661188.42757299903</v>
      </c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</row>
    <row r="46" spans="1:22" s="95" customFormat="1"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</row>
    <row r="47" spans="1:22" s="95" customFormat="1" ht="21">
      <c r="A47" s="180">
        <f>A38+1</f>
        <v>6</v>
      </c>
      <c r="B47" s="96" t="s">
        <v>28</v>
      </c>
    </row>
    <row r="48" spans="1:22" s="95" customFormat="1">
      <c r="B48" s="79" t="s">
        <v>5</v>
      </c>
      <c r="C48" s="80" t="s">
        <v>17</v>
      </c>
      <c r="D48" s="80" t="s">
        <v>18</v>
      </c>
      <c r="E48" s="80" t="s">
        <v>25</v>
      </c>
    </row>
    <row r="49" spans="1:7" s="95" customFormat="1">
      <c r="B49" s="81" t="s">
        <v>6</v>
      </c>
      <c r="C49" s="197">
        <f>'[3]Chart book'!C26</f>
        <v>1.019409100711667</v>
      </c>
      <c r="D49" s="197">
        <f>'[3]Chart book'!D26</f>
        <v>0.78490112192932915</v>
      </c>
      <c r="E49" s="197">
        <f>'[3]Chart book'!E26</f>
        <v>0.94612780208036806</v>
      </c>
    </row>
    <row r="50" spans="1:7" s="95" customFormat="1">
      <c r="B50" s="81" t="s">
        <v>7</v>
      </c>
      <c r="C50" s="197">
        <f>'[3]Chart book'!C27</f>
        <v>1.0024521490361693</v>
      </c>
      <c r="D50" s="197">
        <f>'[3]Chart book'!D27</f>
        <v>0.92263879136792548</v>
      </c>
      <c r="E50" s="197">
        <f>'[3]Chart book'!E27</f>
        <v>0.96411017321945092</v>
      </c>
    </row>
    <row r="51" spans="1:7" s="95" customFormat="1">
      <c r="B51" s="81" t="s">
        <v>3</v>
      </c>
      <c r="C51" s="197">
        <f>'[3]Chart book'!C28</f>
        <v>0.99884015239501145</v>
      </c>
      <c r="D51" s="197">
        <f>'[3]Chart book'!D28</f>
        <v>0.60831028046805913</v>
      </c>
      <c r="E51" s="197">
        <f>'[3]Chart book'!E28</f>
        <v>0.85298836839886527</v>
      </c>
    </row>
    <row r="52" spans="1:7" s="95" customFormat="1">
      <c r="B52" s="195" t="s">
        <v>98</v>
      </c>
      <c r="C52" s="197">
        <f>'[3]Chart book'!C29</f>
        <v>0.95231314195325512</v>
      </c>
      <c r="D52" s="197">
        <f>'[3]Chart book'!D29</f>
        <v>0.81546317969003379</v>
      </c>
      <c r="E52" s="197">
        <f>'[3]Chart book'!E29</f>
        <v>0.87514020315189833</v>
      </c>
    </row>
    <row r="53" spans="1:7" s="95" customFormat="1">
      <c r="B53" s="195" t="s">
        <v>99</v>
      </c>
      <c r="C53" s="197">
        <f>'[3]Chart book'!C30</f>
        <v>1</v>
      </c>
      <c r="D53" s="197">
        <f>'[3]Chart book'!D30</f>
        <v>0.90737141932521659</v>
      </c>
      <c r="E53" s="197">
        <f>'[3]Chart book'!E30</f>
        <v>0.96273512035773312</v>
      </c>
    </row>
    <row r="54" spans="1:7" s="95" customFormat="1">
      <c r="B54" s="81" t="s">
        <v>10</v>
      </c>
      <c r="C54" s="197">
        <f>'[3]Chart book'!C31</f>
        <v>0.99549860759988185</v>
      </c>
      <c r="D54" s="197">
        <f>'[3]Chart book'!D31</f>
        <v>0.85949940561801996</v>
      </c>
      <c r="E54" s="197">
        <f>'[3]Chart book'!E31</f>
        <v>0.93590772727286076</v>
      </c>
    </row>
    <row r="55" spans="1:7" s="95" customFormat="1"/>
    <row r="56" spans="1:7" s="95" customFormat="1"/>
    <row r="57" spans="1:7" s="95" customFormat="1"/>
    <row r="58" spans="1:7" s="95" customFormat="1" ht="21">
      <c r="A58" s="180">
        <f>A47+1</f>
        <v>7</v>
      </c>
      <c r="B58" s="96" t="s">
        <v>145</v>
      </c>
    </row>
    <row r="59" spans="1:7" s="95" customFormat="1">
      <c r="B59" s="79" t="s">
        <v>84</v>
      </c>
      <c r="C59" s="80" t="s">
        <v>146</v>
      </c>
      <c r="D59" s="80" t="s">
        <v>112</v>
      </c>
      <c r="E59" s="80" t="s">
        <v>113</v>
      </c>
      <c r="F59" s="80" t="s">
        <v>114</v>
      </c>
      <c r="G59" s="80" t="s">
        <v>115</v>
      </c>
    </row>
    <row r="60" spans="1:7" s="95" customFormat="1">
      <c r="B60" s="195" t="s">
        <v>290</v>
      </c>
      <c r="C60" s="198">
        <f>'[2]Outputs to Chartbook'!C8</f>
        <v>4.3839982678933236</v>
      </c>
      <c r="D60" s="198">
        <f>'[2]Outputs to Chartbook'!D8</f>
        <v>4.8387890143305832</v>
      </c>
      <c r="E60" s="198">
        <f>'[2]Outputs to Chartbook'!E8</f>
        <v>5.2841277471938444</v>
      </c>
      <c r="F60" s="198">
        <f>'[2]Outputs to Chartbook'!F8</f>
        <v>5.6810290577007203</v>
      </c>
      <c r="G60" s="198">
        <f>'[2]Outputs to Chartbook'!G8</f>
        <v>6.093140701897255</v>
      </c>
    </row>
    <row r="61" spans="1:7" s="95" customFormat="1">
      <c r="B61" s="195" t="s">
        <v>291</v>
      </c>
      <c r="C61" s="198">
        <f>'[2]Outputs to Chartbook'!C9</f>
        <v>4.3839982678933236</v>
      </c>
      <c r="D61" s="198">
        <f>'[2]Outputs to Chartbook'!D9</f>
        <v>4.8520403518113273</v>
      </c>
      <c r="E61" s="198">
        <f>'[2]Outputs to Chartbook'!E9</f>
        <v>5.3386596192036198</v>
      </c>
      <c r="F61" s="198">
        <f>'[2]Outputs to Chartbook'!F9</f>
        <v>5.7516559853987035</v>
      </c>
      <c r="G61" s="198">
        <f>'[2]Outputs to Chartbook'!G9</f>
        <v>6.1754592209665455</v>
      </c>
    </row>
    <row r="62" spans="1:7" s="95" customFormat="1">
      <c r="B62" s="195" t="s">
        <v>292</v>
      </c>
      <c r="C62" s="198">
        <f>'[2]Outputs to Chartbook'!C10</f>
        <v>51.435568618416461</v>
      </c>
      <c r="D62" s="198">
        <f>'[2]Outputs to Chartbook'!D10</f>
        <v>58.875074667292026</v>
      </c>
      <c r="E62" s="198">
        <f>'[2]Outputs to Chartbook'!E10</f>
        <v>66.647731492930163</v>
      </c>
      <c r="F62" s="198">
        <f>'[2]Outputs to Chartbook'!F10</f>
        <v>74.245167016280959</v>
      </c>
      <c r="G62" s="198">
        <f>'[2]Outputs to Chartbook'!G10</f>
        <v>82.474690088078376</v>
      </c>
    </row>
    <row r="63" spans="1:7" s="95" customFormat="1">
      <c r="B63" s="195" t="s">
        <v>293</v>
      </c>
      <c r="C63" s="198">
        <f>'[2]Outputs to Chartbook'!C11</f>
        <v>51.435568618416461</v>
      </c>
      <c r="D63" s="198">
        <f>'[2]Outputs to Chartbook'!D11</f>
        <v>57.632911093390462</v>
      </c>
      <c r="E63" s="198">
        <f>'[2]Outputs to Chartbook'!E11</f>
        <v>64.168656318669079</v>
      </c>
      <c r="F63" s="198">
        <f>'[2]Outputs to Chartbook'!F11</f>
        <v>69.923586379332605</v>
      </c>
      <c r="G63" s="198">
        <f>'[2]Outputs to Chartbook'!G11</f>
        <v>75.899419977248357</v>
      </c>
    </row>
    <row r="64" spans="1:7" s="95" customFormat="1">
      <c r="B64" s="195" t="s">
        <v>294</v>
      </c>
      <c r="C64" s="198">
        <f>'[2]Outputs to Chartbook'!C12</f>
        <v>50.702277198411046</v>
      </c>
      <c r="D64" s="198">
        <f>'[2]Outputs to Chartbook'!D12</f>
        <v>56.85601745141377</v>
      </c>
      <c r="E64" s="198">
        <f>'[2]Outputs to Chartbook'!E12</f>
        <v>62.771439747555824</v>
      </c>
      <c r="F64" s="198">
        <f>'[2]Outputs to Chartbook'!F12</f>
        <v>68.230698461355786</v>
      </c>
      <c r="G64" s="198">
        <f>'[2]Outputs to Chartbook'!G12</f>
        <v>73.989155492156982</v>
      </c>
    </row>
    <row r="65" spans="1:8" s="95" customFormat="1">
      <c r="B65" s="195" t="s">
        <v>295</v>
      </c>
      <c r="C65" s="198">
        <f>'[2]Outputs to Chartbook'!C13</f>
        <v>50.702277198411046</v>
      </c>
      <c r="D65" s="198">
        <f>'[2]Outputs to Chartbook'!D13</f>
        <v>58.316783576111384</v>
      </c>
      <c r="E65" s="198">
        <f>'[2]Outputs to Chartbook'!E13</f>
        <v>61.645833277031727</v>
      </c>
      <c r="F65" s="198">
        <f>'[2]Outputs to Chartbook'!F13</f>
        <v>63.816278908925725</v>
      </c>
      <c r="G65" s="198">
        <f>'[2]Outputs to Chartbook'!G13</f>
        <v>65.846290613672366</v>
      </c>
    </row>
    <row r="66" spans="1:8" s="95" customFormat="1">
      <c r="B66" s="195" t="s">
        <v>296</v>
      </c>
      <c r="C66" s="198">
        <f>'[2]Outputs to Chartbook'!C14</f>
        <v>24.646151307304976</v>
      </c>
      <c r="D66" s="198">
        <f>'[2]Outputs to Chartbook'!D14</f>
        <v>28.249967934966399</v>
      </c>
      <c r="E66" s="198">
        <f>'[2]Outputs to Chartbook'!E14</f>
        <v>32.036118072450918</v>
      </c>
      <c r="F66" s="198">
        <f>'[2]Outputs to Chartbook'!F14</f>
        <v>35.765055397940557</v>
      </c>
      <c r="G66" s="198">
        <f>'[2]Outputs to Chartbook'!G14</f>
        <v>39.830532181585156</v>
      </c>
    </row>
    <row r="67" spans="1:8" s="95" customFormat="1">
      <c r="B67" s="195" t="s">
        <v>297</v>
      </c>
      <c r="C67" s="198">
        <f>'[2]Outputs to Chartbook'!C15</f>
        <v>24.646151307304976</v>
      </c>
      <c r="D67" s="198">
        <f>'[2]Outputs to Chartbook'!D15</f>
        <v>28.565852081866513</v>
      </c>
      <c r="E67" s="198">
        <f>'[2]Outputs to Chartbook'!E15</f>
        <v>32.919034204534093</v>
      </c>
      <c r="F67" s="198">
        <f>'[2]Outputs to Chartbook'!F15</f>
        <v>37.148604807211512</v>
      </c>
      <c r="G67" s="198">
        <f>'[2]Outputs to Chartbook'!G15</f>
        <v>41.782016306253553</v>
      </c>
      <c r="H67" s="199"/>
    </row>
    <row r="68" spans="1:8" s="95" customFormat="1">
      <c r="B68" s="195" t="s">
        <v>298</v>
      </c>
      <c r="C68" s="198">
        <f>'[2]Outputs to Chartbook'!C16</f>
        <v>131.62338640956244</v>
      </c>
      <c r="D68" s="198">
        <f>'[2]Outputs to Chartbook'!D16</f>
        <v>148.76185123351695</v>
      </c>
      <c r="E68" s="198">
        <f>'[2]Outputs to Chartbook'!E16</f>
        <v>167.03312672078675</v>
      </c>
      <c r="F68" s="198">
        <f>'[2]Outputs to Chartbook'!F16</f>
        <v>187.41116818072274</v>
      </c>
      <c r="G68" s="198">
        <f>'[2]Outputs to Chartbook'!G16</f>
        <v>210.27533069877097</v>
      </c>
    </row>
    <row r="69" spans="1:8" s="95" customFormat="1">
      <c r="B69" s="195" t="s">
        <v>299</v>
      </c>
      <c r="C69" s="198">
        <f>'[2]Outputs to Chartbook'!C17</f>
        <v>131.62338640956244</v>
      </c>
      <c r="D69" s="198">
        <f>'[2]Outputs to Chartbook'!D17</f>
        <v>147.22728121438954</v>
      </c>
      <c r="E69" s="198">
        <f>'[2]Outputs to Chartbook'!E17</f>
        <v>163.45471988581573</v>
      </c>
      <c r="F69" s="198">
        <f>'[2]Outputs to Chartbook'!F17</f>
        <v>180.93931938394425</v>
      </c>
      <c r="G69" s="198">
        <f>'[2]Outputs to Chartbook'!G17</f>
        <v>200.24554476221118</v>
      </c>
    </row>
    <row r="70" spans="1:8" s="95" customFormat="1">
      <c r="B70" s="200"/>
      <c r="C70" s="201"/>
      <c r="D70" s="201"/>
      <c r="E70" s="201"/>
      <c r="F70" s="201"/>
      <c r="G70" s="201"/>
    </row>
    <row r="71" spans="1:8" s="95" customFormat="1">
      <c r="B71" s="5"/>
    </row>
    <row r="72" spans="1:8" s="95" customFormat="1" ht="21">
      <c r="A72" s="180">
        <f>A58+1</f>
        <v>8</v>
      </c>
      <c r="B72" s="96" t="s">
        <v>150</v>
      </c>
    </row>
    <row r="73" spans="1:8" s="95" customFormat="1">
      <c r="B73" s="79" t="s">
        <v>5</v>
      </c>
      <c r="C73" s="80" t="s">
        <v>147</v>
      </c>
      <c r="D73" s="80" t="s">
        <v>325</v>
      </c>
      <c r="E73" s="80" t="s">
        <v>149</v>
      </c>
    </row>
    <row r="74" spans="1:8" s="95" customFormat="1">
      <c r="B74" s="81" t="s">
        <v>290</v>
      </c>
      <c r="C74" s="198">
        <f>'[2]Outputs to Chartbook'!C21</f>
        <v>4.8387890143305832</v>
      </c>
      <c r="D74" s="301">
        <f>'[2]Outputs to Chartbook'!D21</f>
        <v>-5.114540505171547E-2</v>
      </c>
      <c r="E74" s="301">
        <f>'[2]Outputs to Chartbook'!E21</f>
        <v>-5.114540505171547E-2</v>
      </c>
    </row>
    <row r="75" spans="1:8" s="95" customFormat="1">
      <c r="B75" s="81" t="s">
        <v>291</v>
      </c>
      <c r="C75" s="198">
        <f>'[2]Outputs to Chartbook'!C22</f>
        <v>4.8520403518113273</v>
      </c>
      <c r="D75" s="301">
        <f>'[2]Outputs to Chartbook'!D22</f>
        <v>-5.4999999999999938E-2</v>
      </c>
      <c r="E75" s="301">
        <f>'[2]Outputs to Chartbook'!E22</f>
        <v>-5.4999999999999938E-2</v>
      </c>
    </row>
    <row r="76" spans="1:8" s="95" customFormat="1">
      <c r="B76" s="81" t="s">
        <v>292</v>
      </c>
      <c r="C76" s="198">
        <f>'[2]Outputs to Chartbook'!C23</f>
        <v>58.875074667292026</v>
      </c>
      <c r="D76" s="301">
        <f>'[2]Outputs to Chartbook'!D23</f>
        <v>-7.4856321772311094E-2</v>
      </c>
      <c r="E76" s="301">
        <f>'[2]Outputs to Chartbook'!E23</f>
        <v>-7.4856321772311094E-2</v>
      </c>
    </row>
    <row r="77" spans="1:8" s="95" customFormat="1">
      <c r="B77" s="81" t="s">
        <v>293</v>
      </c>
      <c r="C77" s="198">
        <f>'[2]Outputs to Chartbook'!C24</f>
        <v>57.632911093390462</v>
      </c>
      <c r="D77" s="301">
        <f>'[2]Outputs to Chartbook'!D24</f>
        <v>-4.9999999999999822E-2</v>
      </c>
      <c r="E77" s="301">
        <f>'[2]Outputs to Chartbook'!E24</f>
        <v>-4.9999999999999822E-2</v>
      </c>
    </row>
    <row r="78" spans="1:8" s="95" customFormat="1">
      <c r="B78" s="81" t="s">
        <v>294</v>
      </c>
      <c r="C78" s="198">
        <f>'[2]Outputs to Chartbook'!C25</f>
        <v>56.85601745141377</v>
      </c>
      <c r="D78" s="301">
        <f>'[2]Outputs to Chartbook'!D25</f>
        <v>-5.2202749200648838E-2</v>
      </c>
      <c r="E78" s="301">
        <f>'[2]Outputs to Chartbook'!E25</f>
        <v>-5.2202749200648838E-2</v>
      </c>
    </row>
    <row r="79" spans="1:8" s="95" customFormat="1">
      <c r="B79" s="81" t="s">
        <v>295</v>
      </c>
      <c r="C79" s="198">
        <f>'[2]Outputs to Chartbook'!C26</f>
        <v>58.316783576111384</v>
      </c>
      <c r="D79" s="301">
        <f>'[2]Outputs to Chartbook'!D26</f>
        <v>-7.6500899479767126E-2</v>
      </c>
      <c r="E79" s="301">
        <f>'[2]Outputs to Chartbook'!E26</f>
        <v>0</v>
      </c>
    </row>
    <row r="80" spans="1:8" s="95" customFormat="1">
      <c r="B80" s="81" t="s">
        <v>296</v>
      </c>
      <c r="C80" s="198">
        <f>'[2]Outputs to Chartbook'!C27</f>
        <v>28.249967934966399</v>
      </c>
      <c r="D80" s="301">
        <f>'[2]Outputs to Chartbook'!D27</f>
        <v>-0.1</v>
      </c>
      <c r="E80" s="301">
        <f>'[2]Outputs to Chartbook'!E27</f>
        <v>-0.1</v>
      </c>
    </row>
    <row r="81" spans="1:5" s="95" customFormat="1">
      <c r="B81" s="81" t="s">
        <v>297</v>
      </c>
      <c r="C81" s="198">
        <f>'[2]Outputs to Chartbook'!C28</f>
        <v>28.565852081866513</v>
      </c>
      <c r="D81" s="301">
        <f>'[2]Outputs to Chartbook'!D28</f>
        <v>-9.9999999999999867E-2</v>
      </c>
      <c r="E81" s="301">
        <f>'[2]Outputs to Chartbook'!E28</f>
        <v>-9.9999999999999867E-2</v>
      </c>
    </row>
    <row r="82" spans="1:5" s="95" customFormat="1">
      <c r="B82" s="81" t="s">
        <v>298</v>
      </c>
      <c r="C82" s="198">
        <f>'[2]Outputs to Chartbook'!C29</f>
        <v>148.76185123351695</v>
      </c>
      <c r="D82" s="301">
        <f>'[2]Outputs to Chartbook'!D29</f>
        <v>-0.1</v>
      </c>
      <c r="E82" s="301">
        <f>'[2]Outputs to Chartbook'!E29</f>
        <v>-0.1</v>
      </c>
    </row>
    <row r="83" spans="1:5" s="95" customFormat="1">
      <c r="B83" s="81" t="s">
        <v>299</v>
      </c>
      <c r="C83" s="198">
        <f>'[2]Outputs to Chartbook'!C30</f>
        <v>147.22728121438954</v>
      </c>
      <c r="D83" s="301">
        <f>'[2]Outputs to Chartbook'!D30</f>
        <v>-8.4999999999999742E-2</v>
      </c>
      <c r="E83" s="301">
        <f>'[2]Outputs to Chartbook'!E30</f>
        <v>-8.4999999999999742E-2</v>
      </c>
    </row>
    <row r="84" spans="1:5" s="95" customFormat="1">
      <c r="B84" s="202"/>
      <c r="C84" s="203"/>
      <c r="D84" s="204"/>
      <c r="E84" s="204"/>
    </row>
    <row r="85" spans="1:5" s="95" customFormat="1">
      <c r="B85" s="97"/>
    </row>
    <row r="86" spans="1:5" s="95" customFormat="1"/>
    <row r="87" spans="1:5" s="21" customFormat="1" ht="21">
      <c r="A87" s="231">
        <f>A72+1</f>
        <v>9</v>
      </c>
      <c r="B87" s="261" t="s">
        <v>152</v>
      </c>
    </row>
    <row r="88" spans="1:5" s="21" customFormat="1" ht="21">
      <c r="A88" s="231"/>
      <c r="B88" s="262" t="s">
        <v>5</v>
      </c>
      <c r="C88" s="262" t="s">
        <v>151</v>
      </c>
    </row>
    <row r="89" spans="1:5" s="21" customFormat="1">
      <c r="B89" s="23" t="s">
        <v>6</v>
      </c>
      <c r="C89" s="263">
        <f>'[2]Outputs to Chartbook'!C34</f>
        <v>0.81488859839952976</v>
      </c>
    </row>
    <row r="90" spans="1:5" s="21" customFormat="1">
      <c r="B90" s="23" t="s">
        <v>7</v>
      </c>
      <c r="C90" s="263">
        <f>'[2]Outputs to Chartbook'!C35</f>
        <v>0.83896143833212278</v>
      </c>
    </row>
    <row r="91" spans="1:5" s="21" customFormat="1">
      <c r="B91" s="23" t="s">
        <v>3</v>
      </c>
      <c r="C91" s="263">
        <f>'[2]Outputs to Chartbook'!C36</f>
        <v>0.659350593591289</v>
      </c>
    </row>
    <row r="92" spans="1:5" s="21" customFormat="1">
      <c r="B92" s="23" t="s">
        <v>8</v>
      </c>
      <c r="C92" s="263">
        <f>'[2]Outputs to Chartbook'!C37</f>
        <v>0.69349352067268055</v>
      </c>
    </row>
    <row r="93" spans="1:5" s="21" customFormat="1">
      <c r="B93" s="23" t="s">
        <v>9</v>
      </c>
      <c r="C93" s="263">
        <f>'[2]Outputs to Chartbook'!C38</f>
        <v>0.7507305755130802</v>
      </c>
    </row>
    <row r="94" spans="1:5" s="21" customFormat="1">
      <c r="B94" s="264"/>
    </row>
    <row r="95" spans="1:5" s="21" customFormat="1"/>
    <row r="96" spans="1:5" s="21" customFormat="1" ht="21">
      <c r="A96" s="231">
        <f>A87+1</f>
        <v>10</v>
      </c>
      <c r="B96" s="261" t="s">
        <v>156</v>
      </c>
    </row>
    <row r="97" spans="1:5" s="21" customFormat="1" ht="27.6">
      <c r="B97" s="262" t="s">
        <v>5</v>
      </c>
      <c r="C97" s="262" t="s">
        <v>153</v>
      </c>
      <c r="D97" s="126" t="s">
        <v>154</v>
      </c>
    </row>
    <row r="98" spans="1:5" s="21" customFormat="1">
      <c r="B98" s="23" t="s">
        <v>6</v>
      </c>
      <c r="C98" s="265">
        <f>'[2]Outputs to Chartbook'!C42</f>
        <v>5.2554925574853808</v>
      </c>
      <c r="D98" s="311">
        <f>'[2]Outputs to Chartbook'!D42</f>
        <v>0.14271871451506324</v>
      </c>
      <c r="E98" s="266"/>
    </row>
    <row r="99" spans="1:5" s="21" customFormat="1">
      <c r="B99" s="23" t="s">
        <v>7</v>
      </c>
      <c r="C99" s="265">
        <f>'[2]Outputs to Chartbook'!C43</f>
        <v>62.036032919357702</v>
      </c>
      <c r="D99" s="311">
        <f>'[2]Outputs to Chartbook'!D43</f>
        <v>0.13021945182642036</v>
      </c>
    </row>
    <row r="100" spans="1:5" s="21" customFormat="1">
      <c r="B100" s="23" t="s">
        <v>3</v>
      </c>
      <c r="C100" s="265">
        <f>'[2]Outputs to Chartbook'!C44</f>
        <v>58.316783576111384</v>
      </c>
      <c r="D100" s="311">
        <f>'[2]Outputs to Chartbook'!D44</f>
        <v>7.6500899479767126E-2</v>
      </c>
    </row>
    <row r="101" spans="1:5" s="21" customFormat="1">
      <c r="B101" s="23" t="s">
        <v>8</v>
      </c>
      <c r="C101" s="265">
        <f>'[2]Outputs to Chartbook'!C45</f>
        <v>33.030059883618271</v>
      </c>
      <c r="D101" s="311">
        <f>'[2]Outputs to Chartbook'!D45</f>
        <v>0.2719055530446306</v>
      </c>
    </row>
    <row r="102" spans="1:5" s="21" customFormat="1">
      <c r="B102" s="23" t="s">
        <v>9</v>
      </c>
      <c r="C102" s="265">
        <f>'[2]Outputs to Chartbook'!C46</f>
        <v>166.4269880533478</v>
      </c>
      <c r="D102" s="311">
        <f>'[2]Outputs to Chartbook'!D46</f>
        <v>0.2264933871494974</v>
      </c>
    </row>
    <row r="103" spans="1:5" s="21" customFormat="1">
      <c r="B103" s="264"/>
    </row>
    <row r="104" spans="1:5" s="21" customFormat="1"/>
    <row r="105" spans="1:5" s="21" customFormat="1"/>
    <row r="106" spans="1:5" s="21" customFormat="1" ht="21">
      <c r="A106" s="231">
        <f>A96+1</f>
        <v>11</v>
      </c>
      <c r="B106" s="261" t="s">
        <v>157</v>
      </c>
    </row>
    <row r="107" spans="1:5" s="21" customFormat="1" ht="27.6">
      <c r="B107" s="262" t="s">
        <v>5</v>
      </c>
      <c r="C107" s="262" t="s">
        <v>300</v>
      </c>
      <c r="D107" s="262" t="s">
        <v>155</v>
      </c>
    </row>
    <row r="108" spans="1:5" s="21" customFormat="1">
      <c r="B108" s="23" t="s">
        <v>6</v>
      </c>
      <c r="C108" s="267">
        <f>'[2]Outputs to Chartbook'!C50</f>
        <v>-5.114540505171547E-2</v>
      </c>
      <c r="D108" s="267">
        <f>'[2]Outputs to Chartbook'!D50</f>
        <v>-5.4999999999999938E-2</v>
      </c>
    </row>
    <row r="109" spans="1:5" s="21" customFormat="1">
      <c r="B109" s="23" t="s">
        <v>7</v>
      </c>
      <c r="C109" s="267">
        <f>'[2]Outputs to Chartbook'!C51</f>
        <v>-7.4856321772311094E-2</v>
      </c>
      <c r="D109" s="267">
        <f>'[2]Outputs to Chartbook'!D51</f>
        <v>-4.9999999999999822E-2</v>
      </c>
    </row>
    <row r="110" spans="1:5" s="21" customFormat="1">
      <c r="B110" s="23" t="s">
        <v>3</v>
      </c>
      <c r="C110" s="267">
        <f>'[2]Outputs to Chartbook'!C52</f>
        <v>-5.2202749200648838E-2</v>
      </c>
      <c r="D110" s="267">
        <f>'[2]Outputs to Chartbook'!D52</f>
        <v>0</v>
      </c>
    </row>
    <row r="111" spans="1:5" s="21" customFormat="1">
      <c r="B111" s="23" t="s">
        <v>8</v>
      </c>
      <c r="C111" s="267">
        <f>'[2]Outputs to Chartbook'!C53</f>
        <v>-0.1</v>
      </c>
      <c r="D111" s="267">
        <f>'[2]Outputs to Chartbook'!D53</f>
        <v>-9.9999999999999867E-2</v>
      </c>
    </row>
    <row r="112" spans="1:5" s="21" customFormat="1">
      <c r="B112" s="23" t="s">
        <v>9</v>
      </c>
      <c r="C112" s="267">
        <f>'[2]Outputs to Chartbook'!C54</f>
        <v>-0.1</v>
      </c>
      <c r="D112" s="267">
        <f>'[2]Outputs to Chartbook'!D54</f>
        <v>-8.4999999999999742E-2</v>
      </c>
    </row>
    <row r="113" spans="1:9" s="21" customFormat="1">
      <c r="B113" s="264"/>
    </row>
    <row r="114" spans="1:9" s="21" customFormat="1"/>
    <row r="115" spans="1:9" s="21" customFormat="1"/>
    <row r="116" spans="1:9" s="21" customFormat="1" ht="21">
      <c r="A116" s="231">
        <f>A106+1</f>
        <v>12</v>
      </c>
      <c r="B116" s="232" t="s">
        <v>158</v>
      </c>
    </row>
    <row r="117" spans="1:9" s="21" customFormat="1">
      <c r="B117" s="126" t="s">
        <v>5</v>
      </c>
      <c r="C117" s="126" t="s">
        <v>159</v>
      </c>
      <c r="D117" s="126">
        <v>2040</v>
      </c>
      <c r="E117" s="126">
        <v>2050</v>
      </c>
      <c r="F117" s="126">
        <v>2060</v>
      </c>
      <c r="G117" s="126">
        <v>2070</v>
      </c>
    </row>
    <row r="118" spans="1:9" s="21" customFormat="1">
      <c r="B118" s="268" t="s">
        <v>6</v>
      </c>
      <c r="C118" s="269">
        <f>'[5]Outputs to Chartbook'!B16</f>
        <v>24.056000000000001</v>
      </c>
      <c r="D118" s="269">
        <f>'[5]Outputs to Chartbook'!C16</f>
        <v>16.475430797121462</v>
      </c>
      <c r="E118" s="269">
        <f>'[5]Outputs to Chartbook'!D16</f>
        <v>10.410842589711006</v>
      </c>
      <c r="F118" s="269">
        <f>'[5]Outputs to Chartbook'!E16</f>
        <v>5.9144297794671985</v>
      </c>
      <c r="G118" s="269">
        <f>'[5]Outputs to Chartbook'!F16</f>
        <v>2.3320854231262675</v>
      </c>
    </row>
    <row r="119" spans="1:9" s="21" customFormat="1">
      <c r="B119" s="23" t="s">
        <v>7</v>
      </c>
      <c r="C119" s="269">
        <f>'[5]Outputs to Chartbook'!B17</f>
        <v>388.86303033783383</v>
      </c>
      <c r="D119" s="269">
        <f>'[5]Outputs to Chartbook'!C17</f>
        <v>179.6086684016432</v>
      </c>
      <c r="E119" s="269">
        <f>'[5]Outputs to Chartbook'!D17</f>
        <v>87.603226212582499</v>
      </c>
      <c r="F119" s="269">
        <f>'[5]Outputs to Chartbook'!E17</f>
        <v>28.12328261187443</v>
      </c>
      <c r="G119" s="269">
        <f>'[5]Outputs to Chartbook'!F17</f>
        <v>5.6381093826973938</v>
      </c>
    </row>
    <row r="120" spans="1:9" s="21" customFormat="1">
      <c r="B120" s="23" t="s">
        <v>3</v>
      </c>
      <c r="C120" s="269">
        <f>'[5]Outputs to Chartbook'!B18</f>
        <v>434.25599999999997</v>
      </c>
      <c r="D120" s="269">
        <f>'[5]Outputs to Chartbook'!C18</f>
        <v>351.61171143912071</v>
      </c>
      <c r="E120" s="269">
        <f>'[5]Outputs to Chartbook'!D18</f>
        <v>251.69531914094577</v>
      </c>
      <c r="F120" s="269">
        <f>'[5]Outputs to Chartbook'!E18</f>
        <v>140.94118165242207</v>
      </c>
      <c r="G120" s="269">
        <f>'[5]Outputs to Chartbook'!F18</f>
        <v>50.688694942723501</v>
      </c>
    </row>
    <row r="121" spans="1:9" s="21" customFormat="1">
      <c r="B121" s="23" t="s">
        <v>8</v>
      </c>
      <c r="C121" s="269">
        <f>'[5]Outputs to Chartbook'!B19</f>
        <v>174.40516609032878</v>
      </c>
      <c r="D121" s="269">
        <f>'[5]Outputs to Chartbook'!C19</f>
        <v>115.32488588453262</v>
      </c>
      <c r="E121" s="269">
        <f>'[5]Outputs to Chartbook'!D19</f>
        <v>82.511815917539295</v>
      </c>
      <c r="F121" s="269">
        <f>'[5]Outputs to Chartbook'!E19</f>
        <v>59.009638025930791</v>
      </c>
      <c r="G121" s="269">
        <f>'[5]Outputs to Chartbook'!F19</f>
        <v>30.309686311304031</v>
      </c>
    </row>
    <row r="122" spans="1:9" s="21" customFormat="1">
      <c r="B122" s="23" t="s">
        <v>9</v>
      </c>
      <c r="C122" s="269">
        <f>'[5]Outputs to Chartbook'!B20</f>
        <v>849.68809291020636</v>
      </c>
      <c r="D122" s="269">
        <f>'[5]Outputs to Chartbook'!C20</f>
        <v>404.39418100832796</v>
      </c>
      <c r="E122" s="269">
        <f>'[5]Outputs to Chartbook'!D20</f>
        <v>140.44827471533256</v>
      </c>
      <c r="F122" s="269">
        <f>'[5]Outputs to Chartbook'!E20</f>
        <v>35.882165002129241</v>
      </c>
      <c r="G122" s="269">
        <f>'[5]Outputs to Chartbook'!F20</f>
        <v>21.490220851811355</v>
      </c>
    </row>
    <row r="123" spans="1:9" s="21" customFormat="1">
      <c r="B123" s="23" t="s">
        <v>25</v>
      </c>
      <c r="C123" s="270">
        <f>SUM(C118:C122)</f>
        <v>1871.268289338369</v>
      </c>
      <c r="D123" s="270">
        <f t="shared" ref="D123:G123" si="3">SUM(D118:D122)</f>
        <v>1067.414877530746</v>
      </c>
      <c r="E123" s="270">
        <f t="shared" si="3"/>
        <v>572.66947857611115</v>
      </c>
      <c r="F123" s="270">
        <f t="shared" si="3"/>
        <v>269.87069707182377</v>
      </c>
      <c r="G123" s="270">
        <f t="shared" si="3"/>
        <v>110.45879691166255</v>
      </c>
    </row>
    <row r="124" spans="1:9" s="21" customFormat="1">
      <c r="B124" s="264"/>
    </row>
    <row r="125" spans="1:9" s="21" customFormat="1"/>
    <row r="126" spans="1:9" s="271" customFormat="1">
      <c r="B126" s="272"/>
      <c r="C126" s="273"/>
      <c r="D126" s="273"/>
      <c r="E126" s="273"/>
      <c r="F126" s="274"/>
    </row>
    <row r="127" spans="1:9" s="271" customFormat="1" ht="90.6">
      <c r="A127" s="231">
        <f>A116+1</f>
        <v>13</v>
      </c>
      <c r="B127" s="234" t="s">
        <v>5</v>
      </c>
      <c r="C127" s="235" t="str">
        <f>'[5]Outputs to Chartbook'!B6</f>
        <v>Revenue increase from shortening asset lives</v>
      </c>
      <c r="D127" s="235" t="str">
        <f>'[5]Outputs to Chartbook'!C6</f>
        <v>Revenue increase due to other factors</v>
      </c>
      <c r="E127" s="235" t="str">
        <f>'[5]Outputs to Chartbook'!D6</f>
        <v>Total revenue increase (Capped at 10% real and rounded to nearest 0.5%)</v>
      </c>
      <c r="F127" s="274"/>
    </row>
    <row r="128" spans="1:9" s="271" customFormat="1">
      <c r="B128" s="275" t="s">
        <v>6</v>
      </c>
      <c r="C128" s="276">
        <f>'[5]Outputs to Chartbook'!B7</f>
        <v>2.1916778179672081E-2</v>
      </c>
      <c r="D128" s="276">
        <f>'[5]Outputs to Chartbook'!C7</f>
        <v>3.3078020680811004E-2</v>
      </c>
      <c r="E128" s="276">
        <f>'[5]Outputs to Chartbook'!D7</f>
        <v>5.4994798860483085E-2</v>
      </c>
      <c r="F128" s="274"/>
      <c r="H128" s="277"/>
      <c r="I128" s="277"/>
    </row>
    <row r="129" spans="1:6" s="271" customFormat="1">
      <c r="B129" s="275" t="s">
        <v>7</v>
      </c>
      <c r="C129" s="276">
        <f>'[5]Outputs to Chartbook'!B8</f>
        <v>2.843415557975737E-2</v>
      </c>
      <c r="D129" s="276">
        <f>'[5]Outputs to Chartbook'!C8</f>
        <v>2.1565886618411634E-2</v>
      </c>
      <c r="E129" s="276">
        <f>'[5]Outputs to Chartbook'!D8</f>
        <v>5.0000042198169004E-2</v>
      </c>
      <c r="F129" s="274"/>
    </row>
    <row r="130" spans="1:6" s="271" customFormat="1">
      <c r="B130" s="275" t="s">
        <v>3</v>
      </c>
      <c r="C130" s="276">
        <f>'[5]Outputs to Chartbook'!B9</f>
        <v>6.1769344541794835E-2</v>
      </c>
      <c r="D130" s="276">
        <f>'[5]Outputs to Chartbook'!C9</f>
        <v>-3.1769379404887665E-2</v>
      </c>
      <c r="E130" s="276">
        <f>'[5]Outputs to Chartbook'!D9</f>
        <v>2.999996513690717E-2</v>
      </c>
      <c r="F130" s="274"/>
    </row>
    <row r="131" spans="1:6" s="271" customFormat="1">
      <c r="B131" s="275" t="s">
        <v>8</v>
      </c>
      <c r="C131" s="276">
        <f>'[5]Outputs to Chartbook'!B10</f>
        <v>5.2599059466155618E-2</v>
      </c>
      <c r="D131" s="276">
        <f>'[5]Outputs to Chartbook'!C10</f>
        <v>4.7400941090835369E-2</v>
      </c>
      <c r="E131" s="276">
        <f>'[5]Outputs to Chartbook'!D10</f>
        <v>0.10000000055699099</v>
      </c>
      <c r="F131" s="274"/>
    </row>
    <row r="132" spans="1:6" s="271" customFormat="1">
      <c r="B132" s="275" t="s">
        <v>9</v>
      </c>
      <c r="C132" s="276">
        <f>'[5]Outputs to Chartbook'!B11</f>
        <v>5.2516627298150986E-2</v>
      </c>
      <c r="D132" s="276">
        <f>'[5]Outputs to Chartbook'!C11</f>
        <v>3.2483401420543734E-2</v>
      </c>
      <c r="E132" s="276">
        <f>'[5]Outputs to Chartbook'!D11</f>
        <v>8.500002871869472E-2</v>
      </c>
      <c r="F132" s="274"/>
    </row>
    <row r="133" spans="1:6" s="271" customFormat="1">
      <c r="B133" s="272"/>
      <c r="C133" s="274"/>
      <c r="D133" s="274"/>
      <c r="E133" s="274"/>
      <c r="F133" s="274"/>
    </row>
    <row r="134" spans="1:6" s="271" customFormat="1">
      <c r="B134" s="272"/>
      <c r="C134" s="274"/>
      <c r="D134" s="274"/>
      <c r="E134" s="274"/>
      <c r="F134" s="274"/>
    </row>
    <row r="135" spans="1:6" s="271" customFormat="1" ht="36.6">
      <c r="A135" s="231">
        <f>A127+1</f>
        <v>14</v>
      </c>
      <c r="B135" s="234" t="s">
        <v>5</v>
      </c>
      <c r="C135" s="234" t="s">
        <v>302</v>
      </c>
      <c r="D135" s="234" t="s">
        <v>315</v>
      </c>
      <c r="E135" s="234" t="s">
        <v>301</v>
      </c>
      <c r="F135" s="234" t="str">
        <f>'[5]Outputs to Chartbook'!E24</f>
        <v>Final Adjustment Factor</v>
      </c>
    </row>
    <row r="136" spans="1:6" s="271" customFormat="1">
      <c r="B136" s="275" t="s">
        <v>6</v>
      </c>
      <c r="C136" s="278">
        <f>'[5]Outputs to Chartbook'!B25</f>
        <v>0.73459581334383983</v>
      </c>
      <c r="D136" s="278">
        <f>'[5]Outputs to Chartbook'!C25</f>
        <v>0.8590692928692073</v>
      </c>
      <c r="E136" s="278">
        <f>'[5]Outputs to Chartbook'!D25</f>
        <v>0.82</v>
      </c>
      <c r="F136" s="278">
        <f>'[5]Outputs to Chartbook'!E25</f>
        <v>0.81488859839952976</v>
      </c>
    </row>
    <row r="137" spans="1:6" s="271" customFormat="1">
      <c r="B137" s="275" t="s">
        <v>7</v>
      </c>
      <c r="C137" s="278">
        <f>'[5]Outputs to Chartbook'!B26</f>
        <v>0.75901756162185419</v>
      </c>
      <c r="D137" s="278">
        <f>'[5]Outputs to Chartbook'!C26</f>
        <v>0.86336865537698115</v>
      </c>
      <c r="E137" s="278">
        <f>'[5]Outputs to Chartbook'!D26</f>
        <v>0.83</v>
      </c>
      <c r="F137" s="278">
        <f>'[5]Outputs to Chartbook'!E26</f>
        <v>0.83896143833212278</v>
      </c>
    </row>
    <row r="138" spans="1:6" s="271" customFormat="1">
      <c r="B138" s="275" t="s">
        <v>3</v>
      </c>
      <c r="C138" s="278">
        <f>'[5]Outputs to Chartbook'!B27</f>
        <v>0.60126298610451656</v>
      </c>
      <c r="D138" s="278">
        <f>'[5]Outputs to Chartbook'!C27</f>
        <v>0.69534480647572172</v>
      </c>
      <c r="E138" s="278">
        <f>'[5]Outputs to Chartbook'!D27</f>
        <v>0.66</v>
      </c>
      <c r="F138" s="278">
        <f>'[5]Outputs to Chartbook'!E27</f>
        <v>0.659350593591289</v>
      </c>
    </row>
    <row r="139" spans="1:6" s="271" customFormat="1">
      <c r="B139" s="275" t="s">
        <v>8</v>
      </c>
      <c r="C139" s="278">
        <f>'[5]Outputs to Chartbook'!B28</f>
        <v>0.62291752353131691</v>
      </c>
      <c r="D139" s="278">
        <f>'[5]Outputs to Chartbook'!C28</f>
        <v>0.70605115402976915</v>
      </c>
      <c r="E139" s="278">
        <f>'[5]Outputs to Chartbook'!D28</f>
        <v>0.68</v>
      </c>
      <c r="F139" s="278">
        <f>'[5]Outputs to Chartbook'!E28</f>
        <v>0.69349352067268055</v>
      </c>
    </row>
    <row r="140" spans="1:6" s="271" customFormat="1">
      <c r="B140" s="275" t="s">
        <v>9</v>
      </c>
      <c r="C140" s="278">
        <f>'[5]Outputs to Chartbook'!B29</f>
        <v>0.67950962652566915</v>
      </c>
      <c r="D140" s="278">
        <f>'[5]Outputs to Chartbook'!C29</f>
        <v>0.77787360950386419</v>
      </c>
      <c r="E140" s="278">
        <f>'[5]Outputs to Chartbook'!D29</f>
        <v>0.75</v>
      </c>
      <c r="F140" s="278">
        <f>'[5]Outputs to Chartbook'!E29</f>
        <v>0.7507305755130802</v>
      </c>
    </row>
    <row r="141" spans="1:6" s="271" customFormat="1">
      <c r="B141" s="272"/>
      <c r="C141" s="274"/>
      <c r="D141" s="274"/>
      <c r="E141" s="274"/>
      <c r="F141" s="274"/>
    </row>
    <row r="142" spans="1:6" s="271" customFormat="1">
      <c r="B142" s="272"/>
      <c r="C142" s="274"/>
      <c r="D142" s="274"/>
      <c r="E142" s="274"/>
      <c r="F142" s="274"/>
    </row>
    <row r="143" spans="1:6" s="271" customFormat="1" ht="72.599999999999994">
      <c r="A143" s="231">
        <f>A135+1</f>
        <v>15</v>
      </c>
      <c r="B143" s="234" t="s">
        <v>316</v>
      </c>
      <c r="C143" s="234" t="s">
        <v>313</v>
      </c>
      <c r="D143" s="234" t="s">
        <v>314</v>
      </c>
      <c r="E143" s="274"/>
      <c r="F143" s="274"/>
    </row>
    <row r="144" spans="1:6" s="271" customFormat="1">
      <c r="B144" s="275" t="s">
        <v>6</v>
      </c>
      <c r="C144" s="278">
        <f>'[2]Outputs to Chartbook'!C58</f>
        <v>4.8520403518113273</v>
      </c>
      <c r="D144" s="278">
        <f>'[2]Outputs to Chartbook'!D58</f>
        <v>5.4999999999999938E-2</v>
      </c>
      <c r="E144" s="274"/>
      <c r="F144" s="274"/>
    </row>
    <row r="145" spans="1:7" s="271" customFormat="1">
      <c r="B145" s="275" t="s">
        <v>7</v>
      </c>
      <c r="C145" s="278">
        <f>'[2]Outputs to Chartbook'!C59</f>
        <v>57.632911093390462</v>
      </c>
      <c r="D145" s="278">
        <f>'[2]Outputs to Chartbook'!D59</f>
        <v>4.9999999999999822E-2</v>
      </c>
      <c r="E145" s="274"/>
      <c r="F145" s="274"/>
    </row>
    <row r="146" spans="1:7" s="271" customFormat="1">
      <c r="B146" s="275" t="s">
        <v>3</v>
      </c>
      <c r="C146" s="278">
        <f>'[2]Outputs to Chartbook'!C60</f>
        <v>58.316783576111384</v>
      </c>
      <c r="D146" s="278">
        <f>'[2]Outputs to Chartbook'!D60</f>
        <v>0</v>
      </c>
      <c r="E146" s="274"/>
      <c r="F146" s="274"/>
    </row>
    <row r="147" spans="1:7" s="271" customFormat="1">
      <c r="B147" s="275" t="s">
        <v>8</v>
      </c>
      <c r="C147" s="278">
        <f>'[2]Outputs to Chartbook'!C61</f>
        <v>28.565852081866513</v>
      </c>
      <c r="D147" s="278">
        <f>'[2]Outputs to Chartbook'!D61</f>
        <v>9.9999999999999867E-2</v>
      </c>
      <c r="E147" s="274"/>
      <c r="F147" s="274"/>
    </row>
    <row r="148" spans="1:7" s="271" customFormat="1">
      <c r="B148" s="275" t="s">
        <v>9</v>
      </c>
      <c r="C148" s="278">
        <f>'[2]Outputs to Chartbook'!C62</f>
        <v>147.22728121438954</v>
      </c>
      <c r="D148" s="278">
        <f>'[2]Outputs to Chartbook'!D62</f>
        <v>8.4999999999999742E-2</v>
      </c>
      <c r="E148" s="274"/>
      <c r="F148" s="274"/>
    </row>
    <row r="149" spans="1:7" s="271" customFormat="1">
      <c r="B149" s="272"/>
      <c r="C149" s="274"/>
      <c r="D149" s="274"/>
      <c r="E149" s="274"/>
      <c r="F149" s="274"/>
    </row>
    <row r="150" spans="1:7" s="271" customFormat="1">
      <c r="B150" s="272"/>
      <c r="C150" s="274"/>
      <c r="D150" s="274"/>
      <c r="E150" s="274"/>
      <c r="F150" s="274"/>
    </row>
    <row r="151" spans="1:7" s="271" customFormat="1">
      <c r="B151" s="272"/>
      <c r="C151" s="274"/>
      <c r="D151" s="274"/>
      <c r="E151" s="274"/>
      <c r="F151" s="274"/>
    </row>
    <row r="152" spans="1:7" s="271" customFormat="1" ht="36.6">
      <c r="A152" s="231">
        <f>A143+1</f>
        <v>16</v>
      </c>
      <c r="B152" s="234" t="str">
        <f>'[5]Outputs to Chartbook'!A34</f>
        <v>Scenario</v>
      </c>
      <c r="C152" s="234" t="str">
        <f>'[5]Outputs to Chartbook'!B34</f>
        <v>MAR ramp-up years</v>
      </c>
      <c r="D152" s="234" t="str">
        <f>'[5]Outputs to Chartbook'!C34</f>
        <v>MAR ramp-down start</v>
      </c>
      <c r="E152" s="234" t="str">
        <f>'[5]Outputs to Chartbook'!D34</f>
        <v>MAR in last year ÷ 2023 MAR</v>
      </c>
      <c r="F152" s="234" t="str">
        <f>'[5]Outputs to Chartbook'!E34</f>
        <v>Curve on MAR ramp-down</v>
      </c>
      <c r="G152" s="234" t="str">
        <f>'[5]Outputs to Chartbook'!F34</f>
        <v>Weight allocated</v>
      </c>
    </row>
    <row r="153" spans="1:7" s="271" customFormat="1">
      <c r="B153" s="275">
        <f>'[5]Outputs to Chartbook'!A35</f>
        <v>2050</v>
      </c>
      <c r="C153" s="275">
        <f>'[5]Outputs to Chartbook'!B35</f>
        <v>6</v>
      </c>
      <c r="D153" s="275">
        <f>'[5]Outputs to Chartbook'!C35</f>
        <v>2029</v>
      </c>
      <c r="E153" s="275">
        <f>'[5]Outputs to Chartbook'!D35</f>
        <v>0.2</v>
      </c>
      <c r="F153" s="275">
        <f>'[5]Outputs to Chartbook'!E35</f>
        <v>0</v>
      </c>
      <c r="G153" s="275">
        <f>'[5]Outputs to Chartbook'!F35</f>
        <v>0.33</v>
      </c>
    </row>
    <row r="154" spans="1:7" s="271" customFormat="1">
      <c r="B154" s="275">
        <f>'[5]Outputs to Chartbook'!A36</f>
        <v>2060</v>
      </c>
      <c r="C154" s="275">
        <f>'[5]Outputs to Chartbook'!B36</f>
        <v>6</v>
      </c>
      <c r="D154" s="275">
        <f>'[5]Outputs to Chartbook'!C36</f>
        <v>2029</v>
      </c>
      <c r="E154" s="275">
        <f>'[5]Outputs to Chartbook'!D36</f>
        <v>0.2</v>
      </c>
      <c r="F154" s="275">
        <f>'[5]Outputs to Chartbook'!E36</f>
        <v>0.02</v>
      </c>
      <c r="G154" s="275">
        <f>'[5]Outputs to Chartbook'!F36</f>
        <v>0.67</v>
      </c>
    </row>
    <row r="155" spans="1:7" s="271" customFormat="1">
      <c r="B155" s="272"/>
      <c r="C155" s="274"/>
      <c r="D155" s="274"/>
      <c r="E155" s="274"/>
      <c r="F155" s="274"/>
    </row>
    <row r="156" spans="1:7" s="271" customFormat="1" ht="101.25" customHeight="1">
      <c r="A156" s="231">
        <f>A152+1</f>
        <v>17</v>
      </c>
      <c r="B156" s="235" t="str">
        <f>'[2]Outputs to Chartbook'!B123</f>
        <v>Gas Pipeline Business</v>
      </c>
      <c r="C156" s="235" t="str">
        <f>'[2]Outputs to Chartbook'!C123</f>
        <v xml:space="preserve"> DY20 data</v>
      </c>
      <c r="D156" s="235" t="str">
        <f>'[2]Outputs to Chartbook'!D123</f>
        <v>DY21 data</v>
      </c>
      <c r="E156" s="274"/>
      <c r="F156" s="78"/>
    </row>
    <row r="157" spans="1:7" s="271" customFormat="1">
      <c r="B157" s="279" t="str">
        <f>'[2]Outputs to Chartbook'!B124</f>
        <v>GasNet</v>
      </c>
      <c r="C157" s="280">
        <f>'[2]Outputs to Chartbook'!C124</f>
        <v>26.412269938650308</v>
      </c>
      <c r="D157" s="280">
        <f>'[2]Outputs to Chartbook'!D124</f>
        <v>25.029213483146066</v>
      </c>
      <c r="E157" s="274"/>
      <c r="F157" s="274"/>
    </row>
    <row r="158" spans="1:7" s="271" customFormat="1">
      <c r="B158" s="279" t="str">
        <f>'[2]Outputs to Chartbook'!B125</f>
        <v>Powerco</v>
      </c>
      <c r="C158" s="280">
        <f>'[2]Outputs to Chartbook'!C125</f>
        <v>17.421781363497615</v>
      </c>
      <c r="D158" s="280">
        <f>'[2]Outputs to Chartbook'!D125</f>
        <v>21.537782753579943</v>
      </c>
      <c r="E158" s="274"/>
      <c r="F158" s="274"/>
    </row>
    <row r="159" spans="1:7" s="271" customFormat="1">
      <c r="B159" s="279" t="str">
        <f>'[2]Outputs to Chartbook'!B126</f>
        <v>Vector</v>
      </c>
      <c r="C159" s="280">
        <f>'[2]Outputs to Chartbook'!C126</f>
        <v>31.873587872593909</v>
      </c>
      <c r="D159" s="280">
        <f>'[2]Outputs to Chartbook'!D126</f>
        <v>32.236518448438979</v>
      </c>
      <c r="E159" s="274"/>
      <c r="F159" s="274"/>
    </row>
    <row r="160" spans="1:7" s="271" customFormat="1">
      <c r="B160" s="279" t="str">
        <f>'[2]Outputs to Chartbook'!B127</f>
        <v>First Gas distribution</v>
      </c>
      <c r="C160" s="280">
        <f>'[2]Outputs to Chartbook'!C127</f>
        <v>21.82628380019365</v>
      </c>
      <c r="D160" s="280">
        <f>'[2]Outputs to Chartbook'!D127</f>
        <v>25.801919644738813</v>
      </c>
      <c r="E160" s="274"/>
      <c r="F160" s="274"/>
    </row>
    <row r="161" spans="1:6" s="271" customFormat="1">
      <c r="B161" s="279" t="str">
        <f>'[2]Outputs to Chartbook'!B128</f>
        <v>First Gas transmission</v>
      </c>
      <c r="C161" s="280">
        <f>'[2]Outputs to Chartbook'!C128</f>
        <v>20.887919735761333</v>
      </c>
      <c r="D161" s="280">
        <f>'[2]Outputs to Chartbook'!D128</f>
        <v>22.79594925455509</v>
      </c>
      <c r="E161" s="274"/>
      <c r="F161" s="274"/>
    </row>
    <row r="162" spans="1:6" s="271" customFormat="1">
      <c r="B162" s="272"/>
      <c r="C162" s="274"/>
      <c r="D162" s="274"/>
      <c r="E162" s="274"/>
      <c r="F162" s="274"/>
    </row>
    <row r="163" spans="1:6" s="271" customFormat="1">
      <c r="B163" s="272"/>
      <c r="C163" s="274"/>
      <c r="D163" s="274"/>
      <c r="E163" s="274"/>
      <c r="F163" s="274"/>
    </row>
    <row r="164" spans="1:6" s="271" customFormat="1" ht="21">
      <c r="A164" s="231">
        <f>A156+1</f>
        <v>18</v>
      </c>
      <c r="B164" s="235" t="str">
        <f>'[2]Outputs to Chartbook'!B131</f>
        <v>Gas Pipeline Business</v>
      </c>
      <c r="C164" s="235" t="str">
        <f>'[2]Outputs to Chartbook'!C131</f>
        <v xml:space="preserve"> DY20 data</v>
      </c>
      <c r="D164" s="235" t="str">
        <f>'[2]Outputs to Chartbook'!D131</f>
        <v>DY21 data</v>
      </c>
      <c r="E164" s="274"/>
      <c r="F164" s="261"/>
    </row>
    <row r="165" spans="1:6" s="271" customFormat="1">
      <c r="B165" s="279" t="str">
        <f>'[2]Outputs to Chartbook'!B132</f>
        <v>GasNet</v>
      </c>
      <c r="C165" s="280">
        <f>'[2]Outputs to Chartbook'!C132</f>
        <v>15.764166350405986</v>
      </c>
      <c r="D165" s="280">
        <f>'[2]Outputs to Chartbook'!D132</f>
        <v>20.025797891122572</v>
      </c>
      <c r="E165" s="274"/>
      <c r="F165" s="274"/>
    </row>
    <row r="166" spans="1:6" s="271" customFormat="1">
      <c r="B166" s="279" t="str">
        <f>'[2]Outputs to Chartbook'!B133</f>
        <v>Powerco</v>
      </c>
      <c r="C166" s="280">
        <f>'[2]Outputs to Chartbook'!C133</f>
        <v>14.792225320081798</v>
      </c>
      <c r="D166" s="280">
        <f>'[2]Outputs to Chartbook'!D133</f>
        <v>17.747292074092464</v>
      </c>
      <c r="E166" s="274"/>
      <c r="F166" s="274"/>
    </row>
    <row r="167" spans="1:6" s="271" customFormat="1">
      <c r="B167" s="279" t="str">
        <f>'[2]Outputs to Chartbook'!B134</f>
        <v>Vector</v>
      </c>
      <c r="C167" s="280">
        <f>'[2]Outputs to Chartbook'!C134</f>
        <v>17.922481317788815</v>
      </c>
      <c r="D167" s="280">
        <f>'[2]Outputs to Chartbook'!D134</f>
        <v>20.573868761477357</v>
      </c>
      <c r="E167" s="274"/>
      <c r="F167" s="274"/>
    </row>
    <row r="168" spans="1:6" s="271" customFormat="1">
      <c r="B168" s="279" t="str">
        <f>'[2]Outputs to Chartbook'!B135</f>
        <v>First Gas distribution</v>
      </c>
      <c r="C168" s="280">
        <f>'[2]Outputs to Chartbook'!C135</f>
        <v>18.016847974913674</v>
      </c>
      <c r="D168" s="280">
        <f>'[2]Outputs to Chartbook'!D135</f>
        <v>17.280451135888878</v>
      </c>
      <c r="E168" s="274"/>
      <c r="F168" s="274"/>
    </row>
    <row r="169" spans="1:6" s="271" customFormat="1">
      <c r="B169" s="279" t="str">
        <f>'[2]Outputs to Chartbook'!B136</f>
        <v>First Gas transmission</v>
      </c>
      <c r="C169" s="280">
        <f>'[2]Outputs to Chartbook'!C136</f>
        <v>14.928104175551553</v>
      </c>
      <c r="D169" s="280">
        <f>'[2]Outputs to Chartbook'!D136</f>
        <v>16.615077254265273</v>
      </c>
      <c r="E169" s="274"/>
      <c r="F169" s="274"/>
    </row>
    <row r="170" spans="1:6" s="271" customFormat="1">
      <c r="B170" s="272"/>
      <c r="C170" s="274"/>
      <c r="D170" s="274"/>
      <c r="E170" s="274"/>
      <c r="F170" s="274"/>
    </row>
    <row r="171" spans="1:6" s="271" customFormat="1" ht="36.6">
      <c r="A171" s="231">
        <f>A164+1</f>
        <v>19</v>
      </c>
      <c r="B171" s="281" t="str">
        <f>'[2]Outputs to Chartbook'!B140</f>
        <v>Gas Pipeline Business</v>
      </c>
      <c r="C171" s="281" t="str">
        <f>'[2]Outputs to Chartbook'!C140</f>
        <v>Adjustment Factor
Draft</v>
      </c>
      <c r="D171" s="281" t="str">
        <f>'[2]Outputs to Chartbook'!D140</f>
        <v>Adjustment Factor
 Final</v>
      </c>
      <c r="E171" s="274"/>
      <c r="F171" s="274"/>
    </row>
    <row r="172" spans="1:6" s="271" customFormat="1">
      <c r="B172" s="279" t="str">
        <f>'[2]Outputs to Chartbook'!B141</f>
        <v>GasNet</v>
      </c>
      <c r="C172" s="282">
        <f>'[2]Outputs to Chartbook'!C141</f>
        <v>0.63797069690796704</v>
      </c>
      <c r="D172" s="282">
        <f>'[2]Outputs to Chartbook'!D141</f>
        <v>0.81488859839952976</v>
      </c>
      <c r="E172" s="274"/>
      <c r="F172" s="274"/>
    </row>
    <row r="173" spans="1:6" s="271" customFormat="1">
      <c r="B173" s="279" t="str">
        <f>'[2]Outputs to Chartbook'!B142</f>
        <v>Powerco</v>
      </c>
      <c r="C173" s="282">
        <f>'[2]Outputs to Chartbook'!C142</f>
        <v>0.87123767527371776</v>
      </c>
      <c r="D173" s="282">
        <f>'[2]Outputs to Chartbook'!D142</f>
        <v>0.83896143833212278</v>
      </c>
      <c r="E173" s="274"/>
      <c r="F173" s="274"/>
    </row>
    <row r="174" spans="1:6" s="271" customFormat="1">
      <c r="B174" s="279" t="str">
        <f>'[2]Outputs to Chartbook'!B143</f>
        <v>Vector</v>
      </c>
      <c r="C174" s="282">
        <f>'[2]Outputs to Chartbook'!C143</f>
        <v>0.59995207244595439</v>
      </c>
      <c r="D174" s="282">
        <f>'[2]Outputs to Chartbook'!D143</f>
        <v>0.659350593591289</v>
      </c>
      <c r="E174" s="274"/>
      <c r="F174" s="274"/>
    </row>
    <row r="175" spans="1:6" s="271" customFormat="1">
      <c r="B175" s="279" t="str">
        <f>'[2]Outputs to Chartbook'!B144</f>
        <v>First Gas distribution</v>
      </c>
      <c r="C175" s="282">
        <f>'[2]Outputs to Chartbook'!C144</f>
        <v>0.84655634101587696</v>
      </c>
      <c r="D175" s="282">
        <f>'[2]Outputs to Chartbook'!D144</f>
        <v>0.69349352067268055</v>
      </c>
      <c r="E175" s="274"/>
      <c r="F175" s="274"/>
    </row>
    <row r="176" spans="1:6" s="271" customFormat="1">
      <c r="B176" s="279" t="str">
        <f>'[2]Outputs to Chartbook'!B145</f>
        <v>First Gas transmission</v>
      </c>
      <c r="C176" s="282">
        <f>'[2]Outputs to Chartbook'!C145</f>
        <v>0.75050922700114164</v>
      </c>
      <c r="D176" s="282">
        <f>'[2]Outputs to Chartbook'!D145</f>
        <v>0.7507305755130802</v>
      </c>
      <c r="E176" s="274"/>
      <c r="F176" s="274"/>
    </row>
    <row r="177" spans="1:6" s="271" customFormat="1">
      <c r="B177" s="272"/>
      <c r="C177" s="274"/>
      <c r="D177" s="274"/>
      <c r="E177" s="274"/>
      <c r="F177" s="274"/>
    </row>
    <row r="178" spans="1:6" s="271" customFormat="1">
      <c r="B178" s="272"/>
      <c r="C178" s="274"/>
      <c r="D178" s="274"/>
      <c r="E178" s="274"/>
      <c r="F178" s="274"/>
    </row>
    <row r="179" spans="1:6" s="21" customFormat="1" ht="23.4">
      <c r="A179" s="22" t="s">
        <v>36</v>
      </c>
      <c r="B179" s="32"/>
    </row>
    <row r="180" spans="1:6" s="21" customFormat="1"/>
    <row r="181" spans="1:6" s="21" customFormat="1" ht="21">
      <c r="A181" s="231">
        <f>A171+1</f>
        <v>20</v>
      </c>
      <c r="B181" s="261" t="s">
        <v>47</v>
      </c>
    </row>
    <row r="182" spans="1:6" s="21" customFormat="1">
      <c r="B182" s="50"/>
      <c r="C182" s="354" t="s">
        <v>44</v>
      </c>
      <c r="D182" s="355"/>
    </row>
    <row r="183" spans="1:6" s="21" customFormat="1">
      <c r="B183" s="283" t="s">
        <v>43</v>
      </c>
      <c r="C183" s="126" t="s">
        <v>45</v>
      </c>
      <c r="D183" s="126" t="s">
        <v>46</v>
      </c>
    </row>
    <row r="184" spans="1:6" s="21" customFormat="1">
      <c r="B184" s="51" t="s">
        <v>141</v>
      </c>
      <c r="C184" s="284">
        <f>[6]Waterfall!B30</f>
        <v>6.6567000000000001E-2</v>
      </c>
      <c r="D184" s="284">
        <f>[6]Waterfall!C30</f>
        <v>0</v>
      </c>
    </row>
    <row r="185" spans="1:6" s="21" customFormat="1">
      <c r="B185" s="51" t="s">
        <v>289</v>
      </c>
      <c r="C185" s="284">
        <f>[6]Waterfall!B31</f>
        <v>6.411E-2</v>
      </c>
      <c r="D185" s="284">
        <f>[6]Waterfall!C31</f>
        <v>-2.4570000000000008E-3</v>
      </c>
    </row>
    <row r="186" spans="1:6" s="21" customFormat="1">
      <c r="B186" s="51" t="s">
        <v>142</v>
      </c>
      <c r="C186" s="284">
        <f>[6]Waterfall!B32</f>
        <v>6.6111000000000003E-2</v>
      </c>
      <c r="D186" s="284">
        <f>[6]Waterfall!C32</f>
        <v>2.0010000000000028E-3</v>
      </c>
    </row>
    <row r="187" spans="1:6" s="21" customFormat="1">
      <c r="B187" s="52" t="s">
        <v>37</v>
      </c>
      <c r="C187" s="284">
        <f>[6]Waterfall!B33</f>
        <v>6.6111000000000003E-2</v>
      </c>
      <c r="D187" s="284">
        <f>[6]Waterfall!C33</f>
        <v>0</v>
      </c>
    </row>
    <row r="188" spans="1:6" s="21" customFormat="1">
      <c r="B188" s="52" t="s">
        <v>38</v>
      </c>
      <c r="C188" s="284">
        <f>[6]Waterfall!B34</f>
        <v>6.6111000000000003E-2</v>
      </c>
      <c r="D188" s="284">
        <f>[6]Waterfall!C34</f>
        <v>0</v>
      </c>
    </row>
    <row r="189" spans="1:6" s="21" customFormat="1">
      <c r="B189" s="52" t="s">
        <v>39</v>
      </c>
      <c r="C189" s="284">
        <f>[6]Waterfall!B35</f>
        <v>6.6111000000000003E-2</v>
      </c>
      <c r="D189" s="284">
        <f>[6]Waterfall!C35</f>
        <v>0</v>
      </c>
    </row>
    <row r="190" spans="1:6" s="21" customFormat="1">
      <c r="B190" s="52" t="s">
        <v>40</v>
      </c>
      <c r="C190" s="284">
        <f>[6]Waterfall!B36</f>
        <v>6.6321000000000005E-2</v>
      </c>
      <c r="D190" s="284">
        <f>[6]Waterfall!C36</f>
        <v>2.1000000000000185E-4</v>
      </c>
    </row>
    <row r="191" spans="1:6" s="21" customFormat="1">
      <c r="B191" s="51" t="s">
        <v>143</v>
      </c>
      <c r="C191" s="284">
        <f>[6]Waterfall!B37</f>
        <v>6.6321000000000005E-2</v>
      </c>
      <c r="D191" s="284">
        <f>[6]Waterfall!C37</f>
        <v>0</v>
      </c>
    </row>
    <row r="192" spans="1:6" s="21" customFormat="1">
      <c r="B192" s="51" t="s">
        <v>144</v>
      </c>
      <c r="C192" s="284">
        <f>[6]Waterfall!B38</f>
        <v>6.301248000000001E-2</v>
      </c>
      <c r="D192" s="284">
        <f>[6]Waterfall!C38</f>
        <v>-3.3085199999999954E-3</v>
      </c>
    </row>
    <row r="193" spans="1:22" s="21" customFormat="1">
      <c r="B193" s="52" t="s">
        <v>41</v>
      </c>
      <c r="C193" s="284">
        <f>[6]Waterfall!B39</f>
        <v>6.1416479999999996E-2</v>
      </c>
      <c r="D193" s="284">
        <f>[6]Waterfall!C39</f>
        <v>-1.5960000000000141E-3</v>
      </c>
    </row>
    <row r="194" spans="1:22" s="21" customFormat="1">
      <c r="B194" s="52" t="s">
        <v>42</v>
      </c>
      <c r="C194" s="284">
        <f>[6]Waterfall!B40</f>
        <v>6.1416479999999996E-2</v>
      </c>
      <c r="D194" s="284">
        <f>[6]Waterfall!C40</f>
        <v>0</v>
      </c>
    </row>
    <row r="195" spans="1:22" s="21" customFormat="1"/>
    <row r="196" spans="1:22" s="21" customFormat="1" ht="21">
      <c r="A196" s="231">
        <f>A181+1</f>
        <v>21</v>
      </c>
      <c r="B196" s="261" t="s">
        <v>120</v>
      </c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</row>
    <row r="197" spans="1:22" s="95" customFormat="1">
      <c r="B197" s="93"/>
      <c r="C197" s="205" t="s">
        <v>100</v>
      </c>
      <c r="D197" s="205" t="s">
        <v>101</v>
      </c>
      <c r="E197" s="205" t="s">
        <v>102</v>
      </c>
      <c r="F197" s="205" t="s">
        <v>103</v>
      </c>
      <c r="G197" s="205" t="s">
        <v>104</v>
      </c>
      <c r="H197" s="205" t="s">
        <v>105</v>
      </c>
      <c r="I197" s="205" t="s">
        <v>106</v>
      </c>
      <c r="J197" s="205" t="s">
        <v>107</v>
      </c>
      <c r="K197" s="205" t="s">
        <v>108</v>
      </c>
      <c r="L197" s="206"/>
      <c r="M197" s="206"/>
      <c r="N197" s="206"/>
      <c r="O197" s="206"/>
      <c r="P197" s="206"/>
      <c r="Q197" s="206"/>
      <c r="R197" s="206"/>
      <c r="S197" s="206"/>
      <c r="T197" s="206"/>
      <c r="U197" s="206"/>
      <c r="V197" s="206"/>
    </row>
    <row r="198" spans="1:22" s="95" customFormat="1">
      <c r="B198" s="195" t="s">
        <v>94</v>
      </c>
      <c r="C198" s="207">
        <f>'[3]Chart book'!C36</f>
        <v>83373.089769137514</v>
      </c>
      <c r="D198" s="207">
        <f>'[3]Chart book'!D36</f>
        <v>82855.589527647055</v>
      </c>
      <c r="E198" s="207">
        <f>'[3]Chart book'!E36</f>
        <v>90513.111520780483</v>
      </c>
      <c r="F198" s="207">
        <f>'[3]Chart book'!F36</f>
        <v>105505</v>
      </c>
      <c r="G198" s="207">
        <f>'[3]Chart book'!G36</f>
        <v>0</v>
      </c>
      <c r="H198" s="207">
        <f>'[3]Chart book'!H36</f>
        <v>0</v>
      </c>
      <c r="I198" s="207">
        <f>'[3]Chart book'!I36</f>
        <v>0</v>
      </c>
      <c r="J198" s="207">
        <f>'[3]Chart book'!J36</f>
        <v>0</v>
      </c>
      <c r="K198" s="207">
        <f>'[3]Chart book'!K36</f>
        <v>0</v>
      </c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</row>
    <row r="199" spans="1:22" s="95" customFormat="1">
      <c r="B199" s="81" t="s">
        <v>53</v>
      </c>
      <c r="C199" s="207">
        <f>'[3]Chart book'!C37</f>
        <v>0</v>
      </c>
      <c r="D199" s="207">
        <f>'[3]Chart book'!D37</f>
        <v>0</v>
      </c>
      <c r="E199" s="207">
        <f>'[3]Chart book'!E37</f>
        <v>0</v>
      </c>
      <c r="F199" s="207">
        <f>'[3]Chart book'!F37</f>
        <v>0</v>
      </c>
      <c r="G199" s="207">
        <f>'[3]Chart book'!G37</f>
        <v>93380.75</v>
      </c>
      <c r="H199" s="207">
        <f>'[3]Chart book'!H37</f>
        <v>94648.25</v>
      </c>
      <c r="I199" s="207">
        <f>'[3]Chart book'!I37</f>
        <v>94671.75</v>
      </c>
      <c r="J199" s="207">
        <f>'[3]Chart book'!J37</f>
        <v>94583</v>
      </c>
      <c r="K199" s="207">
        <f>'[3]Chart book'!K37</f>
        <v>95280.75</v>
      </c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</row>
    <row r="200" spans="1:22" s="95" customFormat="1">
      <c r="B200" s="195" t="s">
        <v>109</v>
      </c>
      <c r="C200" s="207">
        <f>'[3]Chart book'!C38</f>
        <v>90392.030791159355</v>
      </c>
      <c r="D200" s="207">
        <f>'[3]Chart book'!D38</f>
        <v>87239.616614319471</v>
      </c>
      <c r="E200" s="207">
        <f>'[3]Chart book'!E38</f>
        <v>86569.302183519962</v>
      </c>
      <c r="F200" s="207">
        <f>'[3]Chart book'!F38</f>
        <v>86462.269532929495</v>
      </c>
      <c r="G200" s="207">
        <f>'[3]Chart book'!G38</f>
        <v>86034.670772106358</v>
      </c>
      <c r="H200" s="207">
        <f>'[3]Chart book'!H38</f>
        <v>0</v>
      </c>
      <c r="I200" s="207">
        <f>'[3]Chart book'!I38</f>
        <v>0</v>
      </c>
      <c r="J200" s="207">
        <f>'[3]Chart book'!J38</f>
        <v>0</v>
      </c>
      <c r="K200" s="207">
        <f>'[3]Chart book'!K38</f>
        <v>0</v>
      </c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</row>
    <row r="201" spans="1:22" s="95" customFormat="1">
      <c r="B201" s="195" t="s">
        <v>330</v>
      </c>
      <c r="C201" s="207">
        <f>'[3]Chart book'!C39</f>
        <v>0</v>
      </c>
      <c r="D201" s="207">
        <f>'[3]Chart book'!D39</f>
        <v>0</v>
      </c>
      <c r="E201" s="207">
        <f>'[3]Chart book'!E39</f>
        <v>0</v>
      </c>
      <c r="F201" s="207">
        <f>'[3]Chart book'!F39</f>
        <v>0</v>
      </c>
      <c r="G201" s="207">
        <f>'[3]Chart book'!G39</f>
        <v>0</v>
      </c>
      <c r="H201" s="207">
        <f>'[3]Chart book'!H39</f>
        <v>93905.510474043622</v>
      </c>
      <c r="I201" s="207">
        <f>'[3]Chart book'!I39</f>
        <v>94225.206002585022</v>
      </c>
      <c r="J201" s="207">
        <f>'[3]Chart book'!J39</f>
        <v>94306.136025270738</v>
      </c>
      <c r="K201" s="207">
        <f>'[3]Chart book'!K39</f>
        <v>95160.908194156742</v>
      </c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</row>
    <row r="202" spans="1:22" s="95" customFormat="1">
      <c r="B202" s="195" t="s">
        <v>331</v>
      </c>
      <c r="C202" s="207">
        <v>0</v>
      </c>
      <c r="D202" s="207">
        <v>0</v>
      </c>
      <c r="E202" s="207">
        <v>0</v>
      </c>
      <c r="F202" s="207">
        <v>0</v>
      </c>
      <c r="G202" s="207">
        <v>0</v>
      </c>
      <c r="H202" s="207">
        <v>93351.510539752926</v>
      </c>
      <c r="I202" s="207">
        <v>93626.609310945409</v>
      </c>
      <c r="J202" s="207">
        <v>93632.73264324278</v>
      </c>
      <c r="K202" s="207">
        <v>94487.767913137155</v>
      </c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</row>
    <row r="203" spans="1:22" s="95" customFormat="1">
      <c r="F203" s="215"/>
      <c r="G203" s="21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s="95" customFormat="1" ht="21">
      <c r="A204" s="180">
        <f>+A196+1</f>
        <v>22</v>
      </c>
      <c r="B204" s="96" t="s">
        <v>121</v>
      </c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s="95" customFormat="1">
      <c r="B205" s="93"/>
      <c r="C205" s="209" t="s">
        <v>100</v>
      </c>
      <c r="D205" s="209" t="s">
        <v>101</v>
      </c>
      <c r="E205" s="209" t="s">
        <v>102</v>
      </c>
      <c r="F205" s="209" t="s">
        <v>103</v>
      </c>
      <c r="G205" s="209" t="s">
        <v>104</v>
      </c>
      <c r="H205" s="209" t="s">
        <v>105</v>
      </c>
      <c r="I205" s="209" t="s">
        <v>106</v>
      </c>
      <c r="J205" s="209" t="s">
        <v>107</v>
      </c>
      <c r="K205" s="210" t="s">
        <v>108</v>
      </c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</row>
    <row r="206" spans="1:22" s="95" customFormat="1">
      <c r="B206" s="195" t="s">
        <v>94</v>
      </c>
      <c r="C206" s="207">
        <f>'[3]Chart book'!C43</f>
        <v>84085.631374590914</v>
      </c>
      <c r="D206" s="207">
        <f>'[3]Chart book'!D43</f>
        <v>109063.2701796911</v>
      </c>
      <c r="E206" s="207">
        <f>'[3]Chart book'!E43</f>
        <v>94707.7290558026</v>
      </c>
      <c r="F206" s="207">
        <f>'[3]Chart book'!F43</f>
        <v>65840</v>
      </c>
      <c r="G206" s="207">
        <f>'[3]Chart book'!G43</f>
        <v>0</v>
      </c>
      <c r="H206" s="207">
        <f>'[3]Chart book'!H43</f>
        <v>0</v>
      </c>
      <c r="I206" s="207">
        <f>'[3]Chart book'!I43</f>
        <v>0</v>
      </c>
      <c r="J206" s="207">
        <f>'[3]Chart book'!J43</f>
        <v>0</v>
      </c>
      <c r="K206" s="207">
        <f>'[3]Chart book'!K43</f>
        <v>0</v>
      </c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</row>
    <row r="207" spans="1:22" s="95" customFormat="1">
      <c r="B207" s="81" t="s">
        <v>53</v>
      </c>
      <c r="C207" s="207">
        <f>'[3]Chart book'!C44</f>
        <v>0</v>
      </c>
      <c r="D207" s="207">
        <f>'[3]Chart book'!D44</f>
        <v>0</v>
      </c>
      <c r="E207" s="207">
        <f>'[3]Chart book'!E44</f>
        <v>0</v>
      </c>
      <c r="F207" s="207">
        <f>'[3]Chart book'!F44</f>
        <v>0</v>
      </c>
      <c r="G207" s="207">
        <f>'[3]Chart book'!G44</f>
        <v>109935.5</v>
      </c>
      <c r="H207" s="207">
        <f>'[3]Chart book'!H44</f>
        <v>102596.75</v>
      </c>
      <c r="I207" s="207">
        <f>'[3]Chart book'!I44</f>
        <v>89328.25</v>
      </c>
      <c r="J207" s="207">
        <f>'[3]Chart book'!J44</f>
        <v>81604.25</v>
      </c>
      <c r="K207" s="207">
        <f>'[3]Chart book'!K44</f>
        <v>83195.537670229911</v>
      </c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</row>
    <row r="208" spans="1:22" s="95" customFormat="1">
      <c r="B208" s="195" t="s">
        <v>109</v>
      </c>
      <c r="C208" s="207">
        <f>'[3]Chart book'!C45</f>
        <v>95669.554602534976</v>
      </c>
      <c r="D208" s="207">
        <f>'[3]Chart book'!D45</f>
        <v>92295.447953461873</v>
      </c>
      <c r="E208" s="207">
        <f>'[3]Chart book'!E45</f>
        <v>76797.270817025885</v>
      </c>
      <c r="F208" s="207">
        <f>'[3]Chart book'!F45</f>
        <v>71014.112762036559</v>
      </c>
      <c r="G208" s="207">
        <f>'[3]Chart book'!G45</f>
        <v>72220.999673355254</v>
      </c>
      <c r="H208" s="207">
        <f>'[3]Chart book'!H45</f>
        <v>0</v>
      </c>
      <c r="I208" s="207">
        <f>'[3]Chart book'!I45</f>
        <v>0</v>
      </c>
      <c r="J208" s="207">
        <f>'[3]Chart book'!J45</f>
        <v>0</v>
      </c>
      <c r="K208" s="207">
        <f>'[3]Chart book'!K45</f>
        <v>0</v>
      </c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</row>
    <row r="209" spans="1:22" s="95" customFormat="1">
      <c r="B209" s="195" t="s">
        <v>330</v>
      </c>
      <c r="C209" s="207">
        <f>'[3]Chart book'!C46</f>
        <v>0</v>
      </c>
      <c r="D209" s="207">
        <f>'[3]Chart book'!D46</f>
        <v>0</v>
      </c>
      <c r="E209" s="207">
        <f>'[3]Chart book'!E46</f>
        <v>0</v>
      </c>
      <c r="F209" s="207">
        <f>'[3]Chart book'!F46</f>
        <v>0</v>
      </c>
      <c r="G209" s="207">
        <f>'[3]Chart book'!G46</f>
        <v>0</v>
      </c>
      <c r="H209" s="207">
        <f>'[3]Chart book'!H46</f>
        <v>71255.446683722301</v>
      </c>
      <c r="I209" s="207">
        <f>'[3]Chart book'!I46</f>
        <v>74543.717265893691</v>
      </c>
      <c r="J209" s="207">
        <f>'[3]Chart book'!J46</f>
        <v>67866.718392160663</v>
      </c>
      <c r="K209" s="207">
        <f>'[3]Chart book'!K46</f>
        <v>70045.650081720669</v>
      </c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</row>
    <row r="210" spans="1:22" s="95" customFormat="1">
      <c r="B210" s="195" t="s">
        <v>331</v>
      </c>
      <c r="C210" s="207">
        <v>0</v>
      </c>
      <c r="D210" s="207">
        <v>0</v>
      </c>
      <c r="E210" s="207">
        <v>0</v>
      </c>
      <c r="F210" s="207">
        <v>0</v>
      </c>
      <c r="G210" s="207">
        <v>0</v>
      </c>
      <c r="H210" s="207">
        <v>88679.299838540886</v>
      </c>
      <c r="I210" s="207">
        <v>76207.451020121662</v>
      </c>
      <c r="J210" s="207">
        <v>69804.216403491126</v>
      </c>
      <c r="K210" s="207">
        <v>71733.907669519729</v>
      </c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</row>
    <row r="211" spans="1:22" s="95" customFormat="1">
      <c r="B211" s="212"/>
      <c r="C211" s="213"/>
      <c r="D211" s="213"/>
      <c r="E211" s="213"/>
      <c r="F211" s="213"/>
      <c r="G211" s="213"/>
      <c r="H211" s="213"/>
      <c r="I211" s="213"/>
      <c r="J211" s="213"/>
      <c r="K211" s="213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</row>
    <row r="212" spans="1:22" s="95" customFormat="1" ht="21">
      <c r="A212" s="180">
        <f>A204+1</f>
        <v>23</v>
      </c>
      <c r="B212" s="96" t="s">
        <v>204</v>
      </c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</row>
    <row r="213" spans="1:22" s="95" customFormat="1">
      <c r="B213" s="93"/>
      <c r="C213" s="205" t="s">
        <v>100</v>
      </c>
      <c r="D213" s="205" t="s">
        <v>101</v>
      </c>
      <c r="E213" s="205" t="s">
        <v>102</v>
      </c>
      <c r="F213" s="205" t="s">
        <v>103</v>
      </c>
      <c r="G213" s="205" t="s">
        <v>104</v>
      </c>
      <c r="H213" s="205" t="s">
        <v>105</v>
      </c>
      <c r="I213" s="205" t="s">
        <v>106</v>
      </c>
      <c r="J213" s="205" t="s">
        <v>107</v>
      </c>
      <c r="K213" s="205" t="s">
        <v>108</v>
      </c>
      <c r="L213" s="206"/>
      <c r="M213" s="206"/>
      <c r="N213" s="206"/>
      <c r="O213" s="206"/>
      <c r="P213" s="206"/>
      <c r="Q213" s="206"/>
      <c r="R213" s="206"/>
      <c r="S213" s="206"/>
      <c r="T213" s="206"/>
      <c r="U213" s="206"/>
      <c r="V213" s="206"/>
    </row>
    <row r="214" spans="1:22" s="95" customFormat="1">
      <c r="B214" s="195" t="s">
        <v>94</v>
      </c>
      <c r="C214" s="207">
        <f>'[3]Allowance vs Actuals'!R$14</f>
        <v>42994.101390453114</v>
      </c>
      <c r="D214" s="207">
        <f>'[3]Allowance vs Actuals'!S$14</f>
        <v>43359.804237332995</v>
      </c>
      <c r="E214" s="207">
        <f>'[3]Allowance vs Actuals'!T$14</f>
        <v>47761.266115631457</v>
      </c>
      <c r="F214" s="207">
        <f>'[3]Allowance vs Actuals'!U$14</f>
        <v>62112</v>
      </c>
      <c r="G214" s="207">
        <f>'[3]Allowance vs Actuals'!V$14</f>
        <v>0</v>
      </c>
      <c r="H214" s="207">
        <f>'[3]Allowance vs Actuals'!W$14</f>
        <v>0</v>
      </c>
      <c r="I214" s="207">
        <f>'[3]Allowance vs Actuals'!X$14</f>
        <v>0</v>
      </c>
      <c r="J214" s="207">
        <f>'[3]Allowance vs Actuals'!Y$14</f>
        <v>0</v>
      </c>
      <c r="K214" s="207">
        <f>'[3]Allowance vs Actuals'!Z$14</f>
        <v>0</v>
      </c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</row>
    <row r="215" spans="1:22" s="95" customFormat="1">
      <c r="B215" s="81" t="s">
        <v>53</v>
      </c>
      <c r="C215" s="207">
        <f>'[3]Allowance vs Actuals'!R$46</f>
        <v>0</v>
      </c>
      <c r="D215" s="207">
        <f>'[3]Allowance vs Actuals'!S$46</f>
        <v>0</v>
      </c>
      <c r="E215" s="207">
        <f>'[3]Allowance vs Actuals'!T$46</f>
        <v>0</v>
      </c>
      <c r="F215" s="207">
        <f>'[3]Allowance vs Actuals'!U$46</f>
        <v>0</v>
      </c>
      <c r="G215" s="207">
        <f>'[3]Allowance vs Actuals'!V$46</f>
        <v>48874</v>
      </c>
      <c r="H215" s="207">
        <f>'[3]Allowance vs Actuals'!W$46</f>
        <v>49274</v>
      </c>
      <c r="I215" s="207">
        <f>'[3]Allowance vs Actuals'!X$46</f>
        <v>49474</v>
      </c>
      <c r="J215" s="207">
        <f>'[3]Allowance vs Actuals'!Y$46</f>
        <v>49474</v>
      </c>
      <c r="K215" s="207">
        <f>'[3]Allowance vs Actuals'!Z$46</f>
        <v>49974</v>
      </c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</row>
    <row r="216" spans="1:22" s="95" customFormat="1">
      <c r="B216" s="195" t="s">
        <v>109</v>
      </c>
      <c r="C216" s="207">
        <f>'[3]Allowance vs Actuals'!R$30</f>
        <v>47921.603087302487</v>
      </c>
      <c r="D216" s="207">
        <f>'[3]Allowance vs Actuals'!S$30</f>
        <v>47070.323383386414</v>
      </c>
      <c r="E216" s="207">
        <f>'[3]Allowance vs Actuals'!T$30</f>
        <v>46693.985052209544</v>
      </c>
      <c r="F216" s="207">
        <f>'[3]Allowance vs Actuals'!U$30</f>
        <v>45982.15479391766</v>
      </c>
      <c r="G216" s="207">
        <f>'[3]Allowance vs Actuals'!V$30</f>
        <v>45970.590612338718</v>
      </c>
      <c r="H216" s="207">
        <f>'[3]Allowance vs Actuals'!W$30</f>
        <v>0</v>
      </c>
      <c r="I216" s="207">
        <f>'[3]Allowance vs Actuals'!X$30</f>
        <v>0</v>
      </c>
      <c r="J216" s="207">
        <f>'[3]Allowance vs Actuals'!Y$30</f>
        <v>0</v>
      </c>
      <c r="K216" s="207">
        <f>'[3]Allowance vs Actuals'!Z$30</f>
        <v>0</v>
      </c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</row>
    <row r="217" spans="1:22" s="95" customFormat="1">
      <c r="B217" s="195" t="s">
        <v>330</v>
      </c>
      <c r="C217" s="207">
        <f>'[3]Allowance vs Actuals'!R$62</f>
        <v>0</v>
      </c>
      <c r="D217" s="207">
        <f>'[3]Allowance vs Actuals'!S$62</f>
        <v>0</v>
      </c>
      <c r="E217" s="207">
        <f>'[3]Allowance vs Actuals'!T$62</f>
        <v>0</v>
      </c>
      <c r="F217" s="207">
        <f>'[3]Allowance vs Actuals'!U$62</f>
        <v>0</v>
      </c>
      <c r="G217" s="207">
        <f>'[3]Allowance vs Actuals'!V$62</f>
        <v>0</v>
      </c>
      <c r="H217" s="207">
        <f>'[3]Allowance vs Actuals'!W$62</f>
        <v>49274</v>
      </c>
      <c r="I217" s="207">
        <f>'[3]Allowance vs Actuals'!X$62</f>
        <v>49474</v>
      </c>
      <c r="J217" s="207">
        <f>'[3]Allowance vs Actuals'!Y$62</f>
        <v>49474</v>
      </c>
      <c r="K217" s="207">
        <f>'[3]Allowance vs Actuals'!Z$62</f>
        <v>49974</v>
      </c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</row>
    <row r="218" spans="1:22" s="95" customFormat="1">
      <c r="B218" s="195" t="s">
        <v>331</v>
      </c>
      <c r="C218" s="207"/>
      <c r="D218" s="207"/>
      <c r="E218" s="207"/>
      <c r="F218" s="207"/>
      <c r="G218" s="207"/>
      <c r="H218" s="207">
        <v>49274</v>
      </c>
      <c r="I218" s="207">
        <v>49474</v>
      </c>
      <c r="J218" s="207">
        <v>49474</v>
      </c>
      <c r="K218" s="207">
        <v>49974</v>
      </c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</row>
    <row r="219" spans="1:22" s="95" customFormat="1">
      <c r="B219" s="214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</row>
    <row r="220" spans="1:22" s="95" customFormat="1" ht="21">
      <c r="A220" s="180">
        <f>A212+1</f>
        <v>24</v>
      </c>
      <c r="B220" s="96" t="s">
        <v>205</v>
      </c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</row>
    <row r="221" spans="1:22" s="95" customFormat="1">
      <c r="B221" s="93"/>
      <c r="C221" s="205" t="s">
        <v>100</v>
      </c>
      <c r="D221" s="205" t="s">
        <v>101</v>
      </c>
      <c r="E221" s="205" t="s">
        <v>102</v>
      </c>
      <c r="F221" s="205" t="s">
        <v>103</v>
      </c>
      <c r="G221" s="205" t="s">
        <v>104</v>
      </c>
      <c r="H221" s="205" t="s">
        <v>105</v>
      </c>
      <c r="I221" s="205" t="s">
        <v>106</v>
      </c>
      <c r="J221" s="205" t="s">
        <v>107</v>
      </c>
      <c r="K221" s="205" t="s">
        <v>108</v>
      </c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</row>
    <row r="222" spans="1:22" s="95" customFormat="1">
      <c r="B222" s="195" t="s">
        <v>94</v>
      </c>
      <c r="C222" s="207">
        <f>'[3]Allowance vs Actuals'!R$6</f>
        <v>27898.618515506289</v>
      </c>
      <c r="D222" s="207">
        <f>'[3]Allowance vs Actuals'!S$6</f>
        <v>53176.069874264896</v>
      </c>
      <c r="E222" s="207">
        <f>'[3]Allowance vs Actuals'!T$6</f>
        <v>44254.094280089106</v>
      </c>
      <c r="F222" s="207">
        <f>'[3]Allowance vs Actuals'!U$6</f>
        <v>15608</v>
      </c>
      <c r="G222" s="207">
        <f>'[3]Allowance vs Actuals'!V$6</f>
        <v>0</v>
      </c>
      <c r="H222" s="207">
        <f>'[3]Allowance vs Actuals'!W$6</f>
        <v>0</v>
      </c>
      <c r="I222" s="207">
        <f>'[3]Allowance vs Actuals'!X$6</f>
        <v>0</v>
      </c>
      <c r="J222" s="207">
        <f>'[3]Allowance vs Actuals'!Y$6</f>
        <v>0</v>
      </c>
      <c r="K222" s="207">
        <f>'[3]Allowance vs Actuals'!Z$6</f>
        <v>0</v>
      </c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</row>
    <row r="223" spans="1:22" s="95" customFormat="1">
      <c r="B223" s="81" t="s">
        <v>53</v>
      </c>
      <c r="C223" s="207">
        <f>'[3]Allowance vs Actuals'!R$38</f>
        <v>0</v>
      </c>
      <c r="D223" s="207">
        <f>'[3]Allowance vs Actuals'!S$38</f>
        <v>0</v>
      </c>
      <c r="E223" s="207">
        <f>'[3]Allowance vs Actuals'!T$38</f>
        <v>0</v>
      </c>
      <c r="F223" s="207">
        <f>'[3]Allowance vs Actuals'!U$38</f>
        <v>0</v>
      </c>
      <c r="G223" s="207">
        <f>'[3]Allowance vs Actuals'!V$38</f>
        <v>49792</v>
      </c>
      <c r="H223" s="207">
        <f>'[3]Allowance vs Actuals'!W$38</f>
        <v>51690</v>
      </c>
      <c r="I223" s="207">
        <f>'[3]Allowance vs Actuals'!X$38</f>
        <v>41092</v>
      </c>
      <c r="J223" s="207">
        <f>'[3]Allowance vs Actuals'!Y$38</f>
        <v>34322</v>
      </c>
      <c r="K223" s="207">
        <f>'[3]Allowance vs Actuals'!Z$38</f>
        <v>34986</v>
      </c>
      <c r="L223" s="208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</row>
    <row r="224" spans="1:22" s="95" customFormat="1">
      <c r="B224" s="195" t="s">
        <v>109</v>
      </c>
      <c r="C224" s="207">
        <f>'[3]Allowance vs Actuals'!R$22</f>
        <v>46049.853398374769</v>
      </c>
      <c r="D224" s="207">
        <f>'[3]Allowance vs Actuals'!S$22</f>
        <v>33345.197021756438</v>
      </c>
      <c r="E224" s="207">
        <f>'[3]Allowance vs Actuals'!T$22</f>
        <v>27360.608989124936</v>
      </c>
      <c r="F224" s="207">
        <f>'[3]Allowance vs Actuals'!U$22</f>
        <v>27181.31943105278</v>
      </c>
      <c r="G224" s="207">
        <f>'[3]Allowance vs Actuals'!V$22</f>
        <v>23520.896086034525</v>
      </c>
      <c r="H224" s="207">
        <f>'[3]Allowance vs Actuals'!W$22</f>
        <v>0</v>
      </c>
      <c r="I224" s="207">
        <f>'[3]Allowance vs Actuals'!X$22</f>
        <v>0</v>
      </c>
      <c r="J224" s="207">
        <f>'[3]Allowance vs Actuals'!Y$22</f>
        <v>0</v>
      </c>
      <c r="K224" s="207">
        <f>'[3]Allowance vs Actuals'!Z$22</f>
        <v>0</v>
      </c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</row>
    <row r="225" spans="1:23" s="95" customFormat="1">
      <c r="B225" s="195" t="s">
        <v>330</v>
      </c>
      <c r="C225" s="207">
        <f>'[3]Allowance vs Actuals'!R$54</f>
        <v>0</v>
      </c>
      <c r="D225" s="207">
        <f>'[3]Allowance vs Actuals'!S$54</f>
        <v>0</v>
      </c>
      <c r="E225" s="207">
        <f>'[3]Allowance vs Actuals'!T$54</f>
        <v>0</v>
      </c>
      <c r="F225" s="207">
        <f>'[3]Allowance vs Actuals'!U$54</f>
        <v>0</v>
      </c>
      <c r="G225" s="207">
        <f>'[3]Allowance vs Actuals'!V$54</f>
        <v>0</v>
      </c>
      <c r="H225" s="207">
        <f>'[3]Allowance vs Actuals'!W$54</f>
        <v>35596.310112410836</v>
      </c>
      <c r="I225" s="207">
        <f>'[3]Allowance vs Actuals'!X$54</f>
        <v>40181.631262162438</v>
      </c>
      <c r="J225" s="207">
        <f>'[3]Allowance vs Actuals'!Y$54</f>
        <v>33063.74698367637</v>
      </c>
      <c r="K225" s="207">
        <f>'[3]Allowance vs Actuals'!Z$54</f>
        <v>34056.476579134142</v>
      </c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</row>
    <row r="226" spans="1:23" s="95" customFormat="1">
      <c r="B226" s="195" t="s">
        <v>331</v>
      </c>
      <c r="C226" s="207">
        <v>0</v>
      </c>
      <c r="D226" s="207">
        <v>0</v>
      </c>
      <c r="E226" s="207">
        <v>0</v>
      </c>
      <c r="F226" s="207">
        <v>0</v>
      </c>
      <c r="G226" s="207">
        <v>0</v>
      </c>
      <c r="H226" s="207">
        <v>52148.56990773599</v>
      </c>
      <c r="I226" s="207">
        <v>41456.549325762957</v>
      </c>
      <c r="J226" s="207">
        <v>34626.488999290275</v>
      </c>
      <c r="K226" s="207">
        <v>35296.379701916252</v>
      </c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</row>
    <row r="227" spans="1:23" s="95" customFormat="1">
      <c r="B227" s="214"/>
      <c r="C227" s="214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</row>
    <row r="228" spans="1:23" s="95" customFormat="1" ht="21">
      <c r="A228" s="180">
        <f>A220+1</f>
        <v>25</v>
      </c>
      <c r="B228" s="96" t="s">
        <v>206</v>
      </c>
      <c r="C228" s="96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</row>
    <row r="229" spans="1:23" s="95" customFormat="1">
      <c r="B229" s="93"/>
      <c r="C229" s="205" t="s">
        <v>332</v>
      </c>
      <c r="D229" s="205" t="s">
        <v>100</v>
      </c>
      <c r="E229" s="205" t="s">
        <v>101</v>
      </c>
      <c r="F229" s="205" t="s">
        <v>102</v>
      </c>
      <c r="G229" s="205" t="s">
        <v>103</v>
      </c>
      <c r="H229" s="205" t="s">
        <v>104</v>
      </c>
      <c r="I229" s="205" t="s">
        <v>105</v>
      </c>
      <c r="J229" s="205" t="s">
        <v>106</v>
      </c>
      <c r="K229" s="205" t="s">
        <v>107</v>
      </c>
      <c r="L229" s="205" t="s">
        <v>108</v>
      </c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</row>
    <row r="230" spans="1:23" s="95" customFormat="1">
      <c r="B230" s="195" t="s">
        <v>94</v>
      </c>
      <c r="C230" s="207">
        <f>'[3]Allowance vs Actuals'!Q$13</f>
        <v>10394.553759359083</v>
      </c>
      <c r="D230" s="207">
        <f>'[3]Allowance vs Actuals'!R$13</f>
        <v>10633.975576706645</v>
      </c>
      <c r="E230" s="207">
        <f>'[3]Allowance vs Actuals'!S$13</f>
        <v>7327.0260320735651</v>
      </c>
      <c r="F230" s="207">
        <f>'[3]Allowance vs Actuals'!T$13</f>
        <v>8599.0236996309686</v>
      </c>
      <c r="G230" s="207">
        <f>'[3]Allowance vs Actuals'!U$13</f>
        <v>9988</v>
      </c>
      <c r="H230" s="207">
        <f>'[3]Allowance vs Actuals'!V$13</f>
        <v>0</v>
      </c>
      <c r="I230" s="207">
        <f>'[3]Allowance vs Actuals'!W$13</f>
        <v>0</v>
      </c>
      <c r="J230" s="207">
        <f>'[3]Allowance vs Actuals'!X$13</f>
        <v>0</v>
      </c>
      <c r="K230" s="207">
        <f>'[3]Allowance vs Actuals'!Y$13</f>
        <v>0</v>
      </c>
      <c r="L230" s="207">
        <f>'[3]Allowance vs Actuals'!Z$13</f>
        <v>0</v>
      </c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</row>
    <row r="231" spans="1:23" s="95" customFormat="1">
      <c r="B231" s="81" t="s">
        <v>53</v>
      </c>
      <c r="C231" s="207">
        <v>0</v>
      </c>
      <c r="D231" s="207">
        <f>'[3]Allowance vs Actuals'!R$45</f>
        <v>0</v>
      </c>
      <c r="E231" s="207">
        <f>'[3]Allowance vs Actuals'!S$45</f>
        <v>0</v>
      </c>
      <c r="F231" s="207">
        <f>'[3]Allowance vs Actuals'!T$45</f>
        <v>0</v>
      </c>
      <c r="G231" s="207">
        <f>'[3]Allowance vs Actuals'!U$45</f>
        <v>0</v>
      </c>
      <c r="H231" s="207">
        <f>'[3]Allowance vs Actuals'!V$45</f>
        <v>9953</v>
      </c>
      <c r="I231" s="207">
        <f>'[3]Allowance vs Actuals'!W$45</f>
        <v>10493</v>
      </c>
      <c r="J231" s="207">
        <f>'[3]Allowance vs Actuals'!X$45</f>
        <v>10493</v>
      </c>
      <c r="K231" s="207">
        <f>'[3]Allowance vs Actuals'!Y$45</f>
        <v>10493</v>
      </c>
      <c r="L231" s="207">
        <f>'[3]Allowance vs Actuals'!Z$45</f>
        <v>10493</v>
      </c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</row>
    <row r="232" spans="1:23" s="95" customFormat="1">
      <c r="B232" s="195" t="s">
        <v>109</v>
      </c>
      <c r="C232" s="207">
        <v>0</v>
      </c>
      <c r="D232" s="207">
        <f>'[3]Allowance vs Actuals'!R$29</f>
        <v>7851.2587001956235</v>
      </c>
      <c r="E232" s="207">
        <f>'[3]Allowance vs Actuals'!S$29</f>
        <v>7797.7089223186777</v>
      </c>
      <c r="F232" s="207">
        <f>'[3]Allowance vs Actuals'!T$29</f>
        <v>7799.2644764682409</v>
      </c>
      <c r="G232" s="207">
        <f>'[3]Allowance vs Actuals'!U$29</f>
        <v>7715.9089073183004</v>
      </c>
      <c r="H232" s="207">
        <f>'[3]Allowance vs Actuals'!V$29</f>
        <v>7689.186834528623</v>
      </c>
      <c r="I232" s="207">
        <f>'[3]Allowance vs Actuals'!W$29</f>
        <v>0</v>
      </c>
      <c r="J232" s="207">
        <f>'[3]Allowance vs Actuals'!X$29</f>
        <v>0</v>
      </c>
      <c r="K232" s="207">
        <f>'[3]Allowance vs Actuals'!Y$29</f>
        <v>0</v>
      </c>
      <c r="L232" s="207">
        <f>'[3]Allowance vs Actuals'!Z$29</f>
        <v>0</v>
      </c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</row>
    <row r="233" spans="1:23" s="95" customFormat="1">
      <c r="B233" s="195" t="s">
        <v>330</v>
      </c>
      <c r="C233" s="207">
        <v>0</v>
      </c>
      <c r="D233" s="207">
        <f>'[3]Allowance vs Actuals'!R$61</f>
        <v>0</v>
      </c>
      <c r="E233" s="207">
        <f>'[3]Allowance vs Actuals'!S$61</f>
        <v>0</v>
      </c>
      <c r="F233" s="207">
        <f>'[3]Allowance vs Actuals'!T$61</f>
        <v>0</v>
      </c>
      <c r="G233" s="207">
        <f>'[3]Allowance vs Actuals'!U$61</f>
        <v>0</v>
      </c>
      <c r="H233" s="207">
        <f>'[3]Allowance vs Actuals'!V$61</f>
        <v>0</v>
      </c>
      <c r="I233" s="207">
        <f>'[3]Allowance vs Actuals'!W$61</f>
        <v>9725.6025186039642</v>
      </c>
      <c r="J233" s="207">
        <f>'[3]Allowance vs Actuals'!X$61</f>
        <v>9913.1412278650441</v>
      </c>
      <c r="K233" s="207">
        <f>'[3]Allowance vs Actuals'!Y$61</f>
        <v>10086.400326744966</v>
      </c>
      <c r="L233" s="207">
        <f>'[3]Allowance vs Actuals'!Z$61</f>
        <v>10245.343120848051</v>
      </c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</row>
    <row r="234" spans="1:23" s="95" customFormat="1">
      <c r="B234" s="195" t="s">
        <v>331</v>
      </c>
      <c r="C234" s="207">
        <v>0</v>
      </c>
      <c r="D234" s="207">
        <f>'[3]Allowance vs Actuals'!R$61</f>
        <v>0</v>
      </c>
      <c r="E234" s="207">
        <f>'[3]Allowance vs Actuals'!S$61</f>
        <v>0</v>
      </c>
      <c r="F234" s="207">
        <f>'[3]Allowance vs Actuals'!T$61</f>
        <v>0</v>
      </c>
      <c r="G234" s="207">
        <f>'[3]Allowance vs Actuals'!U$61</f>
        <v>0</v>
      </c>
      <c r="H234" s="207">
        <f>'[3]Allowance vs Actuals'!V$61</f>
        <v>0</v>
      </c>
      <c r="I234" s="207">
        <v>9460.1725888914079</v>
      </c>
      <c r="J234" s="207">
        <v>9660.5702826148772</v>
      </c>
      <c r="K234" s="207">
        <v>9846.0050394457994</v>
      </c>
      <c r="L234" s="207">
        <v>10016.364136112434</v>
      </c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</row>
    <row r="235" spans="1:23" s="95" customFormat="1">
      <c r="B235" s="214"/>
      <c r="C235" s="214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</row>
    <row r="236" spans="1:23" s="95" customFormat="1" ht="21">
      <c r="A236" s="180">
        <f>A228+1</f>
        <v>26</v>
      </c>
      <c r="B236" s="96" t="s">
        <v>207</v>
      </c>
      <c r="C236" s="96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</row>
    <row r="237" spans="1:23" s="95" customFormat="1">
      <c r="B237" s="93"/>
      <c r="C237" s="205" t="s">
        <v>332</v>
      </c>
      <c r="D237" s="205" t="s">
        <v>100</v>
      </c>
      <c r="E237" s="205" t="s">
        <v>101</v>
      </c>
      <c r="F237" s="205" t="s">
        <v>102</v>
      </c>
      <c r="G237" s="205" t="s">
        <v>103</v>
      </c>
      <c r="H237" s="205" t="s">
        <v>104</v>
      </c>
      <c r="I237" s="205" t="s">
        <v>105</v>
      </c>
      <c r="J237" s="205" t="s">
        <v>106</v>
      </c>
      <c r="K237" s="205" t="s">
        <v>107</v>
      </c>
      <c r="L237" s="205" t="s">
        <v>108</v>
      </c>
      <c r="M237" s="206"/>
      <c r="N237" s="206"/>
      <c r="O237" s="206"/>
      <c r="P237" s="206"/>
      <c r="Q237" s="206"/>
      <c r="R237" s="206"/>
      <c r="S237" s="206"/>
      <c r="T237" s="206"/>
      <c r="U237" s="206"/>
      <c r="V237" s="206"/>
      <c r="W237" s="206"/>
    </row>
    <row r="238" spans="1:23" s="95" customFormat="1">
      <c r="B238" s="195" t="s">
        <v>94</v>
      </c>
      <c r="C238" s="207">
        <f>'[3]Allowance vs Actuals'!Q$5</f>
        <v>20876.906126067875</v>
      </c>
      <c r="D238" s="207">
        <f>'[3]Allowance vs Actuals'!R$5</f>
        <v>12181.445340151997</v>
      </c>
      <c r="E238" s="207">
        <f>'[3]Allowance vs Actuals'!S$5</f>
        <v>15974.940022435709</v>
      </c>
      <c r="F238" s="207">
        <f>'[3]Allowance vs Actuals'!T$5</f>
        <v>15235.795187899452</v>
      </c>
      <c r="G238" s="207">
        <f>'[3]Allowance vs Actuals'!U$5</f>
        <v>12357</v>
      </c>
      <c r="H238" s="207">
        <f>'[3]Allowance vs Actuals'!V$5</f>
        <v>0</v>
      </c>
      <c r="I238" s="207">
        <f>'[3]Allowance vs Actuals'!W$5</f>
        <v>0</v>
      </c>
      <c r="J238" s="207">
        <f>'[3]Allowance vs Actuals'!X$5</f>
        <v>0</v>
      </c>
      <c r="K238" s="207">
        <f>'[3]Allowance vs Actuals'!Y$5</f>
        <v>0</v>
      </c>
      <c r="L238" s="207">
        <f>'[3]Allowance vs Actuals'!Z$5</f>
        <v>0</v>
      </c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</row>
    <row r="239" spans="1:23" s="95" customFormat="1">
      <c r="B239" s="81" t="s">
        <v>53</v>
      </c>
      <c r="C239" s="207">
        <v>0</v>
      </c>
      <c r="D239" s="207">
        <f>'[3]Allowance vs Actuals'!R$37</f>
        <v>0</v>
      </c>
      <c r="E239" s="207">
        <f>'[3]Allowance vs Actuals'!S$37</f>
        <v>0</v>
      </c>
      <c r="F239" s="207">
        <f>'[3]Allowance vs Actuals'!T$37</f>
        <v>0</v>
      </c>
      <c r="G239" s="207">
        <f>'[3]Allowance vs Actuals'!U$37</f>
        <v>0</v>
      </c>
      <c r="H239" s="207">
        <f>'[3]Allowance vs Actuals'!V$37</f>
        <v>22855</v>
      </c>
      <c r="I239" s="207">
        <f>'[3]Allowance vs Actuals'!W$37</f>
        <v>15411</v>
      </c>
      <c r="J239" s="207">
        <f>'[3]Allowance vs Actuals'!X$37</f>
        <v>14778</v>
      </c>
      <c r="K239" s="207">
        <f>'[3]Allowance vs Actuals'!Y$37</f>
        <v>14267</v>
      </c>
      <c r="L239" s="207">
        <f>'[3]Allowance vs Actuals'!Z$37</f>
        <v>13666</v>
      </c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</row>
    <row r="240" spans="1:23" s="95" customFormat="1">
      <c r="B240" s="195" t="s">
        <v>109</v>
      </c>
      <c r="C240" s="207">
        <v>0</v>
      </c>
      <c r="D240" s="207">
        <f>'[3]Allowance vs Actuals'!R$21</f>
        <v>12446.681098019526</v>
      </c>
      <c r="E240" s="207">
        <f>'[3]Allowance vs Actuals'!S$21</f>
        <v>9593.8106271318466</v>
      </c>
      <c r="F240" s="207">
        <f>'[3]Allowance vs Actuals'!T$21</f>
        <v>11016.605984873346</v>
      </c>
      <c r="G240" s="207">
        <f>'[3]Allowance vs Actuals'!U$21</f>
        <v>10938.994513548034</v>
      </c>
      <c r="H240" s="207">
        <f>'[3]Allowance vs Actuals'!V$21</f>
        <v>11514.687749175555</v>
      </c>
      <c r="I240" s="207">
        <f>'[3]Allowance vs Actuals'!W$21</f>
        <v>0</v>
      </c>
      <c r="J240" s="207">
        <f>'[3]Allowance vs Actuals'!X$21</f>
        <v>0</v>
      </c>
      <c r="K240" s="207">
        <f>'[3]Allowance vs Actuals'!Y$21</f>
        <v>0</v>
      </c>
      <c r="L240" s="207">
        <f>'[3]Allowance vs Actuals'!Z$21</f>
        <v>0</v>
      </c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</row>
    <row r="241" spans="1:23" s="95" customFormat="1">
      <c r="B241" s="195" t="s">
        <v>330</v>
      </c>
      <c r="C241" s="207">
        <v>0</v>
      </c>
      <c r="D241" s="207">
        <f>'[3]Allowance vs Actuals'!R$53</f>
        <v>0</v>
      </c>
      <c r="E241" s="207">
        <f>'[3]Allowance vs Actuals'!S$53</f>
        <v>0</v>
      </c>
      <c r="F241" s="207">
        <f>'[3]Allowance vs Actuals'!T$53</f>
        <v>0</v>
      </c>
      <c r="G241" s="207">
        <f>'[3]Allowance vs Actuals'!U$53</f>
        <v>0</v>
      </c>
      <c r="H241" s="207">
        <f>'[3]Allowance vs Actuals'!V$53</f>
        <v>0</v>
      </c>
      <c r="I241" s="207">
        <f>'[3]Allowance vs Actuals'!W$53</f>
        <v>12271.727419418705</v>
      </c>
      <c r="J241" s="207">
        <f>'[3]Allowance vs Actuals'!X$53</f>
        <v>11955.397221232612</v>
      </c>
      <c r="K241" s="207">
        <f>'[3]Allowance vs Actuals'!Y$53</f>
        <v>11641.075468749286</v>
      </c>
      <c r="L241" s="207">
        <f>'[3]Allowance vs Actuals'!Z$53</f>
        <v>11301.648144981351</v>
      </c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</row>
    <row r="242" spans="1:23" s="95" customFormat="1">
      <c r="B242" s="195" t="s">
        <v>331</v>
      </c>
      <c r="C242" s="207">
        <v>0</v>
      </c>
      <c r="D242" s="207">
        <f>'[3]Allowance vs Actuals'!R$53</f>
        <v>0</v>
      </c>
      <c r="E242" s="207">
        <f>'[3]Allowance vs Actuals'!S$53</f>
        <v>0</v>
      </c>
      <c r="F242" s="207">
        <f>'[3]Allowance vs Actuals'!T$53</f>
        <v>0</v>
      </c>
      <c r="G242" s="207">
        <f>'[3]Allowance vs Actuals'!U$53</f>
        <v>0</v>
      </c>
      <c r="H242" s="207">
        <f>'[3]Allowance vs Actuals'!V$53</f>
        <v>0</v>
      </c>
      <c r="I242" s="207">
        <v>12890.534948768938</v>
      </c>
      <c r="J242" s="207">
        <v>12490.854253917938</v>
      </c>
      <c r="K242" s="207">
        <v>12213.688746935837</v>
      </c>
      <c r="L242" s="207">
        <v>11846.143183329137</v>
      </c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</row>
    <row r="243" spans="1:23" s="95" customFormat="1">
      <c r="B243" s="214"/>
      <c r="C243" s="214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</row>
    <row r="244" spans="1:23" s="95" customFormat="1" ht="21">
      <c r="A244" s="180">
        <f>A236+1</f>
        <v>27</v>
      </c>
      <c r="B244" s="96" t="s">
        <v>209</v>
      </c>
      <c r="C244" s="96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</row>
    <row r="245" spans="1:23" s="95" customFormat="1">
      <c r="B245" s="93"/>
      <c r="C245" s="205" t="s">
        <v>332</v>
      </c>
      <c r="D245" s="205" t="s">
        <v>100</v>
      </c>
      <c r="E245" s="205" t="s">
        <v>101</v>
      </c>
      <c r="F245" s="205" t="s">
        <v>102</v>
      </c>
      <c r="G245" s="205" t="s">
        <v>103</v>
      </c>
      <c r="H245" s="205" t="s">
        <v>104</v>
      </c>
      <c r="I245" s="205" t="s">
        <v>105</v>
      </c>
      <c r="J245" s="205" t="s">
        <v>106</v>
      </c>
      <c r="K245" s="205" t="s">
        <v>107</v>
      </c>
      <c r="L245" s="205" t="s">
        <v>108</v>
      </c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</row>
    <row r="246" spans="1:23" s="95" customFormat="1">
      <c r="B246" s="195" t="s">
        <v>94</v>
      </c>
      <c r="C246" s="207">
        <f>'[3]Allowance vs Actuals'!B$12</f>
        <v>12530.586122887671</v>
      </c>
      <c r="D246" s="207">
        <f>'[3]Allowance vs Actuals'!C$12</f>
        <v>12025.428922066185</v>
      </c>
      <c r="E246" s="207">
        <f>'[3]Allowance vs Actuals'!D$12</f>
        <v>13521.81665449233</v>
      </c>
      <c r="F246" s="207">
        <f>'[3]Allowance vs Actuals'!E$12</f>
        <v>13346.594691535151</v>
      </c>
      <c r="G246" s="207">
        <f>'[3]Allowance vs Actuals'!F$12</f>
        <v>13323</v>
      </c>
      <c r="H246" s="207">
        <f>'[3]Allowance vs Actuals'!G$12</f>
        <v>0</v>
      </c>
      <c r="I246" s="207">
        <f>'[3]Allowance vs Actuals'!H$12</f>
        <v>0</v>
      </c>
      <c r="J246" s="207">
        <f>'[3]Allowance vs Actuals'!I$12</f>
        <v>0</v>
      </c>
      <c r="K246" s="207">
        <f>'[3]Allowance vs Actuals'!J$12</f>
        <v>0</v>
      </c>
      <c r="L246" s="207">
        <f>'[3]Allowance vs Actuals'!K$12</f>
        <v>0</v>
      </c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</row>
    <row r="247" spans="1:23" s="95" customFormat="1">
      <c r="B247" s="81" t="s">
        <v>53</v>
      </c>
      <c r="C247" s="207">
        <v>0</v>
      </c>
      <c r="D247" s="207">
        <f>'[3]Allowance vs Actuals'!C$44</f>
        <v>0</v>
      </c>
      <c r="E247" s="207">
        <f>'[3]Allowance vs Actuals'!D$44</f>
        <v>0</v>
      </c>
      <c r="F247" s="207">
        <f>'[3]Allowance vs Actuals'!E$44</f>
        <v>0</v>
      </c>
      <c r="G247" s="207">
        <f>'[3]Allowance vs Actuals'!F$44</f>
        <v>0</v>
      </c>
      <c r="H247" s="207">
        <f>'[3]Allowance vs Actuals'!G$44</f>
        <v>13923</v>
      </c>
      <c r="I247" s="207">
        <f>'[3]Allowance vs Actuals'!H$44</f>
        <v>14238</v>
      </c>
      <c r="J247" s="207">
        <f>'[3]Allowance vs Actuals'!I$44</f>
        <v>14197</v>
      </c>
      <c r="K247" s="207">
        <f>'[3]Allowance vs Actuals'!J$44</f>
        <v>13930</v>
      </c>
      <c r="L247" s="207">
        <f>'[3]Allowance vs Actuals'!K$44</f>
        <v>14004</v>
      </c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</row>
    <row r="248" spans="1:23" s="95" customFormat="1">
      <c r="B248" s="195" t="s">
        <v>109</v>
      </c>
      <c r="C248" s="207">
        <v>0</v>
      </c>
      <c r="D248" s="207">
        <f>'[3]Allowance vs Actuals'!C$28</f>
        <v>11815.035474235476</v>
      </c>
      <c r="E248" s="207">
        <f>'[3]Allowance vs Actuals'!D$28</f>
        <v>12015.661946517657</v>
      </c>
      <c r="F248" s="207">
        <f>'[3]Allowance vs Actuals'!E$28</f>
        <v>12222.866335923847</v>
      </c>
      <c r="G248" s="207">
        <f>'[3]Allowance vs Actuals'!F$28</f>
        <v>12551.762192124148</v>
      </c>
      <c r="H248" s="207">
        <f>'[3]Allowance vs Actuals'!G$28</f>
        <v>12914.643953465147</v>
      </c>
      <c r="I248" s="207">
        <f>'[3]Allowance vs Actuals'!H$28</f>
        <v>12917.93291202715</v>
      </c>
      <c r="J248" s="207">
        <f>'[3]Allowance vs Actuals'!I$28</f>
        <v>0</v>
      </c>
      <c r="K248" s="207">
        <f>'[3]Allowance vs Actuals'!J$28</f>
        <v>0</v>
      </c>
      <c r="L248" s="207">
        <f>'[3]Allowance vs Actuals'!K$28</f>
        <v>0</v>
      </c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</row>
    <row r="249" spans="1:23" s="95" customFormat="1">
      <c r="B249" s="195" t="s">
        <v>330</v>
      </c>
      <c r="C249" s="207">
        <v>0</v>
      </c>
      <c r="D249" s="207">
        <f>'[3]Allowance vs Actuals'!C$60</f>
        <v>0</v>
      </c>
      <c r="E249" s="207">
        <f>'[3]Allowance vs Actuals'!D$60</f>
        <v>0</v>
      </c>
      <c r="F249" s="207">
        <f>'[3]Allowance vs Actuals'!E$60</f>
        <v>0</v>
      </c>
      <c r="G249" s="207">
        <f>'[3]Allowance vs Actuals'!F$60</f>
        <v>0</v>
      </c>
      <c r="H249" s="207">
        <f>'[3]Allowance vs Actuals'!G$60</f>
        <v>0</v>
      </c>
      <c r="I249" s="207">
        <f>'[3]Allowance vs Actuals'!H$60</f>
        <v>14150.877273919552</v>
      </c>
      <c r="J249" s="207">
        <f>'[3]Allowance vs Actuals'!I$60</f>
        <v>14197</v>
      </c>
      <c r="K249" s="207">
        <f>'[3]Allowance vs Actuals'!J$60</f>
        <v>13930</v>
      </c>
      <c r="L249" s="207">
        <f>'[3]Allowance vs Actuals'!K$60</f>
        <v>14004</v>
      </c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</row>
    <row r="250" spans="1:23" s="95" customFormat="1">
      <c r="B250" s="195" t="s">
        <v>331</v>
      </c>
      <c r="C250" s="207">
        <v>0</v>
      </c>
      <c r="D250" s="207">
        <f>'[3]Allowance vs Actuals'!C$60</f>
        <v>0</v>
      </c>
      <c r="E250" s="207">
        <f>'[3]Allowance vs Actuals'!D$60</f>
        <v>0</v>
      </c>
      <c r="F250" s="207">
        <f>'[3]Allowance vs Actuals'!E$60</f>
        <v>0</v>
      </c>
      <c r="G250" s="207">
        <f>'[3]Allowance vs Actuals'!F$60</f>
        <v>0</v>
      </c>
      <c r="H250" s="207">
        <f>'[3]Allowance vs Actuals'!G$60</f>
        <v>0</v>
      </c>
      <c r="I250" s="207">
        <v>14227.75</v>
      </c>
      <c r="J250" s="207">
        <v>14130.25</v>
      </c>
      <c r="K250" s="207">
        <v>13948.5</v>
      </c>
      <c r="L250" s="207">
        <v>14030.25</v>
      </c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</row>
    <row r="251" spans="1:23" s="95" customFormat="1">
      <c r="B251" s="214"/>
      <c r="C251" s="214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</row>
    <row r="252" spans="1:23" s="95" customFormat="1" ht="21">
      <c r="A252" s="180">
        <f>A244+1</f>
        <v>28</v>
      </c>
      <c r="B252" s="96" t="s">
        <v>208</v>
      </c>
      <c r="C252" s="96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</row>
    <row r="253" spans="1:23" s="95" customFormat="1">
      <c r="B253" s="93"/>
      <c r="C253" s="205" t="s">
        <v>332</v>
      </c>
      <c r="D253" s="205" t="s">
        <v>100</v>
      </c>
      <c r="E253" s="205" t="s">
        <v>101</v>
      </c>
      <c r="F253" s="205" t="s">
        <v>102</v>
      </c>
      <c r="G253" s="205" t="s">
        <v>103</v>
      </c>
      <c r="H253" s="205" t="s">
        <v>104</v>
      </c>
      <c r="I253" s="205" t="s">
        <v>105</v>
      </c>
      <c r="J253" s="205" t="s">
        <v>106</v>
      </c>
      <c r="K253" s="205" t="s">
        <v>107</v>
      </c>
      <c r="L253" s="205" t="s">
        <v>108</v>
      </c>
      <c r="M253" s="206"/>
      <c r="N253" s="206"/>
      <c r="O253" s="206"/>
      <c r="P253" s="206"/>
      <c r="Q253" s="206"/>
      <c r="R253" s="206"/>
      <c r="S253" s="206"/>
      <c r="T253" s="206"/>
      <c r="U253" s="206"/>
      <c r="V253" s="206"/>
      <c r="W253" s="206"/>
    </row>
    <row r="254" spans="1:23" s="95" customFormat="1">
      <c r="B254" s="195" t="s">
        <v>94</v>
      </c>
      <c r="C254" s="207">
        <f>'[3]Allowance vs Actuals'!B$4</f>
        <v>21269.190459614001</v>
      </c>
      <c r="D254" s="207">
        <f>'[3]Allowance vs Actuals'!C$4</f>
        <v>23498.33234311824</v>
      </c>
      <c r="E254" s="207">
        <f>'[3]Allowance vs Actuals'!D$4</f>
        <v>21720.851716581448</v>
      </c>
      <c r="F254" s="207">
        <f>'[3]Allowance vs Actuals'!E$4</f>
        <v>16064.231707317074</v>
      </c>
      <c r="G254" s="207">
        <f>'[3]Allowance vs Actuals'!F$4</f>
        <v>17730</v>
      </c>
      <c r="H254" s="207">
        <f>'[3]Allowance vs Actuals'!G$4</f>
        <v>0</v>
      </c>
      <c r="I254" s="207">
        <f>'[3]Allowance vs Actuals'!H$4</f>
        <v>0</v>
      </c>
      <c r="J254" s="207">
        <f>'[3]Allowance vs Actuals'!I$4</f>
        <v>0</v>
      </c>
      <c r="K254" s="207">
        <f>'[3]Allowance vs Actuals'!J$4</f>
        <v>0</v>
      </c>
      <c r="L254" s="207">
        <f>'[3]Allowance vs Actuals'!K$4</f>
        <v>0</v>
      </c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</row>
    <row r="255" spans="1:23" s="95" customFormat="1">
      <c r="B255" s="81" t="s">
        <v>53</v>
      </c>
      <c r="C255" s="207">
        <v>0</v>
      </c>
      <c r="D255" s="207">
        <f>'[3]Allowance vs Actuals'!C$36</f>
        <v>0</v>
      </c>
      <c r="E255" s="207">
        <f>'[3]Allowance vs Actuals'!D$36</f>
        <v>0</v>
      </c>
      <c r="F255" s="207">
        <f>'[3]Allowance vs Actuals'!E$36</f>
        <v>0</v>
      </c>
      <c r="G255" s="207">
        <f>'[3]Allowance vs Actuals'!F$36</f>
        <v>0</v>
      </c>
      <c r="H255" s="207">
        <f>'[3]Allowance vs Actuals'!G$36</f>
        <v>12985</v>
      </c>
      <c r="I255" s="207">
        <f>'[3]Allowance vs Actuals'!H$36</f>
        <v>10423</v>
      </c>
      <c r="J255" s="207">
        <f>'[3]Allowance vs Actuals'!I$36</f>
        <v>10919</v>
      </c>
      <c r="K255" s="207">
        <f>'[3]Allowance vs Actuals'!J$36</f>
        <v>9254</v>
      </c>
      <c r="L255" s="207">
        <f>'[3]Allowance vs Actuals'!K$36</f>
        <v>8593</v>
      </c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</row>
    <row r="256" spans="1:23" s="95" customFormat="1">
      <c r="B256" s="195" t="s">
        <v>109</v>
      </c>
      <c r="C256" s="207">
        <v>0</v>
      </c>
      <c r="D256" s="207">
        <f>'[3]Allowance vs Actuals'!C$20</f>
        <v>18658.673612477203</v>
      </c>
      <c r="E256" s="207">
        <f>'[3]Allowance vs Actuals'!D$20</f>
        <v>19066.38059005974</v>
      </c>
      <c r="F256" s="207">
        <f>'[3]Allowance vs Actuals'!E$20</f>
        <v>18868.036655019587</v>
      </c>
      <c r="G256" s="207">
        <f>'[3]Allowance vs Actuals'!F$20</f>
        <v>19500.533425647631</v>
      </c>
      <c r="H256" s="207">
        <f>'[3]Allowance vs Actuals'!G$20</f>
        <v>18230.027269864629</v>
      </c>
      <c r="I256" s="207">
        <f>'[3]Allowance vs Actuals'!H$20</f>
        <v>18219.282321424871</v>
      </c>
      <c r="J256" s="207">
        <f>'[3]Allowance vs Actuals'!I$20</f>
        <v>0</v>
      </c>
      <c r="K256" s="207">
        <f>'[3]Allowance vs Actuals'!J$20</f>
        <v>0</v>
      </c>
      <c r="L256" s="207">
        <f>'[3]Allowance vs Actuals'!K$20</f>
        <v>0</v>
      </c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</row>
    <row r="257" spans="1:23" s="95" customFormat="1">
      <c r="B257" s="195" t="s">
        <v>330</v>
      </c>
      <c r="C257" s="207">
        <v>0</v>
      </c>
      <c r="D257" s="207">
        <f>'[3]Allowance vs Actuals'!C$52</f>
        <v>0</v>
      </c>
      <c r="E257" s="207">
        <f>'[3]Allowance vs Actuals'!D$52</f>
        <v>0</v>
      </c>
      <c r="F257" s="207">
        <f>'[3]Allowance vs Actuals'!E$52</f>
        <v>0</v>
      </c>
      <c r="G257" s="207">
        <f>'[3]Allowance vs Actuals'!F$52</f>
        <v>0</v>
      </c>
      <c r="H257" s="207">
        <f>'[3]Allowance vs Actuals'!G$52</f>
        <v>0</v>
      </c>
      <c r="I257" s="207">
        <f>'[3]Allowance vs Actuals'!H$52</f>
        <v>5966.8736010828843</v>
      </c>
      <c r="J257" s="207">
        <f>'[3]Allowance vs Actuals'!I$52</f>
        <v>5185.2485846765321</v>
      </c>
      <c r="K257" s="207">
        <f>'[3]Allowance vs Actuals'!J$52</f>
        <v>5584.332257074484</v>
      </c>
      <c r="L257" s="207">
        <f>'[3]Allowance vs Actuals'!K$52</f>
        <v>6223.2796911209471</v>
      </c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</row>
    <row r="258" spans="1:23" s="95" customFormat="1">
      <c r="B258" s="195" t="s">
        <v>331</v>
      </c>
      <c r="C258" s="207">
        <v>0</v>
      </c>
      <c r="D258" s="207">
        <f>'[3]Allowance vs Actuals'!C$60</f>
        <v>0</v>
      </c>
      <c r="E258" s="207">
        <f>'[3]Allowance vs Actuals'!D$60</f>
        <v>0</v>
      </c>
      <c r="F258" s="207">
        <f>'[3]Allowance vs Actuals'!E$60</f>
        <v>0</v>
      </c>
      <c r="G258" s="207">
        <f>'[3]Allowance vs Actuals'!F$60</f>
        <v>0</v>
      </c>
      <c r="H258" s="207">
        <f>'[3]Allowance vs Actuals'!G$60</f>
        <v>0</v>
      </c>
      <c r="I258" s="207">
        <v>5662.1470831338374</v>
      </c>
      <c r="J258" s="207">
        <v>5175.6992389285624</v>
      </c>
      <c r="K258" s="207">
        <v>5634.7488517386428</v>
      </c>
      <c r="L258" s="207">
        <v>6254.8132036538336</v>
      </c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</row>
    <row r="259" spans="1:23" s="95" customFormat="1">
      <c r="B259" s="214"/>
      <c r="C259" s="214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</row>
    <row r="260" spans="1:23" s="95" customFormat="1" ht="21">
      <c r="A260" s="180">
        <f>A252+1</f>
        <v>29</v>
      </c>
      <c r="B260" s="96" t="s">
        <v>210</v>
      </c>
      <c r="C260" s="96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</row>
    <row r="261" spans="1:23" s="95" customFormat="1">
      <c r="B261" s="93"/>
      <c r="C261" s="205" t="s">
        <v>332</v>
      </c>
      <c r="D261" s="205" t="s">
        <v>100</v>
      </c>
      <c r="E261" s="205" t="s">
        <v>101</v>
      </c>
      <c r="F261" s="205" t="s">
        <v>102</v>
      </c>
      <c r="G261" s="205" t="s">
        <v>103</v>
      </c>
      <c r="H261" s="205" t="s">
        <v>104</v>
      </c>
      <c r="I261" s="205" t="s">
        <v>105</v>
      </c>
      <c r="J261" s="205" t="s">
        <v>106</v>
      </c>
      <c r="K261" s="205" t="s">
        <v>107</v>
      </c>
      <c r="L261" s="205" t="s">
        <v>108</v>
      </c>
      <c r="M261" s="206"/>
      <c r="N261" s="206"/>
      <c r="O261" s="206"/>
      <c r="P261" s="206"/>
      <c r="Q261" s="206"/>
      <c r="R261" s="206"/>
      <c r="S261" s="206"/>
      <c r="T261" s="206"/>
      <c r="U261" s="206"/>
      <c r="V261" s="206"/>
      <c r="W261" s="206"/>
    </row>
    <row r="262" spans="1:23" s="95" customFormat="1">
      <c r="B262" s="195" t="s">
        <v>94</v>
      </c>
      <c r="C262" s="207">
        <f>'[3]Allowance vs Actuals'!B$11</f>
        <v>16674.456745573814</v>
      </c>
      <c r="D262" s="207">
        <f>'[3]Allowance vs Actuals'!C$11</f>
        <v>15867.342511502909</v>
      </c>
      <c r="E262" s="207">
        <f>'[3]Allowance vs Actuals'!D$11</f>
        <v>16812.824999657591</v>
      </c>
      <c r="F262" s="207">
        <f>'[3]Allowance vs Actuals'!E$11</f>
        <v>18450.465894901121</v>
      </c>
      <c r="G262" s="207">
        <f>'[3]Allowance vs Actuals'!F$11</f>
        <v>18073</v>
      </c>
      <c r="H262" s="207">
        <f>'[3]Allowance vs Actuals'!G$11</f>
        <v>0</v>
      </c>
      <c r="I262" s="207">
        <f>'[3]Allowance vs Actuals'!H$11</f>
        <v>0</v>
      </c>
      <c r="J262" s="207">
        <f>'[3]Allowance vs Actuals'!I$11</f>
        <v>0</v>
      </c>
      <c r="K262" s="207">
        <f>'[3]Allowance vs Actuals'!J$11</f>
        <v>0</v>
      </c>
      <c r="L262" s="207">
        <f>'[3]Allowance vs Actuals'!K$11</f>
        <v>0</v>
      </c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</row>
    <row r="263" spans="1:23" s="95" customFormat="1">
      <c r="B263" s="81" t="s">
        <v>53</v>
      </c>
      <c r="C263" s="207">
        <v>0</v>
      </c>
      <c r="D263" s="207">
        <f>'[3]Allowance vs Actuals'!C$43</f>
        <v>0</v>
      </c>
      <c r="E263" s="207">
        <f>'[3]Allowance vs Actuals'!D$43</f>
        <v>0</v>
      </c>
      <c r="F263" s="207">
        <f>'[3]Allowance vs Actuals'!E$43</f>
        <v>0</v>
      </c>
      <c r="G263" s="207">
        <f>'[3]Allowance vs Actuals'!F$43</f>
        <v>0</v>
      </c>
      <c r="H263" s="207">
        <f>'[3]Allowance vs Actuals'!G$43</f>
        <v>18467</v>
      </c>
      <c r="I263" s="207">
        <f>'[3]Allowance vs Actuals'!H$43</f>
        <v>18350</v>
      </c>
      <c r="J263" s="207">
        <f>'[3]Allowance vs Actuals'!I$43</f>
        <v>18261</v>
      </c>
      <c r="K263" s="207">
        <f>'[3]Allowance vs Actuals'!J$43</f>
        <v>18344</v>
      </c>
      <c r="L263" s="207">
        <f>'[3]Allowance vs Actuals'!K$43</f>
        <v>18450</v>
      </c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</row>
    <row r="264" spans="1:23" s="95" customFormat="1">
      <c r="B264" s="195" t="s">
        <v>109</v>
      </c>
      <c r="C264" s="207">
        <v>0</v>
      </c>
      <c r="D264" s="207">
        <f>'[3]Allowance vs Actuals'!C$27</f>
        <v>17858.414696653741</v>
      </c>
      <c r="E264" s="207">
        <f>'[3]Allowance vs Actuals'!D$27</f>
        <v>17890.658796084059</v>
      </c>
      <c r="F264" s="207">
        <f>'[3]Allowance vs Actuals'!E$27</f>
        <v>17920.78166641618</v>
      </c>
      <c r="G264" s="207">
        <f>'[3]Allowance vs Actuals'!F$27</f>
        <v>17950.976400549407</v>
      </c>
      <c r="H264" s="207">
        <f>'[3]Allowance vs Actuals'!G$27</f>
        <v>17981.308745035429</v>
      </c>
      <c r="I264" s="207">
        <f>'[3]Allowance vs Actuals'!H$27</f>
        <v>18011.791236920948</v>
      </c>
      <c r="J264" s="207">
        <f>'[3]Allowance vs Actuals'!I$27</f>
        <v>0</v>
      </c>
      <c r="K264" s="207">
        <f>'[3]Allowance vs Actuals'!J$27</f>
        <v>0</v>
      </c>
      <c r="L264" s="207">
        <f>'[3]Allowance vs Actuals'!K$27</f>
        <v>0</v>
      </c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</row>
    <row r="265" spans="1:23" s="95" customFormat="1">
      <c r="B265" s="195" t="s">
        <v>330</v>
      </c>
      <c r="C265" s="207">
        <v>0</v>
      </c>
      <c r="D265" s="207">
        <f>'[3]Allowance vs Actuals'!C$59</f>
        <v>0</v>
      </c>
      <c r="E265" s="207">
        <f>'[3]Allowance vs Actuals'!D$59</f>
        <v>0</v>
      </c>
      <c r="F265" s="207">
        <f>'[3]Allowance vs Actuals'!E$59</f>
        <v>0</v>
      </c>
      <c r="G265" s="207">
        <f>'[3]Allowance vs Actuals'!F$59</f>
        <v>0</v>
      </c>
      <c r="H265" s="207">
        <f>'[3]Allowance vs Actuals'!G$59</f>
        <v>0</v>
      </c>
      <c r="I265" s="207">
        <f>'[3]Allowance vs Actuals'!H$59</f>
        <v>18395</v>
      </c>
      <c r="J265" s="207">
        <f>'[3]Allowance vs Actuals'!I$59</f>
        <v>18306</v>
      </c>
      <c r="K265" s="207">
        <f>'[3]Allowance vs Actuals'!J$59</f>
        <v>18389</v>
      </c>
      <c r="L265" s="207">
        <f>'[3]Allowance vs Actuals'!K$59</f>
        <v>18495</v>
      </c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</row>
    <row r="266" spans="1:23" s="95" customFormat="1">
      <c r="B266" s="195" t="s">
        <v>331</v>
      </c>
      <c r="C266" s="207">
        <v>0</v>
      </c>
      <c r="D266" s="207"/>
      <c r="E266" s="207"/>
      <c r="F266" s="207"/>
      <c r="G266" s="207"/>
      <c r="H266" s="207"/>
      <c r="I266" s="207">
        <v>18350</v>
      </c>
      <c r="J266" s="207">
        <v>18261</v>
      </c>
      <c r="K266" s="207">
        <v>18344</v>
      </c>
      <c r="L266" s="207">
        <v>18450</v>
      </c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</row>
    <row r="267" spans="1:23" s="95" customFormat="1">
      <c r="B267" s="214"/>
      <c r="C267" s="214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</row>
    <row r="268" spans="1:23" s="95" customFormat="1" ht="21">
      <c r="A268" s="180">
        <f>A260+1</f>
        <v>30</v>
      </c>
      <c r="B268" s="96" t="s">
        <v>211</v>
      </c>
      <c r="C268" s="96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</row>
    <row r="269" spans="1:23" s="95" customFormat="1">
      <c r="B269" s="93"/>
      <c r="C269" s="205" t="s">
        <v>332</v>
      </c>
      <c r="D269" s="205" t="s">
        <v>100</v>
      </c>
      <c r="E269" s="205" t="s">
        <v>101</v>
      </c>
      <c r="F269" s="205" t="s">
        <v>102</v>
      </c>
      <c r="G269" s="205" t="s">
        <v>103</v>
      </c>
      <c r="H269" s="205" t="s">
        <v>104</v>
      </c>
      <c r="I269" s="205" t="s">
        <v>105</v>
      </c>
      <c r="J269" s="205" t="s">
        <v>106</v>
      </c>
      <c r="K269" s="205" t="s">
        <v>107</v>
      </c>
      <c r="L269" s="205" t="s">
        <v>108</v>
      </c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</row>
    <row r="270" spans="1:23" s="95" customFormat="1">
      <c r="B270" s="195" t="s">
        <v>94</v>
      </c>
      <c r="C270" s="207">
        <f>'[3]Allowance vs Actuals'!B$3</f>
        <v>17385.74902236844</v>
      </c>
      <c r="D270" s="207">
        <f>'[3]Allowance vs Actuals'!C$3</f>
        <v>20109.226800571232</v>
      </c>
      <c r="E270" s="207">
        <f>'[3]Allowance vs Actuals'!D$3</f>
        <v>18815.149975248765</v>
      </c>
      <c r="F270" s="207">
        <f>'[3]Allowance vs Actuals'!E$3</f>
        <v>18069.030943624657</v>
      </c>
      <c r="G270" s="207">
        <f>'[3]Allowance vs Actuals'!F$3</f>
        <v>19185</v>
      </c>
      <c r="H270" s="207">
        <f>'[3]Allowance vs Actuals'!G$3</f>
        <v>0</v>
      </c>
      <c r="I270" s="207">
        <f>'[3]Allowance vs Actuals'!H$3</f>
        <v>0</v>
      </c>
      <c r="J270" s="207">
        <f>'[3]Allowance vs Actuals'!I$3</f>
        <v>0</v>
      </c>
      <c r="K270" s="207">
        <f>'[3]Allowance vs Actuals'!J$3</f>
        <v>0</v>
      </c>
      <c r="L270" s="207">
        <f>'[3]Allowance vs Actuals'!K$3</f>
        <v>0</v>
      </c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</row>
    <row r="271" spans="1:23" s="95" customFormat="1">
      <c r="B271" s="81" t="s">
        <v>53</v>
      </c>
      <c r="C271" s="207">
        <v>0</v>
      </c>
      <c r="D271" s="207">
        <f>'[3]Allowance vs Actuals'!C$35</f>
        <v>0</v>
      </c>
      <c r="E271" s="207">
        <f>'[3]Allowance vs Actuals'!D$35</f>
        <v>0</v>
      </c>
      <c r="F271" s="207">
        <f>'[3]Allowance vs Actuals'!E$35</f>
        <v>0</v>
      </c>
      <c r="G271" s="207">
        <f>'[3]Allowance vs Actuals'!F$35</f>
        <v>0</v>
      </c>
      <c r="H271" s="207">
        <f>'[3]Allowance vs Actuals'!G$35</f>
        <v>17525</v>
      </c>
      <c r="I271" s="207">
        <f>'[3]Allowance vs Actuals'!H$35</f>
        <v>18257</v>
      </c>
      <c r="J271" s="207">
        <f>'[3]Allowance vs Actuals'!I$35</f>
        <v>17686</v>
      </c>
      <c r="K271" s="207">
        <f>'[3]Allowance vs Actuals'!J$35</f>
        <v>17979</v>
      </c>
      <c r="L271" s="207">
        <f>'[3]Allowance vs Actuals'!K$35</f>
        <v>18772</v>
      </c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</row>
    <row r="272" spans="1:23" s="95" customFormat="1">
      <c r="B272" s="195" t="s">
        <v>109</v>
      </c>
      <c r="C272" s="207">
        <v>0</v>
      </c>
      <c r="D272" s="207">
        <f>'[3]Allowance vs Actuals'!C$19</f>
        <v>15468.98732332291</v>
      </c>
      <c r="E272" s="207">
        <f>'[3]Allowance vs Actuals'!D$19</f>
        <v>15156.983508928162</v>
      </c>
      <c r="F272" s="207">
        <f>'[3]Allowance vs Actuals'!E$19</f>
        <v>13727.067483496725</v>
      </c>
      <c r="G272" s="207">
        <f>'[3]Allowance vs Actuals'!F$19</f>
        <v>15074.852060920013</v>
      </c>
      <c r="H272" s="207">
        <f>'[3]Allowance vs Actuals'!G$19</f>
        <v>13997.243708380793</v>
      </c>
      <c r="I272" s="207">
        <f>'[3]Allowance vs Actuals'!H$19</f>
        <v>13800.377505145441</v>
      </c>
      <c r="J272" s="207">
        <f>'[3]Allowance vs Actuals'!I$19</f>
        <v>0</v>
      </c>
      <c r="K272" s="207">
        <f>'[3]Allowance vs Actuals'!J$19</f>
        <v>0</v>
      </c>
      <c r="L272" s="207">
        <f>'[3]Allowance vs Actuals'!K$19</f>
        <v>0</v>
      </c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</row>
    <row r="273" spans="1:23" s="95" customFormat="1">
      <c r="B273" s="195" t="s">
        <v>330</v>
      </c>
      <c r="C273" s="207">
        <v>0</v>
      </c>
      <c r="D273" s="207">
        <f>'[3]Allowance vs Actuals'!C$51</f>
        <v>0</v>
      </c>
      <c r="E273" s="207">
        <f>'[3]Allowance vs Actuals'!D$51</f>
        <v>0</v>
      </c>
      <c r="F273" s="207">
        <f>'[3]Allowance vs Actuals'!E$51</f>
        <v>0</v>
      </c>
      <c r="G273" s="207">
        <f>'[3]Allowance vs Actuals'!F$51</f>
        <v>0</v>
      </c>
      <c r="H273" s="207">
        <f>'[3]Allowance vs Actuals'!G$51</f>
        <v>0</v>
      </c>
      <c r="I273" s="207">
        <f>'[3]Allowance vs Actuals'!H$51</f>
        <v>16790.803191358311</v>
      </c>
      <c r="J273" s="207">
        <f>'[3]Allowance vs Actuals'!I$51</f>
        <v>16279.280666169474</v>
      </c>
      <c r="K273" s="207">
        <f>'[3]Allowance vs Actuals'!J$51</f>
        <v>16584.188210595759</v>
      </c>
      <c r="L273" s="207">
        <f>'[3]Allowance vs Actuals'!K$51</f>
        <v>17616.260129065002</v>
      </c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</row>
    <row r="274" spans="1:23" s="95" customFormat="1">
      <c r="B274" s="195" t="s">
        <v>331</v>
      </c>
      <c r="C274" s="207">
        <v>0</v>
      </c>
      <c r="D274" s="207">
        <f>'[3]Allowance vs Actuals'!C$51</f>
        <v>0</v>
      </c>
      <c r="E274" s="207">
        <f>'[3]Allowance vs Actuals'!D$51</f>
        <v>0</v>
      </c>
      <c r="F274" s="207">
        <f>'[3]Allowance vs Actuals'!E$51</f>
        <v>0</v>
      </c>
      <c r="G274" s="207">
        <f>'[3]Allowance vs Actuals'!F$51</f>
        <v>0</v>
      </c>
      <c r="H274" s="207">
        <f>'[3]Allowance vs Actuals'!G$51</f>
        <v>0</v>
      </c>
      <c r="I274" s="207">
        <v>16872.168644724872</v>
      </c>
      <c r="J274" s="207">
        <v>16360.646119536037</v>
      </c>
      <c r="K274" s="207">
        <v>16665.553663962324</v>
      </c>
      <c r="L274" s="207">
        <v>17653.952356925194</v>
      </c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</row>
    <row r="275" spans="1:23" s="95" customFormat="1">
      <c r="B275" s="214"/>
      <c r="C275" s="214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</row>
    <row r="276" spans="1:23" s="95" customFormat="1" ht="21">
      <c r="A276" s="180">
        <f>A268+1</f>
        <v>31</v>
      </c>
      <c r="B276" s="96" t="s">
        <v>212</v>
      </c>
      <c r="C276" s="96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</row>
    <row r="277" spans="1:23" s="95" customFormat="1">
      <c r="B277" s="93"/>
      <c r="C277" s="205" t="s">
        <v>332</v>
      </c>
      <c r="D277" s="205" t="s">
        <v>100</v>
      </c>
      <c r="E277" s="205" t="s">
        <v>101</v>
      </c>
      <c r="F277" s="205" t="s">
        <v>102</v>
      </c>
      <c r="G277" s="205" t="s">
        <v>103</v>
      </c>
      <c r="H277" s="205" t="s">
        <v>104</v>
      </c>
      <c r="I277" s="205" t="s">
        <v>105</v>
      </c>
      <c r="J277" s="205" t="s">
        <v>106</v>
      </c>
      <c r="K277" s="205" t="s">
        <v>107</v>
      </c>
      <c r="L277" s="205" t="s">
        <v>108</v>
      </c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</row>
    <row r="278" spans="1:23" s="95" customFormat="1">
      <c r="B278" s="195" t="s">
        <v>94</v>
      </c>
      <c r="C278" s="207">
        <f>'[3]Allowance vs Actuals'!B$10</f>
        <v>1646.7300038291805</v>
      </c>
      <c r="D278" s="207">
        <f>'[3]Allowance vs Actuals'!C$10</f>
        <v>1852.2413684086555</v>
      </c>
      <c r="E278" s="207">
        <f>'[3]Allowance vs Actuals'!D$10</f>
        <v>1834.1176040905771</v>
      </c>
      <c r="F278" s="207">
        <f>'[3]Allowance vs Actuals'!E$10</f>
        <v>2355.7611190817793</v>
      </c>
      <c r="G278" s="207">
        <f>'[3]Allowance vs Actuals'!F$10</f>
        <v>2009</v>
      </c>
      <c r="H278" s="207">
        <f>'[3]Allowance vs Actuals'!G$10</f>
        <v>0</v>
      </c>
      <c r="I278" s="207">
        <f>'[3]Allowance vs Actuals'!H$10</f>
        <v>0</v>
      </c>
      <c r="J278" s="207">
        <f>'[3]Allowance vs Actuals'!I$10</f>
        <v>0</v>
      </c>
      <c r="K278" s="207">
        <f>'[3]Allowance vs Actuals'!J$10</f>
        <v>0</v>
      </c>
      <c r="L278" s="207">
        <f>'[3]Allowance vs Actuals'!K$10</f>
        <v>0</v>
      </c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</row>
    <row r="279" spans="1:23" s="95" customFormat="1">
      <c r="B279" s="81" t="s">
        <v>53</v>
      </c>
      <c r="C279" s="207">
        <v>0</v>
      </c>
      <c r="D279" s="207">
        <f>'[3]Allowance vs Actuals'!C$42</f>
        <v>0</v>
      </c>
      <c r="E279" s="207">
        <f>'[3]Allowance vs Actuals'!D$42</f>
        <v>0</v>
      </c>
      <c r="F279" s="207">
        <f>'[3]Allowance vs Actuals'!E$42</f>
        <v>0</v>
      </c>
      <c r="G279" s="207">
        <f>'[3]Allowance vs Actuals'!F$42</f>
        <v>0</v>
      </c>
      <c r="H279" s="207">
        <f>'[3]Allowance vs Actuals'!G$42</f>
        <v>2013</v>
      </c>
      <c r="I279" s="207">
        <f>'[3]Allowance vs Actuals'!H$42</f>
        <v>2301</v>
      </c>
      <c r="J279" s="207">
        <f>'[3]Allowance vs Actuals'!I$42</f>
        <v>2311</v>
      </c>
      <c r="K279" s="207">
        <f>'[3]Allowance vs Actuals'!J$42</f>
        <v>2321</v>
      </c>
      <c r="L279" s="207">
        <f>'[3]Allowance vs Actuals'!K$42</f>
        <v>2331</v>
      </c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</row>
    <row r="280" spans="1:23" s="95" customFormat="1">
      <c r="B280" s="195" t="s">
        <v>109</v>
      </c>
      <c r="C280" s="207">
        <v>0</v>
      </c>
      <c r="D280" s="207">
        <f>'[3]Allowance vs Actuals'!C$26</f>
        <v>1743.1480378615947</v>
      </c>
      <c r="E280" s="207">
        <f>'[3]Allowance vs Actuals'!D$26</f>
        <v>1743.1480378615947</v>
      </c>
      <c r="F280" s="207">
        <f>'[3]Allowance vs Actuals'!E$26</f>
        <v>1743.1480378615947</v>
      </c>
      <c r="G280" s="207">
        <f>'[3]Allowance vs Actuals'!F$26</f>
        <v>1743.1480378615947</v>
      </c>
      <c r="H280" s="207">
        <f>'[3]Allowance vs Actuals'!G$26</f>
        <v>1743.1480378615947</v>
      </c>
      <c r="I280" s="207">
        <f>'[3]Allowance vs Actuals'!H$26</f>
        <v>1743.1480378615947</v>
      </c>
      <c r="J280" s="207">
        <f>'[3]Allowance vs Actuals'!I$26</f>
        <v>0</v>
      </c>
      <c r="K280" s="207">
        <f>'[3]Allowance vs Actuals'!J$26</f>
        <v>0</v>
      </c>
      <c r="L280" s="207">
        <f>'[3]Allowance vs Actuals'!K$26</f>
        <v>0</v>
      </c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</row>
    <row r="281" spans="1:23" s="95" customFormat="1">
      <c r="B281" s="195" t="s">
        <v>330</v>
      </c>
      <c r="C281" s="207">
        <v>0</v>
      </c>
      <c r="D281" s="207">
        <f>'[3]Allowance vs Actuals'!C$58</f>
        <v>0</v>
      </c>
      <c r="E281" s="207">
        <f>'[3]Allowance vs Actuals'!D$58</f>
        <v>0</v>
      </c>
      <c r="F281" s="207">
        <f>'[3]Allowance vs Actuals'!E$58</f>
        <v>0</v>
      </c>
      <c r="G281" s="207">
        <f>'[3]Allowance vs Actuals'!F$58</f>
        <v>0</v>
      </c>
      <c r="H281" s="207">
        <f>'[3]Allowance vs Actuals'!G$58</f>
        <v>0</v>
      </c>
      <c r="I281" s="207">
        <f>'[3]Allowance vs Actuals'!H$58</f>
        <v>2346</v>
      </c>
      <c r="J281" s="207">
        <f>'[3]Allowance vs Actuals'!I$58</f>
        <v>2356</v>
      </c>
      <c r="K281" s="207">
        <f>'[3]Allowance vs Actuals'!J$58</f>
        <v>2366</v>
      </c>
      <c r="L281" s="207">
        <f>'[3]Allowance vs Actuals'!K$58</f>
        <v>2376</v>
      </c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</row>
    <row r="282" spans="1:23" s="95" customFormat="1">
      <c r="B282" s="195" t="s">
        <v>331</v>
      </c>
      <c r="C282" s="207">
        <v>0</v>
      </c>
      <c r="D282" s="207">
        <f>'[3]Allowance vs Actuals'!C$51</f>
        <v>0</v>
      </c>
      <c r="E282" s="207">
        <f>'[3]Allowance vs Actuals'!D$51</f>
        <v>0</v>
      </c>
      <c r="F282" s="207">
        <f>'[3]Allowance vs Actuals'!E$51</f>
        <v>0</v>
      </c>
      <c r="G282" s="207">
        <f>'[3]Allowance vs Actuals'!F$51</f>
        <v>0</v>
      </c>
      <c r="H282" s="207">
        <f>'[3]Allowance vs Actuals'!G$51</f>
        <v>0</v>
      </c>
      <c r="I282" s="207">
        <v>2030.5132202287741</v>
      </c>
      <c r="J282" s="207">
        <v>2035.2111721971414</v>
      </c>
      <c r="K282" s="207">
        <v>2039.8966471039162</v>
      </c>
      <c r="L282" s="207">
        <v>2044.575964383102</v>
      </c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</row>
    <row r="283" spans="1:23" s="95" customFormat="1">
      <c r="B283" s="214"/>
      <c r="C283" s="214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</row>
    <row r="284" spans="1:23" s="95" customFormat="1" ht="21">
      <c r="A284" s="180">
        <f>A276+1</f>
        <v>32</v>
      </c>
      <c r="B284" s="96" t="s">
        <v>213</v>
      </c>
      <c r="C284" s="96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</row>
    <row r="285" spans="1:23" s="95" customFormat="1">
      <c r="B285" s="93"/>
      <c r="C285" s="205" t="s">
        <v>332</v>
      </c>
      <c r="D285" s="205" t="s">
        <v>100</v>
      </c>
      <c r="E285" s="205" t="s">
        <v>101</v>
      </c>
      <c r="F285" s="205" t="s">
        <v>102</v>
      </c>
      <c r="G285" s="205" t="s">
        <v>103</v>
      </c>
      <c r="H285" s="205" t="s">
        <v>104</v>
      </c>
      <c r="I285" s="205" t="s">
        <v>105</v>
      </c>
      <c r="J285" s="205" t="s">
        <v>106</v>
      </c>
      <c r="K285" s="205" t="s">
        <v>107</v>
      </c>
      <c r="L285" s="205" t="s">
        <v>108</v>
      </c>
      <c r="M285" s="206"/>
      <c r="N285" s="206"/>
      <c r="O285" s="206"/>
      <c r="P285" s="206"/>
      <c r="Q285" s="206"/>
      <c r="R285" s="206"/>
      <c r="S285" s="206"/>
      <c r="T285" s="206"/>
      <c r="U285" s="206"/>
      <c r="V285" s="206"/>
      <c r="W285" s="206"/>
    </row>
    <row r="286" spans="1:23" s="95" customFormat="1">
      <c r="B286" s="195" t="s">
        <v>94</v>
      </c>
      <c r="C286" s="207">
        <f>'[3]Allowance vs Actuals'!B$2</f>
        <v>808.39541139149981</v>
      </c>
      <c r="D286" s="207">
        <f>'[3]Allowance vs Actuals'!C$2</f>
        <v>835.30383261758629</v>
      </c>
      <c r="E286" s="207">
        <f>'[3]Allowance vs Actuals'!D$2</f>
        <v>863.6026296566838</v>
      </c>
      <c r="F286" s="207">
        <f>'[3]Allowance vs Actuals'!E$2</f>
        <v>570.84648493543762</v>
      </c>
      <c r="G286" s="207">
        <f>'[3]Allowance vs Actuals'!F$2</f>
        <v>960</v>
      </c>
      <c r="H286" s="207">
        <f>'[3]Allowance vs Actuals'!G$2</f>
        <v>0</v>
      </c>
      <c r="I286" s="207">
        <f>'[3]Allowance vs Actuals'!H$2</f>
        <v>0</v>
      </c>
      <c r="J286" s="207">
        <f>'[3]Allowance vs Actuals'!I$2</f>
        <v>0</v>
      </c>
      <c r="K286" s="207">
        <f>'[3]Allowance vs Actuals'!J$2</f>
        <v>0</v>
      </c>
      <c r="L286" s="207">
        <f>'[3]Allowance vs Actuals'!K$2</f>
        <v>0</v>
      </c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</row>
    <row r="287" spans="1:23" s="95" customFormat="1">
      <c r="B287" s="81" t="s">
        <v>53</v>
      </c>
      <c r="C287" s="207">
        <v>0</v>
      </c>
      <c r="D287" s="207">
        <f>'[3]Allowance vs Actuals'!C$34</f>
        <v>0</v>
      </c>
      <c r="E287" s="207">
        <f>'[3]Allowance vs Actuals'!D$34</f>
        <v>0</v>
      </c>
      <c r="F287" s="207">
        <f>'[3]Allowance vs Actuals'!E$34</f>
        <v>0</v>
      </c>
      <c r="G287" s="207">
        <f>'[3]Allowance vs Actuals'!F$34</f>
        <v>0</v>
      </c>
      <c r="H287" s="207">
        <f>'[3]Allowance vs Actuals'!G$34</f>
        <v>1083</v>
      </c>
      <c r="I287" s="207">
        <f>'[3]Allowance vs Actuals'!H$34</f>
        <v>1287</v>
      </c>
      <c r="J287" s="207">
        <f>'[3]Allowance vs Actuals'!I$34</f>
        <v>1000</v>
      </c>
      <c r="K287" s="207">
        <f>'[3]Allowance vs Actuals'!J$34</f>
        <v>1000</v>
      </c>
      <c r="L287" s="207">
        <f>'[3]Allowance vs Actuals'!K$34</f>
        <v>1000</v>
      </c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</row>
    <row r="288" spans="1:23" s="95" customFormat="1">
      <c r="B288" s="195" t="s">
        <v>109</v>
      </c>
      <c r="C288" s="207">
        <v>0</v>
      </c>
      <c r="D288" s="207">
        <f>'[3]Allowance vs Actuals'!C$18</f>
        <v>1184.0250823210831</v>
      </c>
      <c r="E288" s="207">
        <f>'[3]Allowance vs Actuals'!D$18</f>
        <v>811.04425043098786</v>
      </c>
      <c r="F288" s="207">
        <f>'[3]Allowance vs Actuals'!E$18</f>
        <v>893.26821448106307</v>
      </c>
      <c r="G288" s="207">
        <f>'[3]Allowance vs Actuals'!F$18</f>
        <v>811.04425043098786</v>
      </c>
      <c r="H288" s="207">
        <f>'[3]Allowance vs Actuals'!G$18</f>
        <v>893.26821448106307</v>
      </c>
      <c r="I288" s="207">
        <f>'[3]Allowance vs Actuals'!H$18</f>
        <v>811.04425043098786</v>
      </c>
      <c r="J288" s="207">
        <f>'[3]Allowance vs Actuals'!I$18</f>
        <v>0</v>
      </c>
      <c r="K288" s="207">
        <f>'[3]Allowance vs Actuals'!J$18</f>
        <v>0</v>
      </c>
      <c r="L288" s="207">
        <f>'[3]Allowance vs Actuals'!K$18</f>
        <v>0</v>
      </c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</row>
    <row r="289" spans="1:23" s="95" customFormat="1">
      <c r="B289" s="195" t="s">
        <v>330</v>
      </c>
      <c r="C289" s="207">
        <v>0</v>
      </c>
      <c r="D289" s="207">
        <f>'[3]Allowance vs Actuals'!C$50</f>
        <v>0</v>
      </c>
      <c r="E289" s="207">
        <f>'[3]Allowance vs Actuals'!D$50</f>
        <v>0</v>
      </c>
      <c r="F289" s="207">
        <f>'[3]Allowance vs Actuals'!E$50</f>
        <v>0</v>
      </c>
      <c r="G289" s="207">
        <f>'[3]Allowance vs Actuals'!F$50</f>
        <v>0</v>
      </c>
      <c r="H289" s="207">
        <f>'[3]Allowance vs Actuals'!G$50</f>
        <v>0</v>
      </c>
      <c r="I289" s="207">
        <f>'[3]Allowance vs Actuals'!H$50</f>
        <v>819.38861355315112</v>
      </c>
      <c r="J289" s="207">
        <f>'[3]Allowance vs Actuals'!I$50</f>
        <v>842.38861355315112</v>
      </c>
      <c r="K289" s="207">
        <f>'[3]Allowance vs Actuals'!J$50</f>
        <v>842.38861355315112</v>
      </c>
      <c r="L289" s="207">
        <f>'[3]Allowance vs Actuals'!K$50</f>
        <v>807.38861355315112</v>
      </c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</row>
    <row r="290" spans="1:23" s="95" customFormat="1">
      <c r="B290" s="195" t="s">
        <v>331</v>
      </c>
      <c r="C290" s="207">
        <v>0</v>
      </c>
      <c r="D290" s="207">
        <f>'[3]Allowance vs Actuals'!C$51</f>
        <v>0</v>
      </c>
      <c r="E290" s="207">
        <f>'[3]Allowance vs Actuals'!D$51</f>
        <v>0</v>
      </c>
      <c r="F290" s="207">
        <f>'[3]Allowance vs Actuals'!E$51</f>
        <v>0</v>
      </c>
      <c r="G290" s="207">
        <f>'[3]Allowance vs Actuals'!F$51</f>
        <v>0</v>
      </c>
      <c r="H290" s="207">
        <f>'[3]Allowance vs Actuals'!G$51</f>
        <v>0</v>
      </c>
      <c r="I290" s="207">
        <v>888.7230000756623</v>
      </c>
      <c r="J290" s="207">
        <v>823.4730000756623</v>
      </c>
      <c r="K290" s="207">
        <v>823.4730000756623</v>
      </c>
      <c r="L290" s="207">
        <v>823.4730000756623</v>
      </c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</row>
    <row r="291" spans="1:23" s="95" customFormat="1"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3" s="95" customFormat="1" ht="21">
      <c r="A292" s="180">
        <f>A284+1</f>
        <v>33</v>
      </c>
      <c r="B292" s="96" t="s">
        <v>116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3" s="95" customFormat="1">
      <c r="B293" s="93"/>
      <c r="C293" s="93" t="s">
        <v>7</v>
      </c>
      <c r="D293" s="93" t="s">
        <v>6</v>
      </c>
      <c r="E293" s="93" t="s">
        <v>55</v>
      </c>
      <c r="F293" s="93" t="s">
        <v>3</v>
      </c>
    </row>
    <row r="294" spans="1:23" s="95" customFormat="1">
      <c r="B294" s="81" t="s">
        <v>57</v>
      </c>
      <c r="C294" s="319">
        <f>'[4]Chart book'!C26</f>
        <v>0.71174170077307863</v>
      </c>
      <c r="D294" s="319">
        <f>'[4]Chart book'!D26</f>
        <v>0.75441340782122901</v>
      </c>
      <c r="E294" s="319">
        <f>'[4]Chart book'!E26</f>
        <v>0.62200487076753874</v>
      </c>
      <c r="F294" s="319">
        <f>'[4]Chart book'!F26</f>
        <v>0.58784532654652932</v>
      </c>
    </row>
    <row r="295" spans="1:23" s="95" customFormat="1">
      <c r="B295" s="81" t="s">
        <v>58</v>
      </c>
      <c r="C295" s="319">
        <f>'[4]Chart book'!C27</f>
        <v>0.20434743065029559</v>
      </c>
      <c r="D295" s="319">
        <f>'[4]Chart book'!D27</f>
        <v>0.20223463687150839</v>
      </c>
      <c r="E295" s="319">
        <f>'[4]Chart book'!E27</f>
        <v>0.28325084452824262</v>
      </c>
      <c r="F295" s="319">
        <f>'[4]Chart book'!F27</f>
        <v>0.31355445178769342</v>
      </c>
    </row>
    <row r="296" spans="1:23" s="95" customFormat="1">
      <c r="B296" s="81" t="s">
        <v>59</v>
      </c>
      <c r="C296" s="319">
        <f>'[4]Chart book'!C28</f>
        <v>8.3910868576625733E-2</v>
      </c>
      <c r="D296" s="319">
        <f>'[4]Chart book'!D28</f>
        <v>4.3351955307262567E-2</v>
      </c>
      <c r="E296" s="319">
        <f>'[4]Chart book'!E28</f>
        <v>9.4744284704218709E-2</v>
      </c>
      <c r="F296" s="319">
        <f>'[4]Chart book'!F28</f>
        <v>9.8600221665777268E-2</v>
      </c>
    </row>
    <row r="297" spans="1:23" s="95" customFormat="1"/>
    <row r="298" spans="1:23" s="95" customFormat="1"/>
    <row r="299" spans="1:23" s="21" customFormat="1" ht="21">
      <c r="A299" s="231">
        <f>A292+1</f>
        <v>34</v>
      </c>
      <c r="B299" s="232" t="s">
        <v>166</v>
      </c>
    </row>
    <row r="300" spans="1:23" s="21" customFormat="1" ht="18">
      <c r="B300" s="233" t="s">
        <v>328</v>
      </c>
      <c r="C300" s="234" t="s">
        <v>45</v>
      </c>
      <c r="D300" s="234" t="s">
        <v>90</v>
      </c>
      <c r="E300" s="235"/>
      <c r="F300" s="233" t="s">
        <v>334</v>
      </c>
      <c r="G300" s="234" t="s">
        <v>45</v>
      </c>
      <c r="H300" s="234" t="s">
        <v>90</v>
      </c>
    </row>
    <row r="301" spans="1:23" s="21" customFormat="1">
      <c r="B301" s="91" t="s">
        <v>167</v>
      </c>
      <c r="C301" s="164">
        <f>'[1]Waterfall Chart for Final'!$B$6</f>
        <v>274333.22994745069</v>
      </c>
      <c r="D301" s="165"/>
      <c r="E301" s="236"/>
      <c r="F301" s="91" t="s">
        <v>167</v>
      </c>
      <c r="G301" s="244">
        <f>C301</f>
        <v>274333.22994745069</v>
      </c>
      <c r="H301" s="91"/>
    </row>
    <row r="302" spans="1:23" s="21" customFormat="1">
      <c r="B302" s="23" t="s">
        <v>87</v>
      </c>
      <c r="C302" s="165">
        <f>'[1]Waterfall Chart for Final'!B7</f>
        <v>280128.18944426288</v>
      </c>
      <c r="D302" s="165">
        <f>'[1]Waterfall Chart for Final'!C7</f>
        <v>-5794.9594968121964</v>
      </c>
      <c r="E302" s="236"/>
      <c r="F302" s="23" t="s">
        <v>87</v>
      </c>
      <c r="G302" s="23"/>
      <c r="H302" s="245">
        <f>SUM(D302,D309)</f>
        <v>-4269.5666890590219</v>
      </c>
    </row>
    <row r="303" spans="1:23" s="21" customFormat="1">
      <c r="B303" s="23" t="s">
        <v>17</v>
      </c>
      <c r="C303" s="165">
        <f>'[1]Waterfall Chart for Final'!B8</f>
        <v>275228.17326406448</v>
      </c>
      <c r="D303" s="165">
        <f>'[1]Waterfall Chart for Final'!C8</f>
        <v>4900.0161801984359</v>
      </c>
      <c r="E303" s="236"/>
      <c r="F303" s="23" t="s">
        <v>17</v>
      </c>
      <c r="G303" s="23"/>
      <c r="H303" s="245">
        <f>SUM(D303,D310)</f>
        <v>5360.1201367351168</v>
      </c>
    </row>
    <row r="304" spans="1:23" s="21" customFormat="1">
      <c r="B304" s="24" t="s">
        <v>18</v>
      </c>
      <c r="C304" s="165">
        <f>'[1]Waterfall Chart for Final'!B9</f>
        <v>256571.42929062145</v>
      </c>
      <c r="D304" s="165">
        <f>'[1]Waterfall Chart for Final'!C9</f>
        <v>18656.743973443023</v>
      </c>
      <c r="E304" s="236"/>
      <c r="F304" s="24" t="s">
        <v>18</v>
      </c>
      <c r="G304" s="24"/>
      <c r="H304" s="246">
        <f>SUM(D304,D311)</f>
        <v>16069.124648610217</v>
      </c>
    </row>
    <row r="305" spans="1:8" s="21" customFormat="1">
      <c r="B305" s="24" t="s">
        <v>355</v>
      </c>
      <c r="C305" s="165">
        <f>'[1]Waterfall Chart for Final'!B10</f>
        <v>216005.20400711332</v>
      </c>
      <c r="D305" s="165">
        <f>'[1]Waterfall Chart for Final'!C10</f>
        <v>40566.225283508131</v>
      </c>
      <c r="E305" s="236"/>
      <c r="F305" s="24" t="s">
        <v>361</v>
      </c>
      <c r="G305" s="24"/>
      <c r="H305" s="246">
        <f>SUM(D305,D313)</f>
        <v>30824.242931345245</v>
      </c>
    </row>
    <row r="306" spans="1:8" s="21" customFormat="1">
      <c r="B306" s="24" t="s">
        <v>169</v>
      </c>
      <c r="C306" s="165">
        <f>'[1]Waterfall Chart for Final'!B11</f>
        <v>255145.28102115958</v>
      </c>
      <c r="D306" s="165">
        <f>'[1]Waterfall Chart for Final'!C11</f>
        <v>-39140.077014046255</v>
      </c>
      <c r="E306" s="236"/>
      <c r="F306" s="24" t="s">
        <v>169</v>
      </c>
      <c r="G306" s="24"/>
      <c r="H306" s="246">
        <f>SUM(D306,D314)</f>
        <v>-29244.831827999151</v>
      </c>
    </row>
    <row r="307" spans="1:8" s="21" customFormat="1" ht="21">
      <c r="A307" s="231"/>
      <c r="B307" s="23" t="s">
        <v>88</v>
      </c>
      <c r="C307" s="165">
        <f>'[1]Waterfall Chart for Final'!B12</f>
        <v>0</v>
      </c>
      <c r="D307" s="165">
        <f>'[1]Waterfall Chart for Final'!C12</f>
        <v>4060.5214277778869</v>
      </c>
      <c r="E307" s="236"/>
      <c r="F307" s="23" t="s">
        <v>88</v>
      </c>
      <c r="G307" s="23"/>
      <c r="H307" s="245">
        <f>G308-SUM(G301,H302:H306)</f>
        <v>3522.572842582711</v>
      </c>
    </row>
    <row r="308" spans="1:8" s="21" customFormat="1">
      <c r="B308" s="91" t="s">
        <v>170</v>
      </c>
      <c r="C308" s="164">
        <f>'[1]Waterfall Chart for Final'!B13</f>
        <v>297581.70030151971</v>
      </c>
      <c r="D308" s="165">
        <f>'[1]Waterfall Chart for Final'!C13</f>
        <v>0</v>
      </c>
      <c r="E308" s="236"/>
      <c r="F308" s="91" t="s">
        <v>287</v>
      </c>
      <c r="G308" s="244">
        <f>C317</f>
        <v>296594.89198966586</v>
      </c>
      <c r="H308" s="244"/>
    </row>
    <row r="309" spans="1:8" s="21" customFormat="1">
      <c r="B309" s="46" t="s">
        <v>87</v>
      </c>
      <c r="C309" s="165">
        <f>'[1]Waterfall Chart for Final'!B14</f>
        <v>296056.30749376654</v>
      </c>
      <c r="D309" s="165">
        <f>'[1]Waterfall Chart for Final'!C14</f>
        <v>1525.3928077531746</v>
      </c>
      <c r="E309" s="236"/>
    </row>
    <row r="310" spans="1:8" s="21" customFormat="1">
      <c r="B310" s="23" t="s">
        <v>17</v>
      </c>
      <c r="C310" s="165">
        <f>'[1]Waterfall Chart for Final'!B15</f>
        <v>295596.20353722986</v>
      </c>
      <c r="D310" s="165">
        <f>'[1]Waterfall Chart for Final'!C15</f>
        <v>460.10395653668093</v>
      </c>
      <c r="E310" s="236"/>
      <c r="F310" s="241"/>
    </row>
    <row r="311" spans="1:8" s="21" customFormat="1">
      <c r="B311" s="23" t="s">
        <v>18</v>
      </c>
      <c r="C311" s="165">
        <f>'[1]Waterfall Chart for Final'!B16</f>
        <v>298183.82286206266</v>
      </c>
      <c r="D311" s="165">
        <f>'[1]Waterfall Chart for Final'!C16</f>
        <v>-2587.6193248328054</v>
      </c>
      <c r="E311" s="236"/>
      <c r="F311" s="40"/>
    </row>
    <row r="312" spans="1:8" s="21" customFormat="1">
      <c r="B312" s="23" t="s">
        <v>286</v>
      </c>
      <c r="C312" s="165">
        <f>'[1]Waterfall Chart for Final'!B17</f>
        <v>299120.901923517</v>
      </c>
      <c r="D312" s="165">
        <f>'[1]Waterfall Chart for Final'!C17</f>
        <v>-937.07906145433662</v>
      </c>
      <c r="E312" s="236"/>
      <c r="F312" s="40"/>
    </row>
    <row r="313" spans="1:8" s="21" customFormat="1">
      <c r="B313" s="24" t="s">
        <v>355</v>
      </c>
      <c r="C313" s="165">
        <f>'[1]Waterfall Chart for Final'!B18</f>
        <v>308862.88427567988</v>
      </c>
      <c r="D313" s="165">
        <f>'[1]Waterfall Chart for Final'!C18</f>
        <v>-9741.9823521628859</v>
      </c>
      <c r="E313" s="236"/>
      <c r="F313" s="247"/>
    </row>
    <row r="314" spans="1:8" s="21" customFormat="1">
      <c r="B314" s="24" t="s">
        <v>169</v>
      </c>
      <c r="C314" s="165">
        <f>'[1]Waterfall Chart for Final'!B19</f>
        <v>298967.63908963278</v>
      </c>
      <c r="D314" s="165">
        <f>'[1]Waterfall Chart for Final'!C19</f>
        <v>9895.2451860471047</v>
      </c>
      <c r="E314" s="236"/>
      <c r="F314" s="247"/>
    </row>
    <row r="315" spans="1:8" s="21" customFormat="1">
      <c r="B315" s="24" t="s">
        <v>326</v>
      </c>
      <c r="C315" s="165">
        <f>'[1]Waterfall Chart for Final'!B20</f>
        <v>299227.6270140186</v>
      </c>
      <c r="D315" s="165">
        <f>'[1]Waterfall Chart for Final'!C20</f>
        <v>-259.98792438581586</v>
      </c>
      <c r="E315" s="236"/>
      <c r="F315" s="247"/>
    </row>
    <row r="316" spans="1:8" s="21" customFormat="1">
      <c r="B316" s="24" t="s">
        <v>88</v>
      </c>
      <c r="C316" s="165">
        <f>'[1]Waterfall Chart for Final'!B21</f>
        <v>0</v>
      </c>
      <c r="D316" s="165">
        <f>'[1]Waterfall Chart for Final'!C21</f>
        <v>659.11840064503485</v>
      </c>
      <c r="E316" s="236"/>
      <c r="F316" s="241"/>
    </row>
    <row r="317" spans="1:8" s="21" customFormat="1">
      <c r="B317" s="91" t="s">
        <v>287</v>
      </c>
      <c r="C317" s="164">
        <f>'[1]Waterfall Chart for Final'!B22</f>
        <v>296594.89198966586</v>
      </c>
      <c r="D317" s="165"/>
      <c r="E317" s="236"/>
      <c r="F317" s="241"/>
    </row>
    <row r="318" spans="1:8" s="21" customFormat="1">
      <c r="B318" s="239"/>
      <c r="C318" s="237"/>
      <c r="D318" s="238"/>
      <c r="E318" s="236"/>
      <c r="F318" s="32"/>
    </row>
    <row r="319" spans="1:8" s="21" customFormat="1">
      <c r="B319" s="241"/>
      <c r="C319" s="237"/>
      <c r="D319" s="238"/>
      <c r="E319" s="236"/>
      <c r="F319" s="32"/>
    </row>
    <row r="320" spans="1:8" s="21" customFormat="1" ht="21">
      <c r="A320" s="231">
        <f>A299+1</f>
        <v>35</v>
      </c>
      <c r="B320" s="233" t="s">
        <v>6</v>
      </c>
      <c r="C320" s="234" t="s">
        <v>45</v>
      </c>
      <c r="D320" s="234" t="s">
        <v>90</v>
      </c>
      <c r="E320" s="38"/>
      <c r="F320" s="233" t="s">
        <v>334</v>
      </c>
      <c r="G320" s="234" t="s">
        <v>45</v>
      </c>
      <c r="H320" s="234" t="s">
        <v>90</v>
      </c>
    </row>
    <row r="321" spans="2:8" s="21" customFormat="1">
      <c r="B321" s="91" t="s">
        <v>167</v>
      </c>
      <c r="C321" s="164">
        <f>'[1]Waterfall Chart for Final'!B25</f>
        <v>4603.3487567682841</v>
      </c>
      <c r="D321" s="165">
        <f>'[1]Waterfall Chart for Final'!C25</f>
        <v>0</v>
      </c>
      <c r="E321" s="236"/>
      <c r="F321" s="91" t="s">
        <v>167</v>
      </c>
      <c r="G321" s="244">
        <f>C321</f>
        <v>4603.3487567682841</v>
      </c>
      <c r="H321" s="91"/>
    </row>
    <row r="322" spans="2:8" s="21" customFormat="1">
      <c r="B322" s="23" t="s">
        <v>87</v>
      </c>
      <c r="C322" s="165">
        <f>'[1]Waterfall Chart for Final'!B26</f>
        <v>4677.2060402801108</v>
      </c>
      <c r="D322" s="165">
        <f>'[1]Waterfall Chart for Final'!C26</f>
        <v>-73.857283511826608</v>
      </c>
      <c r="E322" s="236"/>
      <c r="F322" s="23" t="s">
        <v>87</v>
      </c>
      <c r="G322" s="23"/>
      <c r="H322" s="245">
        <f>SUM(D322,D329)</f>
        <v>-54.400345227168145</v>
      </c>
    </row>
    <row r="323" spans="2:8" s="21" customFormat="1">
      <c r="B323" s="23" t="s">
        <v>17</v>
      </c>
      <c r="C323" s="165">
        <f>'[1]Waterfall Chart for Final'!B27</f>
        <v>4429.4416358241479</v>
      </c>
      <c r="D323" s="165">
        <f>'[1]Waterfall Chart for Final'!C27</f>
        <v>247.7644044559629</v>
      </c>
      <c r="E323" s="236"/>
      <c r="F323" s="23" t="s">
        <v>17</v>
      </c>
      <c r="G323" s="23"/>
      <c r="H323" s="245">
        <f>SUM(D323,D330)</f>
        <v>576.57242727139328</v>
      </c>
    </row>
    <row r="324" spans="2:8" s="21" customFormat="1">
      <c r="B324" s="24" t="s">
        <v>18</v>
      </c>
      <c r="C324" s="165">
        <f>'[1]Waterfall Chart for Final'!B28</f>
        <v>4433.2571058646627</v>
      </c>
      <c r="D324" s="165">
        <f>'[1]Waterfall Chart for Final'!C28</f>
        <v>-3.8154700405150379</v>
      </c>
      <c r="E324" s="236"/>
      <c r="F324" s="24" t="s">
        <v>18</v>
      </c>
      <c r="G324" s="24"/>
      <c r="H324" s="246">
        <f>SUM(D324,D331)</f>
        <v>11.619423590647557</v>
      </c>
    </row>
    <row r="325" spans="2:8" s="21" customFormat="1">
      <c r="B325" s="24" t="s">
        <v>168</v>
      </c>
      <c r="C325" s="165">
        <f>'[1]Waterfall Chart for Final'!B29</f>
        <v>3764.6864916080285</v>
      </c>
      <c r="D325" s="165">
        <f>'[1]Waterfall Chart for Final'!C29</f>
        <v>668.57061425663414</v>
      </c>
      <c r="E325" s="236"/>
      <c r="F325" s="24" t="s">
        <v>361</v>
      </c>
      <c r="G325" s="24"/>
      <c r="H325" s="246">
        <f>SUM(D325,D333)</f>
        <v>362.90649806468082</v>
      </c>
    </row>
    <row r="326" spans="2:8" s="21" customFormat="1">
      <c r="B326" s="24" t="s">
        <v>169</v>
      </c>
      <c r="C326" s="165">
        <f>'[1]Waterfall Chart for Final'!B30</f>
        <v>4138.1936732741051</v>
      </c>
      <c r="D326" s="165">
        <f>'[1]Waterfall Chart for Final'!C30</f>
        <v>-373.50718166607658</v>
      </c>
      <c r="E326" s="236"/>
      <c r="F326" s="24" t="s">
        <v>169</v>
      </c>
      <c r="G326" s="24"/>
      <c r="H326" s="246">
        <f>SUM(D326,D334)</f>
        <v>-400.42490309481309</v>
      </c>
    </row>
    <row r="327" spans="2:8" s="21" customFormat="1">
      <c r="B327" s="23" t="s">
        <v>88</v>
      </c>
      <c r="C327" s="165">
        <f>'[1]Waterfall Chart for Final'!B31</f>
        <v>0</v>
      </c>
      <c r="D327" s="165">
        <f>'[1]Waterfall Chart for Final'!C31</f>
        <v>-229.71482593187989</v>
      </c>
      <c r="E327" s="236"/>
      <c r="F327" s="23" t="s">
        <v>88</v>
      </c>
      <c r="G327" s="23"/>
      <c r="H327" s="245">
        <f>G328-SUM(G321,H322:H326)</f>
        <v>-247.55783346505359</v>
      </c>
    </row>
    <row r="328" spans="2:8" s="21" customFormat="1">
      <c r="B328" s="91" t="s">
        <v>170</v>
      </c>
      <c r="C328" s="164">
        <f>'[1]Waterfall Chart for Final'!B32</f>
        <v>4838.7890143305831</v>
      </c>
      <c r="D328" s="165">
        <f>'[1]Waterfall Chart for Final'!C32</f>
        <v>0</v>
      </c>
      <c r="E328" s="236"/>
      <c r="F328" s="91" t="s">
        <v>287</v>
      </c>
      <c r="G328" s="244">
        <f>C337</f>
        <v>4852.0640239079712</v>
      </c>
      <c r="H328" s="244"/>
    </row>
    <row r="329" spans="2:8" s="21" customFormat="1">
      <c r="B329" s="46" t="s">
        <v>87</v>
      </c>
      <c r="C329" s="165">
        <f>'[1]Waterfall Chart for Final'!B33</f>
        <v>4819.3320760459246</v>
      </c>
      <c r="D329" s="165">
        <f>'[1]Waterfall Chart for Final'!C33</f>
        <v>19.456938284658463</v>
      </c>
      <c r="E329" s="236"/>
    </row>
    <row r="330" spans="2:8" s="21" customFormat="1">
      <c r="B330" s="23" t="s">
        <v>17</v>
      </c>
      <c r="C330" s="165">
        <f>'[1]Waterfall Chart for Final'!B34</f>
        <v>4490.5240532304942</v>
      </c>
      <c r="D330" s="165">
        <f>'[1]Waterfall Chart for Final'!C34</f>
        <v>328.80802281543038</v>
      </c>
      <c r="E330" s="236"/>
    </row>
    <row r="331" spans="2:8" s="21" customFormat="1">
      <c r="B331" s="23" t="s">
        <v>18</v>
      </c>
      <c r="C331" s="165">
        <f>'[1]Waterfall Chart for Final'!B35</f>
        <v>4475.0891595993317</v>
      </c>
      <c r="D331" s="165">
        <f>'[1]Waterfall Chart for Final'!C35</f>
        <v>15.434893631162595</v>
      </c>
      <c r="E331" s="236"/>
    </row>
    <row r="332" spans="2:8" s="21" customFormat="1">
      <c r="B332" s="23" t="s">
        <v>286</v>
      </c>
      <c r="C332" s="165">
        <f>'[1]Waterfall Chart for Final'!B36</f>
        <v>4494.7914074437522</v>
      </c>
      <c r="D332" s="165">
        <f>'[1]Waterfall Chart for Final'!C36</f>
        <v>-19.702247844420526</v>
      </c>
      <c r="E332" s="236"/>
    </row>
    <row r="333" spans="2:8" s="21" customFormat="1">
      <c r="B333" s="24" t="s">
        <v>356</v>
      </c>
      <c r="C333" s="165">
        <f>'[1]Waterfall Chart for Final'!B37</f>
        <v>4800.4555236357055</v>
      </c>
      <c r="D333" s="165">
        <f>'[1]Waterfall Chart for Final'!C37</f>
        <v>-305.66411619195333</v>
      </c>
      <c r="E333" s="236"/>
    </row>
    <row r="334" spans="2:8" s="21" customFormat="1">
      <c r="B334" s="24" t="s">
        <v>169</v>
      </c>
      <c r="C334" s="165">
        <f>'[1]Waterfall Chart for Final'!B38</f>
        <v>4827.373245064442</v>
      </c>
      <c r="D334" s="165">
        <f>'[1]Waterfall Chart for Final'!C38</f>
        <v>-26.917721428736513</v>
      </c>
      <c r="E334" s="236"/>
    </row>
    <row r="335" spans="2:8" s="21" customFormat="1">
      <c r="B335" s="24" t="s">
        <v>326</v>
      </c>
      <c r="C335" s="165">
        <f>'[1]Waterfall Chart for Final'!B39</f>
        <v>4799.6524403226913</v>
      </c>
      <c r="D335" s="165">
        <f>'[1]Waterfall Chart for Final'!C39</f>
        <v>27.720804741750726</v>
      </c>
      <c r="E335" s="236"/>
    </row>
    <row r="336" spans="2:8" s="21" customFormat="1">
      <c r="B336" s="24" t="s">
        <v>88</v>
      </c>
      <c r="C336" s="165">
        <f>'[1]Waterfall Chart for Final'!B40</f>
        <v>0</v>
      </c>
      <c r="D336" s="165">
        <f>'[1]Waterfall Chart for Final'!C40</f>
        <v>-25.861564430503677</v>
      </c>
      <c r="E336" s="236"/>
    </row>
    <row r="337" spans="1:8" s="21" customFormat="1">
      <c r="B337" s="91" t="s">
        <v>287</v>
      </c>
      <c r="C337" s="164">
        <f>'[1]Waterfall Chart for Final'!B41</f>
        <v>4852.0640239079712</v>
      </c>
      <c r="D337" s="165">
        <f>'[1]Waterfall Chart for Final'!C41</f>
        <v>0</v>
      </c>
      <c r="E337" s="236"/>
    </row>
    <row r="338" spans="1:8" s="21" customFormat="1">
      <c r="B338" s="241"/>
      <c r="C338" s="237"/>
      <c r="D338" s="238"/>
      <c r="E338" s="236"/>
    </row>
    <row r="339" spans="1:8" s="21" customFormat="1">
      <c r="B339" s="241"/>
      <c r="C339" s="237"/>
      <c r="D339" s="238"/>
      <c r="E339" s="236"/>
    </row>
    <row r="340" spans="1:8" s="21" customFormat="1" ht="21">
      <c r="A340" s="231">
        <f>A320+1</f>
        <v>36</v>
      </c>
      <c r="B340" s="233" t="s">
        <v>140</v>
      </c>
      <c r="C340" s="234" t="s">
        <v>45</v>
      </c>
      <c r="D340" s="234" t="s">
        <v>90</v>
      </c>
      <c r="E340" s="236"/>
      <c r="F340" s="233" t="s">
        <v>334</v>
      </c>
      <c r="G340" s="234" t="s">
        <v>45</v>
      </c>
      <c r="H340" s="234" t="s">
        <v>90</v>
      </c>
    </row>
    <row r="341" spans="1:8" s="21" customFormat="1">
      <c r="B341" s="91" t="s">
        <v>167</v>
      </c>
      <c r="C341" s="312">
        <f>'[1]Waterfall Chart for Final'!B45</f>
        <v>54774.81938771117</v>
      </c>
      <c r="D341" s="285">
        <f>'[1]Waterfall Chart for Final'!C45</f>
        <v>0</v>
      </c>
      <c r="E341" s="236"/>
      <c r="F341" s="91" t="s">
        <v>167</v>
      </c>
      <c r="G341" s="244">
        <f>C341</f>
        <v>54774.81938771117</v>
      </c>
      <c r="H341" s="91"/>
    </row>
    <row r="342" spans="1:8" s="21" customFormat="1">
      <c r="B342" s="23" t="s">
        <v>87</v>
      </c>
      <c r="C342" s="285">
        <f>'[1]Waterfall Chart for Final'!B46</f>
        <v>55900.019324667308</v>
      </c>
      <c r="D342" s="285">
        <f>'[1]Waterfall Chart for Final'!C46</f>
        <v>-1125.1999369561381</v>
      </c>
      <c r="E342" s="236"/>
      <c r="F342" s="23" t="s">
        <v>87</v>
      </c>
      <c r="G342" s="23"/>
      <c r="H342" s="245">
        <f>SUM(D342,D349)</f>
        <v>-829.25153164538642</v>
      </c>
    </row>
    <row r="343" spans="1:8" s="21" customFormat="1">
      <c r="B343" s="23" t="s">
        <v>17</v>
      </c>
      <c r="C343" s="285">
        <f>'[1]Waterfall Chart for Final'!B47</f>
        <v>55985.548846807927</v>
      </c>
      <c r="D343" s="285">
        <f>'[1]Waterfall Chart for Final'!C47</f>
        <v>-85.529522140615882</v>
      </c>
      <c r="E343" s="236"/>
      <c r="F343" s="23" t="s">
        <v>17</v>
      </c>
      <c r="G343" s="23"/>
      <c r="H343" s="245">
        <f>SUM(D343,D350)</f>
        <v>-67.581039550448622</v>
      </c>
    </row>
    <row r="344" spans="1:8" s="21" customFormat="1">
      <c r="B344" s="24" t="s">
        <v>18</v>
      </c>
      <c r="C344" s="285">
        <f>'[1]Waterfall Chart for Final'!B48</f>
        <v>53464.204342494791</v>
      </c>
      <c r="D344" s="285">
        <f>'[1]Waterfall Chart for Final'!C48</f>
        <v>2521.3445043131396</v>
      </c>
      <c r="E344" s="236"/>
      <c r="F344" s="24" t="s">
        <v>18</v>
      </c>
      <c r="G344" s="24"/>
      <c r="H344" s="246">
        <f>SUM(D344,D351)</f>
        <v>2409.3081207237519</v>
      </c>
    </row>
    <row r="345" spans="1:8" s="21" customFormat="1">
      <c r="B345" s="24" t="s">
        <v>168</v>
      </c>
      <c r="C345" s="285">
        <f>'[1]Waterfall Chart for Final'!B49</f>
        <v>49453.565343907816</v>
      </c>
      <c r="D345" s="285">
        <f>'[1]Waterfall Chart for Final'!C49</f>
        <v>4010.6389985869755</v>
      </c>
      <c r="E345" s="236"/>
      <c r="F345" s="24" t="s">
        <v>361</v>
      </c>
      <c r="G345" s="24"/>
      <c r="H345" s="246">
        <f>SUM(D345,D353)</f>
        <v>881.18822885867849</v>
      </c>
    </row>
    <row r="346" spans="1:8" s="21" customFormat="1">
      <c r="B346" s="24" t="s">
        <v>169</v>
      </c>
      <c r="C346" s="285">
        <f>'[1]Waterfall Chart for Final'!B50</f>
        <v>56286.18562758233</v>
      </c>
      <c r="D346" s="285">
        <f>'[1]Waterfall Chart for Final'!C50</f>
        <v>-6832.6202836745142</v>
      </c>
      <c r="E346" s="236"/>
      <c r="F346" s="24" t="s">
        <v>169</v>
      </c>
      <c r="G346" s="24"/>
      <c r="H346" s="246">
        <f>SUM(D346,D354)</f>
        <v>-4656.3420258347323</v>
      </c>
    </row>
    <row r="347" spans="1:8" s="21" customFormat="1">
      <c r="B347" s="23" t="s">
        <v>88</v>
      </c>
      <c r="C347" s="285">
        <f>'[1]Waterfall Chart for Final'!B51</f>
        <v>0</v>
      </c>
      <c r="D347" s="285">
        <f>'[1]Waterfall Chart for Final'!C51</f>
        <v>5611.6215194520119</v>
      </c>
      <c r="E347" s="236"/>
      <c r="F347" s="23" t="s">
        <v>88</v>
      </c>
      <c r="G347" s="23"/>
      <c r="H347" s="245">
        <f>G348-SUM(G341,H342:H346)</f>
        <v>5120.7699531274266</v>
      </c>
    </row>
    <row r="348" spans="1:8" s="21" customFormat="1">
      <c r="B348" s="91" t="s">
        <v>170</v>
      </c>
      <c r="C348" s="312">
        <f>'[1]Waterfall Chart for Final'!B52</f>
        <v>58875.074667292029</v>
      </c>
      <c r="D348" s="285">
        <f>'[1]Waterfall Chart for Final'!C52</f>
        <v>0</v>
      </c>
      <c r="E348" s="236"/>
      <c r="F348" s="91" t="s">
        <v>287</v>
      </c>
      <c r="G348" s="244">
        <f>C357</f>
        <v>57632.911093390459</v>
      </c>
      <c r="H348" s="244"/>
    </row>
    <row r="349" spans="1:8" s="21" customFormat="1">
      <c r="B349" s="46" t="s">
        <v>87</v>
      </c>
      <c r="C349" s="285">
        <f>'[1]Waterfall Chart for Final'!B53</f>
        <v>58579.126261981277</v>
      </c>
      <c r="D349" s="313">
        <f>'[1]Waterfall Chart for Final'!C53</f>
        <v>295.9484053107517</v>
      </c>
      <c r="E349" s="236"/>
    </row>
    <row r="350" spans="1:8" s="21" customFormat="1">
      <c r="B350" s="23" t="s">
        <v>17</v>
      </c>
      <c r="C350" s="285">
        <f>'[1]Waterfall Chart for Final'!B54</f>
        <v>58561.17777939111</v>
      </c>
      <c r="D350" s="285">
        <f>'[1]Waterfall Chart for Final'!C54</f>
        <v>17.948482590167259</v>
      </c>
      <c r="E350" s="236"/>
    </row>
    <row r="351" spans="1:8" s="21" customFormat="1">
      <c r="B351" s="23" t="s">
        <v>18</v>
      </c>
      <c r="C351" s="285">
        <f>'[1]Waterfall Chart for Final'!B55</f>
        <v>58673.214162980497</v>
      </c>
      <c r="D351" s="285">
        <f>'[1]Waterfall Chart for Final'!C55</f>
        <v>-112.0363835893877</v>
      </c>
      <c r="E351" s="236"/>
    </row>
    <row r="352" spans="1:8" s="21" customFormat="1">
      <c r="B352" s="23" t="s">
        <v>286</v>
      </c>
      <c r="C352" s="285">
        <f>'[1]Waterfall Chart for Final'!B56</f>
        <v>59024.581030989015</v>
      </c>
      <c r="D352" s="285">
        <f>'[1]Waterfall Chart for Final'!C56</f>
        <v>-351.36686800851749</v>
      </c>
      <c r="E352" s="236"/>
    </row>
    <row r="353" spans="1:8" s="21" customFormat="1">
      <c r="B353" s="24" t="s">
        <v>356</v>
      </c>
      <c r="C353" s="285">
        <f>'[1]Waterfall Chart for Final'!B57</f>
        <v>62154.031800717312</v>
      </c>
      <c r="D353" s="285">
        <f>'[1]Waterfall Chart for Final'!C57</f>
        <v>-3129.450769728297</v>
      </c>
      <c r="E353" s="236"/>
    </row>
    <row r="354" spans="1:8" s="21" customFormat="1">
      <c r="B354" s="24" t="s">
        <v>169</v>
      </c>
      <c r="C354" s="285">
        <f>'[1]Waterfall Chart for Final'!B58</f>
        <v>59977.75354287753</v>
      </c>
      <c r="D354" s="285">
        <f>'[1]Waterfall Chart for Final'!C58</f>
        <v>2176.2782578397819</v>
      </c>
      <c r="E354" s="236"/>
    </row>
    <row r="355" spans="1:8" s="21" customFormat="1">
      <c r="B355" s="24" t="s">
        <v>326</v>
      </c>
      <c r="C355" s="285">
        <f>'[1]Waterfall Chart for Final'!B59</f>
        <v>0</v>
      </c>
      <c r="D355" s="285">
        <f>'[1]Waterfall Chart for Final'!C59</f>
        <v>77.532104388381413</v>
      </c>
      <c r="E355" s="236"/>
    </row>
    <row r="356" spans="1:8" s="21" customFormat="1">
      <c r="B356" s="24" t="s">
        <v>88</v>
      </c>
      <c r="C356" s="285">
        <f>'[1]Waterfall Chart for Final'!B60</f>
        <v>0</v>
      </c>
      <c r="D356" s="285">
        <f>'[1]Waterfall Chart for Final'!C60</f>
        <v>-217.01680270444922</v>
      </c>
      <c r="E356" s="236"/>
    </row>
    <row r="357" spans="1:8" s="21" customFormat="1">
      <c r="B357" s="91" t="s">
        <v>287</v>
      </c>
      <c r="C357" s="312">
        <f>'[1]Waterfall Chart for Final'!B61</f>
        <v>57632.911093390459</v>
      </c>
      <c r="D357" s="285">
        <f>'[1]Waterfall Chart for Final'!C61</f>
        <v>0</v>
      </c>
      <c r="E357" s="236"/>
    </row>
    <row r="358" spans="1:8" s="21" customFormat="1">
      <c r="B358" s="241"/>
      <c r="C358" s="237"/>
      <c r="D358" s="238"/>
      <c r="E358" s="236"/>
    </row>
    <row r="359" spans="1:8" s="21" customFormat="1">
      <c r="B359" s="241"/>
      <c r="C359" s="237"/>
      <c r="D359" s="238"/>
      <c r="E359" s="236"/>
    </row>
    <row r="360" spans="1:8" s="21" customFormat="1" ht="21">
      <c r="A360" s="231">
        <f>A340+1</f>
        <v>37</v>
      </c>
      <c r="B360" s="233" t="s">
        <v>3</v>
      </c>
      <c r="C360" s="234" t="s">
        <v>45</v>
      </c>
      <c r="D360" s="234" t="s">
        <v>90</v>
      </c>
      <c r="E360" s="236"/>
      <c r="F360" s="233" t="s">
        <v>334</v>
      </c>
      <c r="G360" s="234" t="s">
        <v>45</v>
      </c>
      <c r="H360" s="234" t="s">
        <v>90</v>
      </c>
    </row>
    <row r="361" spans="1:8" s="21" customFormat="1">
      <c r="B361" s="91" t="s">
        <v>167</v>
      </c>
      <c r="C361" s="312">
        <f>'[1]Waterfall Chart for Final'!B65</f>
        <v>54035.228279184143</v>
      </c>
      <c r="D361" s="285">
        <f>'[1]Waterfall Chart for Final'!C65</f>
        <v>0</v>
      </c>
      <c r="E361" s="236"/>
      <c r="F361" s="91" t="s">
        <v>167</v>
      </c>
      <c r="G361" s="244">
        <f>C361</f>
        <v>54035.228279184143</v>
      </c>
      <c r="H361" s="91"/>
    </row>
    <row r="362" spans="1:8" s="21" customFormat="1">
      <c r="B362" s="23" t="s">
        <v>87</v>
      </c>
      <c r="C362" s="285">
        <f>'[1]Waterfall Chart for Final'!B66</f>
        <v>55252.244748113699</v>
      </c>
      <c r="D362" s="285">
        <f>'[1]Waterfall Chart for Final'!C66</f>
        <v>-1217.0164689295561</v>
      </c>
      <c r="E362" s="236"/>
      <c r="F362" s="23" t="s">
        <v>87</v>
      </c>
      <c r="G362" s="23"/>
      <c r="H362" s="245">
        <f>SUM(D362,D369)</f>
        <v>-895.15704086303595</v>
      </c>
    </row>
    <row r="363" spans="1:8" s="21" customFormat="1">
      <c r="B363" s="23" t="s">
        <v>17</v>
      </c>
      <c r="C363" s="285">
        <f>'[1]Waterfall Chart for Final'!B67</f>
        <v>54233.37406346939</v>
      </c>
      <c r="D363" s="285">
        <f>'[1]Waterfall Chart for Final'!C67</f>
        <v>1018.870684644311</v>
      </c>
      <c r="E363" s="236"/>
      <c r="F363" s="23" t="s">
        <v>17</v>
      </c>
      <c r="G363" s="23"/>
      <c r="H363" s="245">
        <f>SUM(D363,D370)</f>
        <v>977.88744166903962</v>
      </c>
    </row>
    <row r="364" spans="1:8" s="21" customFormat="1">
      <c r="B364" s="24" t="s">
        <v>18</v>
      </c>
      <c r="C364" s="285">
        <f>'[1]Waterfall Chart for Final'!B68</f>
        <v>67212.656127508584</v>
      </c>
      <c r="D364" s="285">
        <f>'[1]Waterfall Chart for Final'!C68</f>
        <v>-12979.282064039187</v>
      </c>
      <c r="E364" s="236"/>
      <c r="F364" s="24" t="s">
        <v>18</v>
      </c>
      <c r="G364" s="24"/>
      <c r="H364" s="246">
        <f>SUM(D364,D371)</f>
        <v>-12907.356591178635</v>
      </c>
    </row>
    <row r="365" spans="1:8" s="21" customFormat="1">
      <c r="B365" s="24" t="s">
        <v>168</v>
      </c>
      <c r="C365" s="285">
        <f>'[1]Waterfall Chart for Final'!B69</f>
        <v>55972.257452070633</v>
      </c>
      <c r="D365" s="285">
        <f>'[1]Waterfall Chart for Final'!C69</f>
        <v>11240.398675437951</v>
      </c>
      <c r="E365" s="236"/>
      <c r="F365" s="24" t="s">
        <v>361</v>
      </c>
      <c r="G365" s="24"/>
      <c r="H365" s="246">
        <f>SUM(D365,D373)</f>
        <v>8205.3932706257983</v>
      </c>
    </row>
    <row r="366" spans="1:8" s="21" customFormat="1">
      <c r="B366" s="24" t="s">
        <v>169</v>
      </c>
      <c r="C366" s="285">
        <f>'[1]Waterfall Chart for Final'!B70</f>
        <v>60493.525044908245</v>
      </c>
      <c r="D366" s="285">
        <f>'[1]Waterfall Chart for Final'!C70</f>
        <v>-4521.267592837612</v>
      </c>
      <c r="E366" s="236"/>
      <c r="F366" s="24" t="s">
        <v>169</v>
      </c>
      <c r="G366" s="24"/>
      <c r="H366" s="246">
        <f>SUM(D366,D374)</f>
        <v>0</v>
      </c>
    </row>
    <row r="367" spans="1:8" s="21" customFormat="1">
      <c r="B367" s="23" t="s">
        <v>88</v>
      </c>
      <c r="C367" s="285">
        <f>'[1]Waterfall Chart for Final'!B71</f>
        <v>51214.439106954524</v>
      </c>
      <c r="D367" s="285">
        <f>'[1]Waterfall Chart for Final'!C71</f>
        <v>9279.0859379537196</v>
      </c>
      <c r="E367" s="236"/>
      <c r="F367" s="23" t="s">
        <v>88</v>
      </c>
      <c r="G367" s="23"/>
      <c r="H367" s="245">
        <f>G368-SUM(G361,H362:H366)</f>
        <v>8900.7882166740746</v>
      </c>
    </row>
    <row r="368" spans="1:8" s="21" customFormat="1">
      <c r="B368" s="91" t="s">
        <v>170</v>
      </c>
      <c r="C368" s="312">
        <f>'[1]Waterfall Chart for Final'!B72</f>
        <v>56856.017451413769</v>
      </c>
      <c r="D368" s="285">
        <f>'[1]Waterfall Chart for Final'!C72</f>
        <v>0</v>
      </c>
      <c r="E368" s="236"/>
      <c r="F368" s="91" t="s">
        <v>287</v>
      </c>
      <c r="G368" s="244">
        <f>C377</f>
        <v>58316.783576111382</v>
      </c>
      <c r="H368" s="244"/>
    </row>
    <row r="369" spans="1:8" s="21" customFormat="1">
      <c r="B369" s="46" t="s">
        <v>87</v>
      </c>
      <c r="C369" s="285">
        <f>'[1]Waterfall Chart for Final'!B73</f>
        <v>56534.158023347249</v>
      </c>
      <c r="D369" s="313">
        <f>'[1]Waterfall Chart for Final'!C73</f>
        <v>321.85942806652019</v>
      </c>
      <c r="E369" s="236"/>
    </row>
    <row r="370" spans="1:8" s="21" customFormat="1">
      <c r="B370" s="23" t="s">
        <v>17</v>
      </c>
      <c r="C370" s="285">
        <f>'[1]Waterfall Chart for Final'!B74</f>
        <v>56575.14126632252</v>
      </c>
      <c r="D370" s="285">
        <f>'[1]Waterfall Chart for Final'!C74</f>
        <v>-40.983242975271423</v>
      </c>
      <c r="E370" s="236"/>
    </row>
    <row r="371" spans="1:8" s="21" customFormat="1">
      <c r="B371" s="23" t="s">
        <v>18</v>
      </c>
      <c r="C371" s="285">
        <f>'[1]Waterfall Chart for Final'!B75</f>
        <v>56503.215793461968</v>
      </c>
      <c r="D371" s="285">
        <f>'[1]Waterfall Chart for Final'!C75</f>
        <v>71.925472860551963</v>
      </c>
      <c r="E371" s="236"/>
    </row>
    <row r="372" spans="1:8" s="21" customFormat="1">
      <c r="B372" s="23" t="s">
        <v>286</v>
      </c>
      <c r="C372" s="285">
        <f>'[1]Waterfall Chart for Final'!B76</f>
        <v>56682.397466852046</v>
      </c>
      <c r="D372" s="285">
        <f>'[1]Waterfall Chart for Final'!C76</f>
        <v>-179.18167339007778</v>
      </c>
      <c r="E372" s="236"/>
    </row>
    <row r="373" spans="1:8" s="21" customFormat="1">
      <c r="B373" s="24" t="s">
        <v>356</v>
      </c>
      <c r="C373" s="285">
        <f>'[1]Waterfall Chart for Final'!B77</f>
        <v>59717.402871664199</v>
      </c>
      <c r="D373" s="285">
        <f>'[1]Waterfall Chart for Final'!C77</f>
        <v>-3035.0054048121528</v>
      </c>
      <c r="E373" s="236"/>
    </row>
    <row r="374" spans="1:8" s="21" customFormat="1">
      <c r="B374" s="24" t="s">
        <v>169</v>
      </c>
      <c r="C374" s="285">
        <f>'[1]Waterfall Chart for Final'!B78</f>
        <v>55196.135278826587</v>
      </c>
      <c r="D374" s="285">
        <f>'[1]Waterfall Chart for Final'!C78</f>
        <v>4521.267592837612</v>
      </c>
      <c r="E374" s="236"/>
    </row>
    <row r="375" spans="1:8" s="21" customFormat="1">
      <c r="B375" s="24" t="s">
        <v>326</v>
      </c>
      <c r="C375" s="285">
        <f>'[1]Waterfall Chart for Final'!B79</f>
        <v>55184.558863640166</v>
      </c>
      <c r="D375" s="285">
        <f>'[1]Waterfall Chart for Final'!C79</f>
        <v>11.57641518642049</v>
      </c>
      <c r="E375" s="236"/>
    </row>
    <row r="376" spans="1:8" s="21" customFormat="1">
      <c r="B376" s="24" t="s">
        <v>88</v>
      </c>
      <c r="C376" s="285">
        <f>'[1]Waterfall Chart for Final'!B80</f>
        <v>0</v>
      </c>
      <c r="D376" s="285">
        <f>'[1]Waterfall Chart for Final'!C80</f>
        <v>-210.69246307598951</v>
      </c>
      <c r="E376" s="236"/>
    </row>
    <row r="377" spans="1:8" s="21" customFormat="1">
      <c r="B377" s="91" t="s">
        <v>287</v>
      </c>
      <c r="C377" s="312">
        <f>'[1]Waterfall Chart for Final'!B81</f>
        <v>58316.783576111382</v>
      </c>
      <c r="D377" s="285">
        <f>'[1]Waterfall Chart for Final'!C81</f>
        <v>0</v>
      </c>
      <c r="E377" s="236"/>
    </row>
    <row r="378" spans="1:8" s="21" customFormat="1">
      <c r="B378" s="240"/>
    </row>
    <row r="379" spans="1:8" s="21" customFormat="1" ht="21">
      <c r="A379" s="231">
        <f>A360+1</f>
        <v>38</v>
      </c>
      <c r="B379" s="233" t="s">
        <v>98</v>
      </c>
      <c r="C379" s="234" t="s">
        <v>45</v>
      </c>
      <c r="D379" s="234" t="s">
        <v>90</v>
      </c>
      <c r="F379" s="233" t="s">
        <v>334</v>
      </c>
      <c r="G379" s="234" t="s">
        <v>45</v>
      </c>
      <c r="H379" s="234" t="s">
        <v>90</v>
      </c>
    </row>
    <row r="380" spans="1:8" s="21" customFormat="1">
      <c r="B380" s="91" t="s">
        <v>167</v>
      </c>
      <c r="C380" s="312">
        <f>'[1]Waterfall Chart for Final'!B85</f>
        <v>25681.792135408836</v>
      </c>
      <c r="D380" s="285">
        <f>'[1]Waterfall Chart for Final'!C85</f>
        <v>0</v>
      </c>
      <c r="F380" s="91" t="s">
        <v>167</v>
      </c>
      <c r="G380" s="244">
        <f>C380</f>
        <v>25681.792135408836</v>
      </c>
      <c r="H380" s="91"/>
    </row>
    <row r="381" spans="1:8" s="21" customFormat="1">
      <c r="B381" s="23" t="s">
        <v>87</v>
      </c>
      <c r="C381" s="285">
        <f>'[1]Waterfall Chart for Final'!B86</f>
        <v>26289.971183279777</v>
      </c>
      <c r="D381" s="285">
        <f>'[1]Waterfall Chart for Final'!C86</f>
        <v>-608.17904787094085</v>
      </c>
      <c r="F381" s="23" t="s">
        <v>87</v>
      </c>
      <c r="G381" s="23"/>
      <c r="H381" s="245">
        <f>SUM(D381,D388)</f>
        <v>-448.53974377991108</v>
      </c>
    </row>
    <row r="382" spans="1:8" s="21" customFormat="1">
      <c r="B382" s="23" t="s">
        <v>17</v>
      </c>
      <c r="C382" s="285">
        <f>'[1]Waterfall Chart for Final'!B87</f>
        <v>24713.219812454332</v>
      </c>
      <c r="D382" s="285">
        <f>'[1]Waterfall Chart for Final'!C87</f>
        <v>1576.7513708254446</v>
      </c>
      <c r="F382" s="23" t="s">
        <v>17</v>
      </c>
      <c r="G382" s="23"/>
      <c r="H382" s="245">
        <f>SUM(D382,D389)</f>
        <v>1798.8673405488771</v>
      </c>
    </row>
    <row r="383" spans="1:8" s="21" customFormat="1">
      <c r="B383" s="24" t="s">
        <v>18</v>
      </c>
      <c r="C383" s="285">
        <f>'[1]Waterfall Chart for Final'!B88</f>
        <v>23628.241897834334</v>
      </c>
      <c r="D383" s="285">
        <f>'[1]Waterfall Chart for Final'!C88</f>
        <v>1084.977914619998</v>
      </c>
      <c r="F383" s="24" t="s">
        <v>18</v>
      </c>
      <c r="G383" s="24"/>
      <c r="H383" s="246">
        <f>SUM(D383,D390)</f>
        <v>637.33100528815339</v>
      </c>
    </row>
    <row r="384" spans="1:8" s="21" customFormat="1">
      <c r="B384" s="24" t="s">
        <v>168</v>
      </c>
      <c r="C384" s="285">
        <f>'[1]Waterfall Chart for Final'!B89</f>
        <v>21692.684721647838</v>
      </c>
      <c r="D384" s="285">
        <f>'[1]Waterfall Chart for Final'!C89</f>
        <v>1935.5571761864958</v>
      </c>
      <c r="F384" s="24" t="s">
        <v>361</v>
      </c>
      <c r="G384" s="24"/>
      <c r="H384" s="246">
        <f>SUM(D384,D392)</f>
        <v>2512.4341956787066</v>
      </c>
    </row>
    <row r="385" spans="1:8" s="21" customFormat="1">
      <c r="B385" s="24" t="s">
        <v>169</v>
      </c>
      <c r="C385" s="285">
        <f>'[1]Waterfall Chart for Final'!B90</f>
        <v>26063.369711897878</v>
      </c>
      <c r="D385" s="285">
        <f>'[1]Waterfall Chart for Final'!C90</f>
        <v>-4370.6849902500398</v>
      </c>
      <c r="F385" s="24" t="s">
        <v>169</v>
      </c>
      <c r="G385" s="24"/>
      <c r="H385" s="246">
        <f>SUM(D385,D393)</f>
        <v>-4370.6849902500398</v>
      </c>
    </row>
    <row r="386" spans="1:8" s="21" customFormat="1">
      <c r="B386" s="23" t="s">
        <v>88</v>
      </c>
      <c r="C386" s="285">
        <f>'[1]Waterfall Chart for Final'!B91</f>
        <v>23113.616335851271</v>
      </c>
      <c r="D386" s="285">
        <f>'[1]Waterfall Chart for Final'!C91</f>
        <v>2949.7533760466067</v>
      </c>
      <c r="F386" s="23" t="s">
        <v>88</v>
      </c>
      <c r="G386" s="23"/>
      <c r="H386" s="245">
        <f>G387-SUM(G380,H381:H385)</f>
        <v>2754.652138971891</v>
      </c>
    </row>
    <row r="387" spans="1:8" s="21" customFormat="1">
      <c r="B387" s="91" t="s">
        <v>170</v>
      </c>
      <c r="C387" s="312">
        <f>'[1]Waterfall Chart for Final'!B92</f>
        <v>28249.9679349664</v>
      </c>
      <c r="D387" s="285">
        <f>'[1]Waterfall Chart for Final'!C92</f>
        <v>0</v>
      </c>
      <c r="F387" s="91" t="s">
        <v>287</v>
      </c>
      <c r="G387" s="244">
        <f>C396</f>
        <v>28565.852081866513</v>
      </c>
      <c r="H387" s="244"/>
    </row>
    <row r="388" spans="1:8" s="21" customFormat="1">
      <c r="B388" s="46" t="s">
        <v>87</v>
      </c>
      <c r="C388" s="285">
        <f>'[1]Waterfall Chart for Final'!B93</f>
        <v>28090.32863087537</v>
      </c>
      <c r="D388" s="313">
        <f>'[1]Waterfall Chart for Final'!C93</f>
        <v>159.63930409102977</v>
      </c>
    </row>
    <row r="389" spans="1:8" s="21" customFormat="1">
      <c r="B389" s="23" t="s">
        <v>17</v>
      </c>
      <c r="C389" s="285">
        <f>'[1]Waterfall Chart for Final'!B94</f>
        <v>27868.212661151938</v>
      </c>
      <c r="D389" s="285">
        <f>'[1]Waterfall Chart for Final'!C94</f>
        <v>222.1159697234325</v>
      </c>
    </row>
    <row r="390" spans="1:8" s="21" customFormat="1">
      <c r="B390" s="23" t="s">
        <v>18</v>
      </c>
      <c r="C390" s="285">
        <f>'[1]Waterfall Chart for Final'!B95</f>
        <v>28315.859570483783</v>
      </c>
      <c r="D390" s="285">
        <f>'[1]Waterfall Chart for Final'!C95</f>
        <v>-447.64690933184465</v>
      </c>
    </row>
    <row r="391" spans="1:8" s="21" customFormat="1">
      <c r="B391" s="23" t="s">
        <v>286</v>
      </c>
      <c r="C391" s="285">
        <f>'[1]Waterfall Chart for Final'!B96</f>
        <v>28540.135946904109</v>
      </c>
      <c r="D391" s="285">
        <f>'[1]Waterfall Chart for Final'!C96</f>
        <v>-224.27637642032641</v>
      </c>
    </row>
    <row r="392" spans="1:8" s="21" customFormat="1">
      <c r="B392" s="24" t="s">
        <v>356</v>
      </c>
      <c r="C392" s="285">
        <f>'[1]Waterfall Chart for Final'!B97</f>
        <v>27963.258927411898</v>
      </c>
      <c r="D392" s="285">
        <f>'[1]Waterfall Chart for Final'!C97</f>
        <v>576.87701949221082</v>
      </c>
    </row>
    <row r="393" spans="1:8" s="21" customFormat="1">
      <c r="B393" s="24" t="s">
        <v>169</v>
      </c>
      <c r="C393" s="285">
        <f>'[1]Waterfall Chart for Final'!B98</f>
        <v>27963.258927411898</v>
      </c>
      <c r="D393" s="285">
        <f>'[1]Waterfall Chart for Final'!C98</f>
        <v>0</v>
      </c>
    </row>
    <row r="394" spans="1:8" s="21" customFormat="1">
      <c r="B394" s="24" t="s">
        <v>326</v>
      </c>
      <c r="C394" s="285">
        <f>'[1]Waterfall Chart for Final'!B99</f>
        <v>28340.076176114304</v>
      </c>
      <c r="D394" s="285">
        <f>'[1]Waterfall Chart for Final'!C99</f>
        <v>-376.81724870240578</v>
      </c>
    </row>
    <row r="395" spans="1:8" s="21" customFormat="1">
      <c r="B395" s="24" t="s">
        <v>88</v>
      </c>
      <c r="C395" s="285">
        <f>'[1]Waterfall Chart for Final'!B100</f>
        <v>0</v>
      </c>
      <c r="D395" s="285">
        <f>'[1]Waterfall Chart for Final'!C100</f>
        <v>405.99238804801644</v>
      </c>
    </row>
    <row r="396" spans="1:8" s="21" customFormat="1">
      <c r="B396" s="91" t="s">
        <v>287</v>
      </c>
      <c r="C396" s="312">
        <f>'[1]Waterfall Chart for Final'!B101</f>
        <v>28565.852081866513</v>
      </c>
      <c r="D396" s="285">
        <f>'[1]Waterfall Chart for Final'!C101</f>
        <v>0</v>
      </c>
    </row>
    <row r="397" spans="1:8" s="21" customFormat="1">
      <c r="B397" s="240"/>
    </row>
    <row r="398" spans="1:8" s="21" customFormat="1">
      <c r="B398" s="240"/>
    </row>
    <row r="399" spans="1:8" s="21" customFormat="1" ht="21">
      <c r="A399" s="231">
        <f>A379+1</f>
        <v>39</v>
      </c>
      <c r="B399" s="233" t="s">
        <v>99</v>
      </c>
      <c r="C399" s="234" t="s">
        <v>45</v>
      </c>
      <c r="D399" s="234" t="s">
        <v>90</v>
      </c>
      <c r="F399" s="233" t="s">
        <v>334</v>
      </c>
      <c r="G399" s="234" t="s">
        <v>45</v>
      </c>
      <c r="H399" s="234" t="s">
        <v>90</v>
      </c>
    </row>
    <row r="400" spans="1:8" s="21" customFormat="1">
      <c r="B400" s="91" t="s">
        <v>167</v>
      </c>
      <c r="C400" s="312">
        <f>'[1]Waterfall Chart for Final'!B105</f>
        <v>135238.04138837827</v>
      </c>
      <c r="D400" s="285">
        <f>'[1]Waterfall Chart for Final'!C105</f>
        <v>0</v>
      </c>
      <c r="F400" s="91" t="s">
        <v>167</v>
      </c>
      <c r="G400" s="244">
        <f>C400</f>
        <v>135238.04138837827</v>
      </c>
      <c r="H400" s="91"/>
    </row>
    <row r="401" spans="2:8" s="21" customFormat="1">
      <c r="B401" s="23" t="s">
        <v>87</v>
      </c>
      <c r="C401" s="285">
        <f>'[1]Waterfall Chart for Final'!B106</f>
        <v>138008.74814792196</v>
      </c>
      <c r="D401" s="285">
        <f>'[1]Waterfall Chart for Final'!C106</f>
        <v>-2770.706759543682</v>
      </c>
      <c r="F401" s="23" t="s">
        <v>87</v>
      </c>
      <c r="G401" s="23"/>
      <c r="H401" s="245">
        <f>SUM(D401,D408)</f>
        <v>-2042.2180275434803</v>
      </c>
    </row>
    <row r="402" spans="2:8" s="21" customFormat="1">
      <c r="B402" s="23" t="s">
        <v>17</v>
      </c>
      <c r="C402" s="285">
        <f>'[1]Waterfall Chart for Final'!B107</f>
        <v>135866.58890550863</v>
      </c>
      <c r="D402" s="285">
        <f>'[1]Waterfall Chart for Final'!C107</f>
        <v>2142.1592424133269</v>
      </c>
      <c r="F402" s="23" t="s">
        <v>17</v>
      </c>
      <c r="G402" s="23"/>
      <c r="H402" s="245">
        <f>SUM(D402,D409)</f>
        <v>2074.3739667962363</v>
      </c>
    </row>
    <row r="403" spans="2:8" s="21" customFormat="1">
      <c r="B403" s="24" t="s">
        <v>18</v>
      </c>
      <c r="C403" s="285">
        <f>'[1]Waterfall Chart for Final'!B108</f>
        <v>107833.06981691904</v>
      </c>
      <c r="D403" s="285">
        <f>'[1]Waterfall Chart for Final'!C108</f>
        <v>28033.519088589586</v>
      </c>
      <c r="F403" s="24" t="s">
        <v>18</v>
      </c>
      <c r="G403" s="24"/>
      <c r="H403" s="246">
        <f>SUM(D403,D410)</f>
        <v>25918.222690186289</v>
      </c>
    </row>
    <row r="404" spans="2:8" s="21" customFormat="1">
      <c r="B404" s="24" t="s">
        <v>168</v>
      </c>
      <c r="C404" s="285">
        <f>'[1]Waterfall Chart for Final'!B109</f>
        <v>85122.009997879009</v>
      </c>
      <c r="D404" s="285">
        <f>'[1]Waterfall Chart for Final'!C109</f>
        <v>22711.059819040034</v>
      </c>
      <c r="F404" s="24" t="s">
        <v>361</v>
      </c>
      <c r="G404" s="24"/>
      <c r="H404" s="246">
        <f>SUM(D404,D412)</f>
        <v>18862.320738117327</v>
      </c>
    </row>
    <row r="405" spans="2:8" s="21" customFormat="1">
      <c r="B405" s="24" t="s">
        <v>169</v>
      </c>
      <c r="C405" s="285">
        <f>'[1]Waterfall Chart for Final'!B110</f>
        <v>108164.00696349697</v>
      </c>
      <c r="D405" s="285">
        <f>'[1]Waterfall Chart for Final'!C110</f>
        <v>-23041.99696561796</v>
      </c>
      <c r="F405" s="24" t="s">
        <v>169</v>
      </c>
      <c r="G405" s="24"/>
      <c r="H405" s="246">
        <f>SUM(D405,D413)</f>
        <v>-19817.379908819537</v>
      </c>
    </row>
    <row r="406" spans="2:8" s="21" customFormat="1">
      <c r="B406" s="23" t="s">
        <v>88</v>
      </c>
      <c r="C406" s="285">
        <f>'[1]Waterfall Chart for Final'!B111</f>
        <v>121714.23154323961</v>
      </c>
      <c r="D406" s="285">
        <f>'[1]Waterfall Chart for Final'!C111</f>
        <v>-13550.224579742644</v>
      </c>
      <c r="F406" s="23" t="s">
        <v>88</v>
      </c>
      <c r="G406" s="23"/>
      <c r="H406" s="245">
        <f>G407-SUM(G400,H401:H405)</f>
        <v>-13006.079632725567</v>
      </c>
    </row>
    <row r="407" spans="2:8" s="21" customFormat="1">
      <c r="B407" s="91" t="s">
        <v>170</v>
      </c>
      <c r="C407" s="312">
        <f>'[1]Waterfall Chart for Final'!B112</f>
        <v>148761.85123351694</v>
      </c>
      <c r="D407" s="285">
        <f>'[1]Waterfall Chart for Final'!C112</f>
        <v>0</v>
      </c>
      <c r="F407" s="91" t="s">
        <v>287</v>
      </c>
      <c r="G407" s="244">
        <f>C415</f>
        <v>147227.28121438954</v>
      </c>
      <c r="H407" s="244"/>
    </row>
    <row r="408" spans="2:8" s="21" customFormat="1">
      <c r="B408" s="46" t="s">
        <v>87</v>
      </c>
      <c r="C408" s="285">
        <f>'[1]Waterfall Chart for Final'!B113</f>
        <v>148033.36250151673</v>
      </c>
      <c r="D408" s="313">
        <f>'[1]Waterfall Chart for Final'!C113</f>
        <v>728.48873200020171</v>
      </c>
    </row>
    <row r="409" spans="2:8" s="21" customFormat="1">
      <c r="B409" s="23" t="s">
        <v>17</v>
      </c>
      <c r="C409" s="285">
        <f>'[1]Waterfall Chart for Final'!B114</f>
        <v>148101.14777713383</v>
      </c>
      <c r="D409" s="285">
        <f>'[1]Waterfall Chart for Final'!C114</f>
        <v>-67.78527561709052</v>
      </c>
    </row>
    <row r="410" spans="2:8" s="21" customFormat="1">
      <c r="B410" s="23" t="s">
        <v>18</v>
      </c>
      <c r="C410" s="285">
        <f>'[1]Waterfall Chart for Final'!B115</f>
        <v>150216.44417553712</v>
      </c>
      <c r="D410" s="285">
        <f>'[1]Waterfall Chart for Final'!C115</f>
        <v>-2115.2963984032976</v>
      </c>
    </row>
    <row r="411" spans="2:8" s="21" customFormat="1">
      <c r="B411" s="23" t="s">
        <v>286</v>
      </c>
      <c r="C411" s="285">
        <f>'[1]Waterfall Chart for Final'!B116</f>
        <v>150378.99607132812</v>
      </c>
      <c r="D411" s="285">
        <f>'[1]Waterfall Chart for Final'!C116</f>
        <v>-162.55189579099533</v>
      </c>
    </row>
    <row r="412" spans="2:8" s="21" customFormat="1">
      <c r="B412" s="24" t="s">
        <v>356</v>
      </c>
      <c r="C412" s="285">
        <f>'[1]Waterfall Chart for Final'!B117</f>
        <v>154227.73515225083</v>
      </c>
      <c r="D412" s="285">
        <f>'[1]Waterfall Chart for Final'!C117</f>
        <v>-3848.7390809227072</v>
      </c>
    </row>
    <row r="413" spans="2:8" s="21" customFormat="1">
      <c r="B413" s="24" t="s">
        <v>169</v>
      </c>
      <c r="C413" s="285">
        <f>'[1]Waterfall Chart for Final'!B118</f>
        <v>151003.1180954524</v>
      </c>
      <c r="D413" s="285">
        <f>'[1]Waterfall Chart for Final'!C118</f>
        <v>3224.6170567984227</v>
      </c>
    </row>
    <row r="414" spans="2:8" s="21" customFormat="1">
      <c r="B414" s="24" t="s">
        <v>88</v>
      </c>
      <c r="C414" s="285">
        <f>'[1]Waterfall Chart for Final'!B119</f>
        <v>0</v>
      </c>
      <c r="D414" s="285">
        <f>'[1]Waterfall Chart for Final'!C119</f>
        <v>706.69684280807269</v>
      </c>
    </row>
    <row r="415" spans="2:8" s="21" customFormat="1">
      <c r="B415" s="91" t="s">
        <v>287</v>
      </c>
      <c r="C415" s="312">
        <f>'[1]Waterfall Chart for Final'!B120</f>
        <v>147227.28121438954</v>
      </c>
      <c r="D415" s="285">
        <f>'[1]Waterfall Chart for Final'!C120</f>
        <v>0</v>
      </c>
    </row>
    <row r="416" spans="2:8" s="21" customFormat="1">
      <c r="B416" s="240"/>
      <c r="C416" s="242"/>
      <c r="D416" s="243"/>
    </row>
    <row r="417" spans="1:8" s="21" customFormat="1">
      <c r="C417" s="32"/>
      <c r="D417" s="32"/>
    </row>
    <row r="418" spans="1:8" s="21" customFormat="1" ht="21">
      <c r="A418" s="231">
        <f>A399+1</f>
        <v>40</v>
      </c>
      <c r="B418" s="232" t="s">
        <v>187</v>
      </c>
    </row>
    <row r="419" spans="1:8" s="21" customFormat="1">
      <c r="B419" s="91" t="s">
        <v>5</v>
      </c>
      <c r="C419" s="285" t="s">
        <v>188</v>
      </c>
      <c r="D419" s="285" t="s">
        <v>189</v>
      </c>
      <c r="E419" s="285" t="s">
        <v>190</v>
      </c>
    </row>
    <row r="420" spans="1:8" s="21" customFormat="1">
      <c r="B420" s="23" t="s">
        <v>98</v>
      </c>
      <c r="C420" s="92">
        <v>34036</v>
      </c>
      <c r="D420" s="92">
        <v>63587</v>
      </c>
      <c r="E420" s="92">
        <v>0</v>
      </c>
    </row>
    <row r="421" spans="1:8" s="21" customFormat="1">
      <c r="B421" s="23" t="s">
        <v>99</v>
      </c>
      <c r="C421" s="92">
        <v>184060</v>
      </c>
      <c r="D421" s="92">
        <v>313336</v>
      </c>
      <c r="E421" s="92">
        <v>0</v>
      </c>
    </row>
    <row r="422" spans="1:8" s="21" customFormat="1">
      <c r="B422" s="24" t="s">
        <v>3</v>
      </c>
      <c r="C422" s="92">
        <v>388703</v>
      </c>
      <c r="D422" s="92">
        <v>0</v>
      </c>
      <c r="E422" s="92">
        <v>0</v>
      </c>
    </row>
    <row r="423" spans="1:8" s="21" customFormat="1">
      <c r="B423" s="286" t="s">
        <v>193</v>
      </c>
    </row>
    <row r="424" spans="1:8" s="21" customFormat="1">
      <c r="B424" s="286"/>
    </row>
    <row r="425" spans="1:8" s="21" customFormat="1" ht="21">
      <c r="A425" s="231">
        <f>A418+1</f>
        <v>41</v>
      </c>
      <c r="B425" s="232" t="s">
        <v>194</v>
      </c>
    </row>
    <row r="426" spans="1:8" s="21" customFormat="1">
      <c r="B426" s="285"/>
      <c r="C426" s="285" t="s">
        <v>196</v>
      </c>
      <c r="D426" s="285" t="s">
        <v>197</v>
      </c>
      <c r="E426" s="285" t="s">
        <v>198</v>
      </c>
      <c r="F426" s="285" t="s">
        <v>199</v>
      </c>
      <c r="G426" s="285" t="s">
        <v>200</v>
      </c>
      <c r="H426" s="285" t="s">
        <v>201</v>
      </c>
    </row>
    <row r="427" spans="1:8" s="21" customFormat="1">
      <c r="B427" s="91" t="s">
        <v>195</v>
      </c>
      <c r="C427" s="92">
        <v>2592</v>
      </c>
      <c r="D427" s="92">
        <v>2592</v>
      </c>
      <c r="E427" s="92">
        <v>2792</v>
      </c>
      <c r="F427" s="92">
        <v>2792</v>
      </c>
      <c r="G427" s="92">
        <v>3292</v>
      </c>
      <c r="H427" s="92">
        <v>3292</v>
      </c>
    </row>
    <row r="428" spans="1:8" s="21" customFormat="1">
      <c r="B428" s="286" t="s">
        <v>193</v>
      </c>
    </row>
    <row r="429" spans="1:8" s="21" customFormat="1">
      <c r="B429" s="286"/>
    </row>
    <row r="430" spans="1:8" s="21" customFormat="1" ht="21">
      <c r="A430" s="231">
        <f>A425+1</f>
        <v>42</v>
      </c>
      <c r="B430" s="232" t="s">
        <v>239</v>
      </c>
    </row>
    <row r="431" spans="1:8" s="21" customFormat="1">
      <c r="B431" s="91" t="s">
        <v>240</v>
      </c>
      <c r="C431" s="91" t="s">
        <v>241</v>
      </c>
      <c r="D431" s="91" t="s">
        <v>242</v>
      </c>
      <c r="E431" s="91" t="s">
        <v>243</v>
      </c>
      <c r="F431" s="91" t="s">
        <v>362</v>
      </c>
    </row>
    <row r="432" spans="1:8" s="21" customFormat="1">
      <c r="B432" s="23" t="s">
        <v>144</v>
      </c>
      <c r="C432" s="287">
        <v>2.75E-2</v>
      </c>
      <c r="D432" s="287">
        <v>1.3599999999999999E-2</v>
      </c>
      <c r="E432" s="287">
        <v>2.2200000000000001E-2</v>
      </c>
      <c r="F432" s="287">
        <v>2.3599999999999999E-2</v>
      </c>
    </row>
    <row r="433" spans="1:6" s="21" customFormat="1">
      <c r="B433" s="23" t="s">
        <v>244</v>
      </c>
      <c r="C433" s="287">
        <v>1.8100000000000002E-2</v>
      </c>
      <c r="D433" s="287">
        <v>1.54E-2</v>
      </c>
      <c r="E433" s="287">
        <v>1.54E-2</v>
      </c>
      <c r="F433" s="287">
        <v>1.43E-2</v>
      </c>
    </row>
    <row r="434" spans="1:6" s="21" customFormat="1">
      <c r="B434" s="23" t="s">
        <v>38</v>
      </c>
      <c r="C434" s="288">
        <v>0.42</v>
      </c>
      <c r="D434" s="288">
        <v>0.42</v>
      </c>
      <c r="E434" s="288">
        <v>0.42</v>
      </c>
      <c r="F434" s="288">
        <v>0.42</v>
      </c>
    </row>
    <row r="435" spans="1:6" s="21" customFormat="1">
      <c r="B435" s="23" t="s">
        <v>39</v>
      </c>
      <c r="C435" s="289">
        <v>0.4</v>
      </c>
      <c r="D435" s="289">
        <v>0.4</v>
      </c>
      <c r="E435" s="289">
        <v>0.4</v>
      </c>
      <c r="F435" s="289">
        <v>0.4</v>
      </c>
    </row>
    <row r="436" spans="1:6" s="21" customFormat="1">
      <c r="B436" s="23" t="s">
        <v>245</v>
      </c>
      <c r="C436" s="289">
        <v>0.69</v>
      </c>
      <c r="D436" s="289">
        <v>0.69</v>
      </c>
      <c r="E436" s="289">
        <v>0.69</v>
      </c>
      <c r="F436" s="289">
        <v>0.69</v>
      </c>
    </row>
    <row r="437" spans="1:6" s="21" customFormat="1">
      <c r="B437" s="23" t="s">
        <v>246</v>
      </c>
      <c r="C437" s="290">
        <v>7.0000000000000007E-2</v>
      </c>
      <c r="D437" s="290">
        <v>7.0000000000000007E-2</v>
      </c>
      <c r="E437" s="290">
        <v>7.4999999999999997E-2</v>
      </c>
      <c r="F437" s="290">
        <v>7.4999999999999997E-2</v>
      </c>
    </row>
    <row r="438" spans="1:6" s="21" customFormat="1">
      <c r="B438" s="23" t="s">
        <v>247</v>
      </c>
      <c r="C438" s="290">
        <v>0.28000000000000003</v>
      </c>
      <c r="D438" s="290">
        <v>0.28000000000000003</v>
      </c>
      <c r="E438" s="290">
        <v>0.28000000000000003</v>
      </c>
      <c r="F438" s="290">
        <v>0.28000000000000003</v>
      </c>
    </row>
    <row r="439" spans="1:6" s="21" customFormat="1">
      <c r="B439" s="23" t="s">
        <v>248</v>
      </c>
      <c r="C439" s="290">
        <v>0.28000000000000003</v>
      </c>
      <c r="D439" s="290">
        <v>0.28000000000000003</v>
      </c>
      <c r="E439" s="290">
        <v>0.28000000000000003</v>
      </c>
      <c r="F439" s="290">
        <v>0.28000000000000003</v>
      </c>
    </row>
    <row r="440" spans="1:6" s="21" customFormat="1">
      <c r="B440" s="23" t="s">
        <v>40</v>
      </c>
      <c r="C440" s="287">
        <v>2E-3</v>
      </c>
      <c r="D440" s="287">
        <v>2E-3</v>
      </c>
      <c r="E440" s="287">
        <v>2.5000000000000001E-3</v>
      </c>
      <c r="F440" s="287">
        <v>2.5000000000000001E-3</v>
      </c>
    </row>
    <row r="441" spans="1:6" s="21" customFormat="1">
      <c r="B441" s="23" t="s">
        <v>249</v>
      </c>
      <c r="C441" s="287">
        <v>4.7600000000000003E-2</v>
      </c>
      <c r="D441" s="287">
        <v>3.1E-2</v>
      </c>
      <c r="E441" s="287">
        <v>4.0099999999999997E-2</v>
      </c>
      <c r="F441" s="287">
        <v>4.0399999999999998E-2</v>
      </c>
    </row>
    <row r="442" spans="1:6" s="21" customFormat="1">
      <c r="B442" s="23" t="s">
        <v>250</v>
      </c>
      <c r="C442" s="287">
        <v>6.8099999999999994E-2</v>
      </c>
      <c r="D442" s="287">
        <v>5.8099999999999999E-2</v>
      </c>
      <c r="E442" s="287">
        <v>6.7699999999999996E-2</v>
      </c>
      <c r="F442" s="287">
        <v>6.8699999999999997E-2</v>
      </c>
    </row>
    <row r="443" spans="1:6" s="21" customFormat="1">
      <c r="B443" s="23" t="s">
        <v>251</v>
      </c>
      <c r="C443" s="291">
        <v>1.0500000000000001E-2</v>
      </c>
      <c r="D443" s="291">
        <v>1.0500000000000001E-2</v>
      </c>
      <c r="E443" s="291">
        <v>1.0500000000000001E-2</v>
      </c>
      <c r="F443" s="291">
        <v>1.0500000000000001E-2</v>
      </c>
    </row>
    <row r="444" spans="1:6" s="21" customFormat="1">
      <c r="B444" s="23" t="s">
        <v>252</v>
      </c>
      <c r="C444" s="292">
        <v>5.9499999999999997E-2</v>
      </c>
      <c r="D444" s="292">
        <v>4.6699999999999998E-2</v>
      </c>
      <c r="E444" s="292">
        <v>5.6099999999999997E-2</v>
      </c>
      <c r="F444" s="292">
        <v>5.6800000000000003E-2</v>
      </c>
    </row>
    <row r="445" spans="1:6" s="21" customFormat="1">
      <c r="B445" s="23" t="s">
        <v>253</v>
      </c>
      <c r="C445" s="292">
        <v>5.3900000000000003E-2</v>
      </c>
      <c r="D445" s="292">
        <v>4.2999999999999997E-2</v>
      </c>
      <c r="E445" s="292">
        <v>5.1400000000000001E-2</v>
      </c>
      <c r="F445" s="292">
        <v>5.21E-2</v>
      </c>
    </row>
    <row r="446" spans="1:6" s="21" customFormat="1">
      <c r="B446" s="23" t="s">
        <v>254</v>
      </c>
      <c r="C446" s="292">
        <v>6.6600000000000006E-2</v>
      </c>
      <c r="D446" s="292">
        <v>5.1299999999999998E-2</v>
      </c>
      <c r="E446" s="292">
        <v>6.0699999999999997E-2</v>
      </c>
      <c r="F446" s="292">
        <v>6.1400000000000003E-2</v>
      </c>
    </row>
    <row r="447" spans="1:6" s="21" customFormat="1">
      <c r="B447" s="23" t="s">
        <v>255</v>
      </c>
      <c r="C447" s="292">
        <v>5.8500000000000003E-2</v>
      </c>
      <c r="D447" s="292">
        <v>4.7699999999999999E-2</v>
      </c>
      <c r="E447" s="292">
        <v>5.6000000000000001E-2</v>
      </c>
      <c r="F447" s="292">
        <v>5.67E-2</v>
      </c>
    </row>
    <row r="448" spans="1:6" s="21" customFormat="1" ht="21">
      <c r="A448" s="231"/>
      <c r="B448" s="286" t="s">
        <v>363</v>
      </c>
    </row>
    <row r="449" spans="1:6" s="21" customFormat="1" ht="14.4" customHeight="1">
      <c r="A449" s="231"/>
      <c r="B449" s="286"/>
    </row>
    <row r="450" spans="1:6" s="21" customFormat="1" ht="14.4" customHeight="1">
      <c r="A450" s="231"/>
      <c r="B450" s="286"/>
    </row>
    <row r="451" spans="1:6" s="21" customFormat="1" ht="14.4" customHeight="1">
      <c r="A451" s="231">
        <f>A430+1</f>
        <v>43</v>
      </c>
      <c r="B451" s="232" t="s">
        <v>257</v>
      </c>
    </row>
    <row r="452" spans="1:6" s="21" customFormat="1" ht="14.4" customHeight="1">
      <c r="A452" s="231"/>
      <c r="B452" s="91" t="s">
        <v>258</v>
      </c>
      <c r="C452" s="91">
        <v>2023</v>
      </c>
      <c r="D452" s="91">
        <v>2024</v>
      </c>
      <c r="E452" s="91">
        <v>2025</v>
      </c>
      <c r="F452" s="91">
        <v>2026</v>
      </c>
    </row>
    <row r="453" spans="1:6" s="21" customFormat="1" ht="14.4" customHeight="1">
      <c r="A453" s="231"/>
      <c r="B453" s="23" t="s">
        <v>364</v>
      </c>
      <c r="C453" s="287">
        <f>[7]Output!I8</f>
        <v>2.6000000000000023E-2</v>
      </c>
      <c r="D453" s="287">
        <f>[7]Output!J8</f>
        <v>2.2999999999999909E-2</v>
      </c>
      <c r="E453" s="287">
        <f>[7]Output!K8</f>
        <v>2.0000000000000018E-2</v>
      </c>
      <c r="F453" s="287">
        <f>[7]Output!L8</f>
        <v>2.0000000000000018E-2</v>
      </c>
    </row>
    <row r="454" spans="1:6" s="21" customFormat="1" ht="14.4" customHeight="1">
      <c r="A454" s="231"/>
      <c r="B454" s="23" t="s">
        <v>365</v>
      </c>
      <c r="C454" s="287">
        <f>[7]Output!I9</f>
        <v>2.4999999999999911E-2</v>
      </c>
      <c r="D454" s="287">
        <f>[7]Output!J9</f>
        <v>2.200000000000002E-2</v>
      </c>
      <c r="E454" s="287">
        <f>[7]Output!K9</f>
        <v>2.0000000000000018E-2</v>
      </c>
      <c r="F454" s="287">
        <f>[7]Output!L9</f>
        <v>2.0000000000000018E-2</v>
      </c>
    </row>
    <row r="455" spans="1:6" s="21" customFormat="1" ht="14.4" customHeight="1">
      <c r="A455" s="231"/>
      <c r="B455" s="23" t="s">
        <v>366</v>
      </c>
      <c r="C455" s="287">
        <f>[7]Output!I10</f>
        <v>5.2149479659413522E-2</v>
      </c>
      <c r="D455" s="287">
        <f>[7]Output!J10</f>
        <v>4.6285303231120345E-2</v>
      </c>
      <c r="E455" s="287">
        <f>[7]Output!K10</f>
        <v>2.4743735220526197E-2</v>
      </c>
      <c r="F455" s="287">
        <f>[7]Output!L10</f>
        <v>2.1492154019882248E-2</v>
      </c>
    </row>
    <row r="456" spans="1:6" s="21" customFormat="1" ht="14.4" customHeight="1">
      <c r="A456" s="231"/>
      <c r="B456" s="23" t="s">
        <v>367</v>
      </c>
      <c r="C456" s="287">
        <f>[7]Output!I11</f>
        <v>3.0921227991357547E-2</v>
      </c>
      <c r="D456" s="287">
        <f>[7]Output!J11</f>
        <v>2.3244538463801812E-2</v>
      </c>
      <c r="E456" s="287">
        <f>[7]Output!K11</f>
        <v>2.0247991487292172E-2</v>
      </c>
      <c r="F456" s="287">
        <f>[7]Output!L11</f>
        <v>2.000000000000024E-2</v>
      </c>
    </row>
    <row r="457" spans="1:6" s="21" customFormat="1" ht="14.4" customHeight="1">
      <c r="A457" s="231"/>
      <c r="B457" s="286"/>
      <c r="C457" s="298"/>
      <c r="D457" s="298"/>
      <c r="E457" s="298"/>
      <c r="F457" s="298"/>
    </row>
    <row r="458" spans="1:6" s="21" customFormat="1" ht="14.4" customHeight="1">
      <c r="A458" s="231">
        <f>A451+1</f>
        <v>44</v>
      </c>
      <c r="B458" s="232" t="s">
        <v>383</v>
      </c>
    </row>
    <row r="459" spans="1:6" s="21" customFormat="1" ht="14.4" customHeight="1">
      <c r="A459" s="231"/>
      <c r="B459" s="91" t="s">
        <v>261</v>
      </c>
      <c r="C459" s="91">
        <v>2023</v>
      </c>
      <c r="D459" s="91">
        <v>2024</v>
      </c>
      <c r="E459" s="91">
        <v>2025</v>
      </c>
      <c r="F459" s="91">
        <v>2026</v>
      </c>
    </row>
    <row r="460" spans="1:6" s="21" customFormat="1" ht="14.4" customHeight="1">
      <c r="A460" s="231"/>
      <c r="B460" s="23" t="s">
        <v>6</v>
      </c>
      <c r="C460" s="297" cm="1">
        <f t="array" ref="C460:F464">TRANSPOSE([8]Output!$B$20:$F$23)</f>
        <v>5.1839591773341738</v>
      </c>
      <c r="D460" s="297">
        <v>5.30319023841286</v>
      </c>
      <c r="E460" s="297">
        <v>5.4092540431811171</v>
      </c>
      <c r="F460" s="297">
        <v>5.5174391240447402</v>
      </c>
    </row>
    <row r="461" spans="1:6" s="21" customFormat="1" ht="14.4" customHeight="1">
      <c r="A461" s="231"/>
      <c r="B461" s="23" t="s">
        <v>140</v>
      </c>
      <c r="C461" s="297">
        <v>369.60658077344198</v>
      </c>
      <c r="D461" s="297">
        <v>377.73792555045776</v>
      </c>
      <c r="E461" s="297">
        <v>385.2926840614669</v>
      </c>
      <c r="F461" s="297">
        <v>392.99853774269627</v>
      </c>
    </row>
    <row r="462" spans="1:6" s="21" customFormat="1" ht="14.4" customHeight="1">
      <c r="A462" s="231"/>
      <c r="B462" s="23" t="s">
        <v>3</v>
      </c>
      <c r="C462" s="297">
        <v>107.79962808158834</v>
      </c>
      <c r="D462" s="297">
        <v>110.27901952746485</v>
      </c>
      <c r="E462" s="297">
        <v>112.48459991801417</v>
      </c>
      <c r="F462" s="297">
        <v>114.73429191637445</v>
      </c>
    </row>
    <row r="463" spans="1:6" s="21" customFormat="1" ht="14.4" customHeight="1">
      <c r="A463" s="231"/>
      <c r="B463" s="23" t="s">
        <v>98</v>
      </c>
      <c r="C463" s="297">
        <v>32.469874901710874</v>
      </c>
      <c r="D463" s="297">
        <v>33.184212149548515</v>
      </c>
      <c r="E463" s="297">
        <v>33.847896392539489</v>
      </c>
      <c r="F463" s="297">
        <v>34.524854320390283</v>
      </c>
    </row>
    <row r="464" spans="1:6" s="21" customFormat="1" ht="14.4" customHeight="1">
      <c r="A464" s="231"/>
      <c r="B464" s="23" t="s">
        <v>99</v>
      </c>
      <c r="C464" s="297">
        <v>477.71330143802624</v>
      </c>
      <c r="D464" s="297">
        <v>488.22299406966283</v>
      </c>
      <c r="E464" s="297">
        <v>497.98745395105612</v>
      </c>
      <c r="F464" s="297">
        <v>507.94720303007728</v>
      </c>
    </row>
    <row r="465" spans="1:21" s="21" customFormat="1" ht="14.4" customHeight="1">
      <c r="A465" s="231"/>
      <c r="B465" s="286"/>
    </row>
    <row r="466" spans="1:21" s="21" customFormat="1" ht="14.4" customHeight="1">
      <c r="A466" s="231">
        <f>A458+1</f>
        <v>45</v>
      </c>
      <c r="B466" s="232" t="s">
        <v>262</v>
      </c>
    </row>
    <row r="467" spans="1:21" s="21" customFormat="1" ht="14.4" customHeight="1">
      <c r="A467" s="231"/>
      <c r="B467" s="91" t="s">
        <v>261</v>
      </c>
      <c r="C467" s="91">
        <v>2023</v>
      </c>
      <c r="D467" s="91">
        <v>2024</v>
      </c>
      <c r="E467" s="91">
        <v>2025</v>
      </c>
      <c r="F467" s="91">
        <v>2026</v>
      </c>
    </row>
    <row r="468" spans="1:21" s="21" customFormat="1" ht="14.4" customHeight="1">
      <c r="A468" s="231"/>
      <c r="B468" s="23" t="s">
        <v>6</v>
      </c>
      <c r="C468" s="297" cm="1">
        <f t="array" ref="C468:F471">TRANSPOSE([8]Output!$B$28:$E$31)</f>
        <v>48.359301180219589</v>
      </c>
      <c r="D468" s="297">
        <v>49.47156510736464</v>
      </c>
      <c r="E468" s="297">
        <v>50.460996409511935</v>
      </c>
      <c r="F468" s="297">
        <v>51.470216337702176</v>
      </c>
    </row>
    <row r="469" spans="1:21" s="21" customFormat="1" ht="14.4" customHeight="1">
      <c r="A469" s="231"/>
      <c r="B469" s="23" t="s">
        <v>140</v>
      </c>
      <c r="C469" s="297">
        <v>614.30678635674963</v>
      </c>
      <c r="D469" s="297">
        <v>627.82153565659803</v>
      </c>
      <c r="E469" s="297">
        <v>640.37796636973007</v>
      </c>
      <c r="F469" s="297">
        <v>653.18552569712472</v>
      </c>
    </row>
    <row r="470" spans="1:21" s="21" customFormat="1" ht="14.4" customHeight="1">
      <c r="A470" s="231"/>
      <c r="B470" s="23" t="s">
        <v>3</v>
      </c>
      <c r="C470" s="297">
        <v>-106.08440959903018</v>
      </c>
      <c r="D470" s="297">
        <v>-108.52435101980787</v>
      </c>
      <c r="E470" s="297">
        <v>-110.69483804020403</v>
      </c>
      <c r="F470" s="297">
        <v>-112.90873480100811</v>
      </c>
    </row>
    <row r="471" spans="1:21" s="21" customFormat="1" ht="14.4" customHeight="1">
      <c r="A471" s="231"/>
      <c r="B471" s="23" t="s">
        <v>98</v>
      </c>
      <c r="C471" s="297">
        <v>276.62057406724773</v>
      </c>
      <c r="D471" s="297">
        <v>282.70622669672724</v>
      </c>
      <c r="E471" s="297">
        <v>288.36035123066182</v>
      </c>
      <c r="F471" s="297">
        <v>294.12755825527506</v>
      </c>
    </row>
    <row r="472" spans="1:21" s="21" customFormat="1" ht="14.4" customHeight="1">
      <c r="A472" s="231"/>
      <c r="B472" s="286"/>
    </row>
    <row r="473" spans="1:21" s="21" customFormat="1" ht="14.4" customHeight="1">
      <c r="A473" s="231">
        <f>A466+1</f>
        <v>46</v>
      </c>
      <c r="B473" s="232" t="s">
        <v>264</v>
      </c>
    </row>
    <row r="474" spans="1:21" s="21" customFormat="1" ht="14.4" customHeight="1">
      <c r="A474" s="231"/>
      <c r="B474" s="91" t="s">
        <v>265</v>
      </c>
      <c r="C474" s="91" t="s">
        <v>266</v>
      </c>
      <c r="D474" s="91" t="s">
        <v>267</v>
      </c>
      <c r="E474" s="91" t="s">
        <v>268</v>
      </c>
      <c r="F474" s="91" t="s">
        <v>269</v>
      </c>
      <c r="G474" s="91" t="s">
        <v>270</v>
      </c>
      <c r="H474" s="91" t="s">
        <v>188</v>
      </c>
      <c r="I474" s="91" t="s">
        <v>189</v>
      </c>
      <c r="J474" s="91" t="s">
        <v>190</v>
      </c>
      <c r="K474" s="91" t="s">
        <v>271</v>
      </c>
      <c r="L474" s="91" t="s">
        <v>196</v>
      </c>
      <c r="M474" s="91" t="s">
        <v>197</v>
      </c>
      <c r="N474" s="91" t="s">
        <v>198</v>
      </c>
      <c r="O474" s="91" t="s">
        <v>199</v>
      </c>
      <c r="P474" s="91" t="s">
        <v>200</v>
      </c>
      <c r="Q474" s="91" t="s">
        <v>201</v>
      </c>
      <c r="R474" s="91" t="s">
        <v>272</v>
      </c>
      <c r="S474" s="91" t="s">
        <v>273</v>
      </c>
      <c r="T474" s="91" t="s">
        <v>274</v>
      </c>
      <c r="U474" s="91" t="s">
        <v>275</v>
      </c>
    </row>
    <row r="475" spans="1:21" s="21" customFormat="1" ht="14.4" customHeight="1">
      <c r="A475" s="231"/>
      <c r="B475" s="23" t="s">
        <v>6</v>
      </c>
      <c r="C475" s="296">
        <v>79.360172537742628</v>
      </c>
      <c r="D475" s="296">
        <v>115.9829558720523</v>
      </c>
      <c r="E475" s="296">
        <v>147.8082191780822</v>
      </c>
      <c r="F475" s="296">
        <v>135.92201834862385</v>
      </c>
      <c r="G475" s="296">
        <v>125.49366197183099</v>
      </c>
      <c r="H475" s="296">
        <v>196.1036269430052</v>
      </c>
      <c r="I475" s="296">
        <v>219.8076422058185</v>
      </c>
      <c r="J475" s="296">
        <v>176.91682785299807</v>
      </c>
      <c r="K475" s="296">
        <v>194</v>
      </c>
      <c r="L475" s="296">
        <v>165</v>
      </c>
      <c r="M475" s="296">
        <v>197</v>
      </c>
      <c r="N475" s="296">
        <v>220</v>
      </c>
      <c r="O475" s="296">
        <v>220</v>
      </c>
      <c r="P475" s="296">
        <v>220</v>
      </c>
      <c r="Q475" s="296">
        <v>220</v>
      </c>
      <c r="R475" s="296">
        <v>220</v>
      </c>
      <c r="S475" s="296">
        <v>220</v>
      </c>
      <c r="T475" s="296">
        <v>220</v>
      </c>
      <c r="U475" s="296">
        <v>220</v>
      </c>
    </row>
    <row r="476" spans="1:21" s="21" customFormat="1" ht="14.4" customHeight="1">
      <c r="A476" s="231"/>
      <c r="B476" s="23" t="s">
        <v>140</v>
      </c>
      <c r="C476" s="296">
        <v>4399.4615365557402</v>
      </c>
      <c r="D476" s="296">
        <v>4557.5774516341862</v>
      </c>
      <c r="E476" s="296">
        <v>4427.5570757760079</v>
      </c>
      <c r="F476" s="296">
        <v>5433.1162743487339</v>
      </c>
      <c r="G476" s="296">
        <v>7324.4822303738201</v>
      </c>
      <c r="H476" s="296">
        <v>8366.7197502141698</v>
      </c>
      <c r="I476" s="296">
        <v>7771.013955320921</v>
      </c>
      <c r="J476" s="296">
        <v>6947.6440032981927</v>
      </c>
      <c r="K476" s="296">
        <v>7566</v>
      </c>
      <c r="L476" s="296">
        <v>6516</v>
      </c>
      <c r="M476" s="296">
        <v>6457</v>
      </c>
      <c r="N476" s="296">
        <v>6523</v>
      </c>
      <c r="O476" s="296">
        <v>6628</v>
      </c>
      <c r="P476" s="296">
        <v>6676</v>
      </c>
      <c r="Q476" s="296">
        <v>6678</v>
      </c>
      <c r="R476" s="296">
        <v>6708</v>
      </c>
      <c r="S476" s="296">
        <v>6699</v>
      </c>
      <c r="T476" s="296">
        <v>6713</v>
      </c>
      <c r="U476" s="296">
        <v>6724</v>
      </c>
    </row>
    <row r="477" spans="1:21" s="21" customFormat="1" ht="14.4" customHeight="1">
      <c r="A477" s="231"/>
      <c r="B477" s="23" t="s">
        <v>3</v>
      </c>
      <c r="C477" s="296">
        <v>0</v>
      </c>
      <c r="D477" s="296">
        <v>15999.607992979221</v>
      </c>
      <c r="E477" s="296">
        <v>14462.465753424658</v>
      </c>
      <c r="F477" s="296">
        <v>16616.752293577982</v>
      </c>
      <c r="G477" s="296">
        <v>17956.699295774648</v>
      </c>
      <c r="H477" s="296">
        <v>18346.346924983107</v>
      </c>
      <c r="I477" s="296">
        <v>14440.54038211029</v>
      </c>
      <c r="J477" s="296">
        <v>11953.070277240491</v>
      </c>
      <c r="K477" s="296">
        <v>10479</v>
      </c>
      <c r="L477" s="296">
        <v>0</v>
      </c>
      <c r="M477" s="296">
        <v>0</v>
      </c>
      <c r="N477" s="296">
        <v>0</v>
      </c>
      <c r="O477" s="296">
        <v>0</v>
      </c>
      <c r="P477" s="296">
        <v>0</v>
      </c>
      <c r="Q477" s="296">
        <v>0</v>
      </c>
      <c r="R477" s="296">
        <v>0</v>
      </c>
      <c r="S477" s="296">
        <v>0</v>
      </c>
      <c r="T477" s="296">
        <v>0</v>
      </c>
      <c r="U477" s="296">
        <v>0</v>
      </c>
    </row>
    <row r="478" spans="1:21" s="21" customFormat="1" ht="14.4" customHeight="1">
      <c r="A478" s="231"/>
      <c r="B478" s="23" t="s">
        <v>98</v>
      </c>
      <c r="C478" s="296">
        <v>0</v>
      </c>
      <c r="D478" s="296">
        <v>0</v>
      </c>
      <c r="E478" s="296">
        <v>0</v>
      </c>
      <c r="F478" s="296">
        <v>3582.2793127466916</v>
      </c>
      <c r="G478" s="296">
        <v>11381.649455261202</v>
      </c>
      <c r="H478" s="296">
        <v>7297.4025078987288</v>
      </c>
      <c r="I478" s="296">
        <v>5895.1993259650244</v>
      </c>
      <c r="J478" s="296">
        <v>8368.3171188382094</v>
      </c>
      <c r="K478" s="296">
        <v>6013</v>
      </c>
      <c r="L478" s="296">
        <v>12390</v>
      </c>
      <c r="M478" s="296">
        <v>4953</v>
      </c>
      <c r="N478" s="296">
        <v>4633</v>
      </c>
      <c r="O478" s="296">
        <v>4322</v>
      </c>
      <c r="P478" s="296">
        <v>4017</v>
      </c>
      <c r="Q478" s="296">
        <v>3696</v>
      </c>
      <c r="R478" s="296">
        <v>3407</v>
      </c>
      <c r="S478" s="296">
        <v>3349</v>
      </c>
      <c r="T478" s="296">
        <v>3072</v>
      </c>
      <c r="U478" s="296">
        <v>3018</v>
      </c>
    </row>
    <row r="479" spans="1:21" s="21" customFormat="1" ht="14.4" customHeight="1">
      <c r="A479" s="231"/>
      <c r="B479" s="286"/>
    </row>
    <row r="480" spans="1:21" s="21" customFormat="1" ht="14.4" customHeight="1">
      <c r="A480" s="231"/>
      <c r="B480" s="91" t="s">
        <v>276</v>
      </c>
      <c r="C480" s="91" t="s">
        <v>266</v>
      </c>
      <c r="D480" s="91" t="s">
        <v>267</v>
      </c>
      <c r="E480" s="91" t="s">
        <v>268</v>
      </c>
      <c r="F480" s="91" t="s">
        <v>269</v>
      </c>
      <c r="G480" s="91" t="s">
        <v>270</v>
      </c>
      <c r="H480" s="91" t="s">
        <v>188</v>
      </c>
      <c r="I480" s="91" t="s">
        <v>189</v>
      </c>
      <c r="J480" s="91" t="s">
        <v>190</v>
      </c>
      <c r="K480" s="91" t="s">
        <v>271</v>
      </c>
      <c r="L480" s="91" t="s">
        <v>196</v>
      </c>
      <c r="M480" s="91" t="s">
        <v>197</v>
      </c>
      <c r="N480" s="91" t="s">
        <v>198</v>
      </c>
      <c r="O480" s="91" t="s">
        <v>199</v>
      </c>
      <c r="P480" s="91" t="s">
        <v>200</v>
      </c>
      <c r="Q480" s="91" t="s">
        <v>201</v>
      </c>
      <c r="R480" s="91" t="s">
        <v>272</v>
      </c>
      <c r="S480" s="91" t="s">
        <v>273</v>
      </c>
      <c r="T480" s="91" t="s">
        <v>274</v>
      </c>
      <c r="U480" s="91" t="s">
        <v>275</v>
      </c>
    </row>
    <row r="481" spans="1:43" s="21" customFormat="1" ht="14.4" customHeight="1">
      <c r="A481" s="231"/>
      <c r="B481" s="23" t="s">
        <v>6</v>
      </c>
      <c r="C481" s="296">
        <v>0</v>
      </c>
      <c r="D481" s="296">
        <v>0</v>
      </c>
      <c r="E481" s="296">
        <v>0</v>
      </c>
      <c r="F481" s="296">
        <v>0</v>
      </c>
      <c r="G481" s="296">
        <v>0</v>
      </c>
      <c r="H481" s="296">
        <v>0</v>
      </c>
      <c r="I481" s="296">
        <v>0</v>
      </c>
      <c r="J481" s="296">
        <v>0</v>
      </c>
      <c r="K481" s="296">
        <v>0</v>
      </c>
      <c r="L481" s="296">
        <v>0</v>
      </c>
      <c r="M481" s="296">
        <v>0</v>
      </c>
      <c r="N481" s="296">
        <v>0</v>
      </c>
      <c r="O481" s="296">
        <v>0</v>
      </c>
      <c r="P481" s="296">
        <v>0</v>
      </c>
      <c r="Q481" s="296">
        <v>0</v>
      </c>
      <c r="R481" s="296">
        <v>0</v>
      </c>
      <c r="S481" s="296">
        <v>0</v>
      </c>
      <c r="T481" s="296">
        <v>0</v>
      </c>
      <c r="U481" s="296">
        <v>0</v>
      </c>
    </row>
    <row r="482" spans="1:43" s="21" customFormat="1" ht="14.4" customHeight="1">
      <c r="A482" s="231"/>
      <c r="B482" s="23" t="s">
        <v>140</v>
      </c>
      <c r="C482" s="296">
        <v>328.48246642025197</v>
      </c>
      <c r="D482" s="296">
        <v>151.24667947405493</v>
      </c>
      <c r="E482" s="296">
        <v>683.80784452570583</v>
      </c>
      <c r="F482" s="296">
        <v>99.984599122358901</v>
      </c>
      <c r="G482" s="296">
        <v>103.55579760854422</v>
      </c>
      <c r="H482" s="296">
        <v>237.5793711577069</v>
      </c>
      <c r="I482" s="296">
        <v>226.25071505613127</v>
      </c>
      <c r="J482" s="296">
        <v>170.44449565398452</v>
      </c>
      <c r="K482" s="296">
        <v>813</v>
      </c>
      <c r="L482" s="296">
        <v>700</v>
      </c>
      <c r="M482" s="296">
        <v>694</v>
      </c>
      <c r="N482" s="296">
        <v>701</v>
      </c>
      <c r="O482" s="296">
        <v>712</v>
      </c>
      <c r="P482" s="296">
        <v>717</v>
      </c>
      <c r="Q482" s="296">
        <v>717</v>
      </c>
      <c r="R482" s="296">
        <v>721</v>
      </c>
      <c r="S482" s="296">
        <v>720</v>
      </c>
      <c r="T482" s="296">
        <v>721</v>
      </c>
      <c r="U482" s="296">
        <v>722</v>
      </c>
    </row>
    <row r="483" spans="1:43" s="21" customFormat="1" ht="14.4" customHeight="1">
      <c r="A483" s="231"/>
      <c r="B483" s="23" t="s">
        <v>3</v>
      </c>
      <c r="C483" s="296">
        <v>0</v>
      </c>
      <c r="D483" s="296">
        <v>2023.5792084403456</v>
      </c>
      <c r="E483" s="296">
        <v>2820.8630136986303</v>
      </c>
      <c r="F483" s="296">
        <v>3256.4174311926604</v>
      </c>
      <c r="G483" s="296">
        <v>2492.1042253521127</v>
      </c>
      <c r="H483" s="296">
        <v>4055.295111511602</v>
      </c>
      <c r="I483" s="296">
        <v>4104.4455058619187</v>
      </c>
      <c r="J483" s="296">
        <v>4097.5564152159895</v>
      </c>
      <c r="K483" s="296">
        <v>5503</v>
      </c>
      <c r="L483" s="296">
        <v>15686</v>
      </c>
      <c r="M483" s="296">
        <v>14776</v>
      </c>
      <c r="N483" s="296">
        <v>14497</v>
      </c>
      <c r="O483" s="296">
        <v>13866</v>
      </c>
      <c r="P483" s="296">
        <v>13076</v>
      </c>
      <c r="Q483" s="296">
        <v>12338</v>
      </c>
      <c r="R483" s="296">
        <v>11821</v>
      </c>
      <c r="S483" s="296">
        <v>11459</v>
      </c>
      <c r="T483" s="296">
        <v>10900</v>
      </c>
      <c r="U483" s="296">
        <v>10667</v>
      </c>
    </row>
    <row r="484" spans="1:43" s="21" customFormat="1" ht="14.4" customHeight="1">
      <c r="A484" s="231"/>
      <c r="B484" s="23" t="s">
        <v>98</v>
      </c>
      <c r="C484" s="296">
        <v>0</v>
      </c>
      <c r="D484" s="296">
        <v>0</v>
      </c>
      <c r="E484" s="296">
        <v>0</v>
      </c>
      <c r="F484" s="296">
        <v>726.06222428604599</v>
      </c>
      <c r="G484" s="296">
        <v>1407.8262193986523</v>
      </c>
      <c r="H484" s="296">
        <v>350.33258782734714</v>
      </c>
      <c r="I484" s="296">
        <v>249.15473108376563</v>
      </c>
      <c r="J484" s="296">
        <v>239.5532390512048</v>
      </c>
      <c r="K484" s="296">
        <v>645</v>
      </c>
      <c r="L484" s="296">
        <v>495</v>
      </c>
      <c r="M484" s="296">
        <v>1232</v>
      </c>
      <c r="N484" s="296">
        <v>1244</v>
      </c>
      <c r="O484" s="296">
        <v>1247</v>
      </c>
      <c r="P484" s="296">
        <v>1244</v>
      </c>
      <c r="Q484" s="296">
        <v>1232</v>
      </c>
      <c r="R484" s="296">
        <v>1213</v>
      </c>
      <c r="S484" s="296">
        <v>1271</v>
      </c>
      <c r="T484" s="296">
        <v>1240</v>
      </c>
      <c r="U484" s="296">
        <v>1294</v>
      </c>
    </row>
    <row r="485" spans="1:43" s="21" customFormat="1" ht="14.4" customHeight="1">
      <c r="A485" s="231"/>
      <c r="B485" s="286" t="s">
        <v>277</v>
      </c>
    </row>
    <row r="486" spans="1:43" s="21" customFormat="1" ht="24" customHeight="1">
      <c r="A486" s="231">
        <f>A473+1</f>
        <v>47</v>
      </c>
      <c r="B486" s="232" t="s">
        <v>303</v>
      </c>
    </row>
    <row r="487" spans="1:43" s="21" customFormat="1" ht="21">
      <c r="A487" s="231"/>
      <c r="B487" s="232"/>
    </row>
    <row r="488" spans="1:43" s="21" customFormat="1" ht="14.4" customHeight="1">
      <c r="A488" s="231"/>
      <c r="B488" s="286" t="s">
        <v>308</v>
      </c>
      <c r="AG488" s="32"/>
    </row>
    <row r="489" spans="1:43" s="21" customFormat="1" ht="14.4" customHeight="1">
      <c r="A489" s="231"/>
      <c r="B489" s="91" t="s">
        <v>304</v>
      </c>
      <c r="C489" s="91" t="s">
        <v>318</v>
      </c>
      <c r="D489" s="91">
        <v>2022</v>
      </c>
      <c r="E489" s="91">
        <v>2023</v>
      </c>
      <c r="F489" s="91">
        <v>2024</v>
      </c>
      <c r="G489" s="91">
        <v>2025</v>
      </c>
      <c r="H489" s="91">
        <v>2026</v>
      </c>
      <c r="I489" s="91">
        <v>2027</v>
      </c>
      <c r="J489" s="91">
        <v>2028</v>
      </c>
      <c r="K489" s="91">
        <v>2029</v>
      </c>
      <c r="L489" s="91">
        <v>2030</v>
      </c>
      <c r="M489" s="91">
        <v>2031</v>
      </c>
      <c r="N489" s="91">
        <v>2032</v>
      </c>
      <c r="O489" s="91">
        <v>2033</v>
      </c>
      <c r="P489" s="91">
        <v>2034</v>
      </c>
      <c r="Q489" s="91">
        <v>2035</v>
      </c>
      <c r="R489" s="91">
        <v>2036</v>
      </c>
      <c r="S489" s="91">
        <v>2037</v>
      </c>
      <c r="T489" s="91">
        <v>2038</v>
      </c>
      <c r="U489" s="91">
        <v>2039</v>
      </c>
      <c r="V489" s="91">
        <v>2040</v>
      </c>
      <c r="W489" s="91">
        <v>2041</v>
      </c>
      <c r="X489" s="91">
        <v>2042</v>
      </c>
      <c r="Y489" s="91">
        <v>2043</v>
      </c>
      <c r="Z489" s="91">
        <v>2044</v>
      </c>
      <c r="AA489" s="91">
        <v>2045</v>
      </c>
      <c r="AB489" s="91">
        <v>2046</v>
      </c>
      <c r="AC489" s="91">
        <v>2047</v>
      </c>
      <c r="AD489" s="91">
        <v>2048</v>
      </c>
      <c r="AE489" s="91">
        <v>2049</v>
      </c>
      <c r="AF489" s="91">
        <v>2050</v>
      </c>
      <c r="AG489" s="241"/>
    </row>
    <row r="490" spans="1:43" s="21" customFormat="1" ht="14.4" customHeight="1">
      <c r="A490" s="231"/>
      <c r="B490" s="23" t="s">
        <v>305</v>
      </c>
      <c r="C490" s="295" t="s">
        <v>306</v>
      </c>
      <c r="D490" s="304">
        <f>'[5]Outputs to Chartbook'!B40</f>
        <v>262791.38180158823</v>
      </c>
      <c r="E490" s="304">
        <f>'[5]Outputs to Chartbook'!C40</f>
        <v>300485.71947355266</v>
      </c>
      <c r="F490" s="304">
        <f>'[5]Outputs to Chartbook'!D40</f>
        <v>341063.60799742455</v>
      </c>
      <c r="G490" s="304">
        <f>'[5]Outputs to Chartbook'!E40</f>
        <v>382475.79363714601</v>
      </c>
      <c r="H490" s="304">
        <f>'[5]Outputs to Chartbook'!F40</f>
        <v>428140.88106227457</v>
      </c>
      <c r="I490" s="304">
        <f>'[5]Outputs to Chartbook'!G40</f>
        <v>476864.68333288608</v>
      </c>
      <c r="J490" s="304">
        <f>'[5]Outputs to Chartbook'!H40</f>
        <v>531223.94379999023</v>
      </c>
      <c r="K490" s="304">
        <f>'[5]Outputs to Chartbook'!I40</f>
        <v>541848.4226759898</v>
      </c>
      <c r="L490" s="304">
        <f>'[5]Outputs to Chartbook'!J40</f>
        <v>518907.88559174386</v>
      </c>
      <c r="M490" s="304">
        <f>'[5]Outputs to Chartbook'!K40</f>
        <v>495967.34850749787</v>
      </c>
      <c r="N490" s="304">
        <f>'[5]Outputs to Chartbook'!L40</f>
        <v>473026.81142325187</v>
      </c>
      <c r="O490" s="304">
        <f>'[5]Outputs to Chartbook'!M40</f>
        <v>450086.27433900582</v>
      </c>
      <c r="P490" s="304">
        <f>'[5]Outputs to Chartbook'!N40</f>
        <v>427145.73725475976</v>
      </c>
      <c r="Q490" s="304">
        <f>'[5]Outputs to Chartbook'!O40</f>
        <v>404205.20017051377</v>
      </c>
      <c r="R490" s="304">
        <f>'[5]Outputs to Chartbook'!P40</f>
        <v>381264.66308626777</v>
      </c>
      <c r="S490" s="304">
        <f>'[5]Outputs to Chartbook'!Q40</f>
        <v>358324.12600202172</v>
      </c>
      <c r="T490" s="304">
        <f>'[5]Outputs to Chartbook'!R40</f>
        <v>335383.58891777572</v>
      </c>
      <c r="U490" s="304">
        <f>'[5]Outputs to Chartbook'!S40</f>
        <v>312443.05183352972</v>
      </c>
      <c r="V490" s="304">
        <f>'[5]Outputs to Chartbook'!T40</f>
        <v>289502.51474928367</v>
      </c>
      <c r="W490" s="304">
        <f>'[5]Outputs to Chartbook'!U40</f>
        <v>266561.97766503767</v>
      </c>
      <c r="X490" s="304">
        <f>'[5]Outputs to Chartbook'!V40</f>
        <v>243621.44058079165</v>
      </c>
      <c r="Y490" s="304">
        <f>'[5]Outputs to Chartbook'!W40</f>
        <v>220680.90349654562</v>
      </c>
      <c r="Z490" s="304">
        <f>'[5]Outputs to Chartbook'!X40</f>
        <v>197740.36641229963</v>
      </c>
      <c r="AA490" s="304">
        <f>'[5]Outputs to Chartbook'!Y40</f>
        <v>174799.82932805363</v>
      </c>
      <c r="AB490" s="304">
        <f>'[5]Outputs to Chartbook'!Z40</f>
        <v>151859.29224380763</v>
      </c>
      <c r="AC490" s="304">
        <f>'[5]Outputs to Chartbook'!AA40</f>
        <v>128918.75515956161</v>
      </c>
      <c r="AD490" s="304">
        <f>'[5]Outputs to Chartbook'!AB40</f>
        <v>105978.21807531558</v>
      </c>
      <c r="AE490" s="304">
        <f>'[5]Outputs to Chartbook'!AC40</f>
        <v>83037.680991069559</v>
      </c>
      <c r="AF490" s="304">
        <f>'[5]Outputs to Chartbook'!AD40</f>
        <v>60097.143906823556</v>
      </c>
      <c r="AG490" s="349"/>
    </row>
    <row r="491" spans="1:43" s="21" customFormat="1" ht="14.4" customHeight="1">
      <c r="A491" s="231"/>
      <c r="B491" s="23" t="s">
        <v>305</v>
      </c>
      <c r="C491" s="295" t="s">
        <v>320</v>
      </c>
      <c r="D491" s="304">
        <f>'[5]Outputs to Chartbook'!B41</f>
        <v>262791.38180158823</v>
      </c>
      <c r="E491" s="304">
        <f>'[5]Outputs to Chartbook'!C41</f>
        <v>280575.98789038463</v>
      </c>
      <c r="F491" s="304">
        <f>'[5]Outputs to Chartbook'!D41</f>
        <v>297404.26147623465</v>
      </c>
      <c r="G491" s="304">
        <f>'[5]Outputs to Chartbook'!E41</f>
        <v>311591.90963139938</v>
      </c>
      <c r="H491" s="304">
        <f>'[5]Outputs to Chartbook'!F41</f>
        <v>325987.25390724873</v>
      </c>
      <c r="I491" s="304">
        <f>'[5]Outputs to Chartbook'!G41</f>
        <v>437573.02887618402</v>
      </c>
      <c r="J491" s="304">
        <f>'[5]Outputs to Chartbook'!H41</f>
        <v>588301.88707659952</v>
      </c>
      <c r="K491" s="304">
        <f>'[5]Outputs to Chartbook'!I41</f>
        <v>600067.92481813149</v>
      </c>
      <c r="L491" s="304">
        <f>'[5]Outputs to Chartbook'!J41</f>
        <v>574165.41399752768</v>
      </c>
      <c r="M491" s="304">
        <f>'[5]Outputs to Chartbook'!K41</f>
        <v>548262.90317692375</v>
      </c>
      <c r="N491" s="304">
        <f>'[5]Outputs to Chartbook'!L41</f>
        <v>522360.39235631988</v>
      </c>
      <c r="O491" s="304">
        <f>'[5]Outputs to Chartbook'!M41</f>
        <v>496457.88153571601</v>
      </c>
      <c r="P491" s="304">
        <f>'[5]Outputs to Chartbook'!N41</f>
        <v>470555.37071511219</v>
      </c>
      <c r="Q491" s="304">
        <f>'[5]Outputs to Chartbook'!O41</f>
        <v>444652.85989450826</v>
      </c>
      <c r="R491" s="304">
        <f>'[5]Outputs to Chartbook'!P41</f>
        <v>418750.34907390445</v>
      </c>
      <c r="S491" s="304">
        <f>'[5]Outputs to Chartbook'!Q41</f>
        <v>392847.83825330058</v>
      </c>
      <c r="T491" s="304">
        <f>'[5]Outputs to Chartbook'!R41</f>
        <v>366945.32743269671</v>
      </c>
      <c r="U491" s="304">
        <f>'[5]Outputs to Chartbook'!S41</f>
        <v>341042.81661209284</v>
      </c>
      <c r="V491" s="304">
        <f>'[5]Outputs to Chartbook'!T41</f>
        <v>315140.30579148897</v>
      </c>
      <c r="W491" s="304">
        <f>'[5]Outputs to Chartbook'!U41</f>
        <v>289237.79497088515</v>
      </c>
      <c r="X491" s="304">
        <f>'[5]Outputs to Chartbook'!V41</f>
        <v>263335.28415028122</v>
      </c>
      <c r="Y491" s="304">
        <f>'[5]Outputs to Chartbook'!W41</f>
        <v>237432.77332967738</v>
      </c>
      <c r="Z491" s="304">
        <f>'[5]Outputs to Chartbook'!X41</f>
        <v>211530.26250907354</v>
      </c>
      <c r="AA491" s="304">
        <f>'[5]Outputs to Chartbook'!Y41</f>
        <v>185627.75168846967</v>
      </c>
      <c r="AB491" s="304">
        <f>'[5]Outputs to Chartbook'!Z41</f>
        <v>159725.2408678658</v>
      </c>
      <c r="AC491" s="304">
        <f>'[5]Outputs to Chartbook'!AA41</f>
        <v>133822.73004726192</v>
      </c>
      <c r="AD491" s="304">
        <f>'[5]Outputs to Chartbook'!AB41</f>
        <v>107920.21922665808</v>
      </c>
      <c r="AE491" s="304">
        <f>'[5]Outputs to Chartbook'!AC41</f>
        <v>82017.708406054211</v>
      </c>
      <c r="AF491" s="304">
        <f>'[5]Outputs to Chartbook'!AD41</f>
        <v>56115.197585450354</v>
      </c>
      <c r="AG491" s="349"/>
    </row>
    <row r="492" spans="1:43" s="21" customFormat="1" ht="14.4" customHeight="1">
      <c r="A492" s="231"/>
      <c r="B492" s="23" t="s">
        <v>305</v>
      </c>
      <c r="C492" s="295" t="s">
        <v>321</v>
      </c>
      <c r="D492" s="304">
        <f>'[5]Outputs to Chartbook'!B42</f>
        <v>262791.38180158823</v>
      </c>
      <c r="E492" s="304">
        <f>'[5]Outputs to Chartbook'!C42</f>
        <v>280575.98789038463</v>
      </c>
      <c r="F492" s="304">
        <f>'[5]Outputs to Chartbook'!D42</f>
        <v>297404.26147623465</v>
      </c>
      <c r="G492" s="304">
        <f>'[5]Outputs to Chartbook'!E42</f>
        <v>311591.90963139938</v>
      </c>
      <c r="H492" s="304">
        <f>'[5]Outputs to Chartbook'!F42</f>
        <v>325987.25390724873</v>
      </c>
      <c r="I492" s="304">
        <f>'[5]Outputs to Chartbook'!G42</f>
        <v>366987.86588520766</v>
      </c>
      <c r="J492" s="304">
        <f>'[5]Outputs to Chartbook'!H42</f>
        <v>413267.61336734873</v>
      </c>
      <c r="K492" s="304">
        <f>'[5]Outputs to Chartbook'!I42</f>
        <v>465523.80633408716</v>
      </c>
      <c r="L492" s="304">
        <f>'[5]Outputs to Chartbook'!J42</f>
        <v>524548.35729036387</v>
      </c>
      <c r="M492" s="304">
        <f>'[5]Outputs to Chartbook'!K42</f>
        <v>591240.9643643687</v>
      </c>
      <c r="N492" s="304">
        <f>'[5]Outputs to Chartbook'!L42</f>
        <v>563076.45032345969</v>
      </c>
      <c r="O492" s="304">
        <f>'[5]Outputs to Chartbook'!M42</f>
        <v>534911.93628255068</v>
      </c>
      <c r="P492" s="304">
        <f>'[5]Outputs to Chartbook'!N42</f>
        <v>506747.42224164162</v>
      </c>
      <c r="Q492" s="304">
        <f>'[5]Outputs to Chartbook'!O42</f>
        <v>478582.90820073255</v>
      </c>
      <c r="R492" s="304">
        <f>'[5]Outputs to Chartbook'!P42</f>
        <v>450418.39415982354</v>
      </c>
      <c r="S492" s="304">
        <f>'[5]Outputs to Chartbook'!Q42</f>
        <v>422253.88011891453</v>
      </c>
      <c r="T492" s="304">
        <f>'[5]Outputs to Chartbook'!R42</f>
        <v>394089.36607800552</v>
      </c>
      <c r="U492" s="304">
        <f>'[5]Outputs to Chartbook'!S42</f>
        <v>365924.8520370964</v>
      </c>
      <c r="V492" s="304">
        <f>'[5]Outputs to Chartbook'!T42</f>
        <v>337760.33799618739</v>
      </c>
      <c r="W492" s="304">
        <f>'[5]Outputs to Chartbook'!U42</f>
        <v>309595.82395527838</v>
      </c>
      <c r="X492" s="304">
        <f>'[5]Outputs to Chartbook'!V42</f>
        <v>281431.30991436937</v>
      </c>
      <c r="Y492" s="304">
        <f>'[5]Outputs to Chartbook'!W42</f>
        <v>253266.7958734603</v>
      </c>
      <c r="Z492" s="304">
        <f>'[5]Outputs to Chartbook'!X42</f>
        <v>225102.28183255123</v>
      </c>
      <c r="AA492" s="304">
        <f>'[5]Outputs to Chartbook'!Y42</f>
        <v>196937.7677916422</v>
      </c>
      <c r="AB492" s="304">
        <f>'[5]Outputs to Chartbook'!Z42</f>
        <v>168773.25375073316</v>
      </c>
      <c r="AC492" s="304">
        <f>'[5]Outputs to Chartbook'!AA42</f>
        <v>140608.73970982409</v>
      </c>
      <c r="AD492" s="304">
        <f>'[5]Outputs to Chartbook'!AB42</f>
        <v>112444.22566891505</v>
      </c>
      <c r="AE492" s="304">
        <f>'[5]Outputs to Chartbook'!AC42</f>
        <v>84279.711628006015</v>
      </c>
      <c r="AF492" s="304">
        <f>'[5]Outputs to Chartbook'!AD42</f>
        <v>56115.197587096976</v>
      </c>
      <c r="AG492" s="349"/>
    </row>
    <row r="493" spans="1:43" s="21" customFormat="1" ht="14.4" customHeight="1">
      <c r="A493" s="231"/>
      <c r="B493" s="23" t="s">
        <v>305</v>
      </c>
      <c r="C493" s="295" t="s">
        <v>322</v>
      </c>
      <c r="D493" s="304">
        <f>'[5]Outputs to Chartbook'!B43</f>
        <v>262791.38180158823</v>
      </c>
      <c r="E493" s="304">
        <f>'[5]Outputs to Chartbook'!C43</f>
        <v>280575.98789038463</v>
      </c>
      <c r="F493" s="304">
        <f>'[5]Outputs to Chartbook'!D43</f>
        <v>297404.26147623465</v>
      </c>
      <c r="G493" s="304">
        <f>'[5]Outputs to Chartbook'!E43</f>
        <v>311591.90963139938</v>
      </c>
      <c r="H493" s="304">
        <f>'[5]Outputs to Chartbook'!F43</f>
        <v>325987.25390724873</v>
      </c>
      <c r="I493" s="304">
        <f>'[5]Outputs to Chartbook'!G43</f>
        <v>342532.00264110148</v>
      </c>
      <c r="J493" s="304">
        <f>'[5]Outputs to Chartbook'!H43</f>
        <v>359950.80212906795</v>
      </c>
      <c r="K493" s="304">
        <f>'[5]Outputs to Chartbook'!I43</f>
        <v>378291.88273912558</v>
      </c>
      <c r="L493" s="304">
        <f>'[5]Outputs to Chartbook'!J43</f>
        <v>397606.25654941436</v>
      </c>
      <c r="M493" s="304">
        <f>'[5]Outputs to Chartbook'!K43</f>
        <v>417947.88462932332</v>
      </c>
      <c r="N493" s="304">
        <f>'[5]Outputs to Chartbook'!L43</f>
        <v>439373.85475703154</v>
      </c>
      <c r="O493" s="304">
        <f>'[5]Outputs to Chartbook'!M43</f>
        <v>461944.57024473732</v>
      </c>
      <c r="P493" s="304">
        <f>'[5]Outputs to Chartbook'!N43</f>
        <v>485723.95058702584</v>
      </c>
      <c r="Q493" s="304">
        <f>'[5]Outputs to Chartbook'!O43</f>
        <v>510779.64469500753</v>
      </c>
      <c r="R493" s="304">
        <f>'[5]Outputs to Chartbook'!P43</f>
        <v>537183.25752921763</v>
      </c>
      <c r="S493" s="304">
        <f>'[5]Outputs to Chartbook'!Q43</f>
        <v>502821.25324809703</v>
      </c>
      <c r="T493" s="304">
        <f>'[5]Outputs to Chartbook'!R43</f>
        <v>468459.24896697648</v>
      </c>
      <c r="U493" s="304">
        <f>'[5]Outputs to Chartbook'!S43</f>
        <v>434097.24468585593</v>
      </c>
      <c r="V493" s="304">
        <f>'[5]Outputs to Chartbook'!T43</f>
        <v>399735.24040473532</v>
      </c>
      <c r="W493" s="304">
        <f>'[5]Outputs to Chartbook'!U43</f>
        <v>365373.23612361471</v>
      </c>
      <c r="X493" s="304">
        <f>'[5]Outputs to Chartbook'!V43</f>
        <v>331011.23184249422</v>
      </c>
      <c r="Y493" s="304">
        <f>'[5]Outputs to Chartbook'!W43</f>
        <v>296649.22756137361</v>
      </c>
      <c r="Z493" s="304">
        <f>'[5]Outputs to Chartbook'!X43</f>
        <v>262287.22328025306</v>
      </c>
      <c r="AA493" s="304">
        <f>'[5]Outputs to Chartbook'!Y43</f>
        <v>227925.21899913251</v>
      </c>
      <c r="AB493" s="304">
        <f>'[5]Outputs to Chartbook'!Z43</f>
        <v>193563.21471801196</v>
      </c>
      <c r="AC493" s="304">
        <f>'[5]Outputs to Chartbook'!AA43</f>
        <v>159201.21043689142</v>
      </c>
      <c r="AD493" s="304">
        <f>'[5]Outputs to Chartbook'!AB43</f>
        <v>124839.20615577087</v>
      </c>
      <c r="AE493" s="304">
        <f>'[5]Outputs to Chartbook'!AC43</f>
        <v>90477.201874650316</v>
      </c>
      <c r="AF493" s="304">
        <f>'[5]Outputs to Chartbook'!AD43</f>
        <v>56115.19759352976</v>
      </c>
      <c r="AG493" s="349"/>
    </row>
    <row r="494" spans="1:43" s="21" customFormat="1" ht="14.4" customHeight="1"/>
    <row r="495" spans="1:43" s="21" customFormat="1" ht="14.4" customHeight="1">
      <c r="A495" s="231"/>
      <c r="B495" s="286" t="s">
        <v>307</v>
      </c>
      <c r="AQ495" s="32"/>
    </row>
    <row r="496" spans="1:43" s="21" customFormat="1" ht="14.4" customHeight="1">
      <c r="A496" s="231"/>
      <c r="B496" s="91" t="s">
        <v>304</v>
      </c>
      <c r="C496" s="91" t="s">
        <v>319</v>
      </c>
      <c r="D496" s="91">
        <v>2022</v>
      </c>
      <c r="E496" s="91">
        <v>2023</v>
      </c>
      <c r="F496" s="91">
        <v>2024</v>
      </c>
      <c r="G496" s="91">
        <v>2025</v>
      </c>
      <c r="H496" s="91">
        <v>2026</v>
      </c>
      <c r="I496" s="91">
        <v>2027</v>
      </c>
      <c r="J496" s="91">
        <v>2028</v>
      </c>
      <c r="K496" s="91">
        <v>2029</v>
      </c>
      <c r="L496" s="91">
        <v>2030</v>
      </c>
      <c r="M496" s="91">
        <v>2031</v>
      </c>
      <c r="N496" s="91">
        <v>2032</v>
      </c>
      <c r="O496" s="91">
        <v>2033</v>
      </c>
      <c r="P496" s="91">
        <v>2034</v>
      </c>
      <c r="Q496" s="91">
        <v>2035</v>
      </c>
      <c r="R496" s="91">
        <v>2036</v>
      </c>
      <c r="S496" s="91">
        <v>2037</v>
      </c>
      <c r="T496" s="91">
        <v>2038</v>
      </c>
      <c r="U496" s="91">
        <v>2039</v>
      </c>
      <c r="V496" s="91">
        <v>2040</v>
      </c>
      <c r="W496" s="91">
        <v>2041</v>
      </c>
      <c r="X496" s="91">
        <v>2042</v>
      </c>
      <c r="Y496" s="91">
        <v>2043</v>
      </c>
      <c r="Z496" s="91">
        <v>2044</v>
      </c>
      <c r="AA496" s="91">
        <v>2045</v>
      </c>
      <c r="AB496" s="91">
        <v>2046</v>
      </c>
      <c r="AC496" s="91">
        <v>2047</v>
      </c>
      <c r="AD496" s="91">
        <v>2048</v>
      </c>
      <c r="AE496" s="91">
        <v>2049</v>
      </c>
      <c r="AF496" s="91">
        <v>2050</v>
      </c>
      <c r="AG496" s="91">
        <v>2051</v>
      </c>
      <c r="AH496" s="91">
        <v>2052</v>
      </c>
      <c r="AI496" s="91">
        <v>2053</v>
      </c>
      <c r="AJ496" s="91">
        <v>2054</v>
      </c>
      <c r="AK496" s="91">
        <v>2055</v>
      </c>
      <c r="AL496" s="91">
        <v>2056</v>
      </c>
      <c r="AM496" s="91">
        <v>2057</v>
      </c>
      <c r="AN496" s="91">
        <v>2058</v>
      </c>
      <c r="AO496" s="91">
        <v>2059</v>
      </c>
      <c r="AP496" s="91">
        <v>2060</v>
      </c>
      <c r="AQ496" s="241"/>
    </row>
    <row r="497" spans="1:43" s="21" customFormat="1" ht="14.4" customHeight="1">
      <c r="A497" s="231"/>
      <c r="B497" s="23" t="s">
        <v>305</v>
      </c>
      <c r="C497" s="295" t="s">
        <v>306</v>
      </c>
      <c r="D497" s="304">
        <f>'[5]Outputs to Chartbook'!B47</f>
        <v>262791.38180158823</v>
      </c>
      <c r="E497" s="304">
        <f>'[5]Outputs to Chartbook'!C47</f>
        <v>292329.36479213601</v>
      </c>
      <c r="F497" s="304">
        <f>'[5]Outputs to Chartbook'!D47</f>
        <v>322808.68309571611</v>
      </c>
      <c r="G497" s="304">
        <f>'[5]Outputs to Chartbook'!E47</f>
        <v>352197.58219807898</v>
      </c>
      <c r="H497" s="304">
        <f>'[5]Outputs to Chartbook'!F47</f>
        <v>383577.70464295725</v>
      </c>
      <c r="I497" s="304">
        <f>'[5]Outputs to Chartbook'!G47</f>
        <v>415684.59122159594</v>
      </c>
      <c r="J497" s="304">
        <f>'[5]Outputs to Chartbook'!H47</f>
        <v>450571.07008871064</v>
      </c>
      <c r="K497" s="304">
        <f>'[5]Outputs to Chartbook'!I47</f>
        <v>459582.49149048474</v>
      </c>
      <c r="L497" s="304">
        <f>'[5]Outputs to Chartbook'!J47</f>
        <v>450117.60448257485</v>
      </c>
      <c r="M497" s="304">
        <f>'[5]Outputs to Chartbook'!K47</f>
        <v>440463.41973450675</v>
      </c>
      <c r="N497" s="304">
        <f>'[5]Outputs to Chartbook'!L47</f>
        <v>430616.15129147726</v>
      </c>
      <c r="O497" s="304">
        <f>'[5]Outputs to Chartbook'!M47</f>
        <v>420571.93747958727</v>
      </c>
      <c r="P497" s="304">
        <f>'[5]Outputs to Chartbook'!N47</f>
        <v>410326.83939145936</v>
      </c>
      <c r="Q497" s="304">
        <f>'[5]Outputs to Chartbook'!O47</f>
        <v>399876.83934156899</v>
      </c>
      <c r="R497" s="304">
        <f>'[5]Outputs to Chartbook'!P47</f>
        <v>389217.83929068071</v>
      </c>
      <c r="S497" s="304">
        <f>'[5]Outputs to Chartbook'!Q47</f>
        <v>378345.6592387748</v>
      </c>
      <c r="T497" s="304">
        <f>'[5]Outputs to Chartbook'!R47</f>
        <v>367256.03558583069</v>
      </c>
      <c r="U497" s="304">
        <f>'[5]Outputs to Chartbook'!S47</f>
        <v>355944.61945982766</v>
      </c>
      <c r="V497" s="304">
        <f>'[5]Outputs to Chartbook'!T47</f>
        <v>344406.97501130466</v>
      </c>
      <c r="W497" s="304">
        <f>'[5]Outputs to Chartbook'!U47</f>
        <v>332638.57767381112</v>
      </c>
      <c r="X497" s="304">
        <f>'[5]Outputs to Chartbook'!V47</f>
        <v>320634.81238956773</v>
      </c>
      <c r="Y497" s="304">
        <f>'[5]Outputs to Chartbook'!W47</f>
        <v>308390.97179963952</v>
      </c>
      <c r="Z497" s="304">
        <f>'[5]Outputs to Chartbook'!X47</f>
        <v>295902.25439791265</v>
      </c>
      <c r="AA497" s="304">
        <f>'[5]Outputs to Chartbook'!Y47</f>
        <v>283163.76264815126</v>
      </c>
      <c r="AB497" s="304">
        <f>'[5]Outputs to Chartbook'!Z47</f>
        <v>270170.50106339471</v>
      </c>
      <c r="AC497" s="304">
        <f>'[5]Outputs to Chartbook'!AA47</f>
        <v>256917.37424694299</v>
      </c>
      <c r="AD497" s="304">
        <f>'[5]Outputs to Chartbook'!AB47</f>
        <v>243399.18489416223</v>
      </c>
      <c r="AE497" s="304">
        <f>'[5]Outputs to Chartbook'!AC47</f>
        <v>229610.63175432588</v>
      </c>
      <c r="AF497" s="304">
        <f>'[5]Outputs to Chartbook'!AD47</f>
        <v>215546.30755169276</v>
      </c>
      <c r="AG497" s="304">
        <f>'[5]Outputs to Chartbook'!AE47</f>
        <v>201200.69686500705</v>
      </c>
      <c r="AH497" s="304">
        <f>'[5]Outputs to Chartbook'!AF47</f>
        <v>186568.17396458756</v>
      </c>
      <c r="AI497" s="304">
        <f>'[5]Outputs to Chartbook'!AG47</f>
        <v>171643.00060615968</v>
      </c>
      <c r="AJ497" s="304">
        <f>'[5]Outputs to Chartbook'!AH47</f>
        <v>156419.32378056325</v>
      </c>
      <c r="AK497" s="304">
        <f>'[5]Outputs to Chartbook'!AI47</f>
        <v>140891.17341845491</v>
      </c>
      <c r="AL497" s="304">
        <f>'[5]Outputs to Chartbook'!AJ47</f>
        <v>125052.46004910441</v>
      </c>
      <c r="AM497" s="304">
        <f>'[5]Outputs to Chartbook'!AK47</f>
        <v>108896.97241236687</v>
      </c>
      <c r="AN497" s="304">
        <f>'[5]Outputs to Chartbook'!AL47</f>
        <v>92418.375022894586</v>
      </c>
      <c r="AO497" s="304">
        <f>'[5]Outputs to Chartbook'!AM47</f>
        <v>75610.205685632856</v>
      </c>
      <c r="AP497" s="304">
        <f>'[5]Outputs to Chartbook'!AN47</f>
        <v>58465.872961625901</v>
      </c>
      <c r="AQ497" s="349"/>
    </row>
    <row r="498" spans="1:43" s="21" customFormat="1" ht="14.4" customHeight="1">
      <c r="A498" s="231"/>
      <c r="B498" s="23" t="s">
        <v>305</v>
      </c>
      <c r="C498" s="295" t="s">
        <v>320</v>
      </c>
      <c r="D498" s="304">
        <f>'[5]Outputs to Chartbook'!B48</f>
        <v>262791.38180158823</v>
      </c>
      <c r="E498" s="304">
        <f>'[5]Outputs to Chartbook'!C48</f>
        <v>280575.98789038463</v>
      </c>
      <c r="F498" s="304">
        <f>'[5]Outputs to Chartbook'!D48</f>
        <v>297404.26147623465</v>
      </c>
      <c r="G498" s="304">
        <f>'[5]Outputs to Chartbook'!E48</f>
        <v>311591.90963139938</v>
      </c>
      <c r="H498" s="304">
        <f>'[5]Outputs to Chartbook'!F48</f>
        <v>325987.25390724873</v>
      </c>
      <c r="I498" s="304">
        <f>'[5]Outputs to Chartbook'!G48</f>
        <v>397011.15694775351</v>
      </c>
      <c r="J498" s="304">
        <f>'[5]Outputs to Chartbook'!H48</f>
        <v>484648.1836893048</v>
      </c>
      <c r="K498" s="304">
        <f>'[5]Outputs to Chartbook'!I48</f>
        <v>494341.14736309089</v>
      </c>
      <c r="L498" s="304">
        <f>'[5]Outputs to Chartbook'!J48</f>
        <v>484000.61568948004</v>
      </c>
      <c r="M498" s="304">
        <f>'[5]Outputs to Chartbook'!K48</f>
        <v>473453.27338239702</v>
      </c>
      <c r="N498" s="304">
        <f>'[5]Outputs to Chartbook'!L48</f>
        <v>462694.98422917235</v>
      </c>
      <c r="O498" s="304">
        <f>'[5]Outputs to Chartbook'!M48</f>
        <v>451721.52929288312</v>
      </c>
      <c r="P498" s="304">
        <f>'[5]Outputs to Chartbook'!N48</f>
        <v>440528.60525786818</v>
      </c>
      <c r="Q498" s="304">
        <f>'[5]Outputs to Chartbook'!O48</f>
        <v>429111.8227421529</v>
      </c>
      <c r="R498" s="304">
        <f>'[5]Outputs to Chartbook'!P48</f>
        <v>417466.70457612339</v>
      </c>
      <c r="S498" s="304">
        <f>'[5]Outputs to Chartbook'!Q48</f>
        <v>405588.68404677324</v>
      </c>
      <c r="T498" s="304">
        <f>'[5]Outputs to Chartbook'!R48</f>
        <v>393473.10310683609</v>
      </c>
      <c r="U498" s="304">
        <f>'[5]Outputs to Chartbook'!S48</f>
        <v>381115.21054810018</v>
      </c>
      <c r="V498" s="304">
        <f>'[5]Outputs to Chartbook'!T48</f>
        <v>368510.16013818956</v>
      </c>
      <c r="W498" s="304">
        <f>'[5]Outputs to Chartbook'!U48</f>
        <v>355653.00872008072</v>
      </c>
      <c r="X498" s="304">
        <f>'[5]Outputs to Chartbook'!V48</f>
        <v>342538.71427360969</v>
      </c>
      <c r="Y498" s="304">
        <f>'[5]Outputs to Chartbook'!W48</f>
        <v>329162.13393820927</v>
      </c>
      <c r="Z498" s="304">
        <f>'[5]Outputs to Chartbook'!X48</f>
        <v>315518.0219961009</v>
      </c>
      <c r="AA498" s="304">
        <f>'[5]Outputs to Chartbook'!Y48</f>
        <v>301601.02781515021</v>
      </c>
      <c r="AB498" s="304">
        <f>'[5]Outputs to Chartbook'!Z48</f>
        <v>287405.69375058066</v>
      </c>
      <c r="AC498" s="304">
        <f>'[5]Outputs to Chartbook'!AA48</f>
        <v>272926.45300471963</v>
      </c>
      <c r="AD498" s="304">
        <f>'[5]Outputs to Chartbook'!AB48</f>
        <v>258157.62744394143</v>
      </c>
      <c r="AE498" s="304">
        <f>'[5]Outputs to Chartbook'!AC48</f>
        <v>243093.42537194758</v>
      </c>
      <c r="AF498" s="304">
        <f>'[5]Outputs to Chartbook'!AD48</f>
        <v>227727.93925851391</v>
      </c>
      <c r="AG498" s="304">
        <f>'[5]Outputs to Chartbook'!AE48</f>
        <v>212055.14342281161</v>
      </c>
      <c r="AH498" s="304">
        <f>'[5]Outputs to Chartbook'!AF48</f>
        <v>196068.89167039521</v>
      </c>
      <c r="AI498" s="304">
        <f>'[5]Outputs to Chartbook'!AG48</f>
        <v>179762.91488293046</v>
      </c>
      <c r="AJ498" s="304">
        <f>'[5]Outputs to Chartbook'!AH48</f>
        <v>163130.81855971646</v>
      </c>
      <c r="AK498" s="304">
        <f>'[5]Outputs to Chartbook'!AI48</f>
        <v>146166.08031003817</v>
      </c>
      <c r="AL498" s="304">
        <f>'[5]Outputs to Chartbook'!AJ48</f>
        <v>128862.04729536633</v>
      </c>
      <c r="AM498" s="304">
        <f>'[5]Outputs to Chartbook'!AK48</f>
        <v>111211.93362040102</v>
      </c>
      <c r="AN498" s="304">
        <f>'[5]Outputs to Chartbook'!AL48</f>
        <v>93208.817671936413</v>
      </c>
      <c r="AO498" s="304">
        <f>'[5]Outputs to Chartbook'!AM48</f>
        <v>74845.639404502523</v>
      </c>
      <c r="AP498" s="304">
        <f>'[5]Outputs to Chartbook'!AN48</f>
        <v>56115.197571719938</v>
      </c>
      <c r="AQ498" s="349"/>
    </row>
    <row r="499" spans="1:43" s="21" customFormat="1" ht="14.4" customHeight="1">
      <c r="A499" s="231"/>
      <c r="B499" s="23" t="s">
        <v>305</v>
      </c>
      <c r="C499" s="295" t="s">
        <v>321</v>
      </c>
      <c r="D499" s="304">
        <f>'[5]Outputs to Chartbook'!B49</f>
        <v>262791.38180158823</v>
      </c>
      <c r="E499" s="304">
        <f>'[5]Outputs to Chartbook'!C49</f>
        <v>280575.98789038463</v>
      </c>
      <c r="F499" s="304">
        <f>'[5]Outputs to Chartbook'!D49</f>
        <v>297404.26147623465</v>
      </c>
      <c r="G499" s="304">
        <f>'[5]Outputs to Chartbook'!E49</f>
        <v>311591.90963139938</v>
      </c>
      <c r="H499" s="304">
        <f>'[5]Outputs to Chartbook'!F49</f>
        <v>325987.25390724873</v>
      </c>
      <c r="I499" s="304">
        <f>'[5]Outputs to Chartbook'!G49</f>
        <v>353257.75628841645</v>
      </c>
      <c r="J499" s="304">
        <f>'[5]Outputs to Chartbook'!H49</f>
        <v>382966.93532160565</v>
      </c>
      <c r="K499" s="304">
        <f>'[5]Outputs to Chartbook'!I49</f>
        <v>415348.97246989189</v>
      </c>
      <c r="L499" s="304">
        <f>'[5]Outputs to Chartbook'!J49</f>
        <v>450662.09630330733</v>
      </c>
      <c r="M499" s="304">
        <f>'[5]Outputs to Chartbook'!K49</f>
        <v>489191.19403861533</v>
      </c>
      <c r="N499" s="304">
        <f>'[5]Outputs to Chartbook'!L49</f>
        <v>478027.20717692573</v>
      </c>
      <c r="O499" s="304">
        <f>'[5]Outputs to Chartbook'!M49</f>
        <v>466639.94057800237</v>
      </c>
      <c r="P499" s="304">
        <f>'[5]Outputs to Chartbook'!N49</f>
        <v>455024.92864710046</v>
      </c>
      <c r="Q499" s="304">
        <f>'[5]Outputs to Chartbook'!O49</f>
        <v>443177.61647758057</v>
      </c>
      <c r="R499" s="304">
        <f>'[5]Outputs to Chartbook'!P49</f>
        <v>431093.35806467023</v>
      </c>
      <c r="S499" s="304">
        <f>'[5]Outputs to Chartbook'!Q49</f>
        <v>418767.41448350169</v>
      </c>
      <c r="T499" s="304">
        <f>'[5]Outputs to Chartbook'!R49</f>
        <v>406194.95203070983</v>
      </c>
      <c r="U499" s="304">
        <f>'[5]Outputs to Chartbook'!S49</f>
        <v>393371.04032886215</v>
      </c>
      <c r="V499" s="304">
        <f>'[5]Outputs to Chartbook'!T49</f>
        <v>380290.65039297746</v>
      </c>
      <c r="W499" s="304">
        <f>'[5]Outputs to Chartbook'!U49</f>
        <v>366948.6526583751</v>
      </c>
      <c r="X499" s="304">
        <f>'[5]Outputs to Chartbook'!V49</f>
        <v>353339.81496908062</v>
      </c>
      <c r="Y499" s="304">
        <f>'[5]Outputs to Chartbook'!W49</f>
        <v>339458.80052600033</v>
      </c>
      <c r="Z499" s="304">
        <f>'[5]Outputs to Chartbook'!X49</f>
        <v>325300.16579405847</v>
      </c>
      <c r="AA499" s="304">
        <f>'[5]Outputs to Chartbook'!Y49</f>
        <v>310858.35836747778</v>
      </c>
      <c r="AB499" s="304">
        <f>'[5]Outputs to Chartbook'!Z49</f>
        <v>296127.71479236538</v>
      </c>
      <c r="AC499" s="304">
        <f>'[5]Outputs to Chartbook'!AA49</f>
        <v>281102.45834575081</v>
      </c>
      <c r="AD499" s="304">
        <f>'[5]Outputs to Chartbook'!AB49</f>
        <v>265776.69677020388</v>
      </c>
      <c r="AE499" s="304">
        <f>'[5]Outputs to Chartbook'!AC49</f>
        <v>250144.41996314609</v>
      </c>
      <c r="AF499" s="304">
        <f>'[5]Outputs to Chartbook'!AD49</f>
        <v>234199.49761994713</v>
      </c>
      <c r="AG499" s="304">
        <f>'[5]Outputs to Chartbook'!AE49</f>
        <v>217935.67682988415</v>
      </c>
      <c r="AH499" s="304">
        <f>'[5]Outputs to Chartbook'!AF49</f>
        <v>201346.57962401994</v>
      </c>
      <c r="AI499" s="304">
        <f>'[5]Outputs to Chartbook'!AG49</f>
        <v>184425.70047403843</v>
      </c>
      <c r="AJ499" s="304">
        <f>'[5]Outputs to Chartbook'!AH49</f>
        <v>167166.40374105732</v>
      </c>
      <c r="AK499" s="304">
        <f>'[5]Outputs to Chartbook'!AI49</f>
        <v>149561.92107341657</v>
      </c>
      <c r="AL499" s="304">
        <f>'[5]Outputs to Chartbook'!AJ49</f>
        <v>131605.34875242299</v>
      </c>
      <c r="AM499" s="304">
        <f>'[5]Outputs to Chartbook'!AK49</f>
        <v>113289.64498500954</v>
      </c>
      <c r="AN499" s="304">
        <f>'[5]Outputs to Chartbook'!AL49</f>
        <v>94607.627142247831</v>
      </c>
      <c r="AO499" s="304">
        <f>'[5]Outputs to Chartbook'!AM49</f>
        <v>75551.968942630891</v>
      </c>
      <c r="AP499" s="304">
        <f>'[5]Outputs to Chartbook'!AN49</f>
        <v>56115.197579021617</v>
      </c>
      <c r="AQ499" s="349"/>
    </row>
    <row r="500" spans="1:43" s="21" customFormat="1" ht="14.4" customHeight="1">
      <c r="A500" s="231"/>
      <c r="B500" s="23" t="s">
        <v>305</v>
      </c>
      <c r="C500" s="295" t="s">
        <v>322</v>
      </c>
      <c r="D500" s="304">
        <f>'[5]Outputs to Chartbook'!B50</f>
        <v>262791.38180158823</v>
      </c>
      <c r="E500" s="304">
        <f>'[5]Outputs to Chartbook'!C50</f>
        <v>280575.98789038463</v>
      </c>
      <c r="F500" s="304">
        <f>'[5]Outputs to Chartbook'!D50</f>
        <v>297404.26147623465</v>
      </c>
      <c r="G500" s="304">
        <f>'[5]Outputs to Chartbook'!E50</f>
        <v>311591.90963139938</v>
      </c>
      <c r="H500" s="304">
        <f>'[5]Outputs to Chartbook'!F50</f>
        <v>325987.25390724873</v>
      </c>
      <c r="I500" s="304">
        <f>'[5]Outputs to Chartbook'!G50</f>
        <v>337429.24673396244</v>
      </c>
      <c r="J500" s="304">
        <f>'[5]Outputs to Chartbook'!H50</f>
        <v>349315.8690249325</v>
      </c>
      <c r="K500" s="304">
        <f>'[5]Outputs to Chartbook'!I50</f>
        <v>361666.29806288471</v>
      </c>
      <c r="L500" s="304">
        <f>'[5]Outputs to Chartbook'!J50</f>
        <v>374500.61535742035</v>
      </c>
      <c r="M500" s="304">
        <f>'[5]Outputs to Chartbook'!K50</f>
        <v>387839.85215360828</v>
      </c>
      <c r="N500" s="304">
        <f>'[5]Outputs to Chartbook'!L50</f>
        <v>401706.03733125911</v>
      </c>
      <c r="O500" s="304">
        <f>'[5]Outputs to Chartbook'!M50</f>
        <v>416122.24782385357</v>
      </c>
      <c r="P500" s="304">
        <f>'[5]Outputs to Chartbook'!N50</f>
        <v>431112.66169316811</v>
      </c>
      <c r="Q500" s="304">
        <f>'[5]Outputs to Chartbook'!O50</f>
        <v>446702.61400310625</v>
      </c>
      <c r="R500" s="304">
        <f>'[5]Outputs to Chartbook'!P50</f>
        <v>462918.65564411937</v>
      </c>
      <c r="S500" s="304">
        <f>'[5]Outputs to Chartbook'!Q50</f>
        <v>449546.57961176557</v>
      </c>
      <c r="T500" s="304">
        <f>'[5]Outputs to Chartbook'!R50</f>
        <v>435907.06205876468</v>
      </c>
      <c r="U500" s="304">
        <f>'[5]Outputs to Chartbook'!S50</f>
        <v>421994.75415470381</v>
      </c>
      <c r="V500" s="304">
        <f>'[5]Outputs to Chartbook'!T50</f>
        <v>407804.20009256172</v>
      </c>
      <c r="W500" s="304">
        <f>'[5]Outputs to Chartbook'!U50</f>
        <v>393329.83494917676</v>
      </c>
      <c r="X500" s="304">
        <f>'[5]Outputs to Chartbook'!V50</f>
        <v>378565.9825029241</v>
      </c>
      <c r="Y500" s="304">
        <f>'[5]Outputs to Chartbook'!W50</f>
        <v>363506.85300774639</v>
      </c>
      <c r="Z500" s="304">
        <f>'[5]Outputs to Chartbook'!X50</f>
        <v>348146.54092266515</v>
      </c>
      <c r="AA500" s="304">
        <f>'[5]Outputs to Chartbook'!Y50</f>
        <v>332479.0225958823</v>
      </c>
      <c r="AB500" s="304">
        <f>'[5]Outputs to Chartbook'!Z50</f>
        <v>316498.15390256373</v>
      </c>
      <c r="AC500" s="304">
        <f>'[5]Outputs to Chartbook'!AA50</f>
        <v>300197.66783537879</v>
      </c>
      <c r="AD500" s="304">
        <f>'[5]Outputs to Chartbook'!AB50</f>
        <v>283571.1720468502</v>
      </c>
      <c r="AE500" s="304">
        <f>'[5]Outputs to Chartbook'!AC50</f>
        <v>266612.14634255104</v>
      </c>
      <c r="AF500" s="304">
        <f>'[5]Outputs to Chartbook'!AD50</f>
        <v>249313.94012416591</v>
      </c>
      <c r="AG500" s="304">
        <f>'[5]Outputs to Chartbook'!AE50</f>
        <v>231669.76978141302</v>
      </c>
      <c r="AH500" s="304">
        <f>'[5]Outputs to Chartbook'!AF50</f>
        <v>213672.71603180509</v>
      </c>
      <c r="AI500" s="304">
        <f>'[5]Outputs to Chartbook'!AG50</f>
        <v>195315.72120720503</v>
      </c>
      <c r="AJ500" s="304">
        <f>'[5]Outputs to Chartbook'!AH50</f>
        <v>176591.58648611297</v>
      </c>
      <c r="AK500" s="304">
        <f>'[5]Outputs to Chartbook'!AI50</f>
        <v>157492.96907059901</v>
      </c>
      <c r="AL500" s="304">
        <f>'[5]Outputs to Chartbook'!AJ50</f>
        <v>138012.37930677482</v>
      </c>
      <c r="AM500" s="304">
        <f>'[5]Outputs to Chartbook'!AK50</f>
        <v>118142.17774767411</v>
      </c>
      <c r="AN500" s="304">
        <f>'[5]Outputs to Chartbook'!AL50</f>
        <v>97874.572157391405</v>
      </c>
      <c r="AO500" s="304">
        <f>'[5]Outputs to Chartbook'!AM50</f>
        <v>77201.614455303061</v>
      </c>
      <c r="AP500" s="304">
        <f>'[5]Outputs to Chartbook'!AN50</f>
        <v>56115.197599172934</v>
      </c>
      <c r="AQ500" s="349"/>
    </row>
    <row r="501" spans="1:43" s="21" customFormat="1" ht="14.4" customHeight="1">
      <c r="AQ501" s="32"/>
    </row>
    <row r="502" spans="1:43" s="21" customFormat="1" ht="14.4" customHeight="1"/>
    <row r="503" spans="1:43" s="95" customFormat="1" ht="18.75" customHeight="1">
      <c r="A503" s="180">
        <f>A486+1</f>
        <v>48</v>
      </c>
      <c r="B503" s="253" t="s">
        <v>351</v>
      </c>
    </row>
    <row r="504" spans="1:43" s="95" customFormat="1" ht="14.4" customHeight="1"/>
    <row r="505" spans="1:43" s="95" customFormat="1" ht="14.4" customHeight="1">
      <c r="B505" s="254" t="s">
        <v>352</v>
      </c>
      <c r="C505" s="254">
        <v>2022</v>
      </c>
      <c r="D505" s="254">
        <v>2023</v>
      </c>
      <c r="E505" s="254">
        <v>2024</v>
      </c>
      <c r="F505" s="254">
        <v>2025</v>
      </c>
      <c r="G505" s="254">
        <v>2026</v>
      </c>
      <c r="H505" s="254">
        <v>2027</v>
      </c>
      <c r="I505" s="254">
        <v>2028</v>
      </c>
      <c r="J505" s="254">
        <v>2029</v>
      </c>
      <c r="K505" s="254">
        <v>2030</v>
      </c>
      <c r="L505" s="254">
        <v>2031</v>
      </c>
      <c r="M505" s="254" t="s">
        <v>25</v>
      </c>
    </row>
    <row r="506" spans="1:43" s="95" customFormat="1" ht="14.4" customHeight="1">
      <c r="B506" s="81" t="s">
        <v>3</v>
      </c>
      <c r="C506" s="255">
        <v>32734</v>
      </c>
      <c r="D506" s="256">
        <v>28871</v>
      </c>
      <c r="E506" s="256">
        <v>31140</v>
      </c>
      <c r="F506" s="255">
        <v>30512</v>
      </c>
      <c r="G506" s="256">
        <v>29512</v>
      </c>
      <c r="H506" s="256">
        <v>30586</v>
      </c>
      <c r="I506" s="256">
        <v>25540</v>
      </c>
      <c r="J506" s="256">
        <v>22293</v>
      </c>
      <c r="K506" s="256">
        <v>23527</v>
      </c>
      <c r="L506" s="256">
        <v>25933</v>
      </c>
      <c r="M506" s="256">
        <f>SUM(C506:L506)</f>
        <v>280648</v>
      </c>
    </row>
    <row r="507" spans="1:43" s="95" customFormat="1" ht="14.4" customHeight="1">
      <c r="B507" s="81" t="s">
        <v>6</v>
      </c>
      <c r="C507" s="255">
        <v>1083</v>
      </c>
      <c r="D507" s="256">
        <v>1287</v>
      </c>
      <c r="E507" s="256">
        <v>1000</v>
      </c>
      <c r="F507" s="255">
        <v>1000</v>
      </c>
      <c r="G507" s="256">
        <v>1000</v>
      </c>
      <c r="H507" s="256">
        <v>1000</v>
      </c>
      <c r="I507" s="256">
        <v>1000</v>
      </c>
      <c r="J507" s="256">
        <v>1000</v>
      </c>
      <c r="K507" s="256">
        <v>1000</v>
      </c>
      <c r="L507" s="256">
        <v>1000</v>
      </c>
      <c r="M507" s="256">
        <f t="shared" ref="M507:M510" si="4">SUM(C507:L507)</f>
        <v>10370</v>
      </c>
    </row>
    <row r="508" spans="1:43" s="95" customFormat="1" ht="14.4" customHeight="1">
      <c r="B508" s="81" t="s">
        <v>140</v>
      </c>
      <c r="C508" s="255">
        <v>18717</v>
      </c>
      <c r="D508" s="256">
        <v>19790</v>
      </c>
      <c r="E508" s="256">
        <v>19580</v>
      </c>
      <c r="F508" s="255">
        <v>20300</v>
      </c>
      <c r="G508" s="256">
        <v>21576</v>
      </c>
      <c r="H508" s="256">
        <v>22042</v>
      </c>
      <c r="I508" s="256">
        <v>21732</v>
      </c>
      <c r="J508" s="256">
        <v>22402</v>
      </c>
      <c r="K508" s="256">
        <v>22373</v>
      </c>
      <c r="L508" s="256">
        <v>22695</v>
      </c>
      <c r="M508" s="256">
        <f t="shared" si="4"/>
        <v>211207</v>
      </c>
    </row>
    <row r="509" spans="1:43" s="95" customFormat="1" ht="14.4" customHeight="1">
      <c r="B509" s="81" t="s">
        <v>98</v>
      </c>
      <c r="C509" s="255">
        <v>24542</v>
      </c>
      <c r="D509" s="256">
        <v>18056</v>
      </c>
      <c r="E509" s="256">
        <v>17759</v>
      </c>
      <c r="F509" s="255">
        <v>17564</v>
      </c>
      <c r="G509" s="256">
        <v>17248</v>
      </c>
      <c r="H509" s="256">
        <v>17073</v>
      </c>
      <c r="I509" s="256">
        <v>16579</v>
      </c>
      <c r="J509" s="256">
        <v>17180</v>
      </c>
      <c r="K509" s="256">
        <v>16865</v>
      </c>
      <c r="L509" s="256">
        <v>17255</v>
      </c>
      <c r="M509" s="256">
        <f t="shared" si="4"/>
        <v>180121</v>
      </c>
    </row>
    <row r="510" spans="1:43" s="95" customFormat="1" ht="14.4" customHeight="1">
      <c r="B510" s="81" t="s">
        <v>99</v>
      </c>
      <c r="C510" s="255">
        <v>52624</v>
      </c>
      <c r="D510" s="256">
        <v>55651</v>
      </c>
      <c r="E510" s="256">
        <v>45518</v>
      </c>
      <c r="F510" s="255">
        <v>39100</v>
      </c>
      <c r="G510" s="256">
        <v>40615</v>
      </c>
      <c r="H510" s="256">
        <v>42423</v>
      </c>
      <c r="I510" s="256">
        <v>35297</v>
      </c>
      <c r="J510" s="256">
        <v>36473</v>
      </c>
      <c r="K510" s="256">
        <v>40015</v>
      </c>
      <c r="L510" s="256">
        <v>45083</v>
      </c>
      <c r="M510" s="256">
        <f t="shared" si="4"/>
        <v>432799</v>
      </c>
    </row>
    <row r="511" spans="1:43" s="95" customFormat="1" ht="14.4" customHeight="1">
      <c r="B511" s="195" t="s">
        <v>25</v>
      </c>
      <c r="C511" s="255">
        <f>SUM(C506:C510)</f>
        <v>129700</v>
      </c>
      <c r="D511" s="255">
        <f t="shared" ref="D511:M511" si="5">SUM(D506:D510)</f>
        <v>123655</v>
      </c>
      <c r="E511" s="255">
        <f t="shared" si="5"/>
        <v>114997</v>
      </c>
      <c r="F511" s="255">
        <f t="shared" si="5"/>
        <v>108476</v>
      </c>
      <c r="G511" s="255">
        <f t="shared" si="5"/>
        <v>109951</v>
      </c>
      <c r="H511" s="255">
        <f t="shared" si="5"/>
        <v>113124</v>
      </c>
      <c r="I511" s="255">
        <f t="shared" si="5"/>
        <v>100148</v>
      </c>
      <c r="J511" s="255">
        <f t="shared" si="5"/>
        <v>99348</v>
      </c>
      <c r="K511" s="255">
        <f t="shared" si="5"/>
        <v>103780</v>
      </c>
      <c r="L511" s="255">
        <f t="shared" si="5"/>
        <v>111966</v>
      </c>
      <c r="M511" s="255">
        <f t="shared" si="5"/>
        <v>1115145</v>
      </c>
    </row>
    <row r="512" spans="1:43" s="95" customFormat="1" ht="14.4" customHeight="1"/>
    <row r="513" spans="2:13" s="95" customFormat="1" ht="14.4" customHeight="1">
      <c r="B513" s="254" t="s">
        <v>382</v>
      </c>
      <c r="C513" s="254">
        <v>2022</v>
      </c>
      <c r="D513" s="254">
        <v>2023</v>
      </c>
      <c r="E513" s="254">
        <v>2024</v>
      </c>
      <c r="F513" s="254">
        <v>2025</v>
      </c>
      <c r="G513" s="254">
        <v>2026</v>
      </c>
      <c r="H513" s="254">
        <v>2027</v>
      </c>
      <c r="I513" s="254">
        <v>2028</v>
      </c>
      <c r="J513" s="254">
        <v>2029</v>
      </c>
      <c r="K513" s="254">
        <v>2030</v>
      </c>
      <c r="L513" s="254">
        <v>2031</v>
      </c>
      <c r="M513" s="254" t="s">
        <v>25</v>
      </c>
    </row>
    <row r="514" spans="2:13" s="95" customFormat="1" ht="14.4" customHeight="1">
      <c r="B514" s="81" t="s">
        <v>3</v>
      </c>
      <c r="C514" s="255">
        <v>11366</v>
      </c>
      <c r="D514" s="256">
        <v>9070</v>
      </c>
      <c r="E514" s="256">
        <v>7090</v>
      </c>
      <c r="F514" s="255">
        <v>7468</v>
      </c>
      <c r="G514" s="256">
        <v>6848</v>
      </c>
      <c r="H514" s="256">
        <v>7978</v>
      </c>
      <c r="I514" s="256">
        <v>7113</v>
      </c>
      <c r="J514" s="256">
        <v>5576</v>
      </c>
      <c r="K514" s="256">
        <v>6841</v>
      </c>
      <c r="L514" s="256">
        <v>6268</v>
      </c>
      <c r="M514" s="256">
        <v>75618</v>
      </c>
    </row>
    <row r="515" spans="2:13" s="95" customFormat="1" ht="14.4" customHeight="1">
      <c r="B515" s="81" t="s">
        <v>6</v>
      </c>
      <c r="C515" s="255">
        <v>1083</v>
      </c>
      <c r="D515" s="256">
        <v>1287</v>
      </c>
      <c r="E515" s="256">
        <v>1000</v>
      </c>
      <c r="F515" s="255">
        <v>1000</v>
      </c>
      <c r="G515" s="256">
        <v>1000</v>
      </c>
      <c r="H515" s="256">
        <v>1000</v>
      </c>
      <c r="I515" s="256">
        <v>1000</v>
      </c>
      <c r="J515" s="256">
        <v>1000</v>
      </c>
      <c r="K515" s="256">
        <v>1000</v>
      </c>
      <c r="L515" s="256">
        <v>1000</v>
      </c>
      <c r="M515" s="256">
        <v>10370</v>
      </c>
    </row>
    <row r="516" spans="2:13" s="95" customFormat="1" ht="14.4" customHeight="1">
      <c r="B516" s="81" t="s">
        <v>140</v>
      </c>
      <c r="C516" s="255">
        <v>17867</v>
      </c>
      <c r="D516" s="256">
        <v>18947</v>
      </c>
      <c r="E516" s="256">
        <v>18711</v>
      </c>
      <c r="F516" s="255">
        <v>19399</v>
      </c>
      <c r="G516" s="256">
        <v>20656</v>
      </c>
      <c r="H516" s="256">
        <v>21128</v>
      </c>
      <c r="I516" s="256">
        <v>20797</v>
      </c>
      <c r="J516" s="256">
        <v>21435</v>
      </c>
      <c r="K516" s="256">
        <v>21390</v>
      </c>
      <c r="L516" s="256">
        <v>21698</v>
      </c>
      <c r="M516" s="256">
        <v>202028</v>
      </c>
    </row>
    <row r="517" spans="2:13" s="95" customFormat="1" ht="14.4" customHeight="1">
      <c r="B517" s="81" t="s">
        <v>98</v>
      </c>
      <c r="C517" s="255">
        <v>23411</v>
      </c>
      <c r="D517" s="256">
        <v>16103</v>
      </c>
      <c r="E517" s="256">
        <v>15751</v>
      </c>
      <c r="F517" s="255">
        <v>15509</v>
      </c>
      <c r="G517" s="256">
        <v>15154</v>
      </c>
      <c r="H517" s="256">
        <v>14948</v>
      </c>
      <c r="I517" s="256">
        <v>14610</v>
      </c>
      <c r="J517" s="256">
        <v>14877</v>
      </c>
      <c r="K517" s="256">
        <v>14550</v>
      </c>
      <c r="L517" s="256">
        <v>14828</v>
      </c>
      <c r="M517" s="256">
        <v>159741</v>
      </c>
    </row>
    <row r="518" spans="2:13" s="95" customFormat="1" ht="14.4" customHeight="1">
      <c r="B518" s="81" t="s">
        <v>99</v>
      </c>
      <c r="C518" s="255">
        <v>51238</v>
      </c>
      <c r="D518" s="256">
        <v>54255</v>
      </c>
      <c r="E518" s="256">
        <v>43998</v>
      </c>
      <c r="F518" s="255">
        <v>37487</v>
      </c>
      <c r="G518" s="256">
        <v>38976</v>
      </c>
      <c r="H518" s="256">
        <v>40769</v>
      </c>
      <c r="I518" s="256">
        <v>33582</v>
      </c>
      <c r="J518" s="256">
        <v>34717</v>
      </c>
      <c r="K518" s="256">
        <v>38248</v>
      </c>
      <c r="L518" s="256">
        <v>43317</v>
      </c>
      <c r="M518" s="256">
        <v>416587</v>
      </c>
    </row>
    <row r="519" spans="2:13" s="95" customFormat="1" ht="14.4" customHeight="1">
      <c r="B519" s="195" t="s">
        <v>25</v>
      </c>
      <c r="C519" s="255">
        <v>104965</v>
      </c>
      <c r="D519" s="255">
        <v>99662</v>
      </c>
      <c r="E519" s="255">
        <v>86550</v>
      </c>
      <c r="F519" s="255">
        <v>80863</v>
      </c>
      <c r="G519" s="255">
        <v>82634</v>
      </c>
      <c r="H519" s="255">
        <v>85823</v>
      </c>
      <c r="I519" s="255">
        <v>77102</v>
      </c>
      <c r="J519" s="255">
        <v>77605</v>
      </c>
      <c r="K519" s="255">
        <v>82029</v>
      </c>
      <c r="L519" s="255">
        <v>87111</v>
      </c>
      <c r="M519" s="255">
        <v>864344</v>
      </c>
    </row>
    <row r="520" spans="2:13" s="95" customFormat="1" ht="14.4" customHeight="1"/>
    <row r="521" spans="2:13" s="95" customFormat="1" ht="14.4" customHeight="1">
      <c r="B521" s="254" t="s">
        <v>353</v>
      </c>
      <c r="C521" s="254">
        <v>2022</v>
      </c>
      <c r="D521" s="254">
        <v>2023</v>
      </c>
      <c r="E521" s="254">
        <v>2024</v>
      </c>
      <c r="F521" s="254">
        <v>2025</v>
      </c>
      <c r="G521" s="254">
        <v>2026</v>
      </c>
      <c r="H521" s="254">
        <v>2027</v>
      </c>
      <c r="I521" s="254">
        <v>2028</v>
      </c>
      <c r="J521" s="254">
        <v>2029</v>
      </c>
      <c r="K521" s="254">
        <v>2030</v>
      </c>
      <c r="L521" s="254">
        <v>2031</v>
      </c>
      <c r="M521" s="254" t="s">
        <v>25</v>
      </c>
    </row>
    <row r="522" spans="2:13" s="95" customFormat="1" ht="14.4" customHeight="1">
      <c r="B522" s="81" t="s">
        <v>3</v>
      </c>
      <c r="C522" s="255">
        <v>14199</v>
      </c>
      <c r="D522" s="256">
        <v>14770</v>
      </c>
      <c r="E522" s="256">
        <v>15009</v>
      </c>
      <c r="F522" s="255">
        <v>15013</v>
      </c>
      <c r="G522" s="256">
        <v>15389</v>
      </c>
      <c r="H522" s="256">
        <v>15815</v>
      </c>
      <c r="I522" s="256">
        <v>15892</v>
      </c>
      <c r="J522" s="256">
        <v>16280</v>
      </c>
      <c r="K522" s="256">
        <v>16855</v>
      </c>
      <c r="L522" s="256">
        <v>16913</v>
      </c>
      <c r="M522" s="256">
        <f>SUM(C522:L522)</f>
        <v>156135</v>
      </c>
    </row>
    <row r="523" spans="2:13" s="95" customFormat="1" ht="14.4" customHeight="1">
      <c r="B523" s="81" t="s">
        <v>6</v>
      </c>
      <c r="C523" s="255">
        <v>2013</v>
      </c>
      <c r="D523" s="256">
        <v>2301</v>
      </c>
      <c r="E523" s="256">
        <v>2311</v>
      </c>
      <c r="F523" s="255">
        <v>2321</v>
      </c>
      <c r="G523" s="256">
        <v>2331</v>
      </c>
      <c r="H523" s="256">
        <v>2341</v>
      </c>
      <c r="I523" s="256">
        <v>2351</v>
      </c>
      <c r="J523" s="256">
        <v>2361</v>
      </c>
      <c r="K523" s="256">
        <v>2371</v>
      </c>
      <c r="L523" s="256">
        <v>2381</v>
      </c>
      <c r="M523" s="256">
        <f t="shared" ref="M523:M527" si="6">SUM(C523:L523)</f>
        <v>23082</v>
      </c>
    </row>
    <row r="524" spans="2:13" s="95" customFormat="1" ht="14.4" customHeight="1">
      <c r="B524" s="81" t="s">
        <v>140</v>
      </c>
      <c r="C524" s="255">
        <v>18767</v>
      </c>
      <c r="D524" s="256">
        <v>18987</v>
      </c>
      <c r="E524" s="256">
        <v>19261</v>
      </c>
      <c r="F524" s="255">
        <v>19735</v>
      </c>
      <c r="G524" s="256">
        <v>20245</v>
      </c>
      <c r="H524" s="256">
        <v>20690</v>
      </c>
      <c r="I524" s="256">
        <v>21141</v>
      </c>
      <c r="J524" s="256">
        <v>21605</v>
      </c>
      <c r="K524" s="256">
        <v>22076</v>
      </c>
      <c r="L524" s="256">
        <v>22581</v>
      </c>
      <c r="M524" s="256">
        <f t="shared" si="6"/>
        <v>205088</v>
      </c>
    </row>
    <row r="525" spans="2:13" s="95" customFormat="1" ht="14.4" customHeight="1">
      <c r="B525" s="81" t="s">
        <v>98</v>
      </c>
      <c r="C525" s="255">
        <v>10152</v>
      </c>
      <c r="D525" s="256">
        <v>10916</v>
      </c>
      <c r="E525" s="256">
        <v>11134</v>
      </c>
      <c r="F525" s="255">
        <v>11356</v>
      </c>
      <c r="G525" s="256">
        <v>11584</v>
      </c>
      <c r="H525" s="256">
        <v>11816</v>
      </c>
      <c r="I525" s="256">
        <v>12051</v>
      </c>
      <c r="J525" s="256">
        <v>12293</v>
      </c>
      <c r="K525" s="256">
        <v>12539</v>
      </c>
      <c r="L525" s="256">
        <v>12790</v>
      </c>
      <c r="M525" s="256">
        <f t="shared" si="6"/>
        <v>116631</v>
      </c>
    </row>
    <row r="526" spans="2:13" s="95" customFormat="1" ht="14.4" customHeight="1">
      <c r="B526" s="81" t="s">
        <v>99</v>
      </c>
      <c r="C526" s="255">
        <v>49852</v>
      </c>
      <c r="D526" s="256">
        <v>51265</v>
      </c>
      <c r="E526" s="256">
        <v>52502</v>
      </c>
      <c r="F526" s="255">
        <v>53553</v>
      </c>
      <c r="G526" s="256">
        <v>55176</v>
      </c>
      <c r="H526" s="256">
        <v>56279</v>
      </c>
      <c r="I526" s="256">
        <v>57979</v>
      </c>
      <c r="J526" s="256">
        <v>59139</v>
      </c>
      <c r="K526" s="256">
        <v>60321</v>
      </c>
      <c r="L526" s="256">
        <v>61528</v>
      </c>
      <c r="M526" s="256">
        <f t="shared" si="6"/>
        <v>557594</v>
      </c>
    </row>
    <row r="527" spans="2:13" s="95" customFormat="1" ht="14.4" customHeight="1">
      <c r="B527" s="195" t="s">
        <v>25</v>
      </c>
      <c r="C527" s="255">
        <f>SUM(C522:C526)</f>
        <v>94983</v>
      </c>
      <c r="D527" s="255">
        <f t="shared" ref="D527:L527" si="7">SUM(D522:D526)</f>
        <v>98239</v>
      </c>
      <c r="E527" s="255">
        <f t="shared" si="7"/>
        <v>100217</v>
      </c>
      <c r="F527" s="255">
        <f t="shared" si="7"/>
        <v>101978</v>
      </c>
      <c r="G527" s="255">
        <f t="shared" si="7"/>
        <v>104725</v>
      </c>
      <c r="H527" s="255">
        <f t="shared" si="7"/>
        <v>106941</v>
      </c>
      <c r="I527" s="255">
        <f t="shared" si="7"/>
        <v>109414</v>
      </c>
      <c r="J527" s="255">
        <f t="shared" si="7"/>
        <v>111678</v>
      </c>
      <c r="K527" s="255">
        <f t="shared" si="7"/>
        <v>114162</v>
      </c>
      <c r="L527" s="255">
        <f t="shared" si="7"/>
        <v>116193</v>
      </c>
      <c r="M527" s="255">
        <f t="shared" si="6"/>
        <v>1058530</v>
      </c>
    </row>
    <row r="528" spans="2:13" s="95" customFormat="1" ht="14.4" customHeight="1">
      <c r="L528" s="257"/>
      <c r="M528" s="257"/>
    </row>
    <row r="529" spans="1:11" s="95" customFormat="1" ht="14.4" customHeight="1">
      <c r="B529" s="258" t="s">
        <v>354</v>
      </c>
    </row>
    <row r="530" spans="1:11" s="95" customFormat="1" ht="14.4" customHeight="1">
      <c r="B530" s="258"/>
    </row>
    <row r="531" spans="1:11" s="95" customFormat="1" ht="18.75" customHeight="1">
      <c r="A531" s="180">
        <f>A503+1</f>
        <v>49</v>
      </c>
      <c r="B531" s="253" t="s">
        <v>370</v>
      </c>
    </row>
    <row r="532" spans="1:11" s="95" customFormat="1" ht="18.75" customHeight="1">
      <c r="A532" s="180"/>
      <c r="B532" s="253"/>
      <c r="C532" s="254" t="s">
        <v>167</v>
      </c>
      <c r="D532" s="254" t="s">
        <v>371</v>
      </c>
      <c r="E532" s="254" t="s">
        <v>372</v>
      </c>
      <c r="F532" s="254" t="s">
        <v>373</v>
      </c>
      <c r="G532" s="254" t="s">
        <v>374</v>
      </c>
      <c r="H532" s="254" t="s">
        <v>375</v>
      </c>
      <c r="I532" s="254" t="s">
        <v>376</v>
      </c>
      <c r="J532" s="254" t="s">
        <v>377</v>
      </c>
      <c r="K532" s="254" t="s">
        <v>378</v>
      </c>
    </row>
    <row r="533" spans="1:11" s="95" customFormat="1" ht="14.4" customHeight="1">
      <c r="B533" s="81" t="s">
        <v>6</v>
      </c>
      <c r="C533" s="256">
        <f>'[1]Waterfall Chart for Final'!$B$25</f>
        <v>4603.3487567682841</v>
      </c>
      <c r="D533" s="256">
        <v>4839</v>
      </c>
      <c r="E533" s="256">
        <v>5284</v>
      </c>
      <c r="F533" s="255">
        <v>5681</v>
      </c>
      <c r="G533" s="256">
        <v>6093</v>
      </c>
      <c r="H533" s="256" cm="1">
        <f t="array" ref="H533:K537">TRANSPOSE([2]Outputs!$C$35:$G$38)</f>
        <v>4852.0403518113271</v>
      </c>
      <c r="I533" s="256">
        <v>5338.6596192036195</v>
      </c>
      <c r="J533" s="255">
        <v>5751.6559853987037</v>
      </c>
      <c r="K533" s="256">
        <v>6175.4592209665452</v>
      </c>
    </row>
    <row r="534" spans="1:11" s="95" customFormat="1" ht="14.4" customHeight="1">
      <c r="B534" s="81" t="s">
        <v>140</v>
      </c>
      <c r="C534" s="256">
        <f>'[1]Waterfall Chart for Final'!$B$45</f>
        <v>54774.81938771117</v>
      </c>
      <c r="D534" s="256">
        <v>58875</v>
      </c>
      <c r="E534" s="256">
        <v>66648</v>
      </c>
      <c r="F534" s="255">
        <v>74245</v>
      </c>
      <c r="G534" s="256">
        <v>82475</v>
      </c>
      <c r="H534" s="256">
        <v>57632.911093390459</v>
      </c>
      <c r="I534" s="256">
        <v>64168.656318669084</v>
      </c>
      <c r="J534" s="255">
        <v>69923.586379332599</v>
      </c>
      <c r="K534" s="256">
        <v>75899.419977248355</v>
      </c>
    </row>
    <row r="535" spans="1:11" s="95" customFormat="1" ht="14.4" customHeight="1">
      <c r="B535" s="81" t="s">
        <v>3</v>
      </c>
      <c r="C535" s="256">
        <f>'[1]Waterfall Chart for Final'!$B$65</f>
        <v>54035.228279184143</v>
      </c>
      <c r="D535" s="256">
        <v>56856</v>
      </c>
      <c r="E535" s="256">
        <v>62771</v>
      </c>
      <c r="F535" s="255">
        <v>68231</v>
      </c>
      <c r="G535" s="256">
        <v>73989</v>
      </c>
      <c r="H535" s="256">
        <v>58316.783576111382</v>
      </c>
      <c r="I535" s="256">
        <v>61645.833277031728</v>
      </c>
      <c r="J535" s="255">
        <v>63816.278908925728</v>
      </c>
      <c r="K535" s="256">
        <v>65846.290613672361</v>
      </c>
    </row>
    <row r="536" spans="1:11" s="95" customFormat="1" ht="14.4" customHeight="1">
      <c r="B536" s="81" t="s">
        <v>98</v>
      </c>
      <c r="C536" s="256">
        <f>'[1]Waterfall Chart for Final'!$B$85</f>
        <v>25681.792135408836</v>
      </c>
      <c r="D536" s="256">
        <v>28250</v>
      </c>
      <c r="E536" s="256">
        <v>32036</v>
      </c>
      <c r="F536" s="255">
        <v>35765</v>
      </c>
      <c r="G536" s="256">
        <v>39831</v>
      </c>
      <c r="H536" s="256">
        <v>28565.852081866513</v>
      </c>
      <c r="I536" s="256">
        <v>32919.034204534095</v>
      </c>
      <c r="J536" s="255">
        <v>37148.604807211515</v>
      </c>
      <c r="K536" s="256">
        <v>41782.01630625355</v>
      </c>
    </row>
    <row r="537" spans="1:11" s="95" customFormat="1" ht="14.4" customHeight="1">
      <c r="B537" s="81" t="s">
        <v>99</v>
      </c>
      <c r="C537" s="256">
        <f>'[1]Waterfall Chart for Final'!$B$105</f>
        <v>135238.04138837827</v>
      </c>
      <c r="D537" s="256">
        <v>148762</v>
      </c>
      <c r="E537" s="256">
        <v>167033</v>
      </c>
      <c r="F537" s="255">
        <v>187411</v>
      </c>
      <c r="G537" s="256">
        <v>210275</v>
      </c>
      <c r="H537" s="256">
        <v>147227.28121438954</v>
      </c>
      <c r="I537" s="256">
        <v>163454.71988581572</v>
      </c>
      <c r="J537" s="255">
        <v>180939.31938394424</v>
      </c>
      <c r="K537" s="256">
        <v>200245.54476221118</v>
      </c>
    </row>
    <row r="538" spans="1:11" s="95" customFormat="1" ht="14.4" customHeight="1">
      <c r="B538" s="195" t="s">
        <v>25</v>
      </c>
      <c r="C538" s="255">
        <f>SUM(C533:C537)</f>
        <v>274333.22994745069</v>
      </c>
      <c r="D538" s="255">
        <f>SUM(D533:D537)</f>
        <v>297582</v>
      </c>
      <c r="E538" s="255">
        <f t="shared" ref="E538:K538" si="8">SUM(E533:E537)</f>
        <v>333772</v>
      </c>
      <c r="F538" s="255">
        <f t="shared" si="8"/>
        <v>371333</v>
      </c>
      <c r="G538" s="255">
        <f t="shared" si="8"/>
        <v>412663</v>
      </c>
      <c r="H538" s="255">
        <f t="shared" si="8"/>
        <v>296594.86831756926</v>
      </c>
      <c r="I538" s="255">
        <f t="shared" si="8"/>
        <v>327526.90330525429</v>
      </c>
      <c r="J538" s="255">
        <f t="shared" si="8"/>
        <v>357579.4454648128</v>
      </c>
      <c r="K538" s="255">
        <f t="shared" si="8"/>
        <v>389948.73088035197</v>
      </c>
    </row>
    <row r="539" spans="1:11" s="95" customFormat="1" ht="14.4" customHeight="1">
      <c r="B539" s="258"/>
      <c r="E539" s="257"/>
      <c r="I539" s="257"/>
      <c r="J539" s="257"/>
      <c r="K539" s="257"/>
    </row>
    <row r="540" spans="1:11" s="95" customFormat="1" ht="14.4" customHeight="1">
      <c r="B540" s="258" t="s">
        <v>379</v>
      </c>
      <c r="G540" s="302"/>
      <c r="H540" s="302"/>
      <c r="I540" s="302"/>
      <c r="J540" s="302"/>
    </row>
    <row r="541" spans="1:11" s="95" customFormat="1" ht="14.4" customHeight="1">
      <c r="B541" s="258"/>
      <c r="G541" s="302"/>
      <c r="H541" s="302"/>
      <c r="I541" s="302"/>
      <c r="J541" s="302"/>
    </row>
    <row r="542" spans="1:11" s="95" customFormat="1" ht="17.25" customHeight="1">
      <c r="A542" s="180">
        <f>A531+1</f>
        <v>50</v>
      </c>
      <c r="B542" s="253" t="s">
        <v>392</v>
      </c>
      <c r="G542" s="302"/>
      <c r="H542" s="302"/>
      <c r="I542" s="302"/>
      <c r="J542" s="302"/>
    </row>
    <row r="543" spans="1:11" s="95" customFormat="1" ht="14.4" customHeight="1">
      <c r="B543" s="258"/>
      <c r="C543" s="322" t="str">
        <f>'[3]Chart book'!C57</f>
        <v>Draft decision base opex</v>
      </c>
      <c r="D543" s="322" t="str">
        <f>'[3]Chart book'!D57</f>
        <v>DY21 opex from GPB ID</v>
      </c>
      <c r="E543" s="322" t="str">
        <f>'[3]Chart book'!E57</f>
        <v>Final decision base opex</v>
      </c>
      <c r="F543" s="322" t="str">
        <f>'[3]Chart book'!F57</f>
        <v>Draft vs final % change</v>
      </c>
      <c r="G543" s="302"/>
      <c r="H543" s="302"/>
      <c r="I543" s="302"/>
      <c r="J543" s="302"/>
    </row>
    <row r="544" spans="1:11" s="95" customFormat="1" ht="14.4" customHeight="1">
      <c r="B544" s="52" t="str">
        <f>'[3]Chart book'!B58</f>
        <v>First Gas Distribution</v>
      </c>
      <c r="C544" s="92">
        <f>'[3]Chart book'!C58</f>
        <v>8816</v>
      </c>
      <c r="D544" s="92">
        <f>'[3]Chart book'!D58</f>
        <v>9988</v>
      </c>
      <c r="E544" s="92">
        <f>'[3]Chart book'!E58</f>
        <v>9152</v>
      </c>
      <c r="F544" s="290">
        <f>'[3]Chart book'!F58</f>
        <v>3.8112522686025496E-2</v>
      </c>
      <c r="G544" s="302"/>
    </row>
    <row r="545" spans="1:7" s="95" customFormat="1" ht="14.4" customHeight="1">
      <c r="B545" s="52" t="str">
        <f>'[3]Chart book'!B59</f>
        <v>First Gas Transmission</v>
      </c>
      <c r="C545" s="92">
        <f>'[3]Chart book'!C59</f>
        <v>48386</v>
      </c>
      <c r="D545" s="92">
        <f>'[3]Chart book'!D59</f>
        <v>62112</v>
      </c>
      <c r="E545" s="92">
        <f>'[3]Chart book'!E59</f>
        <v>47233</v>
      </c>
      <c r="F545" s="290">
        <f>'[3]Chart book'!F59</f>
        <v>-2.3829206795354052E-2</v>
      </c>
      <c r="G545" s="302"/>
    </row>
    <row r="546" spans="1:7" s="95" customFormat="1" ht="14.4" customHeight="1">
      <c r="B546" s="52" t="str">
        <f>'[3]Chart book'!B60</f>
        <v>GasNet Distribution</v>
      </c>
      <c r="C546" s="92">
        <f>'[3]Chart book'!C60</f>
        <v>1783</v>
      </c>
      <c r="D546" s="92">
        <f>'[3]Chart book'!D60</f>
        <v>2009</v>
      </c>
      <c r="E546" s="92">
        <f>'[3]Chart book'!E60</f>
        <v>2009</v>
      </c>
      <c r="F546" s="290">
        <f>'[3]Chart book'!F60</f>
        <v>0.12675266404935503</v>
      </c>
      <c r="G546" s="302"/>
    </row>
    <row r="547" spans="1:7" s="95" customFormat="1" ht="14.4" customHeight="1">
      <c r="B547" s="52" t="str">
        <f>'[3]Chart book'!B61</f>
        <v>Powerco Distribution</v>
      </c>
      <c r="C547" s="92">
        <f>'[3]Chart book'!C61</f>
        <v>18846</v>
      </c>
      <c r="D547" s="92">
        <f>'[3]Chart book'!D61</f>
        <v>18073</v>
      </c>
      <c r="E547" s="92">
        <f>'[3]Chart book'!E61</f>
        <v>18073</v>
      </c>
      <c r="F547" s="290">
        <f>'[3]Chart book'!F61</f>
        <v>-4.1016661360500861E-2</v>
      </c>
      <c r="G547" s="302"/>
    </row>
    <row r="548" spans="1:7" s="95" customFormat="1" ht="14.4" customHeight="1">
      <c r="B548" s="52" t="str">
        <f>'[3]Chart book'!B62</f>
        <v>Vector Distribution</v>
      </c>
      <c r="C548" s="92">
        <f>'[3]Chart book'!C62</f>
        <v>13550</v>
      </c>
      <c r="D548" s="92">
        <f>'[3]Chart book'!D62</f>
        <v>13323</v>
      </c>
      <c r="E548" s="92">
        <f>'[3]Chart book'!E62</f>
        <v>13664</v>
      </c>
      <c r="F548" s="290">
        <f>'[3]Chart book'!F62</f>
        <v>8.4132841328412589E-3</v>
      </c>
      <c r="G548" s="302"/>
    </row>
    <row r="549" spans="1:7" s="95" customFormat="1" ht="14.4" customHeight="1">
      <c r="B549" s="258"/>
      <c r="G549" s="302"/>
    </row>
    <row r="550" spans="1:7" s="95" customFormat="1" ht="20.25" customHeight="1">
      <c r="A550" s="180">
        <f>A542+1</f>
        <v>51</v>
      </c>
      <c r="B550" s="253" t="s">
        <v>403</v>
      </c>
      <c r="G550" s="302"/>
    </row>
    <row r="551" spans="1:7" s="95" customFormat="1" ht="14.4" customHeight="1">
      <c r="B551" s="322" t="str">
        <f>'[3]Chart book'!C49</f>
        <v>Capex category</v>
      </c>
      <c r="C551" s="322" t="str">
        <f>'[3]Chart book'!D49</f>
        <v>Historical average cap or accept forecast</v>
      </c>
      <c r="D551" s="322" t="str">
        <f>'[3]Chart book'!E49</f>
        <v>Total forecast amount ($000)</v>
      </c>
      <c r="E551" s="322" t="str">
        <f>'[3]Chart book'!F49</f>
        <v>Total allowance amount ($000)</v>
      </c>
      <c r="F551" s="258"/>
      <c r="G551" s="302"/>
    </row>
    <row r="552" spans="1:7" s="95" customFormat="1" ht="14.4" customHeight="1">
      <c r="B552" s="52" t="str">
        <f>'[3]Chart book'!C50</f>
        <v>Network capex</v>
      </c>
      <c r="C552" s="92" t="str">
        <f>'[3]Chart book'!D50</f>
        <v>Historical average cap</v>
      </c>
      <c r="D552" s="92">
        <f>'[3]Chart book'!E50</f>
        <v>134184.95919091557</v>
      </c>
      <c r="E552" s="92">
        <f>'[3]Chart book'!F50</f>
        <v>119597.26784724892</v>
      </c>
      <c r="F552" s="327"/>
      <c r="G552" s="302"/>
    </row>
    <row r="553" spans="1:7" s="95" customFormat="1" ht="14.4" customHeight="1">
      <c r="B553" s="52" t="str">
        <f>'[3]Chart book'!C51</f>
        <v>Non-network capex</v>
      </c>
      <c r="C553" s="92" t="str">
        <f>'[3]Chart book'!D51</f>
        <v>Accept forecast</v>
      </c>
      <c r="D553" s="92">
        <f>'[3]Chart book'!E51</f>
        <v>42790.59845632322</v>
      </c>
      <c r="E553" s="92">
        <f>'[3]Chart book'!F51</f>
        <v>42611.253281037629</v>
      </c>
      <c r="F553" s="327"/>
      <c r="G553" s="302"/>
    </row>
    <row r="554" spans="1:7" s="95" customFormat="1" ht="14.4" customHeight="1">
      <c r="B554" s="52" t="str">
        <f>'[3]Chart book'!C52</f>
        <v>System growth capex</v>
      </c>
      <c r="C554" s="92" t="str">
        <f>'[3]Chart book'!D52</f>
        <v>Historical average cap</v>
      </c>
      <c r="D554" s="92">
        <f>'[3]Chart book'!E52</f>
        <v>34600.191977496805</v>
      </c>
      <c r="E554" s="92">
        <f>'[3]Chart book'!F52</f>
        <v>22688.604349594199</v>
      </c>
      <c r="F554" s="327"/>
      <c r="G554" s="302"/>
    </row>
    <row r="555" spans="1:7" s="95" customFormat="1" ht="14.4" customHeight="1">
      <c r="B555" s="52" t="str">
        <f>'[3]Chart book'!C53</f>
        <v>Non-growth network capex</v>
      </c>
      <c r="C555" s="92" t="str">
        <f>'[3]Chart book'!D53</f>
        <v>Historical average cap</v>
      </c>
      <c r="D555" s="92">
        <f>'[3]Chart book'!E53</f>
        <v>73912.788314707417</v>
      </c>
      <c r="E555" s="92">
        <f>'[3]Chart book'!F53</f>
        <v>53588.495565799123</v>
      </c>
      <c r="F555" s="327"/>
      <c r="G555" s="302"/>
    </row>
    <row r="556" spans="1:7" s="95" customFormat="1" ht="14.4" customHeight="1">
      <c r="B556" s="52" t="str">
        <f>'[3]Chart book'!C54</f>
        <v>Consumer connection capex</v>
      </c>
      <c r="C556" s="92" t="str">
        <f>'[3]Chart book'!D54</f>
        <v>Accept forecast</v>
      </c>
      <c r="D556" s="92">
        <f>'[3]Chart book'!E54</f>
        <v>44843.370148854323</v>
      </c>
      <c r="E556" s="92">
        <f>'[3]Chart book'!F54</f>
        <v>45225.91137981748</v>
      </c>
      <c r="F556" s="327"/>
      <c r="G556" s="302"/>
    </row>
    <row r="557" spans="1:7" s="95" customFormat="1" ht="14.4" customHeight="1">
      <c r="B557" s="258"/>
      <c r="G557" s="302"/>
    </row>
    <row r="558" spans="1:7" s="95" customFormat="1" ht="16.5" customHeight="1">
      <c r="A558" s="180">
        <f>A550+1</f>
        <v>52</v>
      </c>
      <c r="B558" s="253" t="s">
        <v>406</v>
      </c>
      <c r="G558" s="302"/>
    </row>
    <row r="559" spans="1:7" s="95" customFormat="1" ht="14.4" customHeight="1">
      <c r="B559" s="322" t="s">
        <v>407</v>
      </c>
      <c r="C559" s="322" t="s">
        <v>408</v>
      </c>
      <c r="D559" s="322" t="s">
        <v>409</v>
      </c>
      <c r="E559" s="322" t="s">
        <v>410</v>
      </c>
      <c r="G559" s="302"/>
    </row>
    <row r="560" spans="1:7" s="95" customFormat="1" ht="14.4" customHeight="1">
      <c r="B560" s="52" t="s">
        <v>98</v>
      </c>
      <c r="C560" s="92">
        <f>'[3]Chart book'!C67</f>
        <v>17382</v>
      </c>
      <c r="D560" s="92">
        <f>'[3]Chart book'!D67</f>
        <v>12852</v>
      </c>
      <c r="E560" s="92">
        <f>'[3]Chart book'!E67</f>
        <v>12192.592356706607</v>
      </c>
      <c r="G560" s="302"/>
    </row>
    <row r="561" spans="1:7" s="95" customFormat="1" ht="14.4" customHeight="1">
      <c r="B561" s="52" t="s">
        <v>411</v>
      </c>
      <c r="C561" s="92">
        <f>'[3]Chart book'!C68</f>
        <v>600</v>
      </c>
      <c r="D561" s="92">
        <f>'[3]Chart book'!D68</f>
        <v>528</v>
      </c>
      <c r="E561" s="92">
        <f>'[3]Chart book'!E68</f>
        <v>528.23391479687757</v>
      </c>
      <c r="G561" s="302"/>
    </row>
    <row r="562" spans="1:7" s="95" customFormat="1" ht="14.4" customHeight="1">
      <c r="B562" s="52" t="s">
        <v>412</v>
      </c>
      <c r="C562" s="92">
        <f>'[3]Chart book'!C69</f>
        <v>5443</v>
      </c>
      <c r="D562" s="92">
        <f>'[3]Chart book'!D69</f>
        <v>5347</v>
      </c>
      <c r="E562" s="92">
        <f>'[3]Chart book'!E69</f>
        <v>5131.4944337724728</v>
      </c>
      <c r="G562" s="302"/>
    </row>
    <row r="563" spans="1:7" s="95" customFormat="1" ht="14.4" customHeight="1">
      <c r="B563" s="52" t="s">
        <v>413</v>
      </c>
      <c r="C563" s="92">
        <f>'[3]Chart book'!C70</f>
        <v>11113</v>
      </c>
      <c r="D563" s="92">
        <f>'[3]Chart book'!D70</f>
        <v>3289</v>
      </c>
      <c r="E563" s="92">
        <f>'[3]Chart book'!E70</f>
        <v>4840.3469990319136</v>
      </c>
      <c r="G563" s="302"/>
    </row>
    <row r="564" spans="1:7" s="95" customFormat="1" ht="14.4" customHeight="1">
      <c r="B564" s="117"/>
      <c r="C564" s="252"/>
      <c r="D564" s="252"/>
      <c r="E564" s="252"/>
      <c r="G564" s="302"/>
    </row>
    <row r="565" spans="1:7" s="95" customFormat="1" ht="14.4" customHeight="1">
      <c r="A565" s="180">
        <f>A558+1</f>
        <v>53</v>
      </c>
      <c r="B565" s="253" t="s">
        <v>414</v>
      </c>
      <c r="G565" s="302"/>
    </row>
    <row r="566" spans="1:7" s="95" customFormat="1" ht="14.4" customHeight="1">
      <c r="B566" s="322" t="s">
        <v>407</v>
      </c>
      <c r="C566" s="322" t="s">
        <v>408</v>
      </c>
      <c r="D566" s="322" t="s">
        <v>409</v>
      </c>
      <c r="E566" s="322" t="s">
        <v>410</v>
      </c>
      <c r="G566" s="302"/>
    </row>
    <row r="567" spans="1:7" s="95" customFormat="1" ht="14.4" customHeight="1">
      <c r="B567" s="52" t="s">
        <v>98</v>
      </c>
      <c r="C567" s="92">
        <f>'[3]Chart book'!C75</f>
        <v>20636</v>
      </c>
      <c r="D567" s="92">
        <f>'[3]Chart book'!D75</f>
        <v>16277</v>
      </c>
      <c r="E567" s="92">
        <f>'[3]Chart book'!E75</f>
        <v>15195.902256619034</v>
      </c>
      <c r="G567" s="302"/>
    </row>
    <row r="568" spans="1:7" s="95" customFormat="1" ht="14.4" customHeight="1">
      <c r="B568" s="52" t="s">
        <v>411</v>
      </c>
      <c r="C568" s="92">
        <f>'[3]Chart book'!C76</f>
        <v>2500</v>
      </c>
      <c r="D568" s="92">
        <f>'[3]Chart book'!D76</f>
        <v>1666</v>
      </c>
      <c r="E568" s="92">
        <f>'[3]Chart book'!E76</f>
        <v>1741.3205394157271</v>
      </c>
      <c r="G568" s="302"/>
    </row>
    <row r="569" spans="1:7" s="95" customFormat="1" ht="14.4" customHeight="1">
      <c r="B569" s="52" t="s">
        <v>412</v>
      </c>
      <c r="C569" s="92">
        <f>'[3]Chart book'!C77</f>
        <v>31832</v>
      </c>
      <c r="D569" s="92">
        <f>'[3]Chart book'!D77</f>
        <v>26586</v>
      </c>
      <c r="E569" s="92">
        <f>'[3]Chart book'!E77</f>
        <v>26519.809865927484</v>
      </c>
      <c r="G569" s="302"/>
    </row>
    <row r="570" spans="1:7" s="95" customFormat="1" ht="14.4" customHeight="1">
      <c r="B570" s="52" t="s">
        <v>413</v>
      </c>
      <c r="C570" s="92">
        <f>'[3]Chart book'!C78</f>
        <v>19046</v>
      </c>
      <c r="D570" s="92">
        <f>'[3]Chart book'!D78</f>
        <v>9149</v>
      </c>
      <c r="E570" s="92">
        <f>'[3]Chart book'!E78</f>
        <v>9660.6686938306957</v>
      </c>
    </row>
    <row r="571" spans="1:7" s="95" customFormat="1" ht="14.4" customHeight="1">
      <c r="B571" s="21"/>
      <c r="C571" s="21"/>
    </row>
    <row r="572" spans="1:7" s="95" customFormat="1" ht="14.4" customHeight="1">
      <c r="B572" s="21"/>
    </row>
    <row r="573" spans="1:7" s="95" customFormat="1" ht="14.4" customHeight="1">
      <c r="B573" s="21"/>
    </row>
    <row r="574" spans="1:7" s="95" customFormat="1" ht="14.4" customHeight="1"/>
    <row r="575" spans="1:7" s="95" customFormat="1" ht="23.4">
      <c r="A575" s="178" t="s">
        <v>62</v>
      </c>
    </row>
    <row r="576" spans="1:7" s="95" customFormat="1"/>
    <row r="577" spans="1:5" s="95" customFormat="1" ht="21">
      <c r="A577" s="180">
        <f>A542+1</f>
        <v>51</v>
      </c>
      <c r="B577" s="96" t="s">
        <v>63</v>
      </c>
      <c r="E577" s="191"/>
    </row>
    <row r="578" spans="1:5" s="95" customFormat="1" ht="27.6">
      <c r="B578" s="93"/>
      <c r="C578" s="80" t="s">
        <v>66</v>
      </c>
      <c r="D578" s="80" t="s">
        <v>68</v>
      </c>
    </row>
    <row r="579" spans="1:5" s="95" customFormat="1">
      <c r="B579" s="81" t="s">
        <v>64</v>
      </c>
      <c r="C579" s="219">
        <f>'[2]Outputs to Chartbook'!C69</f>
        <v>147.22728121438954</v>
      </c>
      <c r="D579" s="219">
        <f>'[2]Outputs to Chartbook'!D69</f>
        <v>3</v>
      </c>
    </row>
    <row r="580" spans="1:5" s="95" customFormat="1">
      <c r="B580" s="200"/>
    </row>
    <row r="581" spans="1:5" s="95" customFormat="1"/>
    <row r="582" spans="1:5" s="95" customFormat="1" ht="21">
      <c r="A582" s="180">
        <f>A577+1</f>
        <v>52</v>
      </c>
      <c r="B582" s="220" t="s">
        <v>172</v>
      </c>
    </row>
    <row r="583" spans="1:5" s="95" customFormat="1" ht="24" customHeight="1">
      <c r="B583" s="93"/>
      <c r="C583" s="80" t="str">
        <f>'[2]Outputs to Chartbook'!C72</f>
        <v>Rate of change / Alternative X factor</v>
      </c>
    </row>
    <row r="584" spans="1:5" s="95" customFormat="1">
      <c r="B584" s="81" t="str">
        <f>'[2]Outputs to Chartbook'!B73</f>
        <v>Rate of change</v>
      </c>
      <c r="C584" s="221">
        <f>'[2]Outputs to Chartbook'!C73</f>
        <v>-8.4999999999999742E-2</v>
      </c>
    </row>
    <row r="585" spans="1:5" s="95" customFormat="1">
      <c r="B585" s="200"/>
    </row>
    <row r="586" spans="1:5" s="95" customFormat="1"/>
    <row r="587" spans="1:5" s="95" customFormat="1" ht="21">
      <c r="A587" s="180">
        <f>+A582+1</f>
        <v>53</v>
      </c>
      <c r="B587" s="96" t="s">
        <v>69</v>
      </c>
      <c r="E587" s="191"/>
    </row>
    <row r="588" spans="1:5" s="95" customFormat="1" ht="27.6">
      <c r="B588" s="93"/>
      <c r="C588" s="80" t="s">
        <v>67</v>
      </c>
      <c r="D588" s="80" t="s">
        <v>68</v>
      </c>
    </row>
    <row r="589" spans="1:5" s="95" customFormat="1">
      <c r="B589" s="222">
        <v>45199</v>
      </c>
      <c r="C589" s="223">
        <f>'[2]Outputs to Chartbook'!C78</f>
        <v>147227.28121438954</v>
      </c>
      <c r="D589" s="223">
        <f>'[2]Outputs to Chartbook'!D78</f>
        <v>3</v>
      </c>
    </row>
    <row r="590" spans="1:5" s="95" customFormat="1">
      <c r="B590" s="222">
        <v>45565</v>
      </c>
      <c r="C590" s="223">
        <f>'[2]Outputs to Chartbook'!C79</f>
        <v>163454.71988581572</v>
      </c>
      <c r="D590" s="223">
        <f>'[2]Outputs to Chartbook'!D79</f>
        <v>3</v>
      </c>
    </row>
    <row r="591" spans="1:5" s="95" customFormat="1">
      <c r="B591" s="222">
        <v>45930</v>
      </c>
      <c r="C591" s="223">
        <f>'[2]Outputs to Chartbook'!C80</f>
        <v>180939.31938394424</v>
      </c>
      <c r="D591" s="223">
        <f>'[2]Outputs to Chartbook'!D80</f>
        <v>3</v>
      </c>
    </row>
    <row r="592" spans="1:5" s="95" customFormat="1">
      <c r="B592" s="222">
        <v>46295</v>
      </c>
      <c r="C592" s="223">
        <f>'[2]Outputs to Chartbook'!C81</f>
        <v>200245.54476221118</v>
      </c>
      <c r="D592" s="223">
        <f>'[2]Outputs to Chartbook'!D81</f>
        <v>3</v>
      </c>
    </row>
    <row r="593" spans="1:5" s="95" customFormat="1">
      <c r="B593" s="200"/>
    </row>
    <row r="594" spans="1:5" s="95" customFormat="1"/>
    <row r="595" spans="1:5" s="95" customFormat="1" ht="21">
      <c r="A595" s="180">
        <f>+A587+1</f>
        <v>54</v>
      </c>
      <c r="B595" s="96" t="s">
        <v>95</v>
      </c>
    </row>
    <row r="596" spans="1:5" s="95" customFormat="1">
      <c r="B596" s="93"/>
      <c r="C596" s="80" t="s">
        <v>65</v>
      </c>
      <c r="D596" s="80" t="s">
        <v>68</v>
      </c>
    </row>
    <row r="597" spans="1:5" s="95" customFormat="1">
      <c r="B597" s="81" t="s">
        <v>70</v>
      </c>
      <c r="C597" s="94">
        <f>'[2]Outputs to Chartbook'!C85</f>
        <v>0</v>
      </c>
      <c r="D597" s="223">
        <f>'[2]Outputs to Chartbook'!D85</f>
        <v>0</v>
      </c>
      <c r="E597" s="224"/>
    </row>
    <row r="598" spans="1:5" s="95" customFormat="1"/>
    <row r="599" spans="1:5" s="95" customFormat="1" ht="21">
      <c r="A599" s="180"/>
      <c r="B599" s="96" t="s">
        <v>96</v>
      </c>
      <c r="E599" s="224"/>
    </row>
    <row r="600" spans="1:5" s="95" customFormat="1">
      <c r="B600" s="93"/>
      <c r="C600" s="80" t="s">
        <v>65</v>
      </c>
      <c r="D600" s="80" t="s">
        <v>68</v>
      </c>
    </row>
    <row r="601" spans="1:5" s="95" customFormat="1">
      <c r="B601" s="81" t="s">
        <v>70</v>
      </c>
      <c r="C601" s="94">
        <f>'[2]Outputs to Chartbook'!C89</f>
        <v>5.67E-2</v>
      </c>
      <c r="D601" s="223">
        <f>'[2]Outputs to Chartbook'!D89</f>
        <v>2</v>
      </c>
    </row>
    <row r="602" spans="1:5" s="95" customFormat="1">
      <c r="B602" s="200"/>
    </row>
    <row r="603" spans="1:5" s="95" customFormat="1">
      <c r="B603" s="97"/>
    </row>
    <row r="604" spans="1:5" s="95" customFormat="1" ht="21">
      <c r="A604" s="180">
        <f>A595+1</f>
        <v>55</v>
      </c>
      <c r="B604" s="345"/>
      <c r="C604" s="8"/>
      <c r="D604" s="8"/>
    </row>
    <row r="605" spans="1:5" s="95" customFormat="1">
      <c r="B605" s="93"/>
      <c r="C605" s="80" t="str">
        <f>'[2]Outputs to Chartbook'!C150</f>
        <v>Value</v>
      </c>
      <c r="D605" s="80" t="str">
        <f>'[2]Outputs to Chartbook'!D150</f>
        <v>Decimal places</v>
      </c>
    </row>
    <row r="606" spans="1:5" s="95" customFormat="1">
      <c r="B606" s="81" t="str">
        <f>'[2]Outputs to Chartbook'!B151</f>
        <v>Transitional adjusted asset life</v>
      </c>
      <c r="C606" s="346">
        <f>'[2]Outputs to Chartbook'!C151</f>
        <v>16.615077254265273</v>
      </c>
      <c r="D606" s="347">
        <f>'[2]Outputs to Chartbook'!D151</f>
        <v>2</v>
      </c>
    </row>
    <row r="607" spans="1:5" s="95" customFormat="1">
      <c r="B607" s="97"/>
    </row>
    <row r="608" spans="1:5" s="95" customFormat="1">
      <c r="B608" s="97"/>
    </row>
    <row r="609" spans="1:4" s="95" customFormat="1" ht="21">
      <c r="A609" s="180">
        <f>A604+1</f>
        <v>56</v>
      </c>
      <c r="B609" s="345"/>
      <c r="C609" s="8"/>
    </row>
    <row r="610" spans="1:4" s="95" customFormat="1">
      <c r="B610" s="93"/>
      <c r="C610" s="80" t="str">
        <f>'[2]Outputs to Chartbook'!C154</f>
        <v>Value</v>
      </c>
      <c r="D610" s="80" t="str">
        <f>'[2]Outputs to Chartbook'!D154</f>
        <v>Decimal places</v>
      </c>
    </row>
    <row r="611" spans="1:4" s="95" customFormat="1">
      <c r="B611" s="81" t="str">
        <f>'[2]Outputs to Chartbook'!B155</f>
        <v>Total depreciation, $m</v>
      </c>
      <c r="C611" s="346">
        <f>'[2]Outputs to Chartbook'!C155</f>
        <v>219.84905161680069</v>
      </c>
      <c r="D611" s="347">
        <f>'[2]Outputs to Chartbook'!D155</f>
        <v>2</v>
      </c>
    </row>
    <row r="612" spans="1:4" s="95" customFormat="1">
      <c r="B612" s="97"/>
    </row>
    <row r="613" spans="1:4" s="95" customFormat="1" ht="23.4">
      <c r="A613" s="178" t="s">
        <v>71</v>
      </c>
    </row>
    <row r="614" spans="1:4" s="95" customFormat="1"/>
    <row r="615" spans="1:4" s="95" customFormat="1" ht="21">
      <c r="A615" s="180">
        <f>A609+1</f>
        <v>57</v>
      </c>
      <c r="B615" s="96" t="s">
        <v>63</v>
      </c>
    </row>
    <row r="616" spans="1:4" s="95" customFormat="1" ht="27.6">
      <c r="B616" s="79" t="s">
        <v>72</v>
      </c>
      <c r="C616" s="80" t="s">
        <v>77</v>
      </c>
      <c r="D616" s="80" t="s">
        <v>68</v>
      </c>
    </row>
    <row r="617" spans="1:4" s="95" customFormat="1">
      <c r="B617" s="222" t="s">
        <v>73</v>
      </c>
      <c r="C617" s="219">
        <f>'[2]Outputs to Chartbook'!C95</f>
        <v>4.8520403518113273</v>
      </c>
      <c r="D617" s="223">
        <f>'[2]Outputs to Chartbook'!D95</f>
        <v>3</v>
      </c>
    </row>
    <row r="618" spans="1:4" s="95" customFormat="1">
      <c r="B618" s="222" t="s">
        <v>74</v>
      </c>
      <c r="C618" s="219">
        <f>'[2]Outputs to Chartbook'!C96</f>
        <v>57.632911093390462</v>
      </c>
      <c r="D618" s="223">
        <f>'[2]Outputs to Chartbook'!D96</f>
        <v>3</v>
      </c>
    </row>
    <row r="619" spans="1:4" s="95" customFormat="1">
      <c r="B619" s="222" t="s">
        <v>75</v>
      </c>
      <c r="C619" s="219">
        <f>'[2]Outputs to Chartbook'!C97</f>
        <v>58.316783576111384</v>
      </c>
      <c r="D619" s="223">
        <f>'[2]Outputs to Chartbook'!D97</f>
        <v>3</v>
      </c>
    </row>
    <row r="620" spans="1:4" s="95" customFormat="1">
      <c r="B620" s="225" t="s">
        <v>98</v>
      </c>
      <c r="C620" s="219">
        <f>'[2]Outputs to Chartbook'!C98</f>
        <v>28.565852081866513</v>
      </c>
      <c r="D620" s="223">
        <f>'[2]Outputs to Chartbook'!D98</f>
        <v>3</v>
      </c>
    </row>
    <row r="621" spans="1:4" s="95" customFormat="1">
      <c r="B621" s="200"/>
    </row>
    <row r="622" spans="1:4" s="95" customFormat="1">
      <c r="B622" s="97"/>
    </row>
    <row r="623" spans="1:4" s="95" customFormat="1" ht="21">
      <c r="A623" s="180">
        <f>A615+1</f>
        <v>58</v>
      </c>
      <c r="B623" s="96" t="s">
        <v>173</v>
      </c>
    </row>
    <row r="624" spans="1:4" s="95" customFormat="1" ht="25.5" customHeight="1">
      <c r="B624" s="79" t="s">
        <v>72</v>
      </c>
      <c r="C624" s="79" t="str">
        <f>'[2]Outputs to Chartbook'!C101</f>
        <v>Rate of change / Alternative X factor</v>
      </c>
    </row>
    <row r="625" spans="1:5" s="95" customFormat="1">
      <c r="B625" s="222" t="s">
        <v>73</v>
      </c>
      <c r="C625" s="226">
        <f>'[2]Outputs to Chartbook'!C102</f>
        <v>-5.4999999999999938E-2</v>
      </c>
    </row>
    <row r="626" spans="1:5" s="95" customFormat="1">
      <c r="B626" s="222" t="s">
        <v>74</v>
      </c>
      <c r="C626" s="226">
        <f>'[2]Outputs to Chartbook'!C103</f>
        <v>-4.9999999999999822E-2</v>
      </c>
    </row>
    <row r="627" spans="1:5" s="95" customFormat="1">
      <c r="B627" s="222" t="s">
        <v>75</v>
      </c>
      <c r="C627" s="226">
        <f>'[2]Outputs to Chartbook'!C104</f>
        <v>0</v>
      </c>
    </row>
    <row r="628" spans="1:5" s="95" customFormat="1">
      <c r="B628" s="225" t="s">
        <v>98</v>
      </c>
      <c r="C628" s="226">
        <f>'[2]Outputs to Chartbook'!C105</f>
        <v>-9.9999999999999867E-2</v>
      </c>
    </row>
    <row r="629" spans="1:5" s="95" customFormat="1">
      <c r="B629" s="200"/>
    </row>
    <row r="630" spans="1:5" s="95" customFormat="1">
      <c r="B630" s="97"/>
    </row>
    <row r="631" spans="1:5" s="95" customFormat="1" ht="21">
      <c r="A631" s="180">
        <f>+A615+1</f>
        <v>58</v>
      </c>
      <c r="B631" s="96" t="s">
        <v>78</v>
      </c>
    </row>
    <row r="632" spans="1:5" s="95" customFormat="1">
      <c r="B632" s="79" t="s">
        <v>72</v>
      </c>
      <c r="C632" s="80" t="s">
        <v>79</v>
      </c>
      <c r="D632" s="80" t="s">
        <v>68</v>
      </c>
    </row>
    <row r="633" spans="1:5" s="95" customFormat="1">
      <c r="B633" s="222" t="s">
        <v>73</v>
      </c>
      <c r="C633" s="227">
        <f>'[2]Outputs to Chartbook'!C110</f>
        <v>0.99607102026032623</v>
      </c>
      <c r="D633" s="228">
        <f>'[2]Outputs to Chartbook'!D110</f>
        <v>4</v>
      </c>
    </row>
    <row r="634" spans="1:5" s="95" customFormat="1">
      <c r="B634" s="222" t="s">
        <v>74</v>
      </c>
      <c r="C634" s="227">
        <f>'[2]Outputs to Chartbook'!C111</f>
        <v>1.0280839896344838</v>
      </c>
      <c r="D634" s="228">
        <f>'[2]Outputs to Chartbook'!D111</f>
        <v>4</v>
      </c>
    </row>
    <row r="635" spans="1:5" s="95" customFormat="1">
      <c r="B635" s="222" t="s">
        <v>75</v>
      </c>
      <c r="C635" s="227">
        <f>'[2]Outputs to Chartbook'!C112</f>
        <v>1.0297256851263301</v>
      </c>
      <c r="D635" s="228">
        <f>'[2]Outputs to Chartbook'!D112</f>
        <v>4</v>
      </c>
    </row>
    <row r="636" spans="1:5" s="95" customFormat="1">
      <c r="B636" s="222" t="s">
        <v>76</v>
      </c>
      <c r="C636" s="227">
        <f>'[2]Outputs to Chartbook'!C113</f>
        <v>1.0274419505609997</v>
      </c>
      <c r="D636" s="228">
        <f>'[2]Outputs to Chartbook'!D113</f>
        <v>4</v>
      </c>
    </row>
    <row r="637" spans="1:5" s="95" customFormat="1">
      <c r="B637" s="200"/>
    </row>
    <row r="638" spans="1:5" s="95" customFormat="1">
      <c r="B638" s="97"/>
    </row>
    <row r="639" spans="1:5" s="95" customFormat="1" ht="21">
      <c r="A639" s="180">
        <f>+A631+1</f>
        <v>59</v>
      </c>
      <c r="B639" s="96" t="s">
        <v>91</v>
      </c>
    </row>
    <row r="640" spans="1:5" s="95" customFormat="1">
      <c r="B640" s="93"/>
      <c r="C640" s="80" t="s">
        <v>65</v>
      </c>
      <c r="D640" s="80" t="s">
        <v>68</v>
      </c>
      <c r="E640" s="224"/>
    </row>
    <row r="641" spans="1:47" s="95" customFormat="1">
      <c r="B641" s="81" t="s">
        <v>70</v>
      </c>
      <c r="C641" s="94">
        <f>'[2]Outputs to Chartbook'!C117</f>
        <v>4.0399999999999998E-2</v>
      </c>
      <c r="D641" s="228">
        <f>'[2]Outputs to Chartbook'!D117</f>
        <v>2</v>
      </c>
    </row>
    <row r="642" spans="1:47" s="95" customFormat="1">
      <c r="B642" s="229"/>
      <c r="C642" s="230"/>
      <c r="D642" s="230"/>
    </row>
    <row r="643" spans="1:47" s="8" customFormat="1" ht="21">
      <c r="A643" s="180">
        <f>A639+1</f>
        <v>60</v>
      </c>
      <c r="B643" s="345"/>
      <c r="C643" s="47"/>
      <c r="D643" s="48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</row>
    <row r="644" spans="1:47" s="8" customFormat="1">
      <c r="A644" s="21"/>
      <c r="B644" s="93"/>
      <c r="C644" s="80" t="str">
        <f>'[2]Outputs to Chartbook'!C160</f>
        <v>Transitional adjusted asset life</v>
      </c>
      <c r="D644" s="80" t="str">
        <f>'[2]Outputs to Chartbook'!D160</f>
        <v>Decimal places</v>
      </c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</row>
    <row r="645" spans="1:47">
      <c r="A645" s="21"/>
      <c r="B645" s="348" t="str">
        <f>'[2]Outputs to Chartbook'!B161</f>
        <v>GasNet Limited</v>
      </c>
      <c r="C645" s="346">
        <f>'[2]Outputs to Chartbook'!C161</f>
        <v>20.025797891122572</v>
      </c>
      <c r="D645" s="347">
        <f>'[2]Outputs to Chartbook'!D161</f>
        <v>2</v>
      </c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</row>
    <row r="646" spans="1:47">
      <c r="B646" s="348" t="str">
        <f>'[2]Outputs to Chartbook'!B162</f>
        <v>Powerco Limited</v>
      </c>
      <c r="C646" s="346">
        <f>'[2]Outputs to Chartbook'!C162</f>
        <v>17.747292074092464</v>
      </c>
      <c r="D646" s="347">
        <f>'[2]Outputs to Chartbook'!D162</f>
        <v>2</v>
      </c>
    </row>
    <row r="647" spans="1:47">
      <c r="B647" s="348" t="str">
        <f>'[2]Outputs to Chartbook'!B163</f>
        <v>Vector Limited</v>
      </c>
      <c r="C647" s="346">
        <f>'[2]Outputs to Chartbook'!C163</f>
        <v>20.573868761477357</v>
      </c>
      <c r="D647" s="347">
        <f>'[2]Outputs to Chartbook'!D163</f>
        <v>2</v>
      </c>
    </row>
    <row r="648" spans="1:47">
      <c r="B648" s="348" t="str">
        <f>'[2]Outputs to Chartbook'!B164</f>
        <v>First Gas Limited</v>
      </c>
      <c r="C648" s="346">
        <f>'[2]Outputs to Chartbook'!C164</f>
        <v>17.280451135888878</v>
      </c>
      <c r="D648" s="347">
        <f>'[2]Outputs to Chartbook'!D164</f>
        <v>2</v>
      </c>
    </row>
    <row r="650" spans="1:47" ht="21">
      <c r="A650" s="180">
        <f>A643+1</f>
        <v>61</v>
      </c>
      <c r="B650" s="345"/>
    </row>
    <row r="651" spans="1:47">
      <c r="B651" s="93"/>
      <c r="C651" s="80" t="str">
        <f>'[2]Outputs to Chartbook'!C167</f>
        <v>Total depreciation, $m</v>
      </c>
      <c r="D651" s="80" t="str">
        <f>'[2]Outputs to Chartbook'!D167</f>
        <v>Decimal places</v>
      </c>
    </row>
    <row r="652" spans="1:47">
      <c r="B652" s="348" t="str">
        <f>'[2]Outputs to Chartbook'!B168</f>
        <v>GasNet Limited</v>
      </c>
      <c r="C652" s="346">
        <f>'[2]Outputs to Chartbook'!C168</f>
        <v>5.2980765769339921</v>
      </c>
      <c r="D652" s="347">
        <f>'[2]Outputs to Chartbook'!D168</f>
        <v>2</v>
      </c>
    </row>
    <row r="653" spans="1:47">
      <c r="B653" s="348" t="str">
        <f>'[2]Outputs to Chartbook'!B169</f>
        <v>Powerco Limited</v>
      </c>
      <c r="C653" s="346">
        <f>'[2]Outputs to Chartbook'!C169</f>
        <v>95.262002290614149</v>
      </c>
      <c r="D653" s="347">
        <f>'[2]Outputs to Chartbook'!D169</f>
        <v>2</v>
      </c>
    </row>
    <row r="654" spans="1:47">
      <c r="B654" s="348" t="str">
        <f>'[2]Outputs to Chartbook'!B170</f>
        <v>Vector Limited</v>
      </c>
      <c r="C654" s="346">
        <f>'[2]Outputs to Chartbook'!C170</f>
        <v>94.016876204780914</v>
      </c>
      <c r="D654" s="347">
        <f>'[2]Outputs to Chartbook'!D170</f>
        <v>2</v>
      </c>
    </row>
    <row r="655" spans="1:47">
      <c r="B655" s="348" t="str">
        <f>'[2]Outputs to Chartbook'!B171</f>
        <v>First Gas Limited</v>
      </c>
      <c r="C655" s="346">
        <f>'[2]Outputs to Chartbook'!C171</f>
        <v>44.218014630959516</v>
      </c>
      <c r="D655" s="347">
        <f>'[2]Outputs to Chartbook'!D171</f>
        <v>2</v>
      </c>
    </row>
  </sheetData>
  <sheetProtection formatColumns="0" formatRows="0"/>
  <sortState xmlns:xlrd2="http://schemas.microsoft.com/office/spreadsheetml/2017/richdata2" ref="B5:H22">
    <sortCondition ref="B5:B22"/>
  </sortState>
  <mergeCells count="1">
    <mergeCell ref="C182:D182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17" fitToHeight="0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WH327"/>
  <sheetViews>
    <sheetView showGridLines="0" view="pageBreakPreview" zoomScaleNormal="100" zoomScaleSheetLayoutView="100" workbookViewId="0"/>
  </sheetViews>
  <sheetFormatPr defaultRowHeight="14.4"/>
  <cols>
    <col min="1" max="2" width="13.44140625" style="21" customWidth="1"/>
    <col min="3" max="3" width="2.77734375" customWidth="1"/>
    <col min="4" max="4" width="23" customWidth="1"/>
    <col min="5" max="5" width="19.44140625" customWidth="1"/>
    <col min="6" max="6" width="17.88671875" customWidth="1"/>
    <col min="7" max="7" width="14.88671875" style="8" customWidth="1"/>
    <col min="8" max="9" width="10.77734375" customWidth="1"/>
    <col min="10" max="11" width="17.109375" customWidth="1"/>
    <col min="12" max="14" width="17.109375" style="8" customWidth="1"/>
    <col min="15" max="16" width="31" style="8" customWidth="1"/>
    <col min="17" max="22" width="17.109375" style="21" customWidth="1"/>
    <col min="23" max="23" width="8.21875" style="21" customWidth="1"/>
    <col min="24" max="606" width="9" style="21"/>
  </cols>
  <sheetData>
    <row r="1" spans="1:606" s="21" customFormat="1" ht="25.8">
      <c r="A1" s="20" t="s">
        <v>32</v>
      </c>
    </row>
    <row r="2" spans="1:606" s="21" customFormat="1"/>
    <row r="3" spans="1:606" s="1" customFormat="1" ht="23.4">
      <c r="A3" s="22" t="s">
        <v>13</v>
      </c>
      <c r="B3" s="21"/>
      <c r="C3" s="21"/>
      <c r="D3" s="21"/>
      <c r="E3" s="21"/>
      <c r="F3" s="21"/>
      <c r="G3" s="21"/>
      <c r="H3"/>
      <c r="I3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</row>
    <row r="4" spans="1:606">
      <c r="A4" s="335" t="s">
        <v>439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21"/>
      <c r="M4" s="21"/>
      <c r="N4" s="21"/>
      <c r="O4" s="21"/>
      <c r="P4" s="21"/>
      <c r="S4" s="28"/>
    </row>
    <row r="5" spans="1:606" s="1" customFormat="1" ht="33.75" customHeight="1">
      <c r="A5" s="29" t="s">
        <v>35</v>
      </c>
      <c r="B5" s="21"/>
      <c r="C5" s="21"/>
      <c r="D5" s="53" t="s">
        <v>316</v>
      </c>
      <c r="E5" s="54" t="str">
        <f>+Inputs!C6</f>
        <v xml:space="preserve">Starting prices </v>
      </c>
      <c r="F5" s="54" t="str">
        <f>+Inputs!D6</f>
        <v>Rate of change (relative to the CPI)</v>
      </c>
      <c r="G5" s="54" t="str">
        <f>+Inputs!E6</f>
        <v>DPP2 MAR for the year ending 2022</v>
      </c>
      <c r="H5" s="54" t="str">
        <f>+Inputs!F6</f>
        <v>Increase from 2021/2022 MAR</v>
      </c>
      <c r="I5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</row>
    <row r="6" spans="1:606" s="1" customFormat="1" ht="28.5" customHeight="1">
      <c r="A6" s="25" t="s">
        <v>33</v>
      </c>
      <c r="B6" s="26" t="s">
        <v>34</v>
      </c>
      <c r="C6" s="21"/>
      <c r="D6" s="55" t="str">
        <f>+Inputs!B7</f>
        <v>GasNet</v>
      </c>
      <c r="E6" s="64">
        <f>+Inputs!C7</f>
        <v>4.8520640239079711</v>
      </c>
      <c r="F6" s="70">
        <f>Inputs!D7</f>
        <v>5.4999999999999938E-2</v>
      </c>
      <c r="G6" s="63">
        <f>Inputs!E7</f>
        <v>4.3839982678933236</v>
      </c>
      <c r="H6" s="6">
        <f>Inputs!F7</f>
        <v>0.10676686609175379</v>
      </c>
      <c r="I6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</row>
    <row r="7" spans="1:606" s="1" customFormat="1" ht="27.75" customHeight="1">
      <c r="A7" s="42" t="s">
        <v>12</v>
      </c>
      <c r="B7" s="115" t="s">
        <v>12</v>
      </c>
      <c r="C7" s="21"/>
      <c r="D7" s="56" t="str">
        <f>+Inputs!B8</f>
        <v>Powerco</v>
      </c>
      <c r="E7" s="66">
        <f>+Inputs!C8</f>
        <v>57.632911093390462</v>
      </c>
      <c r="F7" s="315">
        <f>Inputs!D8</f>
        <v>4.9999999999999822E-2</v>
      </c>
      <c r="G7" s="65">
        <f>Inputs!E8</f>
        <v>51.435568618416461</v>
      </c>
      <c r="H7" s="7">
        <f>Inputs!F8</f>
        <v>0.12048748835557821</v>
      </c>
      <c r="I7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</row>
    <row r="8" spans="1:606" ht="29.25" customHeight="1">
      <c r="A8" s="309" t="s">
        <v>163</v>
      </c>
      <c r="B8" s="309"/>
      <c r="C8" s="21"/>
      <c r="D8" s="55" t="str">
        <f>+Inputs!B9</f>
        <v>Vector</v>
      </c>
      <c r="E8" s="64">
        <f>+Inputs!C9</f>
        <v>58.316783576111384</v>
      </c>
      <c r="F8" s="314">
        <f>Inputs!D9</f>
        <v>0</v>
      </c>
      <c r="G8" s="63">
        <f>Inputs!E9</f>
        <v>50.702277198411046</v>
      </c>
      <c r="H8" s="6">
        <f>Inputs!F9</f>
        <v>0.15018075712660428</v>
      </c>
      <c r="J8" s="21"/>
      <c r="K8" s="21"/>
      <c r="L8" s="21"/>
      <c r="M8" s="21"/>
      <c r="N8" s="21"/>
      <c r="O8" s="21"/>
      <c r="P8" s="21"/>
    </row>
    <row r="9" spans="1:606" ht="30" customHeight="1">
      <c r="C9" s="21"/>
      <c r="D9" s="56" t="str">
        <f>+Inputs!B10</f>
        <v>First Gas Distribution</v>
      </c>
      <c r="E9" s="66">
        <f>+Inputs!C10</f>
        <v>28.565852081866513</v>
      </c>
      <c r="F9" s="315">
        <f>Inputs!D10</f>
        <v>9.9999999999999867E-2</v>
      </c>
      <c r="G9" s="65">
        <f>Inputs!E10</f>
        <v>24.646151307304976</v>
      </c>
      <c r="H9" s="7">
        <f>Inputs!F10</f>
        <v>0.15903906154303948</v>
      </c>
      <c r="J9" s="21"/>
      <c r="K9" s="21"/>
      <c r="L9" s="21"/>
      <c r="M9" s="21"/>
      <c r="N9" s="21"/>
      <c r="O9" s="21"/>
      <c r="P9" s="21"/>
    </row>
    <row r="10" spans="1:606" s="1" customFormat="1" ht="27" customHeight="1" thickBot="1">
      <c r="A10" s="21"/>
      <c r="B10" s="21"/>
      <c r="C10" s="21"/>
      <c r="D10" s="55" t="str">
        <f>+Inputs!B11</f>
        <v>First Gas Transmission</v>
      </c>
      <c r="E10" s="64">
        <f>+Inputs!C11</f>
        <v>147.22728121438954</v>
      </c>
      <c r="F10" s="314">
        <f>Inputs!D11</f>
        <v>8.4999999999999742E-2</v>
      </c>
      <c r="G10" s="63">
        <f>Inputs!E11</f>
        <v>131.62338640956244</v>
      </c>
      <c r="H10" s="6">
        <f>Inputs!F11</f>
        <v>0.11854956197733468</v>
      </c>
      <c r="I10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</row>
    <row r="11" spans="1:606" ht="29.25" customHeight="1" thickBot="1">
      <c r="C11" s="21"/>
      <c r="D11" s="57" t="str">
        <f>+Inputs!B12</f>
        <v>Industry total</v>
      </c>
      <c r="E11" s="69">
        <f>+Inputs!C12</f>
        <v>296.59489198966588</v>
      </c>
      <c r="F11" s="58"/>
      <c r="G11" s="68">
        <f>Inputs!E12</f>
        <v>262.79138180158827</v>
      </c>
      <c r="H11" s="58">
        <f>Inputs!F12</f>
        <v>0.1286324915084156</v>
      </c>
      <c r="I11" s="21"/>
      <c r="J11" s="21"/>
      <c r="K11" s="21"/>
      <c r="L11" s="21"/>
      <c r="M11" s="21"/>
      <c r="N11" s="21"/>
      <c r="O11" s="21"/>
      <c r="P11" s="21"/>
    </row>
    <row r="12" spans="1:606">
      <c r="C12" s="21"/>
      <c r="D12" s="21"/>
      <c r="E12" s="21"/>
      <c r="F12" s="21"/>
      <c r="G12" s="21"/>
      <c r="H12" s="21"/>
      <c r="I12" s="21"/>
      <c r="J12" s="147"/>
      <c r="K12" s="21"/>
      <c r="L12" s="21"/>
      <c r="M12" s="21"/>
      <c r="N12" s="21"/>
      <c r="O12" s="21"/>
      <c r="P12" s="21"/>
    </row>
    <row r="13" spans="1:606" s="19" customFormat="1" ht="23.4">
      <c r="A13" s="22" t="s">
        <v>127</v>
      </c>
      <c r="B13" s="21"/>
      <c r="C13" s="21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4"/>
      <c r="P13" s="4"/>
      <c r="Q13" s="4"/>
      <c r="R13" s="4"/>
      <c r="S13" s="4"/>
      <c r="T13" s="4"/>
      <c r="U13" s="4"/>
      <c r="V13" s="4"/>
      <c r="W13" s="4"/>
      <c r="X13" s="32"/>
      <c r="Y13" s="32"/>
      <c r="Z13" s="32"/>
      <c r="AA13" s="32"/>
      <c r="AB13" s="32"/>
      <c r="AC13" s="32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</row>
    <row r="14" spans="1:606" s="19" customFormat="1" ht="28.5" customHeight="1">
      <c r="A14" s="356" t="s">
        <v>440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59"/>
      <c r="O14" s="4"/>
      <c r="P14" s="4"/>
      <c r="Q14" s="4"/>
      <c r="R14" s="320"/>
      <c r="S14" s="321"/>
      <c r="T14" s="320"/>
      <c r="U14" s="320"/>
      <c r="V14" s="320"/>
      <c r="W14" s="320"/>
      <c r="X14" s="316"/>
      <c r="Y14" s="316"/>
      <c r="Z14" s="316"/>
      <c r="AA14" s="316"/>
      <c r="AB14" s="316"/>
      <c r="AC14" s="316"/>
    </row>
    <row r="15" spans="1:606" ht="47.25" customHeight="1">
      <c r="A15" s="29" t="s">
        <v>35</v>
      </c>
      <c r="C15" s="21"/>
      <c r="D15" s="53" t="str">
        <f>+Inputs!B15</f>
        <v>Gas Pipeline Business</v>
      </c>
      <c r="E15" s="54" t="s">
        <v>17</v>
      </c>
      <c r="F15" s="54" t="s">
        <v>18</v>
      </c>
      <c r="G15" s="54" t="s">
        <v>25</v>
      </c>
      <c r="H15" s="54" t="str">
        <f>+Inputs!G15</f>
        <v>Opex - supplier forecast</v>
      </c>
      <c r="I15" s="54" t="str">
        <f>+Inputs!H15</f>
        <v>Capex - supplier forecast</v>
      </c>
      <c r="J15" s="54" t="s">
        <v>358</v>
      </c>
      <c r="K15" s="114"/>
      <c r="L15" s="114"/>
      <c r="M15" s="119"/>
      <c r="N15" s="119"/>
      <c r="O15" s="114"/>
      <c r="P15" s="114"/>
      <c r="Q15" s="114"/>
      <c r="R15" s="114"/>
      <c r="S15" s="114"/>
      <c r="T15" s="114"/>
      <c r="U15" s="114"/>
      <c r="V15" s="32"/>
      <c r="W15" s="32"/>
      <c r="X15" s="32"/>
      <c r="Y15" s="32"/>
      <c r="Z15" s="32"/>
      <c r="AA15" s="32"/>
      <c r="WG15"/>
      <c r="WH15"/>
    </row>
    <row r="16" spans="1:606" ht="29.25" customHeight="1">
      <c r="A16" s="25" t="s">
        <v>33</v>
      </c>
      <c r="B16" s="26" t="s">
        <v>34</v>
      </c>
      <c r="C16" s="21"/>
      <c r="D16" s="55" t="str">
        <f>+Inputs!B16</f>
        <v>GasNet</v>
      </c>
      <c r="E16" s="64">
        <f>+Inputs!C16</f>
        <v>9.4540000000000006</v>
      </c>
      <c r="F16" s="64">
        <f>+Inputs!D16</f>
        <v>3.3085544542126044</v>
      </c>
      <c r="G16" s="64">
        <f>E16+F16</f>
        <v>12.762554454212605</v>
      </c>
      <c r="H16" s="64">
        <f>+Inputs!G16</f>
        <v>9.2739999999999991</v>
      </c>
      <c r="I16" s="64">
        <f>+Inputs!H16</f>
        <v>4.2152500000000002</v>
      </c>
      <c r="J16" s="64">
        <f>+Inputs!I16</f>
        <v>9.6079987875448971</v>
      </c>
      <c r="K16" s="294"/>
      <c r="L16" s="294"/>
      <c r="M16" s="120"/>
      <c r="N16" s="120"/>
      <c r="O16" s="121"/>
      <c r="P16" s="121"/>
      <c r="Q16" s="121"/>
      <c r="R16" s="121"/>
      <c r="S16" s="121"/>
      <c r="T16" s="121"/>
      <c r="U16" s="121"/>
      <c r="V16" s="32"/>
      <c r="W16" s="32"/>
      <c r="X16" s="32"/>
      <c r="Y16" s="32"/>
      <c r="Z16" s="32"/>
      <c r="AA16" s="32"/>
      <c r="WG16"/>
      <c r="WH16"/>
    </row>
    <row r="17" spans="1:606" ht="28.5" customHeight="1">
      <c r="A17" s="115" t="s">
        <v>26</v>
      </c>
      <c r="B17" s="115" t="s">
        <v>26</v>
      </c>
      <c r="C17" s="21"/>
      <c r="D17" s="56" t="str">
        <f>+Inputs!B17</f>
        <v>Powerco</v>
      </c>
      <c r="E17" s="66">
        <f>+Inputs!C17</f>
        <v>73.584999999999994</v>
      </c>
      <c r="F17" s="66">
        <f>+Inputs!D17</f>
        <v>67.270532197188558</v>
      </c>
      <c r="G17" s="66">
        <f t="shared" ref="G17:G21" si="0">E17+F17</f>
        <v>140.85553219718855</v>
      </c>
      <c r="H17" s="66">
        <f>+Inputs!G17</f>
        <v>73.405000000000001</v>
      </c>
      <c r="I17" s="66">
        <f>+Inputs!H17</f>
        <v>72.694000000000003</v>
      </c>
      <c r="J17" s="66">
        <f>+Inputs!I17</f>
        <v>75.561856071468114</v>
      </c>
      <c r="K17" s="294"/>
      <c r="L17" s="294"/>
      <c r="M17" s="120"/>
      <c r="N17" s="120"/>
      <c r="O17" s="121"/>
      <c r="P17" s="121"/>
      <c r="Q17" s="121"/>
      <c r="R17" s="121"/>
      <c r="S17" s="121"/>
      <c r="T17" s="121"/>
      <c r="U17" s="121"/>
      <c r="V17" s="32"/>
      <c r="W17" s="32"/>
      <c r="X17" s="32"/>
      <c r="Y17" s="32"/>
      <c r="Z17" s="32"/>
      <c r="AA17" s="32"/>
      <c r="WG17"/>
      <c r="WH17"/>
    </row>
    <row r="18" spans="1:606" ht="27.75" customHeight="1">
      <c r="A18" s="115" t="s">
        <v>185</v>
      </c>
      <c r="B18" s="115" t="s">
        <v>185</v>
      </c>
      <c r="C18" s="21"/>
      <c r="D18" s="55" t="str">
        <f>+Inputs!B18</f>
        <v>Vector</v>
      </c>
      <c r="E18" s="64">
        <f>+Inputs!C18</f>
        <v>56.271407955439656</v>
      </c>
      <c r="F18" s="64">
        <f>+Inputs!D18</f>
        <v>23.064432580330454</v>
      </c>
      <c r="G18" s="64">
        <f t="shared" si="0"/>
        <v>79.335840535770103</v>
      </c>
      <c r="H18" s="64">
        <f>+Inputs!G18</f>
        <v>56.336750000000002</v>
      </c>
      <c r="I18" s="64">
        <f>+Inputs!H18</f>
        <v>36.6725376702299</v>
      </c>
      <c r="J18" s="64">
        <f>+Inputs!I18</f>
        <v>57.922801949133195</v>
      </c>
      <c r="K18" s="294"/>
      <c r="L18" s="294"/>
      <c r="M18" s="120"/>
      <c r="N18" s="120"/>
      <c r="O18" s="121"/>
      <c r="P18" s="121"/>
      <c r="Q18" s="121"/>
      <c r="R18" s="121"/>
      <c r="S18" s="121"/>
      <c r="T18" s="121"/>
      <c r="U18" s="121"/>
      <c r="V18" s="32"/>
      <c r="W18" s="32"/>
      <c r="X18" s="32"/>
      <c r="Y18" s="32"/>
      <c r="Z18" s="32"/>
      <c r="AA18" s="32"/>
      <c r="WG18"/>
      <c r="WH18"/>
    </row>
    <row r="19" spans="1:606" ht="27.75" customHeight="1">
      <c r="A19" s="115" t="s">
        <v>219</v>
      </c>
      <c r="B19" s="115" t="s">
        <v>219</v>
      </c>
      <c r="C19" s="21"/>
      <c r="D19" s="56" t="str">
        <f>+Inputs!B19</f>
        <v>First Gas Distribution</v>
      </c>
      <c r="E19" s="66">
        <f>+Inputs!C19</f>
        <v>39.970487194062024</v>
      </c>
      <c r="F19" s="66">
        <f>+Inputs!D19</f>
        <v>47.169848254381954</v>
      </c>
      <c r="G19" s="66">
        <f t="shared" si="0"/>
        <v>87.140335448443977</v>
      </c>
      <c r="H19" s="66">
        <f>+Inputs!G19</f>
        <v>41.972000000000001</v>
      </c>
      <c r="I19" s="66">
        <f>+Inputs!H19</f>
        <v>57.600999999999999</v>
      </c>
      <c r="J19" s="66">
        <f>+Inputs!I19</f>
        <v>39.970487194062024</v>
      </c>
      <c r="K19" s="294"/>
      <c r="L19" s="294"/>
      <c r="M19" s="120"/>
      <c r="N19" s="120"/>
      <c r="O19" s="121"/>
      <c r="P19" s="121"/>
      <c r="Q19" s="121"/>
      <c r="R19" s="121"/>
      <c r="S19" s="121"/>
      <c r="T19" s="121"/>
      <c r="U19" s="121"/>
      <c r="V19" s="32"/>
      <c r="W19" s="32"/>
      <c r="X19" s="32"/>
      <c r="Y19" s="32"/>
      <c r="Z19" s="32"/>
      <c r="AA19" s="32"/>
      <c r="WG19"/>
      <c r="WH19"/>
    </row>
    <row r="20" spans="1:606" ht="29.25" customHeight="1" thickBot="1">
      <c r="A20" s="115" t="s">
        <v>179</v>
      </c>
      <c r="B20" s="115" t="s">
        <v>391</v>
      </c>
      <c r="C20" s="21"/>
      <c r="D20" s="55" t="str">
        <f>+Inputs!B20</f>
        <v>First Gas Transmission</v>
      </c>
      <c r="E20" s="64">
        <f>+Inputs!C20</f>
        <v>198.196</v>
      </c>
      <c r="F20" s="64">
        <f>+Inputs!D20</f>
        <v>142.8981649373838</v>
      </c>
      <c r="G20" s="64">
        <f t="shared" si="0"/>
        <v>341.09416493738377</v>
      </c>
      <c r="H20" s="64">
        <f>+Inputs!G20</f>
        <v>198.196</v>
      </c>
      <c r="I20" s="64">
        <f>+Inputs!H20</f>
        <v>156.101</v>
      </c>
      <c r="J20" s="64">
        <f>+Inputs!I20</f>
        <v>201.2</v>
      </c>
      <c r="K20" s="294"/>
      <c r="L20" s="294"/>
      <c r="M20" s="120"/>
      <c r="N20" s="120"/>
      <c r="O20" s="121"/>
      <c r="P20" s="121"/>
      <c r="Q20" s="121"/>
      <c r="R20" s="121"/>
      <c r="S20" s="121"/>
      <c r="T20" s="121"/>
      <c r="U20" s="121"/>
      <c r="V20" s="32"/>
      <c r="W20" s="32"/>
      <c r="X20" s="32"/>
      <c r="Y20" s="32"/>
      <c r="Z20" s="32"/>
      <c r="AA20" s="32"/>
      <c r="WG20"/>
      <c r="WH20"/>
    </row>
    <row r="21" spans="1:606" ht="28.5" customHeight="1" thickBot="1">
      <c r="A21" s="128"/>
      <c r="B21" s="128"/>
      <c r="C21" s="21"/>
      <c r="D21" s="67" t="str">
        <f>+Inputs!B21</f>
        <v>Industry total</v>
      </c>
      <c r="E21" s="69">
        <f>+Inputs!C21</f>
        <v>377.47689514950167</v>
      </c>
      <c r="F21" s="69">
        <f>+Inputs!D21</f>
        <v>283.71153242349737</v>
      </c>
      <c r="G21" s="69">
        <f t="shared" si="0"/>
        <v>661.18842757299899</v>
      </c>
      <c r="H21" s="69">
        <f>+Inputs!G21</f>
        <v>379.18375000000003</v>
      </c>
      <c r="I21" s="69">
        <f>+Inputs!H21</f>
        <v>327.28378767022991</v>
      </c>
      <c r="J21" s="69">
        <f>+Inputs!I21</f>
        <v>384.26314400220826</v>
      </c>
      <c r="K21" s="293"/>
      <c r="L21" s="293"/>
      <c r="M21" s="122"/>
      <c r="N21" s="122"/>
      <c r="O21" s="123"/>
      <c r="P21" s="123"/>
      <c r="Q21" s="123"/>
      <c r="R21" s="123"/>
      <c r="S21" s="123"/>
      <c r="T21" s="123"/>
      <c r="U21" s="123"/>
      <c r="V21" s="32"/>
      <c r="W21" s="32"/>
      <c r="X21" s="32"/>
      <c r="Y21" s="32"/>
      <c r="Z21" s="32"/>
      <c r="AA21" s="32"/>
      <c r="WG21"/>
      <c r="WH21"/>
    </row>
    <row r="22" spans="1:606" s="19" customFormat="1">
      <c r="A22" s="32"/>
      <c r="B22" s="32"/>
      <c r="C22" s="21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4"/>
      <c r="P22" s="4"/>
      <c r="Q22" s="4"/>
      <c r="R22" s="4"/>
      <c r="S22" s="4"/>
      <c r="T22" s="4"/>
      <c r="U22" s="4"/>
      <c r="V22" s="4"/>
      <c r="W22" s="4"/>
      <c r="X22" s="32"/>
      <c r="Y22" s="32"/>
      <c r="Z22" s="32"/>
      <c r="AA22" s="32"/>
      <c r="AB22" s="32"/>
      <c r="AC22" s="32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</row>
    <row r="23" spans="1:606" s="19" customFormat="1">
      <c r="A23" s="21"/>
      <c r="B23" s="21"/>
      <c r="C23" s="21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</row>
    <row r="24" spans="1:606" s="19" customFormat="1" ht="23.4">
      <c r="A24" s="22" t="s">
        <v>21</v>
      </c>
      <c r="B24" s="21"/>
      <c r="C24" s="21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</row>
    <row r="25" spans="1:606" s="19" customFormat="1">
      <c r="A25" s="28" t="s">
        <v>425</v>
      </c>
      <c r="B25" s="21"/>
      <c r="C25" s="21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62"/>
      <c r="T25" s="59"/>
      <c r="U25" s="59"/>
      <c r="V25" s="59"/>
      <c r="W25" s="59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</row>
    <row r="26" spans="1:606" ht="28.5" customHeight="1">
      <c r="A26" s="29" t="s">
        <v>35</v>
      </c>
      <c r="C26" s="21"/>
      <c r="D26" s="53" t="s">
        <v>388</v>
      </c>
      <c r="E26" s="54" t="str">
        <f>+Inputs!C24</f>
        <v>CPRG forecast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</row>
    <row r="27" spans="1:606" ht="27" customHeight="1">
      <c r="A27" s="25" t="s">
        <v>33</v>
      </c>
      <c r="B27" s="26" t="s">
        <v>34</v>
      </c>
      <c r="C27" s="21"/>
      <c r="D27" s="55" t="str">
        <f>+Inputs!B25</f>
        <v>GasNet</v>
      </c>
      <c r="E27" s="70">
        <f>+Inputs!C25</f>
        <v>-2.928582359688946E-3</v>
      </c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</row>
    <row r="28" spans="1:606" ht="29.25" customHeight="1">
      <c r="A28" s="115" t="s">
        <v>237</v>
      </c>
      <c r="B28" s="115" t="s">
        <v>426</v>
      </c>
      <c r="C28" s="21"/>
      <c r="D28" s="56" t="str">
        <f>+Inputs!B26</f>
        <v>Powerco</v>
      </c>
      <c r="E28" s="71">
        <f>+Inputs!C26</f>
        <v>1.4238869128961456E-2</v>
      </c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</row>
    <row r="29" spans="1:606" ht="27.75" customHeight="1">
      <c r="C29" s="21"/>
      <c r="D29" s="55" t="str">
        <f>+Inputs!B27</f>
        <v>Vector</v>
      </c>
      <c r="E29" s="70">
        <f>+Inputs!C27</f>
        <v>1.5486737211301289E-2</v>
      </c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</row>
    <row r="30" spans="1:606" ht="26.25" customHeight="1">
      <c r="C30" s="21"/>
      <c r="D30" s="56" t="str">
        <f>+Inputs!B28</f>
        <v>First Gas Distribution</v>
      </c>
      <c r="E30" s="71">
        <f>+Inputs!C28</f>
        <v>1.4469369291354192E-3</v>
      </c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</row>
    <row r="31" spans="1:606" s="21" customFormat="1"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606" s="19" customFormat="1">
      <c r="A32" s="21"/>
      <c r="B32" s="21"/>
      <c r="C32" s="21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</row>
    <row r="33" spans="1:606" s="19" customFormat="1" ht="23.4">
      <c r="A33" s="22" t="s">
        <v>128</v>
      </c>
      <c r="B33" s="21"/>
      <c r="C33" s="21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</row>
    <row r="34" spans="1:606" s="95" customFormat="1">
      <c r="A34" s="335" t="s">
        <v>441</v>
      </c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40"/>
      <c r="T34" s="339"/>
      <c r="U34" s="339"/>
      <c r="V34" s="339"/>
      <c r="W34" s="339"/>
    </row>
    <row r="35" spans="1:606" ht="27" customHeight="1">
      <c r="A35" s="29" t="s">
        <v>35</v>
      </c>
      <c r="C35" s="21"/>
      <c r="D35" s="53" t="s">
        <v>389</v>
      </c>
      <c r="E35" s="54" t="str">
        <f>+Inputs!C39</f>
        <v>Opex</v>
      </c>
      <c r="F35" s="54" t="str">
        <f>+Inputs!D39</f>
        <v xml:space="preserve">Capex </v>
      </c>
      <c r="G35" s="54" t="str">
        <f>+Inputs!E39</f>
        <v>Total</v>
      </c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/>
    </row>
    <row r="36" spans="1:606" ht="28.5" customHeight="1">
      <c r="A36" s="25" t="s">
        <v>33</v>
      </c>
      <c r="B36" s="26" t="s">
        <v>34</v>
      </c>
      <c r="C36" s="21"/>
      <c r="D36" s="55" t="str">
        <f>+Inputs!B40</f>
        <v>GasNet</v>
      </c>
      <c r="E36" s="72">
        <f>+Inputs!C40</f>
        <v>9454</v>
      </c>
      <c r="F36" s="72">
        <f>+Inputs!D40</f>
        <v>3308.5544542126045</v>
      </c>
      <c r="G36" s="72">
        <f>+Inputs!E40</f>
        <v>12762.554454212604</v>
      </c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/>
    </row>
    <row r="37" spans="1:606" ht="28.5" customHeight="1">
      <c r="A37" s="115" t="s">
        <v>179</v>
      </c>
      <c r="B37" s="115" t="s">
        <v>179</v>
      </c>
      <c r="C37" s="21"/>
      <c r="D37" s="56" t="str">
        <f>+Inputs!B41</f>
        <v>Powerco</v>
      </c>
      <c r="E37" s="73">
        <f>+Inputs!C41</f>
        <v>73585</v>
      </c>
      <c r="F37" s="73">
        <f>+Inputs!D41</f>
        <v>67270.532197188557</v>
      </c>
      <c r="G37" s="73">
        <f>+Inputs!E41</f>
        <v>140855.53219718856</v>
      </c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/>
    </row>
    <row r="38" spans="1:606" ht="28.5" customHeight="1">
      <c r="C38" s="21"/>
      <c r="D38" s="55" t="str">
        <f>+Inputs!B42</f>
        <v>Vector</v>
      </c>
      <c r="E38" s="72">
        <f>+Inputs!C42</f>
        <v>56271.407955439659</v>
      </c>
      <c r="F38" s="72">
        <f>+Inputs!D42</f>
        <v>23064.432580330453</v>
      </c>
      <c r="G38" s="72">
        <f>+Inputs!E42</f>
        <v>79335.840535770112</v>
      </c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/>
    </row>
    <row r="39" spans="1:606" ht="28.5" customHeight="1">
      <c r="C39" s="21"/>
      <c r="D39" s="56" t="str">
        <f>+Inputs!B43</f>
        <v>First Gas Distribution</v>
      </c>
      <c r="E39" s="73">
        <f>+Inputs!C43</f>
        <v>39970.487194062021</v>
      </c>
      <c r="F39" s="73">
        <f>+Inputs!D43</f>
        <v>47169.848254381955</v>
      </c>
      <c r="G39" s="73">
        <f>+Inputs!E43</f>
        <v>87140.335448443977</v>
      </c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/>
    </row>
    <row r="40" spans="1:606" ht="28.5" customHeight="1" thickBot="1">
      <c r="C40" s="21"/>
      <c r="D40" s="55" t="str">
        <f>+Inputs!B44</f>
        <v>First Gas Transmission</v>
      </c>
      <c r="E40" s="72">
        <f>+Inputs!C44</f>
        <v>198196</v>
      </c>
      <c r="F40" s="72">
        <f>+Inputs!D44</f>
        <v>142898.16493738379</v>
      </c>
      <c r="G40" s="72">
        <f>+Inputs!E44</f>
        <v>341094.16493738379</v>
      </c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/>
    </row>
    <row r="41" spans="1:606" ht="27.75" customHeight="1" thickBot="1">
      <c r="C41" s="21"/>
      <c r="D41" s="57" t="str">
        <f>+Inputs!B45</f>
        <v>Industry total</v>
      </c>
      <c r="E41" s="74">
        <f>+Inputs!C45</f>
        <v>377476.89514950168</v>
      </c>
      <c r="F41" s="74">
        <f>+Inputs!D45</f>
        <v>283711.53242349735</v>
      </c>
      <c r="G41" s="74">
        <f>+Inputs!E45</f>
        <v>661188.42757299903</v>
      </c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/>
    </row>
    <row r="42" spans="1:606" s="19" customFormat="1">
      <c r="A42" s="21"/>
      <c r="B42" s="21"/>
      <c r="C42" s="21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</row>
    <row r="43" spans="1:606" s="19" customFormat="1" ht="23.4">
      <c r="A43" s="22" t="s">
        <v>130</v>
      </c>
      <c r="B43" s="21"/>
      <c r="C43" s="21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</row>
    <row r="44" spans="1:606" s="21" customFormat="1">
      <c r="A44" s="28" t="s">
        <v>390</v>
      </c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62"/>
      <c r="T44" s="59"/>
      <c r="U44" s="59"/>
      <c r="V44" s="59"/>
      <c r="W44" s="59"/>
    </row>
    <row r="45" spans="1:606" ht="27.75" customHeight="1">
      <c r="A45" s="29" t="s">
        <v>35</v>
      </c>
      <c r="C45" s="21"/>
      <c r="D45" s="53" t="s">
        <v>389</v>
      </c>
      <c r="E45" s="54" t="str">
        <f>+Inputs!C48</f>
        <v>Opex</v>
      </c>
      <c r="F45" s="54" t="str">
        <f>+Inputs!D48</f>
        <v>Capex</v>
      </c>
      <c r="G45" s="54" t="str">
        <f>+Inputs!E48</f>
        <v>Total</v>
      </c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60"/>
    </row>
    <row r="46" spans="1:606" ht="32.25" customHeight="1">
      <c r="A46" s="209" t="s">
        <v>33</v>
      </c>
      <c r="B46" s="93" t="s">
        <v>34</v>
      </c>
      <c r="C46" s="21"/>
      <c r="D46" s="55" t="str">
        <f>+Inputs!B49</f>
        <v>GasNet</v>
      </c>
      <c r="E46" s="6">
        <f>+Inputs!C49</f>
        <v>1.019409100711667</v>
      </c>
      <c r="F46" s="6">
        <f>+Inputs!D49</f>
        <v>0.78490112192932915</v>
      </c>
      <c r="G46" s="6">
        <f>+Inputs!E49</f>
        <v>0.94612780208036806</v>
      </c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60"/>
    </row>
    <row r="47" spans="1:606" ht="36.75" customHeight="1">
      <c r="A47" s="337" t="s">
        <v>27</v>
      </c>
      <c r="B47" s="337" t="s">
        <v>27</v>
      </c>
      <c r="C47" s="21"/>
      <c r="D47" s="56" t="str">
        <f>+Inputs!B50</f>
        <v>Powerco</v>
      </c>
      <c r="E47" s="7">
        <f>+Inputs!C50</f>
        <v>1.0024521490361693</v>
      </c>
      <c r="F47" s="7">
        <f>+Inputs!D50</f>
        <v>0.92263879136792548</v>
      </c>
      <c r="G47" s="7">
        <f>+Inputs!E50</f>
        <v>0.96411017321945092</v>
      </c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60"/>
    </row>
    <row r="48" spans="1:606" ht="29.25" customHeight="1">
      <c r="A48" s="341" t="s">
        <v>16</v>
      </c>
      <c r="B48" s="341" t="s">
        <v>27</v>
      </c>
      <c r="C48" s="21"/>
      <c r="D48" s="55" t="str">
        <f>+Inputs!B51</f>
        <v>Vector</v>
      </c>
      <c r="E48" s="6">
        <f>+Inputs!C51</f>
        <v>0.99884015239501145</v>
      </c>
      <c r="F48" s="6">
        <f>+Inputs!D51</f>
        <v>0.60831028046805913</v>
      </c>
      <c r="G48" s="6">
        <f>+Inputs!E51</f>
        <v>0.85298836839886527</v>
      </c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</row>
    <row r="49" spans="1:606" ht="30" customHeight="1">
      <c r="C49" s="21"/>
      <c r="D49" s="56" t="str">
        <f>+Inputs!B52</f>
        <v>First Gas Distribution</v>
      </c>
      <c r="E49" s="7">
        <f>+Inputs!C52</f>
        <v>0.95231314195325512</v>
      </c>
      <c r="F49" s="7">
        <f>+Inputs!D52</f>
        <v>0.81546317969003379</v>
      </c>
      <c r="G49" s="7">
        <f>+Inputs!E52</f>
        <v>0.87514020315189833</v>
      </c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</row>
    <row r="50" spans="1:606" ht="27" customHeight="1" thickBot="1">
      <c r="C50" s="21"/>
      <c r="D50" s="55" t="str">
        <f>+Inputs!B53</f>
        <v>First Gas Transmission</v>
      </c>
      <c r="E50" s="6">
        <f>+Inputs!C53</f>
        <v>1</v>
      </c>
      <c r="F50" s="6">
        <f>+Inputs!D53</f>
        <v>0.90737141932521659</v>
      </c>
      <c r="G50" s="6">
        <f>+Inputs!E53</f>
        <v>0.96273512035773312</v>
      </c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</row>
    <row r="51" spans="1:606" ht="28.5" customHeight="1" thickBot="1">
      <c r="C51" s="21"/>
      <c r="D51" s="57" t="str">
        <f>+Inputs!B54</f>
        <v>Industry total</v>
      </c>
      <c r="E51" s="61">
        <f>+Inputs!C54</f>
        <v>0.99549860759988185</v>
      </c>
      <c r="F51" s="61">
        <f>+Inputs!D54</f>
        <v>0.85949940561801996</v>
      </c>
      <c r="G51" s="61">
        <f>+Inputs!E54</f>
        <v>0.93590772727286076</v>
      </c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</row>
    <row r="52" spans="1:606" s="19" customFormat="1">
      <c r="A52" s="21"/>
      <c r="B52" s="21"/>
      <c r="C52" s="21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</row>
    <row r="53" spans="1:606" s="19" customFormat="1">
      <c r="A53" s="21"/>
      <c r="B53" s="21"/>
      <c r="C53" s="21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</row>
    <row r="54" spans="1:606" ht="21">
      <c r="A54" s="261" t="s">
        <v>309</v>
      </c>
      <c r="G54"/>
      <c r="L54"/>
      <c r="O54"/>
      <c r="Q54"/>
      <c r="R54"/>
      <c r="S54"/>
      <c r="T54"/>
      <c r="U54"/>
      <c r="V54"/>
    </row>
    <row r="55" spans="1:606" s="21" customFormat="1">
      <c r="A55" s="28" t="s">
        <v>442</v>
      </c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62"/>
      <c r="T55" s="59"/>
      <c r="U55" s="59"/>
      <c r="V55" s="59"/>
      <c r="W55" s="59"/>
    </row>
    <row r="56" spans="1:606" ht="26.25" customHeight="1">
      <c r="A56" s="317" t="s">
        <v>310</v>
      </c>
      <c r="D56" s="53" t="s">
        <v>389</v>
      </c>
      <c r="E56" s="54" t="str">
        <f>Inputs!C59</f>
        <v>2021/2022 forecast MAR</v>
      </c>
      <c r="F56" s="54" t="str">
        <f>Inputs!D59</f>
        <v>2022/2023</v>
      </c>
      <c r="G56" s="54" t="str">
        <f>Inputs!E59</f>
        <v>2023/2024</v>
      </c>
      <c r="H56" s="54" t="str">
        <f>Inputs!F59</f>
        <v>2024/2025</v>
      </c>
      <c r="I56" s="54" t="str">
        <f>Inputs!G59</f>
        <v>2025/2026</v>
      </c>
      <c r="K56" s="299"/>
      <c r="L56"/>
      <c r="O56"/>
      <c r="Q56"/>
      <c r="R56"/>
      <c r="S56"/>
      <c r="T56"/>
      <c r="U56"/>
      <c r="V56"/>
    </row>
    <row r="57" spans="1:606" ht="25.5" customHeight="1">
      <c r="A57" s="25" t="s">
        <v>33</v>
      </c>
      <c r="B57" s="26" t="s">
        <v>34</v>
      </c>
      <c r="D57" s="168" t="str">
        <f>Inputs!B60</f>
        <v>GasNet - Draft</v>
      </c>
      <c r="E57" s="84">
        <f>Inputs!C60</f>
        <v>4.3839982678933236</v>
      </c>
      <c r="F57" s="84">
        <f>Inputs!D60</f>
        <v>4.8387890143305832</v>
      </c>
      <c r="G57" s="84">
        <f>Inputs!E60</f>
        <v>5.2841277471938444</v>
      </c>
      <c r="H57" s="84">
        <f>Inputs!F60</f>
        <v>5.6810290577007203</v>
      </c>
      <c r="I57" s="84">
        <f>Inputs!G60</f>
        <v>6.093140701897255</v>
      </c>
      <c r="L57"/>
      <c r="O57"/>
      <c r="Q57"/>
      <c r="R57"/>
      <c r="S57"/>
      <c r="T57"/>
      <c r="U57"/>
      <c r="V57"/>
    </row>
    <row r="58" spans="1:606" ht="25.5" customHeight="1">
      <c r="A58" s="115" t="s">
        <v>162</v>
      </c>
      <c r="B58" s="318" t="s">
        <v>162</v>
      </c>
      <c r="D58" s="169" t="str">
        <f>Inputs!B61</f>
        <v>GasNet - Final</v>
      </c>
      <c r="E58" s="85">
        <f>Inputs!C61</f>
        <v>4.3839982678933236</v>
      </c>
      <c r="F58" s="85">
        <f>Inputs!D61</f>
        <v>4.8520403518113273</v>
      </c>
      <c r="G58" s="85">
        <f>Inputs!E61</f>
        <v>5.3386596192036198</v>
      </c>
      <c r="H58" s="85">
        <f>Inputs!F61</f>
        <v>5.7516559853987035</v>
      </c>
      <c r="I58" s="85">
        <f>Inputs!G61</f>
        <v>6.1754592209665455</v>
      </c>
      <c r="L58"/>
      <c r="O58"/>
      <c r="Q58"/>
      <c r="R58"/>
      <c r="S58"/>
      <c r="T58"/>
      <c r="U58"/>
      <c r="V58"/>
    </row>
    <row r="59" spans="1:606" ht="25.5" customHeight="1">
      <c r="D59" s="168" t="str">
        <f>Inputs!B62</f>
        <v>Powerco - Draft</v>
      </c>
      <c r="E59" s="84">
        <f>Inputs!C62</f>
        <v>51.435568618416461</v>
      </c>
      <c r="F59" s="84">
        <f>Inputs!D62</f>
        <v>58.875074667292026</v>
      </c>
      <c r="G59" s="84">
        <f>Inputs!E62</f>
        <v>66.647731492930163</v>
      </c>
      <c r="H59" s="84">
        <f>Inputs!F62</f>
        <v>74.245167016280959</v>
      </c>
      <c r="I59" s="84">
        <f>Inputs!G62</f>
        <v>82.474690088078376</v>
      </c>
      <c r="L59"/>
      <c r="O59"/>
      <c r="Q59"/>
      <c r="R59"/>
      <c r="S59"/>
      <c r="T59"/>
      <c r="U59"/>
      <c r="V59"/>
    </row>
    <row r="60" spans="1:606" ht="25.5" customHeight="1">
      <c r="D60" s="169" t="str">
        <f>Inputs!B63</f>
        <v>Powerco - Final</v>
      </c>
      <c r="E60" s="85">
        <f>Inputs!C63</f>
        <v>51.435568618416461</v>
      </c>
      <c r="F60" s="85">
        <f>Inputs!D63</f>
        <v>57.632911093390462</v>
      </c>
      <c r="G60" s="85">
        <f>Inputs!E63</f>
        <v>64.168656318669079</v>
      </c>
      <c r="H60" s="85">
        <f>Inputs!F63</f>
        <v>69.923586379332605</v>
      </c>
      <c r="I60" s="85">
        <f>Inputs!G63</f>
        <v>75.899419977248357</v>
      </c>
      <c r="L60"/>
      <c r="O60"/>
      <c r="Q60"/>
      <c r="R60"/>
      <c r="S60"/>
      <c r="T60"/>
      <c r="U60"/>
      <c r="V60"/>
    </row>
    <row r="61" spans="1:606" ht="25.5" customHeight="1">
      <c r="D61" s="168" t="str">
        <f>Inputs!B64</f>
        <v>Vector - Draft</v>
      </c>
      <c r="E61" s="84">
        <f>Inputs!C64</f>
        <v>50.702277198411046</v>
      </c>
      <c r="F61" s="84">
        <f>Inputs!D64</f>
        <v>56.85601745141377</v>
      </c>
      <c r="G61" s="84">
        <f>Inputs!E64</f>
        <v>62.771439747555824</v>
      </c>
      <c r="H61" s="84">
        <f>Inputs!F64</f>
        <v>68.230698461355786</v>
      </c>
      <c r="I61" s="84">
        <f>Inputs!G64</f>
        <v>73.989155492156982</v>
      </c>
      <c r="L61"/>
      <c r="O61"/>
      <c r="Q61"/>
      <c r="R61"/>
      <c r="S61"/>
      <c r="T61"/>
      <c r="U61"/>
      <c r="V61"/>
    </row>
    <row r="62" spans="1:606" s="8" customFormat="1" ht="25.5" customHeight="1">
      <c r="A62" s="21"/>
      <c r="B62" s="21"/>
      <c r="D62" s="169" t="str">
        <f>Inputs!B65</f>
        <v>Vector - Final</v>
      </c>
      <c r="E62" s="85">
        <f>Inputs!C65</f>
        <v>50.702277198411046</v>
      </c>
      <c r="F62" s="85">
        <f>Inputs!D65</f>
        <v>58.316783576111384</v>
      </c>
      <c r="G62" s="85">
        <f>Inputs!E65</f>
        <v>61.645833277031727</v>
      </c>
      <c r="H62" s="85">
        <f>Inputs!F65</f>
        <v>63.816278908925725</v>
      </c>
      <c r="I62" s="85">
        <f>Inputs!G65</f>
        <v>65.846290613672366</v>
      </c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</row>
    <row r="63" spans="1:606" s="8" customFormat="1" ht="25.5" customHeight="1">
      <c r="A63" s="21"/>
      <c r="B63" s="21"/>
      <c r="D63" s="168" t="str">
        <f>Inputs!B66</f>
        <v>First Gas distribution - Draft</v>
      </c>
      <c r="E63" s="84">
        <f>Inputs!C66</f>
        <v>24.646151307304976</v>
      </c>
      <c r="F63" s="84">
        <f>Inputs!D66</f>
        <v>28.249967934966399</v>
      </c>
      <c r="G63" s="84">
        <f>Inputs!E66</f>
        <v>32.036118072450918</v>
      </c>
      <c r="H63" s="84">
        <f>Inputs!F66</f>
        <v>35.765055397940557</v>
      </c>
      <c r="I63" s="84">
        <f>Inputs!G66</f>
        <v>39.830532181585156</v>
      </c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</row>
    <row r="64" spans="1:606" s="8" customFormat="1" ht="25.5" customHeight="1">
      <c r="A64" s="21"/>
      <c r="B64" s="21"/>
      <c r="D64" s="169" t="str">
        <f>Inputs!B67</f>
        <v>First Gas distribution - Final</v>
      </c>
      <c r="E64" s="85">
        <f>Inputs!C67</f>
        <v>24.646151307304976</v>
      </c>
      <c r="F64" s="85">
        <f>Inputs!D67</f>
        <v>28.565852081866513</v>
      </c>
      <c r="G64" s="85">
        <f>Inputs!E67</f>
        <v>32.919034204534093</v>
      </c>
      <c r="H64" s="85">
        <f>Inputs!F67</f>
        <v>37.148604807211512</v>
      </c>
      <c r="I64" s="85">
        <f>Inputs!G67</f>
        <v>41.782016306253553</v>
      </c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</row>
    <row r="65" spans="1:606" s="8" customFormat="1" ht="25.5" customHeight="1">
      <c r="A65" s="21"/>
      <c r="B65" s="21"/>
      <c r="D65" s="168" t="str">
        <f>Inputs!B68</f>
        <v>First Gas transmission - Draft</v>
      </c>
      <c r="E65" s="84">
        <f>Inputs!C68</f>
        <v>131.62338640956244</v>
      </c>
      <c r="F65" s="84">
        <f>Inputs!D68</f>
        <v>148.76185123351695</v>
      </c>
      <c r="G65" s="84">
        <f>Inputs!E68</f>
        <v>167.03312672078675</v>
      </c>
      <c r="H65" s="84">
        <f>Inputs!F68</f>
        <v>187.41116818072274</v>
      </c>
      <c r="I65" s="84">
        <f>Inputs!G68</f>
        <v>210.27533069877097</v>
      </c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</row>
    <row r="66" spans="1:606" ht="25.5" customHeight="1">
      <c r="D66" s="169" t="str">
        <f>Inputs!B69</f>
        <v>First Gas transmission - Final</v>
      </c>
      <c r="E66" s="85">
        <f>Inputs!C69</f>
        <v>131.62338640956244</v>
      </c>
      <c r="F66" s="85">
        <f>Inputs!D69</f>
        <v>147.22728121438954</v>
      </c>
      <c r="G66" s="85">
        <f>Inputs!E69</f>
        <v>163.45471988581573</v>
      </c>
      <c r="H66" s="85">
        <f>Inputs!F69</f>
        <v>180.93931938394425</v>
      </c>
      <c r="I66" s="85">
        <f>Inputs!G69</f>
        <v>200.24554476221118</v>
      </c>
      <c r="L66"/>
      <c r="O66"/>
      <c r="Q66"/>
      <c r="R66"/>
      <c r="S66"/>
      <c r="T66"/>
      <c r="U66"/>
      <c r="V66"/>
    </row>
    <row r="67" spans="1:606">
      <c r="G67"/>
      <c r="L67"/>
      <c r="O67"/>
      <c r="Q67"/>
      <c r="R67"/>
      <c r="S67"/>
      <c r="T67"/>
      <c r="U67"/>
      <c r="V67"/>
    </row>
    <row r="68" spans="1:606" ht="21">
      <c r="A68" s="261" t="s">
        <v>150</v>
      </c>
      <c r="G68"/>
      <c r="L68"/>
      <c r="O68"/>
      <c r="Q68"/>
      <c r="R68"/>
      <c r="S68"/>
      <c r="T68"/>
      <c r="U68"/>
      <c r="V68"/>
    </row>
    <row r="69" spans="1:606" s="21" customFormat="1">
      <c r="A69" s="28" t="s">
        <v>443</v>
      </c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62"/>
      <c r="T69" s="59"/>
      <c r="U69" s="59"/>
      <c r="V69" s="59"/>
      <c r="W69" s="59"/>
    </row>
    <row r="70" spans="1:606" ht="27.6">
      <c r="A70" s="334" t="s">
        <v>35</v>
      </c>
      <c r="B70" s="95"/>
      <c r="D70" s="53" t="s">
        <v>389</v>
      </c>
      <c r="E70" s="54" t="str">
        <f>Inputs!C73</f>
        <v>Starting prices($m)</v>
      </c>
      <c r="F70" s="54" t="str">
        <f>Inputs!D73</f>
        <v>Price Increase from 2022</v>
      </c>
      <c r="G70" s="54" t="str">
        <f>Inputs!E73</f>
        <v>Rate of change</v>
      </c>
      <c r="K70" s="299"/>
      <c r="L70"/>
      <c r="O70"/>
      <c r="Q70"/>
      <c r="R70"/>
      <c r="S70"/>
      <c r="T70"/>
      <c r="U70"/>
      <c r="V70"/>
    </row>
    <row r="71" spans="1:606" ht="24.9" customHeight="1">
      <c r="A71" s="209" t="s">
        <v>33</v>
      </c>
      <c r="B71" s="93" t="s">
        <v>34</v>
      </c>
      <c r="D71" s="55" t="str">
        <f>Inputs!B74</f>
        <v>GasNet - Draft</v>
      </c>
      <c r="E71" s="166">
        <f>Inputs!C74</f>
        <v>4.8387890143305832</v>
      </c>
      <c r="F71" s="305" t="str">
        <f>"CPI + "&amp;TEXT(-Inputs!D74,"#.0%")</f>
        <v>CPI + 5.1%</v>
      </c>
      <c r="G71" s="305" t="str">
        <f>"CPI + "&amp;TEXT(-Inputs!E74,"#.0%")</f>
        <v>CPI + 5.1%</v>
      </c>
      <c r="L71"/>
      <c r="O71"/>
      <c r="Q71"/>
      <c r="R71"/>
      <c r="S71"/>
      <c r="T71"/>
      <c r="U71"/>
      <c r="V71"/>
    </row>
    <row r="72" spans="1:606" ht="24.9" customHeight="1">
      <c r="A72" s="309" t="s">
        <v>163</v>
      </c>
      <c r="B72" s="342" t="s">
        <v>163</v>
      </c>
      <c r="D72" s="56" t="str">
        <f>Inputs!B75</f>
        <v>GasNet - Final</v>
      </c>
      <c r="E72" s="167">
        <f>Inputs!C75</f>
        <v>4.8520403518113273</v>
      </c>
      <c r="F72" s="306" t="str">
        <f>"CPI + "&amp;TEXT(-Inputs!D75,"#.0%")</f>
        <v>CPI + 5.5%</v>
      </c>
      <c r="G72" s="306" t="str">
        <f>"CPI + "&amp;TEXT(-Inputs!E75,"#.0%")</f>
        <v>CPI + 5.5%</v>
      </c>
      <c r="L72"/>
      <c r="O72"/>
      <c r="Q72"/>
      <c r="R72"/>
      <c r="S72"/>
      <c r="T72"/>
      <c r="U72"/>
      <c r="V72"/>
    </row>
    <row r="73" spans="1:606" ht="24.9" customHeight="1">
      <c r="A73" s="95"/>
      <c r="B73" s="95"/>
      <c r="D73" s="55" t="str">
        <f>Inputs!B76</f>
        <v>Powerco - Draft</v>
      </c>
      <c r="E73" s="166">
        <f>Inputs!C76</f>
        <v>58.875074667292026</v>
      </c>
      <c r="F73" s="305" t="str">
        <f>"CPI + "&amp;TEXT(-Inputs!D76,"#.0%")</f>
        <v>CPI + 7.5%</v>
      </c>
      <c r="G73" s="305" t="str">
        <f>"CPI + "&amp;TEXT(-Inputs!E76,"#.0%")</f>
        <v>CPI + 7.5%</v>
      </c>
      <c r="L73"/>
      <c r="O73"/>
      <c r="Q73"/>
      <c r="R73"/>
      <c r="S73"/>
      <c r="T73"/>
      <c r="U73"/>
      <c r="V73"/>
    </row>
    <row r="74" spans="1:606" ht="24.9" customHeight="1">
      <c r="D74" s="56" t="str">
        <f>Inputs!B77</f>
        <v>Powerco - Final</v>
      </c>
      <c r="E74" s="167">
        <f>Inputs!C77</f>
        <v>57.632911093390462</v>
      </c>
      <c r="F74" s="306" t="str">
        <f>"CPI + "&amp;TEXT(-Inputs!D77,"#.0%")</f>
        <v>CPI + 5.0%</v>
      </c>
      <c r="G74" s="306" t="str">
        <f>"CPI + "&amp;TEXT(-Inputs!E77,"#.0%")</f>
        <v>CPI + 5.0%</v>
      </c>
      <c r="L74"/>
      <c r="O74"/>
      <c r="Q74"/>
      <c r="R74"/>
      <c r="S74"/>
      <c r="T74"/>
      <c r="U74"/>
      <c r="V74"/>
    </row>
    <row r="75" spans="1:606" ht="24.9" customHeight="1">
      <c r="D75" s="55" t="str">
        <f>Inputs!B78</f>
        <v>Vector - Draft</v>
      </c>
      <c r="E75" s="166">
        <f>Inputs!C78</f>
        <v>56.85601745141377</v>
      </c>
      <c r="F75" s="305" t="str">
        <f>"CPI + "&amp;TEXT(-Inputs!D78,"#.0%")</f>
        <v>CPI + 5.2%</v>
      </c>
      <c r="G75" s="305" t="str">
        <f>"CPI + "&amp;TEXT(-Inputs!E78,"#.0%")</f>
        <v>CPI + 5.2%</v>
      </c>
      <c r="L75"/>
      <c r="O75"/>
      <c r="Q75"/>
      <c r="R75"/>
      <c r="S75"/>
      <c r="T75"/>
      <c r="U75"/>
      <c r="V75"/>
    </row>
    <row r="76" spans="1:606" s="8" customFormat="1" ht="24.9" customHeight="1">
      <c r="A76" s="21"/>
      <c r="B76" s="21"/>
      <c r="D76" s="56" t="str">
        <f>Inputs!B79</f>
        <v>Vector - Final</v>
      </c>
      <c r="E76" s="167">
        <f>Inputs!C79</f>
        <v>58.316783576111384</v>
      </c>
      <c r="F76" s="306" t="str">
        <f>"CPI + "&amp;TEXT(-Inputs!D79,"#.0%")</f>
        <v>CPI + 7.7%</v>
      </c>
      <c r="G76" s="306" t="str">
        <f>"CPI + "&amp;TEXT(-Inputs!E79,"#.0%")</f>
        <v>CPI + .0%</v>
      </c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</row>
    <row r="77" spans="1:606" s="8" customFormat="1" ht="24.9" customHeight="1">
      <c r="A77" s="21"/>
      <c r="B77" s="21"/>
      <c r="D77" s="55" t="str">
        <f>Inputs!B80</f>
        <v>First Gas distribution - Draft</v>
      </c>
      <c r="E77" s="166">
        <f>Inputs!C80</f>
        <v>28.249967934966399</v>
      </c>
      <c r="F77" s="305" t="str">
        <f>"CPI + "&amp;TEXT(-Inputs!D80,"#.0%")</f>
        <v>CPI + 10.0%</v>
      </c>
      <c r="G77" s="305" t="str">
        <f>"CPI + "&amp;TEXT(-Inputs!E80,"#.0%")</f>
        <v>CPI + 10.0%</v>
      </c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</row>
    <row r="78" spans="1:606" s="8" customFormat="1" ht="24.9" customHeight="1">
      <c r="A78" s="21"/>
      <c r="B78" s="21"/>
      <c r="D78" s="56" t="str">
        <f>Inputs!B81</f>
        <v>First Gas distribution - Final</v>
      </c>
      <c r="E78" s="167">
        <f>Inputs!C81</f>
        <v>28.565852081866513</v>
      </c>
      <c r="F78" s="306" t="str">
        <f>"CPI + "&amp;TEXT(-Inputs!D81,"#.0%")</f>
        <v>CPI + 10.0%</v>
      </c>
      <c r="G78" s="306" t="str">
        <f>"CPI + "&amp;TEXT(-Inputs!E81,"#.0%")</f>
        <v>CPI + 10.0%</v>
      </c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</row>
    <row r="79" spans="1:606" s="8" customFormat="1" ht="24.9" customHeight="1">
      <c r="A79" s="21"/>
      <c r="B79" s="21"/>
      <c r="D79" s="55" t="str">
        <f>Inputs!B82</f>
        <v>First Gas transmission - Draft</v>
      </c>
      <c r="E79" s="166">
        <f>Inputs!C82</f>
        <v>148.76185123351695</v>
      </c>
      <c r="F79" s="305" t="str">
        <f>"CPI + "&amp;TEXT(-Inputs!D82,"#.0%")</f>
        <v>CPI + 10.0%</v>
      </c>
      <c r="G79" s="305" t="str">
        <f>"CPI + "&amp;TEXT(-Inputs!E82,"#.0%")</f>
        <v>CPI + 10.0%</v>
      </c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</row>
    <row r="80" spans="1:606" s="8" customFormat="1" ht="24.9" customHeight="1">
      <c r="A80" s="21"/>
      <c r="B80" s="21"/>
      <c r="D80" s="56" t="str">
        <f>Inputs!B83</f>
        <v>First Gas transmission - Final</v>
      </c>
      <c r="E80" s="167">
        <f>Inputs!C83</f>
        <v>147.22728121438954</v>
      </c>
      <c r="F80" s="306" t="str">
        <f>"CPI + "&amp;TEXT(-Inputs!D83,"#.0%")</f>
        <v>CPI + 8.5%</v>
      </c>
      <c r="G80" s="306" t="str">
        <f>"CPI + "&amp;TEXT(-Inputs!E83,"#.0%")</f>
        <v>CPI + 8.5%</v>
      </c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</row>
    <row r="81" spans="1:606">
      <c r="G81"/>
      <c r="L81"/>
      <c r="O81"/>
      <c r="Q81"/>
      <c r="R81"/>
      <c r="S81"/>
      <c r="T81"/>
      <c r="U81"/>
      <c r="V81"/>
    </row>
    <row r="82" spans="1:606" ht="21">
      <c r="A82" s="261" t="s">
        <v>152</v>
      </c>
      <c r="G82"/>
      <c r="L82"/>
      <c r="O82"/>
      <c r="Q82"/>
      <c r="R82"/>
      <c r="S82"/>
      <c r="T82"/>
      <c r="U82"/>
      <c r="V82"/>
    </row>
    <row r="83" spans="1:606" s="19" customFormat="1">
      <c r="A83" s="335" t="s">
        <v>444</v>
      </c>
      <c r="B83" s="95"/>
      <c r="C83" s="95"/>
      <c r="D83" s="339"/>
      <c r="E83" s="339"/>
      <c r="F83" s="339"/>
      <c r="G83" s="339"/>
      <c r="H83" s="339"/>
      <c r="I83" s="59"/>
      <c r="J83" s="59"/>
      <c r="K83" s="59"/>
      <c r="L83" s="59"/>
      <c r="M83" s="59"/>
      <c r="N83" s="59"/>
      <c r="O83" s="59"/>
      <c r="P83" s="59"/>
      <c r="Q83" s="59"/>
      <c r="R83" s="62"/>
      <c r="S83" s="59"/>
      <c r="T83" s="59"/>
      <c r="U83" s="59"/>
      <c r="V83" s="59"/>
      <c r="W83" s="59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</row>
    <row r="84" spans="1:606" ht="24.75" customHeight="1">
      <c r="A84" s="29" t="s">
        <v>35</v>
      </c>
      <c r="D84" s="53" t="s">
        <v>389</v>
      </c>
      <c r="E84" s="53" t="str">
        <f>Inputs!C88</f>
        <v>Adjustment Factor</v>
      </c>
      <c r="G84"/>
      <c r="H84" s="299"/>
      <c r="L84"/>
      <c r="O84"/>
      <c r="Q84"/>
      <c r="R84"/>
      <c r="S84"/>
      <c r="T84"/>
      <c r="U84"/>
      <c r="V84"/>
    </row>
    <row r="85" spans="1:606" ht="24.75" customHeight="1">
      <c r="A85" s="25" t="s">
        <v>33</v>
      </c>
      <c r="B85" s="26" t="s">
        <v>34</v>
      </c>
      <c r="D85" s="55" t="str">
        <f>Inputs!B89</f>
        <v>GasNet</v>
      </c>
      <c r="E85" s="82">
        <f>Inputs!C89</f>
        <v>0.81488859839952976</v>
      </c>
      <c r="G85"/>
      <c r="L85"/>
      <c r="O85"/>
      <c r="Q85"/>
      <c r="R85"/>
      <c r="S85"/>
      <c r="T85"/>
      <c r="U85"/>
      <c r="V85"/>
    </row>
    <row r="86" spans="1:606" ht="24.75" customHeight="1">
      <c r="A86" s="115" t="s">
        <v>164</v>
      </c>
      <c r="B86" s="115" t="s">
        <v>164</v>
      </c>
      <c r="D86" s="56" t="str">
        <f>Inputs!B90</f>
        <v>Powerco</v>
      </c>
      <c r="E86" s="83">
        <f>Inputs!C90</f>
        <v>0.83896143833212278</v>
      </c>
      <c r="G86"/>
      <c r="L86"/>
      <c r="O86"/>
      <c r="Q86"/>
      <c r="R86"/>
      <c r="S86"/>
      <c r="T86"/>
      <c r="U86"/>
      <c r="V86"/>
    </row>
    <row r="87" spans="1:606" ht="24.75" customHeight="1">
      <c r="D87" s="55" t="str">
        <f>Inputs!B91</f>
        <v>Vector</v>
      </c>
      <c r="E87" s="82">
        <f>Inputs!C91</f>
        <v>0.659350593591289</v>
      </c>
      <c r="G87"/>
      <c r="L87"/>
      <c r="O87"/>
      <c r="Q87"/>
      <c r="R87"/>
      <c r="S87"/>
      <c r="T87"/>
      <c r="U87"/>
      <c r="V87"/>
    </row>
    <row r="88" spans="1:606" ht="24.75" customHeight="1">
      <c r="D88" s="56" t="s">
        <v>98</v>
      </c>
      <c r="E88" s="83">
        <f>Inputs!C92</f>
        <v>0.69349352067268055</v>
      </c>
      <c r="G88"/>
      <c r="L88"/>
      <c r="O88"/>
      <c r="Q88"/>
      <c r="R88"/>
      <c r="S88"/>
      <c r="T88"/>
      <c r="U88"/>
      <c r="V88"/>
    </row>
    <row r="89" spans="1:606" ht="24.75" customHeight="1">
      <c r="D89" s="55" t="s">
        <v>99</v>
      </c>
      <c r="E89" s="82">
        <f>Inputs!C93</f>
        <v>0.7507305755130802</v>
      </c>
      <c r="G89"/>
      <c r="L89"/>
      <c r="O89"/>
      <c r="Q89"/>
      <c r="R89"/>
      <c r="S89"/>
      <c r="T89"/>
      <c r="U89"/>
      <c r="V89"/>
    </row>
    <row r="90" spans="1:606">
      <c r="G90"/>
      <c r="L90"/>
      <c r="O90"/>
      <c r="Q90"/>
      <c r="R90"/>
      <c r="S90"/>
      <c r="T90"/>
      <c r="U90"/>
      <c r="V90"/>
    </row>
    <row r="91" spans="1:606">
      <c r="G91"/>
      <c r="L91"/>
      <c r="O91"/>
      <c r="Q91"/>
      <c r="R91"/>
      <c r="S91"/>
      <c r="T91"/>
      <c r="U91"/>
      <c r="V91"/>
    </row>
    <row r="92" spans="1:606" ht="21">
      <c r="A92" s="261" t="str">
        <f>Inputs!B96</f>
        <v>Implied real price increases due to one-off starting price adjustment</v>
      </c>
      <c r="G92"/>
      <c r="L92"/>
      <c r="O92"/>
      <c r="Q92"/>
      <c r="R92"/>
      <c r="S92"/>
      <c r="T92"/>
      <c r="U92"/>
      <c r="V92"/>
    </row>
    <row r="93" spans="1:606" s="19" customFormat="1">
      <c r="A93" s="335" t="s">
        <v>445</v>
      </c>
      <c r="B93" s="95"/>
      <c r="C93" s="95"/>
      <c r="D93" s="339"/>
      <c r="E93" s="339"/>
      <c r="F93" s="33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2"/>
      <c r="S93" s="59"/>
      <c r="T93" s="59"/>
      <c r="U93" s="59"/>
      <c r="V93" s="59"/>
      <c r="W93" s="59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</row>
    <row r="94" spans="1:606" ht="48.75" customHeight="1">
      <c r="A94" s="29" t="s">
        <v>35</v>
      </c>
      <c r="D94" s="53" t="s">
        <v>316</v>
      </c>
      <c r="E94" s="53" t="str">
        <f>Inputs!C97</f>
        <v>Implied starting price($m)</v>
      </c>
      <c r="F94" s="53" t="str">
        <f>Inputs!D97</f>
        <v>Implied real price increase for year 1 of DPP3</v>
      </c>
      <c r="G94"/>
      <c r="H94" s="299"/>
      <c r="I94" s="299"/>
      <c r="L94"/>
      <c r="O94"/>
      <c r="Q94"/>
      <c r="R94"/>
      <c r="S94"/>
      <c r="T94"/>
      <c r="U94"/>
      <c r="V94"/>
    </row>
    <row r="95" spans="1:606" s="8" customFormat="1" ht="27" customHeight="1">
      <c r="A95" s="25" t="s">
        <v>33</v>
      </c>
      <c r="B95" s="26" t="s">
        <v>34</v>
      </c>
      <c r="D95" s="55" t="str">
        <f>Inputs!B98</f>
        <v>GasNet</v>
      </c>
      <c r="E95" s="89">
        <f>Inputs!C98</f>
        <v>5.2554925574853808</v>
      </c>
      <c r="F95" s="307">
        <f>Inputs!D98</f>
        <v>0.14271871451506324</v>
      </c>
      <c r="H95" s="299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</row>
    <row r="96" spans="1:606" s="8" customFormat="1" ht="27" customHeight="1">
      <c r="A96" s="115" t="s">
        <v>179</v>
      </c>
      <c r="B96" s="115" t="s">
        <v>16</v>
      </c>
      <c r="D96" s="56" t="str">
        <f>Inputs!B99</f>
        <v>Powerco</v>
      </c>
      <c r="E96" s="90">
        <f>Inputs!C99</f>
        <v>62.036032919357702</v>
      </c>
      <c r="F96" s="308">
        <f>Inputs!D99</f>
        <v>0.13021945182642036</v>
      </c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</row>
    <row r="97" spans="1:606" s="8" customFormat="1" ht="27" customHeight="1">
      <c r="A97" s="21" t="s">
        <v>165</v>
      </c>
      <c r="B97" s="21" t="s">
        <v>165</v>
      </c>
      <c r="D97" s="55" t="str">
        <f>Inputs!B100</f>
        <v>Vector</v>
      </c>
      <c r="E97" s="89">
        <f>Inputs!C100</f>
        <v>58.316783576111384</v>
      </c>
      <c r="F97" s="307">
        <f>Inputs!D100</f>
        <v>7.6500899479767126E-2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</row>
    <row r="98" spans="1:606" s="8" customFormat="1" ht="27" customHeight="1">
      <c r="A98" s="21"/>
      <c r="B98" s="21"/>
      <c r="C98" s="95"/>
      <c r="D98" s="56" t="str">
        <f>Inputs!B101</f>
        <v>First Gas distribution</v>
      </c>
      <c r="E98" s="90">
        <f>Inputs!C101</f>
        <v>33.030059883618271</v>
      </c>
      <c r="F98" s="308">
        <f>Inputs!D101</f>
        <v>0.2719055530446306</v>
      </c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</row>
    <row r="99" spans="1:606" s="8" customFormat="1" ht="27" customHeight="1">
      <c r="A99" s="21"/>
      <c r="B99" s="21"/>
      <c r="D99" s="55" t="str">
        <f>Inputs!B102</f>
        <v>First Gas transmission</v>
      </c>
      <c r="E99" s="89">
        <f>Inputs!C102</f>
        <v>166.4269880533478</v>
      </c>
      <c r="F99" s="307">
        <f>Inputs!D102</f>
        <v>0.2264933871494974</v>
      </c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</row>
    <row r="100" spans="1:606" s="8" customFormat="1">
      <c r="A100" s="21"/>
      <c r="B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</row>
    <row r="101" spans="1:606" s="8" customFormat="1">
      <c r="A101" s="21"/>
      <c r="B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</row>
    <row r="102" spans="1:606" s="8" customFormat="1" ht="21">
      <c r="A102" s="261" t="str">
        <f>Inputs!B106</f>
        <v>Alternative rate of change for each GPB</v>
      </c>
      <c r="B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</row>
    <row r="103" spans="1:606" s="19" customFormat="1">
      <c r="A103" s="335" t="s">
        <v>446</v>
      </c>
      <c r="B103" s="95"/>
      <c r="C103" s="95"/>
      <c r="D103" s="339"/>
      <c r="E103" s="33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62"/>
      <c r="S103" s="59"/>
      <c r="T103" s="59"/>
      <c r="U103" s="59"/>
      <c r="V103" s="59"/>
      <c r="W103" s="59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</row>
    <row r="104" spans="1:606" s="8" customFormat="1" ht="51.75" customHeight="1">
      <c r="A104" s="29" t="s">
        <v>35</v>
      </c>
      <c r="B104" s="21"/>
      <c r="D104" s="53" t="s">
        <v>316</v>
      </c>
      <c r="E104" s="53" t="s">
        <v>386</v>
      </c>
      <c r="F104" s="53" t="s">
        <v>149</v>
      </c>
      <c r="H104" s="299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</row>
    <row r="105" spans="1:606" s="8" customFormat="1" ht="28.5" customHeight="1">
      <c r="A105" s="25" t="s">
        <v>33</v>
      </c>
      <c r="B105" s="26" t="s">
        <v>34</v>
      </c>
      <c r="D105" s="55" t="str">
        <f>Inputs!B108</f>
        <v>GasNet</v>
      </c>
      <c r="E105" s="86" t="str">
        <f>"CPI + "&amp;TEXT(-Inputs!C108,"0.0%")</f>
        <v>CPI + 5.1%</v>
      </c>
      <c r="F105" s="86" t="str">
        <f>"CPI + "&amp;TEXT(-Inputs!D108,"0.0%")</f>
        <v>CPI + 5.5%</v>
      </c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</row>
    <row r="106" spans="1:606" s="8" customFormat="1" ht="28.5" customHeight="1">
      <c r="A106" s="115" t="s">
        <v>184</v>
      </c>
      <c r="B106" s="115" t="s">
        <v>184</v>
      </c>
      <c r="D106" s="56" t="str">
        <f>Inputs!B109</f>
        <v>Powerco</v>
      </c>
      <c r="E106" s="87" t="str">
        <f>"CPI + "&amp;TEXT(-Inputs!C109,"0.0%")</f>
        <v>CPI + 7.5%</v>
      </c>
      <c r="F106" s="87" t="str">
        <f>"CPI + "&amp;TEXT(-Inputs!D109,"0.0%")</f>
        <v>CPI + 5.0%</v>
      </c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</row>
    <row r="107" spans="1:606" ht="28.5" customHeight="1">
      <c r="A107" s="115"/>
      <c r="B107" s="115"/>
      <c r="D107" s="55" t="str">
        <f>Inputs!B110</f>
        <v>Vector</v>
      </c>
      <c r="E107" s="86" t="str">
        <f>"CPI + "&amp;TEXT(-Inputs!C110,"0.0%")</f>
        <v>CPI + 5.2%</v>
      </c>
      <c r="F107" s="86" t="str">
        <f>"CPI + "&amp;TEXT(-Inputs!D110,"0%")</f>
        <v>CPI + 0%</v>
      </c>
      <c r="G107"/>
      <c r="L107"/>
      <c r="O107"/>
      <c r="Q107"/>
      <c r="R107"/>
      <c r="S107"/>
      <c r="T107"/>
      <c r="U107"/>
      <c r="V107"/>
    </row>
    <row r="108" spans="1:606" ht="28.5" customHeight="1">
      <c r="D108" s="56" t="str">
        <f>Inputs!B111</f>
        <v>First Gas distribution</v>
      </c>
      <c r="E108" s="87" t="str">
        <f>"CPI + "&amp;TEXT(-Inputs!C111,"0.0%")</f>
        <v>CPI + 10.0%</v>
      </c>
      <c r="F108" s="87" t="str">
        <f>"CPI + "&amp;TEXT(-Inputs!D111,"0.0%")</f>
        <v>CPI + 10.0%</v>
      </c>
      <c r="G108"/>
      <c r="L108"/>
      <c r="O108"/>
      <c r="Q108"/>
      <c r="R108"/>
      <c r="S108"/>
      <c r="T108"/>
      <c r="U108"/>
      <c r="V108"/>
    </row>
    <row r="109" spans="1:606" ht="28.5" customHeight="1">
      <c r="D109" s="55" t="str">
        <f>Inputs!B112</f>
        <v>First Gas transmission</v>
      </c>
      <c r="E109" s="86" t="str">
        <f>"CPI + "&amp;TEXT(-Inputs!C112,"0.0%")</f>
        <v>CPI + 10.0%</v>
      </c>
      <c r="F109" s="86" t="str">
        <f>"CPI + "&amp;TEXT(-Inputs!D112,"0.0%")</f>
        <v>CPI + 8.5%</v>
      </c>
      <c r="G109"/>
      <c r="L109"/>
      <c r="O109"/>
      <c r="Q109"/>
      <c r="R109"/>
      <c r="S109"/>
      <c r="T109"/>
      <c r="U109"/>
      <c r="V109"/>
    </row>
    <row r="110" spans="1:606">
      <c r="G110"/>
      <c r="L110"/>
      <c r="O110"/>
      <c r="Q110"/>
      <c r="R110"/>
      <c r="S110"/>
      <c r="T110"/>
      <c r="U110"/>
      <c r="V110"/>
    </row>
    <row r="111" spans="1:606" s="8" customFormat="1">
      <c r="A111" s="21"/>
      <c r="B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</row>
    <row r="112" spans="1:606" s="8" customFormat="1">
      <c r="A112" s="21"/>
      <c r="B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</row>
    <row r="113" spans="1:606" s="8" customFormat="1" ht="21">
      <c r="A113" s="261" t="s">
        <v>312</v>
      </c>
      <c r="B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</row>
    <row r="114" spans="1:606" s="8" customFormat="1">
      <c r="A114" s="28" t="s">
        <v>398</v>
      </c>
      <c r="B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</row>
    <row r="115" spans="1:606" s="8" customFormat="1" ht="18">
      <c r="A115" s="29" t="s">
        <v>35</v>
      </c>
      <c r="B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</row>
    <row r="116" spans="1:606" s="8" customFormat="1" ht="69">
      <c r="A116" s="209" t="s">
        <v>33</v>
      </c>
      <c r="B116" s="93" t="s">
        <v>34</v>
      </c>
      <c r="D116" s="53" t="s">
        <v>316</v>
      </c>
      <c r="E116" s="53" t="str">
        <f>Inputs!C127</f>
        <v>Revenue increase from shortening asset lives</v>
      </c>
      <c r="F116" s="53" t="str">
        <f>Inputs!D127</f>
        <v>Revenue increase due to other factors</v>
      </c>
      <c r="G116" s="53" t="str">
        <f>Inputs!E127</f>
        <v>Total revenue increase (Capped at 10% real and rounded to nearest 0.5%)</v>
      </c>
      <c r="I116" s="332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</row>
    <row r="117" spans="1:606" s="8" customFormat="1">
      <c r="A117" s="309" t="s">
        <v>30</v>
      </c>
      <c r="B117" s="309" t="s">
        <v>387</v>
      </c>
      <c r="D117" s="55" t="str">
        <f>Inputs!B128</f>
        <v>GasNet</v>
      </c>
      <c r="E117" s="176">
        <f>Inputs!C128</f>
        <v>2.1916778179672081E-2</v>
      </c>
      <c r="F117" s="176">
        <f>Inputs!D128</f>
        <v>3.3078020680811004E-2</v>
      </c>
      <c r="G117" s="176">
        <f>Inputs!E128</f>
        <v>5.4994798860483085E-2</v>
      </c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21"/>
      <c r="JC117" s="21"/>
      <c r="JD117" s="21"/>
      <c r="JE117" s="21"/>
      <c r="JF117" s="21"/>
      <c r="JG117" s="21"/>
      <c r="JH117" s="21"/>
      <c r="JI117" s="21"/>
      <c r="JJ117" s="21"/>
      <c r="JK117" s="21"/>
      <c r="JL117" s="21"/>
      <c r="JM117" s="21"/>
      <c r="JN117" s="21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1"/>
      <c r="LK117" s="21"/>
      <c r="LL117" s="21"/>
      <c r="LM117" s="21"/>
      <c r="LN117" s="21"/>
      <c r="LO117" s="21"/>
      <c r="LP117" s="21"/>
      <c r="LQ117" s="21"/>
      <c r="LR117" s="21"/>
      <c r="LS117" s="21"/>
      <c r="LT117" s="21"/>
      <c r="LU117" s="21"/>
      <c r="LV117" s="21"/>
      <c r="LW117" s="21"/>
      <c r="LX117" s="21"/>
      <c r="LY117" s="21"/>
      <c r="LZ117" s="21"/>
      <c r="MA117" s="21"/>
      <c r="MB117" s="21"/>
      <c r="MC117" s="21"/>
      <c r="MD117" s="21"/>
      <c r="ME117" s="21"/>
      <c r="MF117" s="21"/>
      <c r="MG117" s="21"/>
      <c r="MH117" s="21"/>
      <c r="MI117" s="21"/>
      <c r="MJ117" s="21"/>
      <c r="MK117" s="21"/>
      <c r="ML117" s="21"/>
      <c r="MM117" s="21"/>
      <c r="MN117" s="21"/>
      <c r="MO117" s="21"/>
      <c r="MP117" s="21"/>
      <c r="MQ117" s="21"/>
      <c r="MR117" s="21"/>
      <c r="MS117" s="21"/>
      <c r="MT117" s="21"/>
      <c r="MU117" s="21"/>
      <c r="MV117" s="21"/>
      <c r="MW117" s="21"/>
      <c r="MX117" s="21"/>
      <c r="MY117" s="21"/>
      <c r="MZ117" s="21"/>
      <c r="NA117" s="21"/>
      <c r="NB117" s="21"/>
      <c r="NC117" s="21"/>
      <c r="ND117" s="21"/>
      <c r="NE117" s="21"/>
      <c r="NF117" s="21"/>
      <c r="NG117" s="21"/>
      <c r="NH117" s="21"/>
      <c r="NI117" s="21"/>
      <c r="NJ117" s="21"/>
      <c r="NK117" s="21"/>
      <c r="NL117" s="21"/>
      <c r="NM117" s="21"/>
      <c r="NN117" s="21"/>
      <c r="NO117" s="21"/>
      <c r="NP117" s="21"/>
      <c r="NQ117" s="21"/>
      <c r="NR117" s="21"/>
      <c r="NS117" s="21"/>
      <c r="NT117" s="21"/>
      <c r="NU117" s="21"/>
      <c r="NV117" s="21"/>
      <c r="NW117" s="21"/>
      <c r="NX117" s="21"/>
      <c r="NY117" s="21"/>
      <c r="NZ117" s="21"/>
      <c r="OA117" s="21"/>
      <c r="OB117" s="21"/>
      <c r="OC117" s="21"/>
      <c r="OD117" s="21"/>
      <c r="OE117" s="21"/>
      <c r="OF117" s="21"/>
      <c r="OG117" s="21"/>
      <c r="OH117" s="21"/>
      <c r="OI117" s="21"/>
      <c r="OJ117" s="21"/>
      <c r="OK117" s="21"/>
      <c r="OL117" s="21"/>
      <c r="OM117" s="21"/>
      <c r="ON117" s="21"/>
      <c r="OO117" s="21"/>
      <c r="OP117" s="21"/>
      <c r="OQ117" s="21"/>
      <c r="OR117" s="21"/>
      <c r="OS117" s="21"/>
      <c r="OT117" s="21"/>
      <c r="OU117" s="21"/>
      <c r="OV117" s="21"/>
      <c r="OW117" s="21"/>
      <c r="OX117" s="21"/>
      <c r="OY117" s="21"/>
      <c r="OZ117" s="21"/>
      <c r="PA117" s="21"/>
      <c r="PB117" s="21"/>
      <c r="PC117" s="21"/>
      <c r="PD117" s="21"/>
      <c r="PE117" s="21"/>
      <c r="PF117" s="21"/>
      <c r="PG117" s="21"/>
      <c r="PH117" s="21"/>
      <c r="PI117" s="21"/>
      <c r="PJ117" s="21"/>
      <c r="PK117" s="21"/>
      <c r="PL117" s="21"/>
      <c r="PM117" s="21"/>
      <c r="PN117" s="21"/>
      <c r="PO117" s="21"/>
      <c r="PP117" s="21"/>
      <c r="PQ117" s="21"/>
      <c r="PR117" s="21"/>
      <c r="PS117" s="21"/>
      <c r="PT117" s="21"/>
      <c r="PU117" s="21"/>
      <c r="PV117" s="21"/>
      <c r="PW117" s="21"/>
      <c r="PX117" s="21"/>
      <c r="PY117" s="21"/>
      <c r="PZ117" s="21"/>
      <c r="QA117" s="21"/>
      <c r="QB117" s="21"/>
      <c r="QC117" s="21"/>
      <c r="QD117" s="21"/>
      <c r="QE117" s="21"/>
      <c r="QF117" s="21"/>
      <c r="QG117" s="21"/>
      <c r="QH117" s="21"/>
      <c r="QI117" s="21"/>
      <c r="QJ117" s="21"/>
      <c r="QK117" s="21"/>
      <c r="QL117" s="21"/>
      <c r="QM117" s="21"/>
      <c r="QN117" s="21"/>
      <c r="QO117" s="21"/>
      <c r="QP117" s="21"/>
      <c r="QQ117" s="21"/>
      <c r="QR117" s="21"/>
      <c r="QS117" s="21"/>
      <c r="QT117" s="21"/>
      <c r="QU117" s="21"/>
      <c r="QV117" s="21"/>
      <c r="QW117" s="21"/>
      <c r="QX117" s="21"/>
      <c r="QY117" s="21"/>
      <c r="QZ117" s="21"/>
      <c r="RA117" s="21"/>
      <c r="RB117" s="21"/>
      <c r="RC117" s="21"/>
      <c r="RD117" s="21"/>
      <c r="RE117" s="21"/>
      <c r="RF117" s="21"/>
      <c r="RG117" s="21"/>
      <c r="RH117" s="21"/>
      <c r="RI117" s="21"/>
      <c r="RJ117" s="21"/>
      <c r="RK117" s="21"/>
      <c r="RL117" s="21"/>
      <c r="RM117" s="21"/>
      <c r="RN117" s="21"/>
      <c r="RO117" s="21"/>
      <c r="RP117" s="21"/>
      <c r="RQ117" s="21"/>
      <c r="RR117" s="21"/>
      <c r="RS117" s="21"/>
      <c r="RT117" s="21"/>
      <c r="RU117" s="21"/>
      <c r="RV117" s="21"/>
      <c r="RW117" s="21"/>
      <c r="RX117" s="21"/>
      <c r="RY117" s="21"/>
      <c r="RZ117" s="21"/>
      <c r="SA117" s="21"/>
      <c r="SB117" s="21"/>
      <c r="SC117" s="21"/>
      <c r="SD117" s="21"/>
      <c r="SE117" s="21"/>
      <c r="SF117" s="21"/>
      <c r="SG117" s="21"/>
      <c r="SH117" s="21"/>
      <c r="SI117" s="21"/>
      <c r="SJ117" s="21"/>
      <c r="SK117" s="21"/>
      <c r="SL117" s="21"/>
      <c r="SM117" s="21"/>
      <c r="SN117" s="21"/>
      <c r="SO117" s="21"/>
      <c r="SP117" s="21"/>
      <c r="SQ117" s="21"/>
      <c r="SR117" s="21"/>
      <c r="SS117" s="21"/>
      <c r="ST117" s="21"/>
      <c r="SU117" s="21"/>
      <c r="SV117" s="21"/>
      <c r="SW117" s="21"/>
      <c r="SX117" s="21"/>
      <c r="SY117" s="21"/>
      <c r="SZ117" s="21"/>
      <c r="TA117" s="21"/>
      <c r="TB117" s="21"/>
      <c r="TC117" s="21"/>
      <c r="TD117" s="21"/>
      <c r="TE117" s="21"/>
      <c r="TF117" s="21"/>
      <c r="TG117" s="21"/>
      <c r="TH117" s="21"/>
      <c r="TI117" s="21"/>
      <c r="TJ117" s="21"/>
      <c r="TK117" s="21"/>
      <c r="TL117" s="21"/>
      <c r="TM117" s="21"/>
      <c r="TN117" s="21"/>
      <c r="TO117" s="21"/>
      <c r="TP117" s="21"/>
      <c r="TQ117" s="21"/>
      <c r="TR117" s="21"/>
      <c r="TS117" s="21"/>
      <c r="TT117" s="21"/>
      <c r="TU117" s="21"/>
      <c r="TV117" s="21"/>
      <c r="TW117" s="21"/>
      <c r="TX117" s="21"/>
      <c r="TY117" s="21"/>
      <c r="TZ117" s="21"/>
      <c r="UA117" s="21"/>
      <c r="UB117" s="21"/>
      <c r="UC117" s="21"/>
      <c r="UD117" s="21"/>
      <c r="UE117" s="21"/>
      <c r="UF117" s="21"/>
      <c r="UG117" s="21"/>
      <c r="UH117" s="21"/>
      <c r="UI117" s="21"/>
      <c r="UJ117" s="21"/>
      <c r="UK117" s="21"/>
      <c r="UL117" s="21"/>
      <c r="UM117" s="21"/>
      <c r="UN117" s="21"/>
      <c r="UO117" s="21"/>
      <c r="UP117" s="21"/>
      <c r="UQ117" s="21"/>
      <c r="UR117" s="21"/>
      <c r="US117" s="21"/>
      <c r="UT117" s="21"/>
      <c r="UU117" s="21"/>
      <c r="UV117" s="21"/>
      <c r="UW117" s="21"/>
      <c r="UX117" s="21"/>
      <c r="UY117" s="21"/>
      <c r="UZ117" s="21"/>
      <c r="VA117" s="21"/>
      <c r="VB117" s="21"/>
      <c r="VC117" s="21"/>
      <c r="VD117" s="21"/>
      <c r="VE117" s="21"/>
      <c r="VF117" s="21"/>
      <c r="VG117" s="21"/>
      <c r="VH117" s="21"/>
      <c r="VI117" s="21"/>
      <c r="VJ117" s="21"/>
      <c r="VK117" s="21"/>
      <c r="VL117" s="21"/>
      <c r="VM117" s="21"/>
      <c r="VN117" s="21"/>
      <c r="VO117" s="21"/>
      <c r="VP117" s="21"/>
      <c r="VQ117" s="21"/>
      <c r="VR117" s="21"/>
      <c r="VS117" s="21"/>
      <c r="VT117" s="21"/>
      <c r="VU117" s="21"/>
      <c r="VV117" s="21"/>
      <c r="VW117" s="21"/>
      <c r="VX117" s="21"/>
      <c r="VY117" s="21"/>
      <c r="VZ117" s="21"/>
      <c r="WA117" s="21"/>
      <c r="WB117" s="21"/>
      <c r="WC117" s="21"/>
      <c r="WD117" s="21"/>
      <c r="WE117" s="21"/>
      <c r="WF117" s="21"/>
      <c r="WG117" s="21"/>
      <c r="WH117" s="21"/>
    </row>
    <row r="118" spans="1:606" s="8" customFormat="1">
      <c r="A118" s="95"/>
      <c r="B118" s="95"/>
      <c r="D118" s="56" t="str">
        <f>Inputs!B129</f>
        <v>Powerco</v>
      </c>
      <c r="E118" s="177">
        <f>Inputs!C129</f>
        <v>2.843415557975737E-2</v>
      </c>
      <c r="F118" s="177">
        <f>Inputs!D129</f>
        <v>2.1565886618411634E-2</v>
      </c>
      <c r="G118" s="177">
        <f>Inputs!E129</f>
        <v>5.0000042198169004E-2</v>
      </c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21"/>
      <c r="JC118" s="21"/>
      <c r="JD118" s="21"/>
      <c r="JE118" s="21"/>
      <c r="JF118" s="21"/>
      <c r="JG118" s="21"/>
      <c r="JH118" s="21"/>
      <c r="JI118" s="21"/>
      <c r="JJ118" s="21"/>
      <c r="JK118" s="21"/>
      <c r="JL118" s="21"/>
      <c r="JM118" s="21"/>
      <c r="JN118" s="21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1"/>
      <c r="LK118" s="21"/>
      <c r="LL118" s="21"/>
      <c r="LM118" s="21"/>
      <c r="LN118" s="21"/>
      <c r="LO118" s="21"/>
      <c r="LP118" s="21"/>
      <c r="LQ118" s="21"/>
      <c r="LR118" s="21"/>
      <c r="LS118" s="21"/>
      <c r="LT118" s="21"/>
      <c r="LU118" s="21"/>
      <c r="LV118" s="21"/>
      <c r="LW118" s="21"/>
      <c r="LX118" s="21"/>
      <c r="LY118" s="21"/>
      <c r="LZ118" s="21"/>
      <c r="MA118" s="21"/>
      <c r="MB118" s="21"/>
      <c r="MC118" s="21"/>
      <c r="MD118" s="21"/>
      <c r="ME118" s="21"/>
      <c r="MF118" s="21"/>
      <c r="MG118" s="21"/>
      <c r="MH118" s="21"/>
      <c r="MI118" s="21"/>
      <c r="MJ118" s="21"/>
      <c r="MK118" s="21"/>
      <c r="ML118" s="21"/>
      <c r="MM118" s="21"/>
      <c r="MN118" s="21"/>
      <c r="MO118" s="21"/>
      <c r="MP118" s="21"/>
      <c r="MQ118" s="21"/>
      <c r="MR118" s="21"/>
      <c r="MS118" s="21"/>
      <c r="MT118" s="21"/>
      <c r="MU118" s="21"/>
      <c r="MV118" s="21"/>
      <c r="MW118" s="21"/>
      <c r="MX118" s="21"/>
      <c r="MY118" s="21"/>
      <c r="MZ118" s="21"/>
      <c r="NA118" s="21"/>
      <c r="NB118" s="21"/>
      <c r="NC118" s="21"/>
      <c r="ND118" s="21"/>
      <c r="NE118" s="21"/>
      <c r="NF118" s="21"/>
      <c r="NG118" s="21"/>
      <c r="NH118" s="21"/>
      <c r="NI118" s="21"/>
      <c r="NJ118" s="21"/>
      <c r="NK118" s="21"/>
      <c r="NL118" s="21"/>
      <c r="NM118" s="21"/>
      <c r="NN118" s="21"/>
      <c r="NO118" s="21"/>
      <c r="NP118" s="21"/>
      <c r="NQ118" s="21"/>
      <c r="NR118" s="21"/>
      <c r="NS118" s="21"/>
      <c r="NT118" s="21"/>
      <c r="NU118" s="21"/>
      <c r="NV118" s="21"/>
      <c r="NW118" s="21"/>
      <c r="NX118" s="21"/>
      <c r="NY118" s="21"/>
      <c r="NZ118" s="21"/>
      <c r="OA118" s="21"/>
      <c r="OB118" s="21"/>
      <c r="OC118" s="21"/>
      <c r="OD118" s="21"/>
      <c r="OE118" s="21"/>
      <c r="OF118" s="21"/>
      <c r="OG118" s="21"/>
      <c r="OH118" s="21"/>
      <c r="OI118" s="21"/>
      <c r="OJ118" s="21"/>
      <c r="OK118" s="21"/>
      <c r="OL118" s="21"/>
      <c r="OM118" s="21"/>
      <c r="ON118" s="21"/>
      <c r="OO118" s="21"/>
      <c r="OP118" s="21"/>
      <c r="OQ118" s="21"/>
      <c r="OR118" s="21"/>
      <c r="OS118" s="21"/>
      <c r="OT118" s="21"/>
      <c r="OU118" s="21"/>
      <c r="OV118" s="21"/>
      <c r="OW118" s="21"/>
      <c r="OX118" s="21"/>
      <c r="OY118" s="21"/>
      <c r="OZ118" s="21"/>
      <c r="PA118" s="21"/>
      <c r="PB118" s="21"/>
      <c r="PC118" s="21"/>
      <c r="PD118" s="21"/>
      <c r="PE118" s="21"/>
      <c r="PF118" s="21"/>
      <c r="PG118" s="21"/>
      <c r="PH118" s="21"/>
      <c r="PI118" s="21"/>
      <c r="PJ118" s="21"/>
      <c r="PK118" s="21"/>
      <c r="PL118" s="21"/>
      <c r="PM118" s="21"/>
      <c r="PN118" s="21"/>
      <c r="PO118" s="21"/>
      <c r="PP118" s="21"/>
      <c r="PQ118" s="21"/>
      <c r="PR118" s="21"/>
      <c r="PS118" s="21"/>
      <c r="PT118" s="21"/>
      <c r="PU118" s="21"/>
      <c r="PV118" s="21"/>
      <c r="PW118" s="21"/>
      <c r="PX118" s="21"/>
      <c r="PY118" s="21"/>
      <c r="PZ118" s="21"/>
      <c r="QA118" s="21"/>
      <c r="QB118" s="21"/>
      <c r="QC118" s="21"/>
      <c r="QD118" s="21"/>
      <c r="QE118" s="21"/>
      <c r="QF118" s="21"/>
      <c r="QG118" s="21"/>
      <c r="QH118" s="21"/>
      <c r="QI118" s="21"/>
      <c r="QJ118" s="21"/>
      <c r="QK118" s="21"/>
      <c r="QL118" s="21"/>
      <c r="QM118" s="21"/>
      <c r="QN118" s="21"/>
      <c r="QO118" s="21"/>
      <c r="QP118" s="21"/>
      <c r="QQ118" s="21"/>
      <c r="QR118" s="21"/>
      <c r="QS118" s="21"/>
      <c r="QT118" s="21"/>
      <c r="QU118" s="21"/>
      <c r="QV118" s="21"/>
      <c r="QW118" s="21"/>
      <c r="QX118" s="21"/>
      <c r="QY118" s="21"/>
      <c r="QZ118" s="21"/>
      <c r="RA118" s="21"/>
      <c r="RB118" s="21"/>
      <c r="RC118" s="21"/>
      <c r="RD118" s="21"/>
      <c r="RE118" s="21"/>
      <c r="RF118" s="21"/>
      <c r="RG118" s="21"/>
      <c r="RH118" s="21"/>
      <c r="RI118" s="21"/>
      <c r="RJ118" s="21"/>
      <c r="RK118" s="21"/>
      <c r="RL118" s="21"/>
      <c r="RM118" s="21"/>
      <c r="RN118" s="21"/>
      <c r="RO118" s="21"/>
      <c r="RP118" s="21"/>
      <c r="RQ118" s="21"/>
      <c r="RR118" s="21"/>
      <c r="RS118" s="21"/>
      <c r="RT118" s="21"/>
      <c r="RU118" s="21"/>
      <c r="RV118" s="21"/>
      <c r="RW118" s="21"/>
      <c r="RX118" s="21"/>
      <c r="RY118" s="21"/>
      <c r="RZ118" s="21"/>
      <c r="SA118" s="21"/>
      <c r="SB118" s="21"/>
      <c r="SC118" s="21"/>
      <c r="SD118" s="21"/>
      <c r="SE118" s="21"/>
      <c r="SF118" s="21"/>
      <c r="SG118" s="21"/>
      <c r="SH118" s="21"/>
      <c r="SI118" s="21"/>
      <c r="SJ118" s="21"/>
      <c r="SK118" s="21"/>
      <c r="SL118" s="21"/>
      <c r="SM118" s="21"/>
      <c r="SN118" s="21"/>
      <c r="SO118" s="21"/>
      <c r="SP118" s="21"/>
      <c r="SQ118" s="21"/>
      <c r="SR118" s="21"/>
      <c r="SS118" s="21"/>
      <c r="ST118" s="21"/>
      <c r="SU118" s="21"/>
      <c r="SV118" s="21"/>
      <c r="SW118" s="21"/>
      <c r="SX118" s="21"/>
      <c r="SY118" s="21"/>
      <c r="SZ118" s="21"/>
      <c r="TA118" s="21"/>
      <c r="TB118" s="21"/>
      <c r="TC118" s="21"/>
      <c r="TD118" s="21"/>
      <c r="TE118" s="21"/>
      <c r="TF118" s="21"/>
      <c r="TG118" s="21"/>
      <c r="TH118" s="21"/>
      <c r="TI118" s="21"/>
      <c r="TJ118" s="21"/>
      <c r="TK118" s="21"/>
      <c r="TL118" s="21"/>
      <c r="TM118" s="21"/>
      <c r="TN118" s="21"/>
      <c r="TO118" s="21"/>
      <c r="TP118" s="21"/>
      <c r="TQ118" s="21"/>
      <c r="TR118" s="21"/>
      <c r="TS118" s="21"/>
      <c r="TT118" s="21"/>
      <c r="TU118" s="21"/>
      <c r="TV118" s="21"/>
      <c r="TW118" s="21"/>
      <c r="TX118" s="21"/>
      <c r="TY118" s="21"/>
      <c r="TZ118" s="21"/>
      <c r="UA118" s="21"/>
      <c r="UB118" s="21"/>
      <c r="UC118" s="21"/>
      <c r="UD118" s="21"/>
      <c r="UE118" s="21"/>
      <c r="UF118" s="21"/>
      <c r="UG118" s="21"/>
      <c r="UH118" s="21"/>
      <c r="UI118" s="21"/>
      <c r="UJ118" s="21"/>
      <c r="UK118" s="21"/>
      <c r="UL118" s="21"/>
      <c r="UM118" s="21"/>
      <c r="UN118" s="21"/>
      <c r="UO118" s="21"/>
      <c r="UP118" s="21"/>
      <c r="UQ118" s="21"/>
      <c r="UR118" s="21"/>
      <c r="US118" s="21"/>
      <c r="UT118" s="21"/>
      <c r="UU118" s="21"/>
      <c r="UV118" s="21"/>
      <c r="UW118" s="21"/>
      <c r="UX118" s="21"/>
      <c r="UY118" s="21"/>
      <c r="UZ118" s="21"/>
      <c r="VA118" s="21"/>
      <c r="VB118" s="21"/>
      <c r="VC118" s="21"/>
      <c r="VD118" s="21"/>
      <c r="VE118" s="21"/>
      <c r="VF118" s="21"/>
      <c r="VG118" s="21"/>
      <c r="VH118" s="21"/>
      <c r="VI118" s="21"/>
      <c r="VJ118" s="21"/>
      <c r="VK118" s="21"/>
      <c r="VL118" s="21"/>
      <c r="VM118" s="21"/>
      <c r="VN118" s="21"/>
      <c r="VO118" s="21"/>
      <c r="VP118" s="21"/>
      <c r="VQ118" s="21"/>
      <c r="VR118" s="21"/>
      <c r="VS118" s="21"/>
      <c r="VT118" s="21"/>
      <c r="VU118" s="21"/>
      <c r="VV118" s="21"/>
      <c r="VW118" s="21"/>
      <c r="VX118" s="21"/>
      <c r="VY118" s="21"/>
      <c r="VZ118" s="21"/>
      <c r="WA118" s="21"/>
      <c r="WB118" s="21"/>
      <c r="WC118" s="21"/>
      <c r="WD118" s="21"/>
      <c r="WE118" s="21"/>
      <c r="WF118" s="21"/>
      <c r="WG118" s="21"/>
      <c r="WH118" s="21"/>
    </row>
    <row r="119" spans="1:606" s="8" customFormat="1" ht="21">
      <c r="A119" s="96"/>
      <c r="B119" s="95"/>
      <c r="D119" s="55" t="str">
        <f>Inputs!B130</f>
        <v>Vector</v>
      </c>
      <c r="E119" s="176">
        <f>Inputs!C130</f>
        <v>6.1769344541794835E-2</v>
      </c>
      <c r="F119" s="176">
        <f>Inputs!D130</f>
        <v>-3.1769379404887665E-2</v>
      </c>
      <c r="G119" s="176">
        <f>Inputs!E130</f>
        <v>2.999996513690717E-2</v>
      </c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</row>
    <row r="120" spans="1:606" s="8" customFormat="1">
      <c r="A120" s="343"/>
      <c r="B120" s="95"/>
      <c r="D120" s="56" t="str">
        <f>Inputs!B131</f>
        <v>First Gas distribution</v>
      </c>
      <c r="E120" s="177">
        <f>Inputs!C131</f>
        <v>5.2599059466155618E-2</v>
      </c>
      <c r="F120" s="177">
        <f>Inputs!D131</f>
        <v>4.7400941090835369E-2</v>
      </c>
      <c r="G120" s="177">
        <f>Inputs!E131</f>
        <v>0.10000000055699099</v>
      </c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</row>
    <row r="121" spans="1:606" s="8" customFormat="1">
      <c r="A121" s="95"/>
      <c r="B121" s="95"/>
      <c r="D121" s="55" t="str">
        <f>Inputs!B132</f>
        <v>First Gas transmission</v>
      </c>
      <c r="E121" s="176">
        <f>Inputs!C132</f>
        <v>5.2516627298150986E-2</v>
      </c>
      <c r="F121" s="176">
        <f>Inputs!D132</f>
        <v>3.2483401420543734E-2</v>
      </c>
      <c r="G121" s="176">
        <f>Inputs!E132</f>
        <v>8.500002871869472E-2</v>
      </c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</row>
    <row r="122" spans="1:606" s="8" customFormat="1">
      <c r="A122" s="95"/>
      <c r="B122" s="95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1"/>
      <c r="LK122" s="21"/>
      <c r="LL122" s="21"/>
      <c r="LM122" s="21"/>
      <c r="LN122" s="21"/>
      <c r="LO122" s="21"/>
      <c r="LP122" s="21"/>
      <c r="LQ122" s="21"/>
      <c r="LR122" s="21"/>
      <c r="LS122" s="21"/>
      <c r="LT122" s="21"/>
      <c r="LU122" s="21"/>
      <c r="LV122" s="21"/>
      <c r="LW122" s="21"/>
      <c r="LX122" s="21"/>
      <c r="LY122" s="21"/>
      <c r="LZ122" s="21"/>
      <c r="MA122" s="21"/>
      <c r="MB122" s="21"/>
      <c r="MC122" s="21"/>
      <c r="MD122" s="21"/>
      <c r="ME122" s="21"/>
      <c r="MF122" s="21"/>
      <c r="MG122" s="21"/>
      <c r="MH122" s="21"/>
      <c r="MI122" s="21"/>
      <c r="MJ122" s="21"/>
      <c r="MK122" s="21"/>
      <c r="ML122" s="21"/>
      <c r="MM122" s="21"/>
      <c r="MN122" s="21"/>
      <c r="MO122" s="21"/>
      <c r="MP122" s="21"/>
      <c r="MQ122" s="21"/>
      <c r="MR122" s="21"/>
      <c r="MS122" s="21"/>
      <c r="MT122" s="21"/>
      <c r="MU122" s="21"/>
      <c r="MV122" s="21"/>
      <c r="MW122" s="21"/>
      <c r="MX122" s="21"/>
      <c r="MY122" s="21"/>
      <c r="MZ122" s="21"/>
      <c r="NA122" s="21"/>
      <c r="NB122" s="21"/>
      <c r="NC122" s="21"/>
      <c r="ND122" s="21"/>
      <c r="NE122" s="21"/>
      <c r="NF122" s="21"/>
      <c r="NG122" s="21"/>
      <c r="NH122" s="21"/>
      <c r="NI122" s="21"/>
      <c r="NJ122" s="21"/>
      <c r="NK122" s="21"/>
      <c r="NL122" s="21"/>
      <c r="NM122" s="21"/>
      <c r="NN122" s="21"/>
      <c r="NO122" s="21"/>
      <c r="NP122" s="21"/>
      <c r="NQ122" s="21"/>
      <c r="NR122" s="21"/>
      <c r="NS122" s="21"/>
      <c r="NT122" s="21"/>
      <c r="NU122" s="21"/>
      <c r="NV122" s="21"/>
      <c r="NW122" s="21"/>
      <c r="NX122" s="21"/>
      <c r="NY122" s="21"/>
      <c r="NZ122" s="21"/>
      <c r="OA122" s="21"/>
      <c r="OB122" s="21"/>
      <c r="OC122" s="21"/>
      <c r="OD122" s="21"/>
      <c r="OE122" s="21"/>
      <c r="OF122" s="21"/>
      <c r="OG122" s="21"/>
      <c r="OH122" s="21"/>
      <c r="OI122" s="21"/>
      <c r="OJ122" s="21"/>
      <c r="OK122" s="21"/>
      <c r="OL122" s="21"/>
      <c r="OM122" s="21"/>
      <c r="ON122" s="21"/>
      <c r="OO122" s="21"/>
      <c r="OP122" s="21"/>
      <c r="OQ122" s="21"/>
      <c r="OR122" s="21"/>
      <c r="OS122" s="21"/>
      <c r="OT122" s="21"/>
      <c r="OU122" s="21"/>
      <c r="OV122" s="21"/>
      <c r="OW122" s="21"/>
      <c r="OX122" s="21"/>
      <c r="OY122" s="21"/>
      <c r="OZ122" s="21"/>
      <c r="PA122" s="21"/>
      <c r="PB122" s="21"/>
      <c r="PC122" s="21"/>
      <c r="PD122" s="21"/>
      <c r="PE122" s="21"/>
      <c r="PF122" s="21"/>
      <c r="PG122" s="21"/>
      <c r="PH122" s="21"/>
      <c r="PI122" s="21"/>
      <c r="PJ122" s="21"/>
      <c r="PK122" s="21"/>
      <c r="PL122" s="21"/>
      <c r="PM122" s="21"/>
      <c r="PN122" s="21"/>
      <c r="PO122" s="21"/>
      <c r="PP122" s="21"/>
      <c r="PQ122" s="21"/>
      <c r="PR122" s="21"/>
      <c r="PS122" s="21"/>
      <c r="PT122" s="21"/>
      <c r="PU122" s="21"/>
      <c r="PV122" s="21"/>
      <c r="PW122" s="21"/>
      <c r="PX122" s="21"/>
      <c r="PY122" s="21"/>
      <c r="PZ122" s="21"/>
      <c r="QA122" s="21"/>
      <c r="QB122" s="21"/>
      <c r="QC122" s="21"/>
      <c r="QD122" s="21"/>
      <c r="QE122" s="21"/>
      <c r="QF122" s="21"/>
      <c r="QG122" s="21"/>
      <c r="QH122" s="21"/>
      <c r="QI122" s="21"/>
      <c r="QJ122" s="21"/>
      <c r="QK122" s="21"/>
      <c r="QL122" s="21"/>
      <c r="QM122" s="21"/>
      <c r="QN122" s="21"/>
      <c r="QO122" s="21"/>
      <c r="QP122" s="21"/>
      <c r="QQ122" s="21"/>
      <c r="QR122" s="21"/>
      <c r="QS122" s="21"/>
      <c r="QT122" s="21"/>
      <c r="QU122" s="21"/>
      <c r="QV122" s="21"/>
      <c r="QW122" s="21"/>
      <c r="QX122" s="21"/>
      <c r="QY122" s="21"/>
      <c r="QZ122" s="21"/>
      <c r="RA122" s="21"/>
      <c r="RB122" s="21"/>
      <c r="RC122" s="21"/>
      <c r="RD122" s="21"/>
      <c r="RE122" s="21"/>
      <c r="RF122" s="21"/>
      <c r="RG122" s="21"/>
      <c r="RH122" s="21"/>
      <c r="RI122" s="21"/>
      <c r="RJ122" s="21"/>
      <c r="RK122" s="21"/>
      <c r="RL122" s="21"/>
      <c r="RM122" s="21"/>
      <c r="RN122" s="21"/>
      <c r="RO122" s="21"/>
      <c r="RP122" s="21"/>
      <c r="RQ122" s="21"/>
      <c r="RR122" s="21"/>
      <c r="RS122" s="21"/>
      <c r="RT122" s="21"/>
      <c r="RU122" s="21"/>
      <c r="RV122" s="21"/>
      <c r="RW122" s="21"/>
      <c r="RX122" s="21"/>
      <c r="RY122" s="21"/>
      <c r="RZ122" s="21"/>
      <c r="SA122" s="21"/>
      <c r="SB122" s="21"/>
      <c r="SC122" s="21"/>
      <c r="SD122" s="21"/>
      <c r="SE122" s="21"/>
      <c r="SF122" s="21"/>
      <c r="SG122" s="21"/>
      <c r="SH122" s="21"/>
      <c r="SI122" s="21"/>
      <c r="SJ122" s="21"/>
      <c r="SK122" s="21"/>
      <c r="SL122" s="21"/>
      <c r="SM122" s="21"/>
      <c r="SN122" s="21"/>
      <c r="SO122" s="21"/>
      <c r="SP122" s="21"/>
      <c r="SQ122" s="21"/>
      <c r="SR122" s="21"/>
      <c r="SS122" s="21"/>
      <c r="ST122" s="21"/>
      <c r="SU122" s="21"/>
      <c r="SV122" s="21"/>
      <c r="SW122" s="21"/>
      <c r="SX122" s="21"/>
      <c r="SY122" s="21"/>
      <c r="SZ122" s="21"/>
      <c r="TA122" s="21"/>
      <c r="TB122" s="21"/>
      <c r="TC122" s="21"/>
      <c r="TD122" s="21"/>
      <c r="TE122" s="21"/>
      <c r="TF122" s="21"/>
      <c r="TG122" s="21"/>
      <c r="TH122" s="21"/>
      <c r="TI122" s="21"/>
      <c r="TJ122" s="21"/>
      <c r="TK122" s="21"/>
      <c r="TL122" s="21"/>
      <c r="TM122" s="21"/>
      <c r="TN122" s="21"/>
      <c r="TO122" s="21"/>
      <c r="TP122" s="21"/>
      <c r="TQ122" s="21"/>
      <c r="TR122" s="21"/>
      <c r="TS122" s="21"/>
      <c r="TT122" s="21"/>
      <c r="TU122" s="21"/>
      <c r="TV122" s="21"/>
      <c r="TW122" s="21"/>
      <c r="TX122" s="21"/>
      <c r="TY122" s="21"/>
      <c r="TZ122" s="21"/>
      <c r="UA122" s="21"/>
      <c r="UB122" s="21"/>
      <c r="UC122" s="21"/>
      <c r="UD122" s="21"/>
      <c r="UE122" s="21"/>
      <c r="UF122" s="21"/>
      <c r="UG122" s="21"/>
      <c r="UH122" s="21"/>
      <c r="UI122" s="21"/>
      <c r="UJ122" s="21"/>
      <c r="UK122" s="21"/>
      <c r="UL122" s="21"/>
      <c r="UM122" s="21"/>
      <c r="UN122" s="21"/>
      <c r="UO122" s="21"/>
      <c r="UP122" s="21"/>
      <c r="UQ122" s="21"/>
      <c r="UR122" s="21"/>
      <c r="US122" s="21"/>
      <c r="UT122" s="21"/>
      <c r="UU122" s="21"/>
      <c r="UV122" s="21"/>
      <c r="UW122" s="21"/>
      <c r="UX122" s="21"/>
      <c r="UY122" s="21"/>
      <c r="UZ122" s="21"/>
      <c r="VA122" s="21"/>
      <c r="VB122" s="21"/>
      <c r="VC122" s="21"/>
      <c r="VD122" s="21"/>
      <c r="VE122" s="21"/>
      <c r="VF122" s="21"/>
      <c r="VG122" s="21"/>
      <c r="VH122" s="21"/>
      <c r="VI122" s="21"/>
      <c r="VJ122" s="21"/>
      <c r="VK122" s="21"/>
      <c r="VL122" s="21"/>
      <c r="VM122" s="21"/>
      <c r="VN122" s="21"/>
      <c r="VO122" s="21"/>
      <c r="VP122" s="21"/>
      <c r="VQ122" s="21"/>
      <c r="VR122" s="21"/>
      <c r="VS122" s="21"/>
      <c r="VT122" s="21"/>
      <c r="VU122" s="21"/>
      <c r="VV122" s="21"/>
      <c r="VW122" s="21"/>
      <c r="VX122" s="21"/>
      <c r="VY122" s="21"/>
      <c r="VZ122" s="21"/>
      <c r="WA122" s="21"/>
      <c r="WB122" s="21"/>
      <c r="WC122" s="21"/>
      <c r="WD122" s="21"/>
      <c r="WE122" s="21"/>
      <c r="WF122" s="21"/>
      <c r="WG122" s="21"/>
      <c r="WH122" s="21"/>
    </row>
    <row r="123" spans="1:606" s="8" customFormat="1">
      <c r="A123" s="21"/>
      <c r="B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1"/>
      <c r="LK123" s="21"/>
      <c r="LL123" s="21"/>
      <c r="LM123" s="21"/>
      <c r="LN123" s="21"/>
      <c r="LO123" s="21"/>
      <c r="LP123" s="21"/>
      <c r="LQ123" s="21"/>
      <c r="LR123" s="21"/>
      <c r="LS123" s="21"/>
      <c r="LT123" s="21"/>
      <c r="LU123" s="21"/>
      <c r="LV123" s="21"/>
      <c r="LW123" s="21"/>
      <c r="LX123" s="21"/>
      <c r="LY123" s="21"/>
      <c r="LZ123" s="21"/>
      <c r="MA123" s="21"/>
      <c r="MB123" s="21"/>
      <c r="MC123" s="21"/>
      <c r="MD123" s="21"/>
      <c r="ME123" s="21"/>
      <c r="MF123" s="21"/>
      <c r="MG123" s="21"/>
      <c r="MH123" s="21"/>
      <c r="MI123" s="21"/>
      <c r="MJ123" s="21"/>
      <c r="MK123" s="21"/>
      <c r="ML123" s="21"/>
      <c r="MM123" s="21"/>
      <c r="MN123" s="21"/>
      <c r="MO123" s="21"/>
      <c r="MP123" s="21"/>
      <c r="MQ123" s="21"/>
      <c r="MR123" s="21"/>
      <c r="MS123" s="21"/>
      <c r="MT123" s="21"/>
      <c r="MU123" s="21"/>
      <c r="MV123" s="21"/>
      <c r="MW123" s="21"/>
      <c r="MX123" s="21"/>
      <c r="MY123" s="21"/>
      <c r="MZ123" s="21"/>
      <c r="NA123" s="21"/>
      <c r="NB123" s="21"/>
      <c r="NC123" s="21"/>
      <c r="ND123" s="21"/>
      <c r="NE123" s="21"/>
      <c r="NF123" s="21"/>
      <c r="NG123" s="21"/>
      <c r="NH123" s="21"/>
      <c r="NI123" s="21"/>
      <c r="NJ123" s="21"/>
      <c r="NK123" s="21"/>
      <c r="NL123" s="21"/>
      <c r="NM123" s="21"/>
      <c r="NN123" s="21"/>
      <c r="NO123" s="21"/>
      <c r="NP123" s="21"/>
      <c r="NQ123" s="21"/>
      <c r="NR123" s="21"/>
      <c r="NS123" s="21"/>
      <c r="NT123" s="21"/>
      <c r="NU123" s="21"/>
      <c r="NV123" s="21"/>
      <c r="NW123" s="21"/>
      <c r="NX123" s="21"/>
      <c r="NY123" s="21"/>
      <c r="NZ123" s="21"/>
      <c r="OA123" s="21"/>
      <c r="OB123" s="21"/>
      <c r="OC123" s="21"/>
      <c r="OD123" s="21"/>
      <c r="OE123" s="21"/>
      <c r="OF123" s="21"/>
      <c r="OG123" s="21"/>
      <c r="OH123" s="21"/>
      <c r="OI123" s="21"/>
      <c r="OJ123" s="21"/>
      <c r="OK123" s="21"/>
      <c r="OL123" s="21"/>
      <c r="OM123" s="21"/>
      <c r="ON123" s="21"/>
      <c r="OO123" s="21"/>
      <c r="OP123" s="21"/>
      <c r="OQ123" s="21"/>
      <c r="OR123" s="21"/>
      <c r="OS123" s="21"/>
      <c r="OT123" s="21"/>
      <c r="OU123" s="21"/>
      <c r="OV123" s="21"/>
      <c r="OW123" s="21"/>
      <c r="OX123" s="21"/>
      <c r="OY123" s="21"/>
      <c r="OZ123" s="21"/>
      <c r="PA123" s="21"/>
      <c r="PB123" s="21"/>
      <c r="PC123" s="21"/>
      <c r="PD123" s="21"/>
      <c r="PE123" s="21"/>
      <c r="PF123" s="21"/>
      <c r="PG123" s="21"/>
      <c r="PH123" s="21"/>
      <c r="PI123" s="21"/>
      <c r="PJ123" s="21"/>
      <c r="PK123" s="21"/>
      <c r="PL123" s="21"/>
      <c r="PM123" s="21"/>
      <c r="PN123" s="21"/>
      <c r="PO123" s="21"/>
      <c r="PP123" s="21"/>
      <c r="PQ123" s="21"/>
      <c r="PR123" s="21"/>
      <c r="PS123" s="21"/>
      <c r="PT123" s="21"/>
      <c r="PU123" s="21"/>
      <c r="PV123" s="21"/>
      <c r="PW123" s="21"/>
      <c r="PX123" s="21"/>
      <c r="PY123" s="21"/>
      <c r="PZ123" s="21"/>
      <c r="QA123" s="21"/>
      <c r="QB123" s="21"/>
      <c r="QC123" s="21"/>
      <c r="QD123" s="21"/>
      <c r="QE123" s="21"/>
      <c r="QF123" s="21"/>
      <c r="QG123" s="21"/>
      <c r="QH123" s="21"/>
      <c r="QI123" s="21"/>
      <c r="QJ123" s="21"/>
      <c r="QK123" s="21"/>
      <c r="QL123" s="21"/>
      <c r="QM123" s="21"/>
      <c r="QN123" s="21"/>
      <c r="QO123" s="21"/>
      <c r="QP123" s="21"/>
      <c r="QQ123" s="21"/>
      <c r="QR123" s="21"/>
      <c r="QS123" s="21"/>
      <c r="QT123" s="21"/>
      <c r="QU123" s="21"/>
      <c r="QV123" s="21"/>
      <c r="QW123" s="21"/>
      <c r="QX123" s="21"/>
      <c r="QY123" s="21"/>
      <c r="QZ123" s="21"/>
      <c r="RA123" s="21"/>
      <c r="RB123" s="21"/>
      <c r="RC123" s="21"/>
      <c r="RD123" s="21"/>
      <c r="RE123" s="21"/>
      <c r="RF123" s="21"/>
      <c r="RG123" s="21"/>
      <c r="RH123" s="21"/>
      <c r="RI123" s="21"/>
      <c r="RJ123" s="21"/>
      <c r="RK123" s="21"/>
      <c r="RL123" s="21"/>
      <c r="RM123" s="21"/>
      <c r="RN123" s="21"/>
      <c r="RO123" s="21"/>
      <c r="RP123" s="21"/>
      <c r="RQ123" s="21"/>
      <c r="RR123" s="21"/>
      <c r="RS123" s="21"/>
      <c r="RT123" s="21"/>
      <c r="RU123" s="21"/>
      <c r="RV123" s="21"/>
      <c r="RW123" s="21"/>
      <c r="RX123" s="21"/>
      <c r="RY123" s="21"/>
      <c r="RZ123" s="21"/>
      <c r="SA123" s="21"/>
      <c r="SB123" s="21"/>
      <c r="SC123" s="21"/>
      <c r="SD123" s="21"/>
      <c r="SE123" s="21"/>
      <c r="SF123" s="21"/>
      <c r="SG123" s="21"/>
      <c r="SH123" s="21"/>
      <c r="SI123" s="21"/>
      <c r="SJ123" s="21"/>
      <c r="SK123" s="21"/>
      <c r="SL123" s="21"/>
      <c r="SM123" s="21"/>
      <c r="SN123" s="21"/>
      <c r="SO123" s="21"/>
      <c r="SP123" s="21"/>
      <c r="SQ123" s="21"/>
      <c r="SR123" s="21"/>
      <c r="SS123" s="21"/>
      <c r="ST123" s="21"/>
      <c r="SU123" s="21"/>
      <c r="SV123" s="21"/>
      <c r="SW123" s="21"/>
      <c r="SX123" s="21"/>
      <c r="SY123" s="21"/>
      <c r="SZ123" s="21"/>
      <c r="TA123" s="21"/>
      <c r="TB123" s="21"/>
      <c r="TC123" s="21"/>
      <c r="TD123" s="21"/>
      <c r="TE123" s="21"/>
      <c r="TF123" s="21"/>
      <c r="TG123" s="21"/>
      <c r="TH123" s="21"/>
      <c r="TI123" s="21"/>
      <c r="TJ123" s="21"/>
      <c r="TK123" s="21"/>
      <c r="TL123" s="21"/>
      <c r="TM123" s="21"/>
      <c r="TN123" s="21"/>
      <c r="TO123" s="21"/>
      <c r="TP123" s="21"/>
      <c r="TQ123" s="21"/>
      <c r="TR123" s="21"/>
      <c r="TS123" s="21"/>
      <c r="TT123" s="21"/>
      <c r="TU123" s="21"/>
      <c r="TV123" s="21"/>
      <c r="TW123" s="21"/>
      <c r="TX123" s="21"/>
      <c r="TY123" s="21"/>
      <c r="TZ123" s="21"/>
      <c r="UA123" s="21"/>
      <c r="UB123" s="21"/>
      <c r="UC123" s="21"/>
      <c r="UD123" s="21"/>
      <c r="UE123" s="21"/>
      <c r="UF123" s="21"/>
      <c r="UG123" s="21"/>
      <c r="UH123" s="21"/>
      <c r="UI123" s="21"/>
      <c r="UJ123" s="21"/>
      <c r="UK123" s="21"/>
      <c r="UL123" s="21"/>
      <c r="UM123" s="21"/>
      <c r="UN123" s="21"/>
      <c r="UO123" s="21"/>
      <c r="UP123" s="21"/>
      <c r="UQ123" s="21"/>
      <c r="UR123" s="21"/>
      <c r="US123" s="21"/>
      <c r="UT123" s="21"/>
      <c r="UU123" s="21"/>
      <c r="UV123" s="21"/>
      <c r="UW123" s="21"/>
      <c r="UX123" s="21"/>
      <c r="UY123" s="21"/>
      <c r="UZ123" s="21"/>
      <c r="VA123" s="21"/>
      <c r="VB123" s="21"/>
      <c r="VC123" s="21"/>
      <c r="VD123" s="21"/>
      <c r="VE123" s="21"/>
      <c r="VF123" s="21"/>
      <c r="VG123" s="21"/>
      <c r="VH123" s="21"/>
      <c r="VI123" s="21"/>
      <c r="VJ123" s="21"/>
      <c r="VK123" s="21"/>
      <c r="VL123" s="21"/>
      <c r="VM123" s="21"/>
      <c r="VN123" s="21"/>
      <c r="VO123" s="21"/>
      <c r="VP123" s="21"/>
      <c r="VQ123" s="21"/>
      <c r="VR123" s="21"/>
      <c r="VS123" s="21"/>
      <c r="VT123" s="21"/>
      <c r="VU123" s="21"/>
      <c r="VV123" s="21"/>
      <c r="VW123" s="21"/>
      <c r="VX123" s="21"/>
      <c r="VY123" s="21"/>
      <c r="VZ123" s="21"/>
      <c r="WA123" s="21"/>
      <c r="WB123" s="21"/>
      <c r="WC123" s="21"/>
      <c r="WD123" s="21"/>
      <c r="WE123" s="21"/>
      <c r="WF123" s="21"/>
      <c r="WG123" s="21"/>
      <c r="WH123" s="21"/>
    </row>
    <row r="124" spans="1:606" s="8" customFormat="1" ht="21">
      <c r="A124" s="261" t="str">
        <f>Inputs!B116</f>
        <v>RAB under current policy settings ($ Million) – 2020 existing assets only</v>
      </c>
      <c r="B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</row>
    <row r="125" spans="1:606" s="19" customFormat="1">
      <c r="A125" s="28" t="s">
        <v>422</v>
      </c>
      <c r="B125" s="21"/>
      <c r="C125" s="21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62"/>
      <c r="S125" s="59"/>
      <c r="T125" s="59"/>
      <c r="U125" s="59"/>
      <c r="V125" s="59"/>
      <c r="W125" s="59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</row>
    <row r="126" spans="1:606" s="8" customFormat="1" ht="25.5" customHeight="1">
      <c r="A126" s="29" t="s">
        <v>35</v>
      </c>
      <c r="B126" s="21"/>
      <c r="D126" s="53" t="s">
        <v>389</v>
      </c>
      <c r="E126" s="53" t="str">
        <f>Inputs!C117</f>
        <v>2020 Existing</v>
      </c>
      <c r="F126" s="53">
        <f>Inputs!D117</f>
        <v>2040</v>
      </c>
      <c r="G126" s="53">
        <f>Inputs!E117</f>
        <v>2050</v>
      </c>
      <c r="H126" s="53">
        <f>Inputs!F117</f>
        <v>2060</v>
      </c>
      <c r="I126" s="53">
        <f>Inputs!G117</f>
        <v>2070</v>
      </c>
      <c r="K126" s="299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</row>
    <row r="127" spans="1:606" s="8" customFormat="1" ht="25.5" customHeight="1">
      <c r="A127" s="25" t="s">
        <v>33</v>
      </c>
      <c r="B127" s="26" t="s">
        <v>34</v>
      </c>
      <c r="D127" s="55" t="str">
        <f>Inputs!B118</f>
        <v>GasNet</v>
      </c>
      <c r="E127" s="171">
        <f>Inputs!C118</f>
        <v>24.056000000000001</v>
      </c>
      <c r="F127" s="171">
        <f>Inputs!D118</f>
        <v>16.475430797121462</v>
      </c>
      <c r="G127" s="171">
        <f>Inputs!E118</f>
        <v>10.410842589711006</v>
      </c>
      <c r="H127" s="171">
        <f>Inputs!F118</f>
        <v>5.9144297794671985</v>
      </c>
      <c r="I127" s="171">
        <f>Inputs!G118</f>
        <v>2.3320854231262675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21"/>
      <c r="JC127" s="21"/>
      <c r="JD127" s="21"/>
      <c r="JE127" s="21"/>
      <c r="JF127" s="21"/>
      <c r="JG127" s="21"/>
      <c r="JH127" s="21"/>
      <c r="JI127" s="21"/>
      <c r="JJ127" s="21"/>
      <c r="JK127" s="21"/>
      <c r="JL127" s="21"/>
      <c r="JM127" s="21"/>
      <c r="JN127" s="21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1"/>
      <c r="LK127" s="21"/>
      <c r="LL127" s="21"/>
      <c r="LM127" s="21"/>
      <c r="LN127" s="21"/>
      <c r="LO127" s="21"/>
      <c r="LP127" s="21"/>
      <c r="LQ127" s="21"/>
      <c r="LR127" s="21"/>
      <c r="LS127" s="21"/>
      <c r="LT127" s="21"/>
      <c r="LU127" s="21"/>
      <c r="LV127" s="21"/>
      <c r="LW127" s="21"/>
      <c r="LX127" s="21"/>
      <c r="LY127" s="21"/>
      <c r="LZ127" s="21"/>
      <c r="MA127" s="21"/>
      <c r="MB127" s="21"/>
      <c r="MC127" s="21"/>
      <c r="MD127" s="21"/>
      <c r="ME127" s="21"/>
      <c r="MF127" s="21"/>
      <c r="MG127" s="21"/>
      <c r="MH127" s="21"/>
      <c r="MI127" s="21"/>
      <c r="MJ127" s="21"/>
      <c r="MK127" s="21"/>
      <c r="ML127" s="21"/>
      <c r="MM127" s="21"/>
      <c r="MN127" s="21"/>
      <c r="MO127" s="21"/>
      <c r="MP127" s="21"/>
      <c r="MQ127" s="21"/>
      <c r="MR127" s="21"/>
      <c r="MS127" s="21"/>
      <c r="MT127" s="21"/>
      <c r="MU127" s="21"/>
      <c r="MV127" s="21"/>
      <c r="MW127" s="21"/>
      <c r="MX127" s="21"/>
      <c r="MY127" s="21"/>
      <c r="MZ127" s="21"/>
      <c r="NA127" s="21"/>
      <c r="NB127" s="21"/>
      <c r="NC127" s="21"/>
      <c r="ND127" s="21"/>
      <c r="NE127" s="21"/>
      <c r="NF127" s="21"/>
      <c r="NG127" s="21"/>
      <c r="NH127" s="21"/>
      <c r="NI127" s="21"/>
      <c r="NJ127" s="21"/>
      <c r="NK127" s="21"/>
      <c r="NL127" s="21"/>
      <c r="NM127" s="21"/>
      <c r="NN127" s="21"/>
      <c r="NO127" s="21"/>
      <c r="NP127" s="21"/>
      <c r="NQ127" s="21"/>
      <c r="NR127" s="21"/>
      <c r="NS127" s="21"/>
      <c r="NT127" s="21"/>
      <c r="NU127" s="21"/>
      <c r="NV127" s="21"/>
      <c r="NW127" s="21"/>
      <c r="NX127" s="21"/>
      <c r="NY127" s="21"/>
      <c r="NZ127" s="21"/>
      <c r="OA127" s="21"/>
      <c r="OB127" s="21"/>
      <c r="OC127" s="21"/>
      <c r="OD127" s="21"/>
      <c r="OE127" s="21"/>
      <c r="OF127" s="21"/>
      <c r="OG127" s="21"/>
      <c r="OH127" s="21"/>
      <c r="OI127" s="21"/>
      <c r="OJ127" s="21"/>
      <c r="OK127" s="21"/>
      <c r="OL127" s="21"/>
      <c r="OM127" s="21"/>
      <c r="ON127" s="21"/>
      <c r="OO127" s="21"/>
      <c r="OP127" s="21"/>
      <c r="OQ127" s="21"/>
      <c r="OR127" s="21"/>
      <c r="OS127" s="21"/>
      <c r="OT127" s="21"/>
      <c r="OU127" s="21"/>
      <c r="OV127" s="21"/>
      <c r="OW127" s="21"/>
      <c r="OX127" s="21"/>
      <c r="OY127" s="21"/>
      <c r="OZ127" s="21"/>
      <c r="PA127" s="21"/>
      <c r="PB127" s="21"/>
      <c r="PC127" s="21"/>
      <c r="PD127" s="21"/>
      <c r="PE127" s="21"/>
      <c r="PF127" s="21"/>
      <c r="PG127" s="21"/>
      <c r="PH127" s="21"/>
      <c r="PI127" s="21"/>
      <c r="PJ127" s="21"/>
      <c r="PK127" s="21"/>
      <c r="PL127" s="21"/>
      <c r="PM127" s="21"/>
      <c r="PN127" s="21"/>
      <c r="PO127" s="21"/>
      <c r="PP127" s="21"/>
      <c r="PQ127" s="21"/>
      <c r="PR127" s="21"/>
      <c r="PS127" s="21"/>
      <c r="PT127" s="21"/>
      <c r="PU127" s="21"/>
      <c r="PV127" s="21"/>
      <c r="PW127" s="21"/>
      <c r="PX127" s="21"/>
      <c r="PY127" s="21"/>
      <c r="PZ127" s="21"/>
      <c r="QA127" s="21"/>
      <c r="QB127" s="21"/>
      <c r="QC127" s="21"/>
      <c r="QD127" s="21"/>
      <c r="QE127" s="21"/>
      <c r="QF127" s="21"/>
      <c r="QG127" s="21"/>
      <c r="QH127" s="21"/>
      <c r="QI127" s="21"/>
      <c r="QJ127" s="21"/>
      <c r="QK127" s="21"/>
      <c r="QL127" s="21"/>
      <c r="QM127" s="21"/>
      <c r="QN127" s="21"/>
      <c r="QO127" s="21"/>
      <c r="QP127" s="21"/>
      <c r="QQ127" s="21"/>
      <c r="QR127" s="21"/>
      <c r="QS127" s="21"/>
      <c r="QT127" s="21"/>
      <c r="QU127" s="21"/>
      <c r="QV127" s="21"/>
      <c r="QW127" s="21"/>
      <c r="QX127" s="21"/>
      <c r="QY127" s="21"/>
      <c r="QZ127" s="21"/>
      <c r="RA127" s="21"/>
      <c r="RB127" s="21"/>
      <c r="RC127" s="21"/>
      <c r="RD127" s="21"/>
      <c r="RE127" s="21"/>
      <c r="RF127" s="21"/>
      <c r="RG127" s="21"/>
      <c r="RH127" s="21"/>
      <c r="RI127" s="21"/>
      <c r="RJ127" s="21"/>
      <c r="RK127" s="21"/>
      <c r="RL127" s="21"/>
      <c r="RM127" s="21"/>
      <c r="RN127" s="21"/>
      <c r="RO127" s="21"/>
      <c r="RP127" s="21"/>
      <c r="RQ127" s="21"/>
      <c r="RR127" s="21"/>
      <c r="RS127" s="21"/>
      <c r="RT127" s="21"/>
      <c r="RU127" s="21"/>
      <c r="RV127" s="21"/>
      <c r="RW127" s="21"/>
      <c r="RX127" s="21"/>
      <c r="RY127" s="21"/>
      <c r="RZ127" s="21"/>
      <c r="SA127" s="21"/>
      <c r="SB127" s="21"/>
      <c r="SC127" s="21"/>
      <c r="SD127" s="21"/>
      <c r="SE127" s="21"/>
      <c r="SF127" s="21"/>
      <c r="SG127" s="21"/>
      <c r="SH127" s="21"/>
      <c r="SI127" s="21"/>
      <c r="SJ127" s="21"/>
      <c r="SK127" s="21"/>
      <c r="SL127" s="21"/>
      <c r="SM127" s="21"/>
      <c r="SN127" s="21"/>
      <c r="SO127" s="21"/>
      <c r="SP127" s="21"/>
      <c r="SQ127" s="21"/>
      <c r="SR127" s="21"/>
      <c r="SS127" s="21"/>
      <c r="ST127" s="21"/>
      <c r="SU127" s="21"/>
      <c r="SV127" s="21"/>
      <c r="SW127" s="21"/>
      <c r="SX127" s="21"/>
      <c r="SY127" s="21"/>
      <c r="SZ127" s="21"/>
      <c r="TA127" s="21"/>
      <c r="TB127" s="21"/>
      <c r="TC127" s="21"/>
      <c r="TD127" s="21"/>
      <c r="TE127" s="21"/>
      <c r="TF127" s="21"/>
      <c r="TG127" s="21"/>
      <c r="TH127" s="21"/>
      <c r="TI127" s="21"/>
      <c r="TJ127" s="21"/>
      <c r="TK127" s="21"/>
      <c r="TL127" s="21"/>
      <c r="TM127" s="21"/>
      <c r="TN127" s="21"/>
      <c r="TO127" s="21"/>
      <c r="TP127" s="21"/>
      <c r="TQ127" s="21"/>
      <c r="TR127" s="21"/>
      <c r="TS127" s="21"/>
      <c r="TT127" s="21"/>
      <c r="TU127" s="21"/>
      <c r="TV127" s="21"/>
      <c r="TW127" s="21"/>
      <c r="TX127" s="21"/>
      <c r="TY127" s="21"/>
      <c r="TZ127" s="21"/>
      <c r="UA127" s="21"/>
      <c r="UB127" s="21"/>
      <c r="UC127" s="21"/>
      <c r="UD127" s="21"/>
      <c r="UE127" s="21"/>
      <c r="UF127" s="21"/>
      <c r="UG127" s="21"/>
      <c r="UH127" s="21"/>
      <c r="UI127" s="21"/>
      <c r="UJ127" s="21"/>
      <c r="UK127" s="21"/>
      <c r="UL127" s="21"/>
      <c r="UM127" s="21"/>
      <c r="UN127" s="21"/>
      <c r="UO127" s="21"/>
      <c r="UP127" s="21"/>
      <c r="UQ127" s="21"/>
      <c r="UR127" s="21"/>
      <c r="US127" s="21"/>
      <c r="UT127" s="21"/>
      <c r="UU127" s="21"/>
      <c r="UV127" s="21"/>
      <c r="UW127" s="21"/>
      <c r="UX127" s="21"/>
      <c r="UY127" s="21"/>
      <c r="UZ127" s="21"/>
      <c r="VA127" s="21"/>
      <c r="VB127" s="21"/>
      <c r="VC127" s="21"/>
      <c r="VD127" s="21"/>
      <c r="VE127" s="21"/>
      <c r="VF127" s="21"/>
      <c r="VG127" s="21"/>
      <c r="VH127" s="21"/>
      <c r="VI127" s="21"/>
      <c r="VJ127" s="21"/>
      <c r="VK127" s="21"/>
      <c r="VL127" s="21"/>
      <c r="VM127" s="21"/>
      <c r="VN127" s="21"/>
      <c r="VO127" s="21"/>
      <c r="VP127" s="21"/>
      <c r="VQ127" s="21"/>
      <c r="VR127" s="21"/>
      <c r="VS127" s="21"/>
      <c r="VT127" s="21"/>
      <c r="VU127" s="21"/>
      <c r="VV127" s="21"/>
      <c r="VW127" s="21"/>
      <c r="VX127" s="21"/>
      <c r="VY127" s="21"/>
      <c r="VZ127" s="21"/>
      <c r="WA127" s="21"/>
      <c r="WB127" s="21"/>
      <c r="WC127" s="21"/>
      <c r="WD127" s="21"/>
      <c r="WE127" s="21"/>
      <c r="WF127" s="21"/>
      <c r="WG127" s="21"/>
      <c r="WH127" s="21"/>
    </row>
    <row r="128" spans="1:606" s="8" customFormat="1" ht="25.5" customHeight="1">
      <c r="A128" s="115" t="s">
        <v>160</v>
      </c>
      <c r="B128" s="115" t="s">
        <v>421</v>
      </c>
      <c r="D128" s="56" t="str">
        <f>Inputs!B119</f>
        <v>Powerco</v>
      </c>
      <c r="E128" s="172">
        <f>Inputs!C119</f>
        <v>388.86303033783383</v>
      </c>
      <c r="F128" s="172">
        <f>Inputs!D119</f>
        <v>179.6086684016432</v>
      </c>
      <c r="G128" s="172">
        <f>Inputs!E119</f>
        <v>87.603226212582499</v>
      </c>
      <c r="H128" s="172">
        <f>Inputs!F119</f>
        <v>28.12328261187443</v>
      </c>
      <c r="I128" s="172">
        <f>Inputs!G119</f>
        <v>5.6381093826973938</v>
      </c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</row>
    <row r="129" spans="1:606" s="8" customFormat="1" ht="25.5" customHeight="1">
      <c r="A129" s="21"/>
      <c r="B129" s="21"/>
      <c r="D129" s="55" t="str">
        <f>Inputs!B120</f>
        <v>Vector</v>
      </c>
      <c r="E129" s="171">
        <f>Inputs!C120</f>
        <v>434.25599999999997</v>
      </c>
      <c r="F129" s="171">
        <f>Inputs!D120</f>
        <v>351.61171143912071</v>
      </c>
      <c r="G129" s="171">
        <f>Inputs!E120</f>
        <v>251.69531914094577</v>
      </c>
      <c r="H129" s="171">
        <f>Inputs!F120</f>
        <v>140.94118165242207</v>
      </c>
      <c r="I129" s="171">
        <f>Inputs!G120</f>
        <v>50.688694942723501</v>
      </c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1"/>
      <c r="LK129" s="21"/>
      <c r="LL129" s="21"/>
      <c r="LM129" s="21"/>
      <c r="LN129" s="21"/>
      <c r="LO129" s="21"/>
      <c r="LP129" s="21"/>
      <c r="LQ129" s="21"/>
      <c r="LR129" s="21"/>
      <c r="LS129" s="21"/>
      <c r="LT129" s="21"/>
      <c r="LU129" s="21"/>
      <c r="LV129" s="21"/>
      <c r="LW129" s="21"/>
      <c r="LX129" s="21"/>
      <c r="LY129" s="21"/>
      <c r="LZ129" s="21"/>
      <c r="MA129" s="21"/>
      <c r="MB129" s="21"/>
      <c r="MC129" s="21"/>
      <c r="MD129" s="21"/>
      <c r="ME129" s="21"/>
      <c r="MF129" s="21"/>
      <c r="MG129" s="21"/>
      <c r="MH129" s="21"/>
      <c r="MI129" s="21"/>
      <c r="MJ129" s="21"/>
      <c r="MK129" s="21"/>
      <c r="ML129" s="21"/>
      <c r="MM129" s="21"/>
      <c r="MN129" s="21"/>
      <c r="MO129" s="21"/>
      <c r="MP129" s="21"/>
      <c r="MQ129" s="21"/>
      <c r="MR129" s="21"/>
      <c r="MS129" s="21"/>
      <c r="MT129" s="21"/>
      <c r="MU129" s="21"/>
      <c r="MV129" s="21"/>
      <c r="MW129" s="21"/>
      <c r="MX129" s="21"/>
      <c r="MY129" s="21"/>
      <c r="MZ129" s="21"/>
      <c r="NA129" s="21"/>
      <c r="NB129" s="21"/>
      <c r="NC129" s="21"/>
      <c r="ND129" s="21"/>
      <c r="NE129" s="21"/>
      <c r="NF129" s="21"/>
      <c r="NG129" s="21"/>
      <c r="NH129" s="21"/>
      <c r="NI129" s="21"/>
      <c r="NJ129" s="21"/>
      <c r="NK129" s="21"/>
      <c r="NL129" s="21"/>
      <c r="NM129" s="21"/>
      <c r="NN129" s="21"/>
      <c r="NO129" s="21"/>
      <c r="NP129" s="21"/>
      <c r="NQ129" s="21"/>
      <c r="NR129" s="21"/>
      <c r="NS129" s="21"/>
      <c r="NT129" s="21"/>
      <c r="NU129" s="21"/>
      <c r="NV129" s="21"/>
      <c r="NW129" s="21"/>
      <c r="NX129" s="21"/>
      <c r="NY129" s="21"/>
      <c r="NZ129" s="21"/>
      <c r="OA129" s="21"/>
      <c r="OB129" s="21"/>
      <c r="OC129" s="21"/>
      <c r="OD129" s="21"/>
      <c r="OE129" s="21"/>
      <c r="OF129" s="21"/>
      <c r="OG129" s="21"/>
      <c r="OH129" s="21"/>
      <c r="OI129" s="21"/>
      <c r="OJ129" s="21"/>
      <c r="OK129" s="21"/>
      <c r="OL129" s="21"/>
      <c r="OM129" s="21"/>
      <c r="ON129" s="21"/>
      <c r="OO129" s="21"/>
      <c r="OP129" s="21"/>
      <c r="OQ129" s="21"/>
      <c r="OR129" s="21"/>
      <c r="OS129" s="21"/>
      <c r="OT129" s="21"/>
      <c r="OU129" s="21"/>
      <c r="OV129" s="21"/>
      <c r="OW129" s="21"/>
      <c r="OX129" s="21"/>
      <c r="OY129" s="21"/>
      <c r="OZ129" s="21"/>
      <c r="PA129" s="21"/>
      <c r="PB129" s="21"/>
      <c r="PC129" s="21"/>
      <c r="PD129" s="21"/>
      <c r="PE129" s="21"/>
      <c r="PF129" s="21"/>
      <c r="PG129" s="21"/>
      <c r="PH129" s="21"/>
      <c r="PI129" s="21"/>
      <c r="PJ129" s="21"/>
      <c r="PK129" s="21"/>
      <c r="PL129" s="21"/>
      <c r="PM129" s="21"/>
      <c r="PN129" s="21"/>
      <c r="PO129" s="21"/>
      <c r="PP129" s="21"/>
      <c r="PQ129" s="21"/>
      <c r="PR129" s="21"/>
      <c r="PS129" s="21"/>
      <c r="PT129" s="21"/>
      <c r="PU129" s="21"/>
      <c r="PV129" s="21"/>
      <c r="PW129" s="21"/>
      <c r="PX129" s="21"/>
      <c r="PY129" s="21"/>
      <c r="PZ129" s="21"/>
      <c r="QA129" s="21"/>
      <c r="QB129" s="21"/>
      <c r="QC129" s="21"/>
      <c r="QD129" s="21"/>
      <c r="QE129" s="21"/>
      <c r="QF129" s="21"/>
      <c r="QG129" s="21"/>
      <c r="QH129" s="21"/>
      <c r="QI129" s="21"/>
      <c r="QJ129" s="21"/>
      <c r="QK129" s="21"/>
      <c r="QL129" s="21"/>
      <c r="QM129" s="21"/>
      <c r="QN129" s="21"/>
      <c r="QO129" s="21"/>
      <c r="QP129" s="21"/>
      <c r="QQ129" s="21"/>
      <c r="QR129" s="21"/>
      <c r="QS129" s="21"/>
      <c r="QT129" s="21"/>
      <c r="QU129" s="21"/>
      <c r="QV129" s="21"/>
      <c r="QW129" s="21"/>
      <c r="QX129" s="21"/>
      <c r="QY129" s="21"/>
      <c r="QZ129" s="21"/>
      <c r="RA129" s="21"/>
      <c r="RB129" s="21"/>
      <c r="RC129" s="21"/>
      <c r="RD129" s="21"/>
      <c r="RE129" s="21"/>
      <c r="RF129" s="21"/>
      <c r="RG129" s="21"/>
      <c r="RH129" s="21"/>
      <c r="RI129" s="21"/>
      <c r="RJ129" s="21"/>
      <c r="RK129" s="21"/>
      <c r="RL129" s="21"/>
      <c r="RM129" s="21"/>
      <c r="RN129" s="21"/>
      <c r="RO129" s="21"/>
      <c r="RP129" s="21"/>
      <c r="RQ129" s="21"/>
      <c r="RR129" s="21"/>
      <c r="RS129" s="21"/>
      <c r="RT129" s="21"/>
      <c r="RU129" s="21"/>
      <c r="RV129" s="21"/>
      <c r="RW129" s="21"/>
      <c r="RX129" s="21"/>
      <c r="RY129" s="21"/>
      <c r="RZ129" s="21"/>
      <c r="SA129" s="21"/>
      <c r="SB129" s="21"/>
      <c r="SC129" s="21"/>
      <c r="SD129" s="21"/>
      <c r="SE129" s="21"/>
      <c r="SF129" s="21"/>
      <c r="SG129" s="21"/>
      <c r="SH129" s="21"/>
      <c r="SI129" s="21"/>
      <c r="SJ129" s="21"/>
      <c r="SK129" s="21"/>
      <c r="SL129" s="21"/>
      <c r="SM129" s="21"/>
      <c r="SN129" s="21"/>
      <c r="SO129" s="21"/>
      <c r="SP129" s="21"/>
      <c r="SQ129" s="21"/>
      <c r="SR129" s="21"/>
      <c r="SS129" s="21"/>
      <c r="ST129" s="21"/>
      <c r="SU129" s="21"/>
      <c r="SV129" s="21"/>
      <c r="SW129" s="21"/>
      <c r="SX129" s="21"/>
      <c r="SY129" s="21"/>
      <c r="SZ129" s="21"/>
      <c r="TA129" s="21"/>
      <c r="TB129" s="21"/>
      <c r="TC129" s="21"/>
      <c r="TD129" s="21"/>
      <c r="TE129" s="21"/>
      <c r="TF129" s="21"/>
      <c r="TG129" s="21"/>
      <c r="TH129" s="21"/>
      <c r="TI129" s="21"/>
      <c r="TJ129" s="21"/>
      <c r="TK129" s="21"/>
      <c r="TL129" s="21"/>
      <c r="TM129" s="21"/>
      <c r="TN129" s="21"/>
      <c r="TO129" s="21"/>
      <c r="TP129" s="21"/>
      <c r="TQ129" s="21"/>
      <c r="TR129" s="21"/>
      <c r="TS129" s="21"/>
      <c r="TT129" s="21"/>
      <c r="TU129" s="21"/>
      <c r="TV129" s="21"/>
      <c r="TW129" s="21"/>
      <c r="TX129" s="21"/>
      <c r="TY129" s="21"/>
      <c r="TZ129" s="21"/>
      <c r="UA129" s="21"/>
      <c r="UB129" s="21"/>
      <c r="UC129" s="21"/>
      <c r="UD129" s="21"/>
      <c r="UE129" s="21"/>
      <c r="UF129" s="21"/>
      <c r="UG129" s="21"/>
      <c r="UH129" s="21"/>
      <c r="UI129" s="21"/>
      <c r="UJ129" s="21"/>
      <c r="UK129" s="21"/>
      <c r="UL129" s="21"/>
      <c r="UM129" s="21"/>
      <c r="UN129" s="21"/>
      <c r="UO129" s="21"/>
      <c r="UP129" s="21"/>
      <c r="UQ129" s="21"/>
      <c r="UR129" s="21"/>
      <c r="US129" s="21"/>
      <c r="UT129" s="21"/>
      <c r="UU129" s="21"/>
      <c r="UV129" s="21"/>
      <c r="UW129" s="21"/>
      <c r="UX129" s="21"/>
      <c r="UY129" s="21"/>
      <c r="UZ129" s="21"/>
      <c r="VA129" s="21"/>
      <c r="VB129" s="21"/>
      <c r="VC129" s="21"/>
      <c r="VD129" s="21"/>
      <c r="VE129" s="21"/>
      <c r="VF129" s="21"/>
      <c r="VG129" s="21"/>
      <c r="VH129" s="21"/>
      <c r="VI129" s="21"/>
      <c r="VJ129" s="21"/>
      <c r="VK129" s="21"/>
      <c r="VL129" s="21"/>
      <c r="VM129" s="21"/>
      <c r="VN129" s="21"/>
      <c r="VO129" s="21"/>
      <c r="VP129" s="21"/>
      <c r="VQ129" s="21"/>
      <c r="VR129" s="21"/>
      <c r="VS129" s="21"/>
      <c r="VT129" s="21"/>
      <c r="VU129" s="21"/>
      <c r="VV129" s="21"/>
      <c r="VW129" s="21"/>
      <c r="VX129" s="21"/>
      <c r="VY129" s="21"/>
      <c r="VZ129" s="21"/>
      <c r="WA129" s="21"/>
      <c r="WB129" s="21"/>
      <c r="WC129" s="21"/>
      <c r="WD129" s="21"/>
      <c r="WE129" s="21"/>
      <c r="WF129" s="21"/>
      <c r="WG129" s="21"/>
      <c r="WH129" s="21"/>
    </row>
    <row r="130" spans="1:606" s="8" customFormat="1" ht="25.5" customHeight="1">
      <c r="A130" s="21"/>
      <c r="B130" s="21"/>
      <c r="D130" s="56" t="str">
        <f>Inputs!B121</f>
        <v>First Gas distribution</v>
      </c>
      <c r="E130" s="172">
        <f>Inputs!C121</f>
        <v>174.40516609032878</v>
      </c>
      <c r="F130" s="172">
        <f>Inputs!D121</f>
        <v>115.32488588453262</v>
      </c>
      <c r="G130" s="172">
        <f>Inputs!E121</f>
        <v>82.511815917539295</v>
      </c>
      <c r="H130" s="172">
        <f>Inputs!F121</f>
        <v>59.009638025930791</v>
      </c>
      <c r="I130" s="172">
        <f>Inputs!G121</f>
        <v>30.309686311304031</v>
      </c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21"/>
      <c r="JC130" s="21"/>
      <c r="JD130" s="21"/>
      <c r="JE130" s="21"/>
      <c r="JF130" s="21"/>
      <c r="JG130" s="21"/>
      <c r="JH130" s="21"/>
      <c r="JI130" s="21"/>
      <c r="JJ130" s="21"/>
      <c r="JK130" s="21"/>
      <c r="JL130" s="21"/>
      <c r="JM130" s="21"/>
      <c r="JN130" s="21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1"/>
      <c r="LK130" s="21"/>
      <c r="LL130" s="21"/>
      <c r="LM130" s="21"/>
      <c r="LN130" s="21"/>
      <c r="LO130" s="21"/>
      <c r="LP130" s="21"/>
      <c r="LQ130" s="21"/>
      <c r="LR130" s="21"/>
      <c r="LS130" s="21"/>
      <c r="LT130" s="21"/>
      <c r="LU130" s="21"/>
      <c r="LV130" s="21"/>
      <c r="LW130" s="21"/>
      <c r="LX130" s="21"/>
      <c r="LY130" s="21"/>
      <c r="LZ130" s="21"/>
      <c r="MA130" s="21"/>
      <c r="MB130" s="21"/>
      <c r="MC130" s="21"/>
      <c r="MD130" s="21"/>
      <c r="ME130" s="21"/>
      <c r="MF130" s="21"/>
      <c r="MG130" s="21"/>
      <c r="MH130" s="21"/>
      <c r="MI130" s="21"/>
      <c r="MJ130" s="21"/>
      <c r="MK130" s="21"/>
      <c r="ML130" s="21"/>
      <c r="MM130" s="21"/>
      <c r="MN130" s="21"/>
      <c r="MO130" s="21"/>
      <c r="MP130" s="21"/>
      <c r="MQ130" s="21"/>
      <c r="MR130" s="21"/>
      <c r="MS130" s="21"/>
      <c r="MT130" s="21"/>
      <c r="MU130" s="21"/>
      <c r="MV130" s="21"/>
      <c r="MW130" s="21"/>
      <c r="MX130" s="21"/>
      <c r="MY130" s="21"/>
      <c r="MZ130" s="21"/>
      <c r="NA130" s="21"/>
      <c r="NB130" s="21"/>
      <c r="NC130" s="21"/>
      <c r="ND130" s="21"/>
      <c r="NE130" s="21"/>
      <c r="NF130" s="21"/>
      <c r="NG130" s="21"/>
      <c r="NH130" s="21"/>
      <c r="NI130" s="21"/>
      <c r="NJ130" s="21"/>
      <c r="NK130" s="21"/>
      <c r="NL130" s="21"/>
      <c r="NM130" s="21"/>
      <c r="NN130" s="21"/>
      <c r="NO130" s="21"/>
      <c r="NP130" s="21"/>
      <c r="NQ130" s="21"/>
      <c r="NR130" s="21"/>
      <c r="NS130" s="21"/>
      <c r="NT130" s="21"/>
      <c r="NU130" s="21"/>
      <c r="NV130" s="21"/>
      <c r="NW130" s="21"/>
      <c r="NX130" s="21"/>
      <c r="NY130" s="21"/>
      <c r="NZ130" s="21"/>
      <c r="OA130" s="21"/>
      <c r="OB130" s="21"/>
      <c r="OC130" s="21"/>
      <c r="OD130" s="21"/>
      <c r="OE130" s="21"/>
      <c r="OF130" s="21"/>
      <c r="OG130" s="21"/>
      <c r="OH130" s="21"/>
      <c r="OI130" s="21"/>
      <c r="OJ130" s="21"/>
      <c r="OK130" s="21"/>
      <c r="OL130" s="21"/>
      <c r="OM130" s="21"/>
      <c r="ON130" s="21"/>
      <c r="OO130" s="21"/>
      <c r="OP130" s="21"/>
      <c r="OQ130" s="21"/>
      <c r="OR130" s="21"/>
      <c r="OS130" s="21"/>
      <c r="OT130" s="21"/>
      <c r="OU130" s="21"/>
      <c r="OV130" s="21"/>
      <c r="OW130" s="21"/>
      <c r="OX130" s="21"/>
      <c r="OY130" s="21"/>
      <c r="OZ130" s="21"/>
      <c r="PA130" s="21"/>
      <c r="PB130" s="21"/>
      <c r="PC130" s="21"/>
      <c r="PD130" s="21"/>
      <c r="PE130" s="21"/>
      <c r="PF130" s="21"/>
      <c r="PG130" s="21"/>
      <c r="PH130" s="21"/>
      <c r="PI130" s="21"/>
      <c r="PJ130" s="21"/>
      <c r="PK130" s="21"/>
      <c r="PL130" s="21"/>
      <c r="PM130" s="21"/>
      <c r="PN130" s="21"/>
      <c r="PO130" s="21"/>
      <c r="PP130" s="21"/>
      <c r="PQ130" s="21"/>
      <c r="PR130" s="21"/>
      <c r="PS130" s="21"/>
      <c r="PT130" s="21"/>
      <c r="PU130" s="21"/>
      <c r="PV130" s="21"/>
      <c r="PW130" s="21"/>
      <c r="PX130" s="21"/>
      <c r="PY130" s="21"/>
      <c r="PZ130" s="21"/>
      <c r="QA130" s="21"/>
      <c r="QB130" s="21"/>
      <c r="QC130" s="21"/>
      <c r="QD130" s="21"/>
      <c r="QE130" s="21"/>
      <c r="QF130" s="21"/>
      <c r="QG130" s="21"/>
      <c r="QH130" s="21"/>
      <c r="QI130" s="21"/>
      <c r="QJ130" s="21"/>
      <c r="QK130" s="21"/>
      <c r="QL130" s="21"/>
      <c r="QM130" s="21"/>
      <c r="QN130" s="21"/>
      <c r="QO130" s="21"/>
      <c r="QP130" s="21"/>
      <c r="QQ130" s="21"/>
      <c r="QR130" s="21"/>
      <c r="QS130" s="21"/>
      <c r="QT130" s="21"/>
      <c r="QU130" s="21"/>
      <c r="QV130" s="21"/>
      <c r="QW130" s="21"/>
      <c r="QX130" s="21"/>
      <c r="QY130" s="21"/>
      <c r="QZ130" s="21"/>
      <c r="RA130" s="21"/>
      <c r="RB130" s="21"/>
      <c r="RC130" s="21"/>
      <c r="RD130" s="21"/>
      <c r="RE130" s="21"/>
      <c r="RF130" s="21"/>
      <c r="RG130" s="21"/>
      <c r="RH130" s="21"/>
      <c r="RI130" s="21"/>
      <c r="RJ130" s="21"/>
      <c r="RK130" s="21"/>
      <c r="RL130" s="21"/>
      <c r="RM130" s="21"/>
      <c r="RN130" s="21"/>
      <c r="RO130" s="21"/>
      <c r="RP130" s="21"/>
      <c r="RQ130" s="21"/>
      <c r="RR130" s="21"/>
      <c r="RS130" s="21"/>
      <c r="RT130" s="21"/>
      <c r="RU130" s="21"/>
      <c r="RV130" s="21"/>
      <c r="RW130" s="21"/>
      <c r="RX130" s="21"/>
      <c r="RY130" s="21"/>
      <c r="RZ130" s="21"/>
      <c r="SA130" s="21"/>
      <c r="SB130" s="21"/>
      <c r="SC130" s="21"/>
      <c r="SD130" s="21"/>
      <c r="SE130" s="21"/>
      <c r="SF130" s="21"/>
      <c r="SG130" s="21"/>
      <c r="SH130" s="21"/>
      <c r="SI130" s="21"/>
      <c r="SJ130" s="21"/>
      <c r="SK130" s="21"/>
      <c r="SL130" s="21"/>
      <c r="SM130" s="21"/>
      <c r="SN130" s="21"/>
      <c r="SO130" s="21"/>
      <c r="SP130" s="21"/>
      <c r="SQ130" s="21"/>
      <c r="SR130" s="21"/>
      <c r="SS130" s="21"/>
      <c r="ST130" s="21"/>
      <c r="SU130" s="21"/>
      <c r="SV130" s="21"/>
      <c r="SW130" s="21"/>
      <c r="SX130" s="21"/>
      <c r="SY130" s="21"/>
      <c r="SZ130" s="21"/>
      <c r="TA130" s="21"/>
      <c r="TB130" s="21"/>
      <c r="TC130" s="21"/>
      <c r="TD130" s="21"/>
      <c r="TE130" s="21"/>
      <c r="TF130" s="21"/>
      <c r="TG130" s="21"/>
      <c r="TH130" s="21"/>
      <c r="TI130" s="21"/>
      <c r="TJ130" s="21"/>
      <c r="TK130" s="21"/>
      <c r="TL130" s="21"/>
      <c r="TM130" s="21"/>
      <c r="TN130" s="21"/>
      <c r="TO130" s="21"/>
      <c r="TP130" s="21"/>
      <c r="TQ130" s="21"/>
      <c r="TR130" s="21"/>
      <c r="TS130" s="21"/>
      <c r="TT130" s="21"/>
      <c r="TU130" s="21"/>
      <c r="TV130" s="21"/>
      <c r="TW130" s="21"/>
      <c r="TX130" s="21"/>
      <c r="TY130" s="21"/>
      <c r="TZ130" s="21"/>
      <c r="UA130" s="21"/>
      <c r="UB130" s="21"/>
      <c r="UC130" s="21"/>
      <c r="UD130" s="21"/>
      <c r="UE130" s="21"/>
      <c r="UF130" s="21"/>
      <c r="UG130" s="21"/>
      <c r="UH130" s="21"/>
      <c r="UI130" s="21"/>
      <c r="UJ130" s="21"/>
      <c r="UK130" s="21"/>
      <c r="UL130" s="21"/>
      <c r="UM130" s="21"/>
      <c r="UN130" s="21"/>
      <c r="UO130" s="21"/>
      <c r="UP130" s="21"/>
      <c r="UQ130" s="21"/>
      <c r="UR130" s="21"/>
      <c r="US130" s="21"/>
      <c r="UT130" s="21"/>
      <c r="UU130" s="21"/>
      <c r="UV130" s="21"/>
      <c r="UW130" s="21"/>
      <c r="UX130" s="21"/>
      <c r="UY130" s="21"/>
      <c r="UZ130" s="21"/>
      <c r="VA130" s="21"/>
      <c r="VB130" s="21"/>
      <c r="VC130" s="21"/>
      <c r="VD130" s="21"/>
      <c r="VE130" s="21"/>
      <c r="VF130" s="21"/>
      <c r="VG130" s="21"/>
      <c r="VH130" s="21"/>
      <c r="VI130" s="21"/>
      <c r="VJ130" s="21"/>
      <c r="VK130" s="21"/>
      <c r="VL130" s="21"/>
      <c r="VM130" s="21"/>
      <c r="VN130" s="21"/>
      <c r="VO130" s="21"/>
      <c r="VP130" s="21"/>
      <c r="VQ130" s="21"/>
      <c r="VR130" s="21"/>
      <c r="VS130" s="21"/>
      <c r="VT130" s="21"/>
      <c r="VU130" s="21"/>
      <c r="VV130" s="21"/>
      <c r="VW130" s="21"/>
      <c r="VX130" s="21"/>
      <c r="VY130" s="21"/>
      <c r="VZ130" s="21"/>
      <c r="WA130" s="21"/>
      <c r="WB130" s="21"/>
      <c r="WC130" s="21"/>
      <c r="WD130" s="21"/>
      <c r="WE130" s="21"/>
      <c r="WF130" s="21"/>
      <c r="WG130" s="21"/>
      <c r="WH130" s="21"/>
    </row>
    <row r="131" spans="1:606" s="8" customFormat="1" ht="25.5" customHeight="1">
      <c r="A131" s="21"/>
      <c r="B131" s="21"/>
      <c r="D131" s="55" t="str">
        <f>Inputs!B122</f>
        <v>First Gas transmission</v>
      </c>
      <c r="E131" s="171">
        <f>Inputs!C122</f>
        <v>849.68809291020636</v>
      </c>
      <c r="F131" s="171">
        <f>Inputs!D122</f>
        <v>404.39418100832796</v>
      </c>
      <c r="G131" s="171">
        <f>Inputs!E122</f>
        <v>140.44827471533256</v>
      </c>
      <c r="H131" s="171">
        <f>Inputs!F122</f>
        <v>35.882165002129241</v>
      </c>
      <c r="I131" s="171">
        <f>Inputs!G122</f>
        <v>21.490220851811355</v>
      </c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1"/>
      <c r="LK131" s="21"/>
      <c r="LL131" s="21"/>
      <c r="LM131" s="21"/>
      <c r="LN131" s="21"/>
      <c r="LO131" s="21"/>
      <c r="LP131" s="21"/>
      <c r="LQ131" s="21"/>
      <c r="LR131" s="21"/>
      <c r="LS131" s="21"/>
      <c r="LT131" s="21"/>
      <c r="LU131" s="21"/>
      <c r="LV131" s="21"/>
      <c r="LW131" s="21"/>
      <c r="LX131" s="21"/>
      <c r="LY131" s="21"/>
      <c r="LZ131" s="21"/>
      <c r="MA131" s="21"/>
      <c r="MB131" s="21"/>
      <c r="MC131" s="21"/>
      <c r="MD131" s="21"/>
      <c r="ME131" s="21"/>
      <c r="MF131" s="21"/>
      <c r="MG131" s="21"/>
      <c r="MH131" s="21"/>
      <c r="MI131" s="21"/>
      <c r="MJ131" s="21"/>
      <c r="MK131" s="21"/>
      <c r="ML131" s="21"/>
      <c r="MM131" s="21"/>
      <c r="MN131" s="21"/>
      <c r="MO131" s="21"/>
      <c r="MP131" s="21"/>
      <c r="MQ131" s="21"/>
      <c r="MR131" s="21"/>
      <c r="MS131" s="21"/>
      <c r="MT131" s="21"/>
      <c r="MU131" s="21"/>
      <c r="MV131" s="21"/>
      <c r="MW131" s="21"/>
      <c r="MX131" s="21"/>
      <c r="MY131" s="21"/>
      <c r="MZ131" s="21"/>
      <c r="NA131" s="21"/>
      <c r="NB131" s="21"/>
      <c r="NC131" s="21"/>
      <c r="ND131" s="21"/>
      <c r="NE131" s="21"/>
      <c r="NF131" s="21"/>
      <c r="NG131" s="21"/>
      <c r="NH131" s="21"/>
      <c r="NI131" s="21"/>
      <c r="NJ131" s="21"/>
      <c r="NK131" s="21"/>
      <c r="NL131" s="21"/>
      <c r="NM131" s="21"/>
      <c r="NN131" s="21"/>
      <c r="NO131" s="21"/>
      <c r="NP131" s="21"/>
      <c r="NQ131" s="21"/>
      <c r="NR131" s="21"/>
      <c r="NS131" s="21"/>
      <c r="NT131" s="21"/>
      <c r="NU131" s="21"/>
      <c r="NV131" s="21"/>
      <c r="NW131" s="21"/>
      <c r="NX131" s="21"/>
      <c r="NY131" s="21"/>
      <c r="NZ131" s="21"/>
      <c r="OA131" s="21"/>
      <c r="OB131" s="21"/>
      <c r="OC131" s="21"/>
      <c r="OD131" s="21"/>
      <c r="OE131" s="21"/>
      <c r="OF131" s="21"/>
      <c r="OG131" s="21"/>
      <c r="OH131" s="21"/>
      <c r="OI131" s="21"/>
      <c r="OJ131" s="21"/>
      <c r="OK131" s="21"/>
      <c r="OL131" s="21"/>
      <c r="OM131" s="21"/>
      <c r="ON131" s="21"/>
      <c r="OO131" s="21"/>
      <c r="OP131" s="21"/>
      <c r="OQ131" s="21"/>
      <c r="OR131" s="21"/>
      <c r="OS131" s="21"/>
      <c r="OT131" s="21"/>
      <c r="OU131" s="21"/>
      <c r="OV131" s="21"/>
      <c r="OW131" s="21"/>
      <c r="OX131" s="21"/>
      <c r="OY131" s="21"/>
      <c r="OZ131" s="21"/>
      <c r="PA131" s="21"/>
      <c r="PB131" s="21"/>
      <c r="PC131" s="21"/>
      <c r="PD131" s="21"/>
      <c r="PE131" s="21"/>
      <c r="PF131" s="21"/>
      <c r="PG131" s="21"/>
      <c r="PH131" s="21"/>
      <c r="PI131" s="21"/>
      <c r="PJ131" s="21"/>
      <c r="PK131" s="21"/>
      <c r="PL131" s="21"/>
      <c r="PM131" s="21"/>
      <c r="PN131" s="21"/>
      <c r="PO131" s="21"/>
      <c r="PP131" s="21"/>
      <c r="PQ131" s="21"/>
      <c r="PR131" s="21"/>
      <c r="PS131" s="21"/>
      <c r="PT131" s="21"/>
      <c r="PU131" s="21"/>
      <c r="PV131" s="21"/>
      <c r="PW131" s="21"/>
      <c r="PX131" s="21"/>
      <c r="PY131" s="21"/>
      <c r="PZ131" s="21"/>
      <c r="QA131" s="21"/>
      <c r="QB131" s="21"/>
      <c r="QC131" s="21"/>
      <c r="QD131" s="21"/>
      <c r="QE131" s="21"/>
      <c r="QF131" s="21"/>
      <c r="QG131" s="21"/>
      <c r="QH131" s="21"/>
      <c r="QI131" s="21"/>
      <c r="QJ131" s="21"/>
      <c r="QK131" s="21"/>
      <c r="QL131" s="21"/>
      <c r="QM131" s="21"/>
      <c r="QN131" s="21"/>
      <c r="QO131" s="21"/>
      <c r="QP131" s="21"/>
      <c r="QQ131" s="21"/>
      <c r="QR131" s="21"/>
      <c r="QS131" s="21"/>
      <c r="QT131" s="21"/>
      <c r="QU131" s="21"/>
      <c r="QV131" s="21"/>
      <c r="QW131" s="21"/>
      <c r="QX131" s="21"/>
      <c r="QY131" s="21"/>
      <c r="QZ131" s="21"/>
      <c r="RA131" s="21"/>
      <c r="RB131" s="21"/>
      <c r="RC131" s="21"/>
      <c r="RD131" s="21"/>
      <c r="RE131" s="21"/>
      <c r="RF131" s="21"/>
      <c r="RG131" s="21"/>
      <c r="RH131" s="21"/>
      <c r="RI131" s="21"/>
      <c r="RJ131" s="21"/>
      <c r="RK131" s="21"/>
      <c r="RL131" s="21"/>
      <c r="RM131" s="21"/>
      <c r="RN131" s="21"/>
      <c r="RO131" s="21"/>
      <c r="RP131" s="21"/>
      <c r="RQ131" s="21"/>
      <c r="RR131" s="21"/>
      <c r="RS131" s="21"/>
      <c r="RT131" s="21"/>
      <c r="RU131" s="21"/>
      <c r="RV131" s="21"/>
      <c r="RW131" s="21"/>
      <c r="RX131" s="21"/>
      <c r="RY131" s="21"/>
      <c r="RZ131" s="21"/>
      <c r="SA131" s="21"/>
      <c r="SB131" s="21"/>
      <c r="SC131" s="21"/>
      <c r="SD131" s="21"/>
      <c r="SE131" s="21"/>
      <c r="SF131" s="21"/>
      <c r="SG131" s="21"/>
      <c r="SH131" s="21"/>
      <c r="SI131" s="21"/>
      <c r="SJ131" s="21"/>
      <c r="SK131" s="21"/>
      <c r="SL131" s="21"/>
      <c r="SM131" s="21"/>
      <c r="SN131" s="21"/>
      <c r="SO131" s="21"/>
      <c r="SP131" s="21"/>
      <c r="SQ131" s="21"/>
      <c r="SR131" s="21"/>
      <c r="SS131" s="21"/>
      <c r="ST131" s="21"/>
      <c r="SU131" s="21"/>
      <c r="SV131" s="21"/>
      <c r="SW131" s="21"/>
      <c r="SX131" s="21"/>
      <c r="SY131" s="21"/>
      <c r="SZ131" s="21"/>
      <c r="TA131" s="21"/>
      <c r="TB131" s="21"/>
      <c r="TC131" s="21"/>
      <c r="TD131" s="21"/>
      <c r="TE131" s="21"/>
      <c r="TF131" s="21"/>
      <c r="TG131" s="21"/>
      <c r="TH131" s="21"/>
      <c r="TI131" s="21"/>
      <c r="TJ131" s="21"/>
      <c r="TK131" s="21"/>
      <c r="TL131" s="21"/>
      <c r="TM131" s="21"/>
      <c r="TN131" s="21"/>
      <c r="TO131" s="21"/>
      <c r="TP131" s="21"/>
      <c r="TQ131" s="21"/>
      <c r="TR131" s="21"/>
      <c r="TS131" s="21"/>
      <c r="TT131" s="21"/>
      <c r="TU131" s="21"/>
      <c r="TV131" s="21"/>
      <c r="TW131" s="21"/>
      <c r="TX131" s="21"/>
      <c r="TY131" s="21"/>
      <c r="TZ131" s="21"/>
      <c r="UA131" s="21"/>
      <c r="UB131" s="21"/>
      <c r="UC131" s="21"/>
      <c r="UD131" s="21"/>
      <c r="UE131" s="21"/>
      <c r="UF131" s="21"/>
      <c r="UG131" s="21"/>
      <c r="UH131" s="21"/>
      <c r="UI131" s="21"/>
      <c r="UJ131" s="21"/>
      <c r="UK131" s="21"/>
      <c r="UL131" s="21"/>
      <c r="UM131" s="21"/>
      <c r="UN131" s="21"/>
      <c r="UO131" s="21"/>
      <c r="UP131" s="21"/>
      <c r="UQ131" s="21"/>
      <c r="UR131" s="21"/>
      <c r="US131" s="21"/>
      <c r="UT131" s="21"/>
      <c r="UU131" s="21"/>
      <c r="UV131" s="21"/>
      <c r="UW131" s="21"/>
      <c r="UX131" s="21"/>
      <c r="UY131" s="21"/>
      <c r="UZ131" s="21"/>
      <c r="VA131" s="21"/>
      <c r="VB131" s="21"/>
      <c r="VC131" s="21"/>
      <c r="VD131" s="21"/>
      <c r="VE131" s="21"/>
      <c r="VF131" s="21"/>
      <c r="VG131" s="21"/>
      <c r="VH131" s="21"/>
      <c r="VI131" s="21"/>
      <c r="VJ131" s="21"/>
      <c r="VK131" s="21"/>
      <c r="VL131" s="21"/>
      <c r="VM131" s="21"/>
      <c r="VN131" s="21"/>
      <c r="VO131" s="21"/>
      <c r="VP131" s="21"/>
      <c r="VQ131" s="21"/>
      <c r="VR131" s="21"/>
      <c r="VS131" s="21"/>
      <c r="VT131" s="21"/>
      <c r="VU131" s="21"/>
      <c r="VV131" s="21"/>
      <c r="VW131" s="21"/>
      <c r="VX131" s="21"/>
      <c r="VY131" s="21"/>
      <c r="VZ131" s="21"/>
      <c r="WA131" s="21"/>
      <c r="WB131" s="21"/>
      <c r="WC131" s="21"/>
      <c r="WD131" s="21"/>
      <c r="WE131" s="21"/>
      <c r="WF131" s="21"/>
      <c r="WG131" s="21"/>
      <c r="WH131" s="21"/>
    </row>
    <row r="132" spans="1:606" s="8" customFormat="1" ht="25.5" customHeight="1">
      <c r="A132" s="21"/>
      <c r="B132" s="21"/>
      <c r="D132" s="56" t="str">
        <f>Inputs!B123</f>
        <v>Total</v>
      </c>
      <c r="E132" s="173">
        <f>Inputs!C123</f>
        <v>1871.268289338369</v>
      </c>
      <c r="F132" s="173">
        <f>Inputs!D123</f>
        <v>1067.414877530746</v>
      </c>
      <c r="G132" s="173">
        <f>Inputs!E123</f>
        <v>572.66947857611115</v>
      </c>
      <c r="H132" s="173">
        <f>Inputs!F123</f>
        <v>269.87069707182377</v>
      </c>
      <c r="I132" s="173">
        <f>Inputs!G123</f>
        <v>110.45879691166255</v>
      </c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</row>
    <row r="133" spans="1:606" s="8" customFormat="1">
      <c r="A133" s="21"/>
      <c r="B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1"/>
      <c r="LK133" s="21"/>
      <c r="LL133" s="21"/>
      <c r="LM133" s="21"/>
      <c r="LN133" s="21"/>
      <c r="LO133" s="21"/>
      <c r="LP133" s="21"/>
      <c r="LQ133" s="21"/>
      <c r="LR133" s="21"/>
      <c r="LS133" s="21"/>
      <c r="LT133" s="21"/>
      <c r="LU133" s="21"/>
      <c r="LV133" s="21"/>
      <c r="LW133" s="21"/>
      <c r="LX133" s="21"/>
      <c r="LY133" s="21"/>
      <c r="LZ133" s="21"/>
      <c r="MA133" s="21"/>
      <c r="MB133" s="21"/>
      <c r="MC133" s="21"/>
      <c r="MD133" s="21"/>
      <c r="ME133" s="21"/>
      <c r="MF133" s="21"/>
      <c r="MG133" s="21"/>
      <c r="MH133" s="21"/>
      <c r="MI133" s="21"/>
      <c r="MJ133" s="21"/>
      <c r="MK133" s="21"/>
      <c r="ML133" s="21"/>
      <c r="MM133" s="21"/>
      <c r="MN133" s="21"/>
      <c r="MO133" s="21"/>
      <c r="MP133" s="21"/>
      <c r="MQ133" s="21"/>
      <c r="MR133" s="21"/>
      <c r="MS133" s="21"/>
      <c r="MT133" s="21"/>
      <c r="MU133" s="21"/>
      <c r="MV133" s="21"/>
      <c r="MW133" s="21"/>
      <c r="MX133" s="21"/>
      <c r="MY133" s="21"/>
      <c r="MZ133" s="21"/>
      <c r="NA133" s="21"/>
      <c r="NB133" s="21"/>
      <c r="NC133" s="21"/>
      <c r="ND133" s="21"/>
      <c r="NE133" s="21"/>
      <c r="NF133" s="21"/>
      <c r="NG133" s="21"/>
      <c r="NH133" s="21"/>
      <c r="NI133" s="21"/>
      <c r="NJ133" s="21"/>
      <c r="NK133" s="21"/>
      <c r="NL133" s="21"/>
      <c r="NM133" s="21"/>
      <c r="NN133" s="21"/>
      <c r="NO133" s="21"/>
      <c r="NP133" s="21"/>
      <c r="NQ133" s="21"/>
      <c r="NR133" s="21"/>
      <c r="NS133" s="21"/>
      <c r="NT133" s="21"/>
      <c r="NU133" s="21"/>
      <c r="NV133" s="21"/>
      <c r="NW133" s="21"/>
      <c r="NX133" s="21"/>
      <c r="NY133" s="21"/>
      <c r="NZ133" s="21"/>
      <c r="OA133" s="21"/>
      <c r="OB133" s="21"/>
      <c r="OC133" s="21"/>
      <c r="OD133" s="21"/>
      <c r="OE133" s="21"/>
      <c r="OF133" s="21"/>
      <c r="OG133" s="21"/>
      <c r="OH133" s="21"/>
      <c r="OI133" s="21"/>
      <c r="OJ133" s="21"/>
      <c r="OK133" s="21"/>
      <c r="OL133" s="21"/>
      <c r="OM133" s="21"/>
      <c r="ON133" s="21"/>
      <c r="OO133" s="21"/>
      <c r="OP133" s="21"/>
      <c r="OQ133" s="21"/>
      <c r="OR133" s="21"/>
      <c r="OS133" s="21"/>
      <c r="OT133" s="21"/>
      <c r="OU133" s="21"/>
      <c r="OV133" s="21"/>
      <c r="OW133" s="21"/>
      <c r="OX133" s="21"/>
      <c r="OY133" s="21"/>
      <c r="OZ133" s="21"/>
      <c r="PA133" s="21"/>
      <c r="PB133" s="21"/>
      <c r="PC133" s="21"/>
      <c r="PD133" s="21"/>
      <c r="PE133" s="21"/>
      <c r="PF133" s="21"/>
      <c r="PG133" s="21"/>
      <c r="PH133" s="21"/>
      <c r="PI133" s="21"/>
      <c r="PJ133" s="21"/>
      <c r="PK133" s="21"/>
      <c r="PL133" s="21"/>
      <c r="PM133" s="21"/>
      <c r="PN133" s="21"/>
      <c r="PO133" s="21"/>
      <c r="PP133" s="21"/>
      <c r="PQ133" s="21"/>
      <c r="PR133" s="21"/>
      <c r="PS133" s="21"/>
      <c r="PT133" s="21"/>
      <c r="PU133" s="21"/>
      <c r="PV133" s="21"/>
      <c r="PW133" s="21"/>
      <c r="PX133" s="21"/>
      <c r="PY133" s="21"/>
      <c r="PZ133" s="21"/>
      <c r="QA133" s="21"/>
      <c r="QB133" s="21"/>
      <c r="QC133" s="21"/>
      <c r="QD133" s="21"/>
      <c r="QE133" s="21"/>
      <c r="QF133" s="21"/>
      <c r="QG133" s="21"/>
      <c r="QH133" s="21"/>
      <c r="QI133" s="21"/>
      <c r="QJ133" s="21"/>
      <c r="QK133" s="21"/>
      <c r="QL133" s="21"/>
      <c r="QM133" s="21"/>
      <c r="QN133" s="21"/>
      <c r="QO133" s="21"/>
      <c r="QP133" s="21"/>
      <c r="QQ133" s="21"/>
      <c r="QR133" s="21"/>
      <c r="QS133" s="21"/>
      <c r="QT133" s="21"/>
      <c r="QU133" s="21"/>
      <c r="QV133" s="21"/>
      <c r="QW133" s="21"/>
      <c r="QX133" s="21"/>
      <c r="QY133" s="21"/>
      <c r="QZ133" s="21"/>
      <c r="RA133" s="21"/>
      <c r="RB133" s="21"/>
      <c r="RC133" s="21"/>
      <c r="RD133" s="21"/>
      <c r="RE133" s="21"/>
      <c r="RF133" s="21"/>
      <c r="RG133" s="21"/>
      <c r="RH133" s="21"/>
      <c r="RI133" s="21"/>
      <c r="RJ133" s="21"/>
      <c r="RK133" s="21"/>
      <c r="RL133" s="21"/>
      <c r="RM133" s="21"/>
      <c r="RN133" s="21"/>
      <c r="RO133" s="21"/>
      <c r="RP133" s="21"/>
      <c r="RQ133" s="21"/>
      <c r="RR133" s="21"/>
      <c r="RS133" s="21"/>
      <c r="RT133" s="21"/>
      <c r="RU133" s="21"/>
      <c r="RV133" s="21"/>
      <c r="RW133" s="21"/>
      <c r="RX133" s="21"/>
      <c r="RY133" s="21"/>
      <c r="RZ133" s="21"/>
      <c r="SA133" s="21"/>
      <c r="SB133" s="21"/>
      <c r="SC133" s="21"/>
      <c r="SD133" s="21"/>
      <c r="SE133" s="21"/>
      <c r="SF133" s="21"/>
      <c r="SG133" s="21"/>
      <c r="SH133" s="21"/>
      <c r="SI133" s="21"/>
      <c r="SJ133" s="21"/>
      <c r="SK133" s="21"/>
      <c r="SL133" s="21"/>
      <c r="SM133" s="21"/>
      <c r="SN133" s="21"/>
      <c r="SO133" s="21"/>
      <c r="SP133" s="21"/>
      <c r="SQ133" s="21"/>
      <c r="SR133" s="21"/>
      <c r="SS133" s="21"/>
      <c r="ST133" s="21"/>
      <c r="SU133" s="21"/>
      <c r="SV133" s="21"/>
      <c r="SW133" s="21"/>
      <c r="SX133" s="21"/>
      <c r="SY133" s="21"/>
      <c r="SZ133" s="21"/>
      <c r="TA133" s="21"/>
      <c r="TB133" s="21"/>
      <c r="TC133" s="21"/>
      <c r="TD133" s="21"/>
      <c r="TE133" s="21"/>
      <c r="TF133" s="21"/>
      <c r="TG133" s="21"/>
      <c r="TH133" s="21"/>
      <c r="TI133" s="21"/>
      <c r="TJ133" s="21"/>
      <c r="TK133" s="21"/>
      <c r="TL133" s="21"/>
      <c r="TM133" s="21"/>
      <c r="TN133" s="21"/>
      <c r="TO133" s="21"/>
      <c r="TP133" s="21"/>
      <c r="TQ133" s="21"/>
      <c r="TR133" s="21"/>
      <c r="TS133" s="21"/>
      <c r="TT133" s="21"/>
      <c r="TU133" s="21"/>
      <c r="TV133" s="21"/>
      <c r="TW133" s="21"/>
      <c r="TX133" s="21"/>
      <c r="TY133" s="21"/>
      <c r="TZ133" s="21"/>
      <c r="UA133" s="21"/>
      <c r="UB133" s="21"/>
      <c r="UC133" s="21"/>
      <c r="UD133" s="21"/>
      <c r="UE133" s="21"/>
      <c r="UF133" s="21"/>
      <c r="UG133" s="21"/>
      <c r="UH133" s="21"/>
      <c r="UI133" s="21"/>
      <c r="UJ133" s="21"/>
      <c r="UK133" s="21"/>
      <c r="UL133" s="21"/>
      <c r="UM133" s="21"/>
      <c r="UN133" s="21"/>
      <c r="UO133" s="21"/>
      <c r="UP133" s="21"/>
      <c r="UQ133" s="21"/>
      <c r="UR133" s="21"/>
      <c r="US133" s="21"/>
      <c r="UT133" s="21"/>
      <c r="UU133" s="21"/>
      <c r="UV133" s="21"/>
      <c r="UW133" s="21"/>
      <c r="UX133" s="21"/>
      <c r="UY133" s="21"/>
      <c r="UZ133" s="21"/>
      <c r="VA133" s="21"/>
      <c r="VB133" s="21"/>
      <c r="VC133" s="21"/>
      <c r="VD133" s="21"/>
      <c r="VE133" s="21"/>
      <c r="VF133" s="21"/>
      <c r="VG133" s="21"/>
      <c r="VH133" s="21"/>
      <c r="VI133" s="21"/>
      <c r="VJ133" s="21"/>
      <c r="VK133" s="21"/>
      <c r="VL133" s="21"/>
      <c r="VM133" s="21"/>
      <c r="VN133" s="21"/>
      <c r="VO133" s="21"/>
      <c r="VP133" s="21"/>
      <c r="VQ133" s="21"/>
      <c r="VR133" s="21"/>
      <c r="VS133" s="21"/>
      <c r="VT133" s="21"/>
      <c r="VU133" s="21"/>
      <c r="VV133" s="21"/>
      <c r="VW133" s="21"/>
      <c r="VX133" s="21"/>
      <c r="VY133" s="21"/>
      <c r="VZ133" s="21"/>
      <c r="WA133" s="21"/>
      <c r="WB133" s="21"/>
      <c r="WC133" s="21"/>
      <c r="WD133" s="21"/>
      <c r="WE133" s="21"/>
      <c r="WF133" s="21"/>
      <c r="WG133" s="21"/>
      <c r="WH133" s="21"/>
    </row>
    <row r="134" spans="1:606" s="8" customFormat="1" ht="21">
      <c r="A134" s="96" t="s">
        <v>311</v>
      </c>
      <c r="B134" s="95"/>
      <c r="C134" s="95"/>
      <c r="D134" s="95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1"/>
      <c r="LK134" s="21"/>
      <c r="LL134" s="21"/>
      <c r="LM134" s="21"/>
      <c r="LN134" s="21"/>
      <c r="LO134" s="21"/>
      <c r="LP134" s="21"/>
      <c r="LQ134" s="21"/>
      <c r="LR134" s="21"/>
      <c r="LS134" s="21"/>
      <c r="LT134" s="21"/>
      <c r="LU134" s="21"/>
      <c r="LV134" s="21"/>
      <c r="LW134" s="21"/>
      <c r="LX134" s="21"/>
      <c r="LY134" s="21"/>
      <c r="LZ134" s="21"/>
      <c r="MA134" s="21"/>
      <c r="MB134" s="21"/>
      <c r="MC134" s="21"/>
      <c r="MD134" s="21"/>
      <c r="ME134" s="21"/>
      <c r="MF134" s="21"/>
      <c r="MG134" s="21"/>
      <c r="MH134" s="21"/>
      <c r="MI134" s="21"/>
      <c r="MJ134" s="21"/>
      <c r="MK134" s="21"/>
      <c r="ML134" s="21"/>
      <c r="MM134" s="21"/>
      <c r="MN134" s="21"/>
      <c r="MO134" s="21"/>
      <c r="MP134" s="21"/>
      <c r="MQ134" s="21"/>
      <c r="MR134" s="21"/>
      <c r="MS134" s="21"/>
      <c r="MT134" s="21"/>
      <c r="MU134" s="21"/>
      <c r="MV134" s="21"/>
      <c r="MW134" s="21"/>
      <c r="MX134" s="21"/>
      <c r="MY134" s="21"/>
      <c r="MZ134" s="21"/>
      <c r="NA134" s="21"/>
      <c r="NB134" s="21"/>
      <c r="NC134" s="21"/>
      <c r="ND134" s="21"/>
      <c r="NE134" s="21"/>
      <c r="NF134" s="21"/>
      <c r="NG134" s="21"/>
      <c r="NH134" s="21"/>
      <c r="NI134" s="21"/>
      <c r="NJ134" s="21"/>
      <c r="NK134" s="21"/>
      <c r="NL134" s="21"/>
      <c r="NM134" s="21"/>
      <c r="NN134" s="21"/>
      <c r="NO134" s="21"/>
      <c r="NP134" s="21"/>
      <c r="NQ134" s="21"/>
      <c r="NR134" s="21"/>
      <c r="NS134" s="21"/>
      <c r="NT134" s="21"/>
      <c r="NU134" s="21"/>
      <c r="NV134" s="21"/>
      <c r="NW134" s="21"/>
      <c r="NX134" s="21"/>
      <c r="NY134" s="21"/>
      <c r="NZ134" s="21"/>
      <c r="OA134" s="21"/>
      <c r="OB134" s="21"/>
      <c r="OC134" s="21"/>
      <c r="OD134" s="21"/>
      <c r="OE134" s="21"/>
      <c r="OF134" s="21"/>
      <c r="OG134" s="21"/>
      <c r="OH134" s="21"/>
      <c r="OI134" s="21"/>
      <c r="OJ134" s="21"/>
      <c r="OK134" s="21"/>
      <c r="OL134" s="21"/>
      <c r="OM134" s="21"/>
      <c r="ON134" s="21"/>
      <c r="OO134" s="21"/>
      <c r="OP134" s="21"/>
      <c r="OQ134" s="21"/>
      <c r="OR134" s="21"/>
      <c r="OS134" s="21"/>
      <c r="OT134" s="21"/>
      <c r="OU134" s="21"/>
      <c r="OV134" s="21"/>
      <c r="OW134" s="21"/>
      <c r="OX134" s="21"/>
      <c r="OY134" s="21"/>
      <c r="OZ134" s="21"/>
      <c r="PA134" s="21"/>
      <c r="PB134" s="21"/>
      <c r="PC134" s="21"/>
      <c r="PD134" s="21"/>
      <c r="PE134" s="21"/>
      <c r="PF134" s="21"/>
      <c r="PG134" s="21"/>
      <c r="PH134" s="21"/>
      <c r="PI134" s="21"/>
      <c r="PJ134" s="21"/>
      <c r="PK134" s="21"/>
      <c r="PL134" s="21"/>
      <c r="PM134" s="21"/>
      <c r="PN134" s="21"/>
      <c r="PO134" s="21"/>
      <c r="PP134" s="21"/>
      <c r="PQ134" s="21"/>
      <c r="PR134" s="21"/>
      <c r="PS134" s="21"/>
      <c r="PT134" s="21"/>
      <c r="PU134" s="21"/>
      <c r="PV134" s="21"/>
      <c r="PW134" s="21"/>
      <c r="PX134" s="21"/>
      <c r="PY134" s="21"/>
      <c r="PZ134" s="21"/>
      <c r="QA134" s="21"/>
      <c r="QB134" s="21"/>
      <c r="QC134" s="21"/>
      <c r="QD134" s="21"/>
      <c r="QE134" s="21"/>
      <c r="QF134" s="21"/>
      <c r="QG134" s="21"/>
      <c r="QH134" s="21"/>
      <c r="QI134" s="21"/>
      <c r="QJ134" s="21"/>
      <c r="QK134" s="21"/>
      <c r="QL134" s="21"/>
      <c r="QM134" s="21"/>
      <c r="QN134" s="21"/>
      <c r="QO134" s="21"/>
      <c r="QP134" s="21"/>
      <c r="QQ134" s="21"/>
      <c r="QR134" s="21"/>
      <c r="QS134" s="21"/>
      <c r="QT134" s="21"/>
      <c r="QU134" s="21"/>
      <c r="QV134" s="21"/>
      <c r="QW134" s="21"/>
      <c r="QX134" s="21"/>
      <c r="QY134" s="21"/>
      <c r="QZ134" s="21"/>
      <c r="RA134" s="21"/>
      <c r="RB134" s="21"/>
      <c r="RC134" s="21"/>
      <c r="RD134" s="21"/>
      <c r="RE134" s="21"/>
      <c r="RF134" s="21"/>
      <c r="RG134" s="21"/>
      <c r="RH134" s="21"/>
      <c r="RI134" s="21"/>
      <c r="RJ134" s="21"/>
      <c r="RK134" s="21"/>
      <c r="RL134" s="21"/>
      <c r="RM134" s="21"/>
      <c r="RN134" s="21"/>
      <c r="RO134" s="21"/>
      <c r="RP134" s="21"/>
      <c r="RQ134" s="21"/>
      <c r="RR134" s="21"/>
      <c r="RS134" s="21"/>
      <c r="RT134" s="21"/>
      <c r="RU134" s="21"/>
      <c r="RV134" s="21"/>
      <c r="RW134" s="21"/>
      <c r="RX134" s="21"/>
      <c r="RY134" s="21"/>
      <c r="RZ134" s="21"/>
      <c r="SA134" s="21"/>
      <c r="SB134" s="21"/>
      <c r="SC134" s="21"/>
      <c r="SD134" s="21"/>
      <c r="SE134" s="21"/>
      <c r="SF134" s="21"/>
      <c r="SG134" s="21"/>
      <c r="SH134" s="21"/>
      <c r="SI134" s="21"/>
      <c r="SJ134" s="21"/>
      <c r="SK134" s="21"/>
      <c r="SL134" s="21"/>
      <c r="SM134" s="21"/>
      <c r="SN134" s="21"/>
      <c r="SO134" s="21"/>
      <c r="SP134" s="21"/>
      <c r="SQ134" s="21"/>
      <c r="SR134" s="21"/>
      <c r="SS134" s="21"/>
      <c r="ST134" s="21"/>
      <c r="SU134" s="21"/>
      <c r="SV134" s="21"/>
      <c r="SW134" s="21"/>
      <c r="SX134" s="21"/>
      <c r="SY134" s="21"/>
      <c r="SZ134" s="21"/>
      <c r="TA134" s="21"/>
      <c r="TB134" s="21"/>
      <c r="TC134" s="21"/>
      <c r="TD134" s="21"/>
      <c r="TE134" s="21"/>
      <c r="TF134" s="21"/>
      <c r="TG134" s="21"/>
      <c r="TH134" s="21"/>
      <c r="TI134" s="21"/>
      <c r="TJ134" s="21"/>
      <c r="TK134" s="21"/>
      <c r="TL134" s="21"/>
      <c r="TM134" s="21"/>
      <c r="TN134" s="21"/>
      <c r="TO134" s="21"/>
      <c r="TP134" s="21"/>
      <c r="TQ134" s="21"/>
      <c r="TR134" s="21"/>
      <c r="TS134" s="21"/>
      <c r="TT134" s="21"/>
      <c r="TU134" s="21"/>
      <c r="TV134" s="21"/>
      <c r="TW134" s="21"/>
      <c r="TX134" s="21"/>
      <c r="TY134" s="21"/>
      <c r="TZ134" s="21"/>
      <c r="UA134" s="21"/>
      <c r="UB134" s="21"/>
      <c r="UC134" s="21"/>
      <c r="UD134" s="21"/>
      <c r="UE134" s="21"/>
      <c r="UF134" s="21"/>
      <c r="UG134" s="21"/>
      <c r="UH134" s="21"/>
      <c r="UI134" s="21"/>
      <c r="UJ134" s="21"/>
      <c r="UK134" s="21"/>
      <c r="UL134" s="21"/>
      <c r="UM134" s="21"/>
      <c r="UN134" s="21"/>
      <c r="UO134" s="21"/>
      <c r="UP134" s="21"/>
      <c r="UQ134" s="21"/>
      <c r="UR134" s="21"/>
      <c r="US134" s="21"/>
      <c r="UT134" s="21"/>
      <c r="UU134" s="21"/>
      <c r="UV134" s="21"/>
      <c r="UW134" s="21"/>
      <c r="UX134" s="21"/>
      <c r="UY134" s="21"/>
      <c r="UZ134" s="21"/>
      <c r="VA134" s="21"/>
      <c r="VB134" s="21"/>
      <c r="VC134" s="21"/>
      <c r="VD134" s="21"/>
      <c r="VE134" s="21"/>
      <c r="VF134" s="21"/>
      <c r="VG134" s="21"/>
      <c r="VH134" s="21"/>
      <c r="VI134" s="21"/>
      <c r="VJ134" s="21"/>
      <c r="VK134" s="21"/>
      <c r="VL134" s="21"/>
      <c r="VM134" s="21"/>
      <c r="VN134" s="21"/>
      <c r="VO134" s="21"/>
      <c r="VP134" s="21"/>
      <c r="VQ134" s="21"/>
      <c r="VR134" s="21"/>
      <c r="VS134" s="21"/>
      <c r="VT134" s="21"/>
      <c r="VU134" s="21"/>
      <c r="VV134" s="21"/>
      <c r="VW134" s="21"/>
      <c r="VX134" s="21"/>
      <c r="VY134" s="21"/>
      <c r="VZ134" s="21"/>
      <c r="WA134" s="21"/>
      <c r="WB134" s="21"/>
      <c r="WC134" s="21"/>
      <c r="WD134" s="21"/>
      <c r="WE134" s="21"/>
      <c r="WF134" s="21"/>
      <c r="WG134" s="21"/>
      <c r="WH134" s="21"/>
    </row>
    <row r="135" spans="1:606" s="8" customFormat="1">
      <c r="A135" s="28" t="s">
        <v>394</v>
      </c>
      <c r="B135" s="21"/>
      <c r="C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1"/>
      <c r="LK135" s="21"/>
      <c r="LL135" s="21"/>
      <c r="LM135" s="21"/>
      <c r="LN135" s="21"/>
      <c r="LO135" s="21"/>
      <c r="LP135" s="21"/>
      <c r="LQ135" s="21"/>
      <c r="LR135" s="21"/>
      <c r="LS135" s="21"/>
      <c r="LT135" s="21"/>
      <c r="LU135" s="21"/>
      <c r="LV135" s="21"/>
      <c r="LW135" s="21"/>
      <c r="LX135" s="21"/>
      <c r="LY135" s="21"/>
      <c r="LZ135" s="21"/>
      <c r="MA135" s="21"/>
      <c r="MB135" s="21"/>
      <c r="MC135" s="21"/>
      <c r="MD135" s="21"/>
      <c r="ME135" s="21"/>
      <c r="MF135" s="21"/>
      <c r="MG135" s="21"/>
      <c r="MH135" s="21"/>
      <c r="MI135" s="21"/>
      <c r="MJ135" s="21"/>
      <c r="MK135" s="21"/>
      <c r="ML135" s="21"/>
      <c r="MM135" s="21"/>
      <c r="MN135" s="21"/>
      <c r="MO135" s="21"/>
      <c r="MP135" s="21"/>
      <c r="MQ135" s="21"/>
      <c r="MR135" s="21"/>
      <c r="MS135" s="21"/>
      <c r="MT135" s="21"/>
      <c r="MU135" s="21"/>
      <c r="MV135" s="21"/>
      <c r="MW135" s="21"/>
      <c r="MX135" s="21"/>
      <c r="MY135" s="21"/>
      <c r="MZ135" s="21"/>
      <c r="NA135" s="21"/>
      <c r="NB135" s="21"/>
      <c r="NC135" s="21"/>
      <c r="ND135" s="21"/>
      <c r="NE135" s="21"/>
      <c r="NF135" s="21"/>
      <c r="NG135" s="21"/>
      <c r="NH135" s="21"/>
      <c r="NI135" s="21"/>
      <c r="NJ135" s="21"/>
      <c r="NK135" s="21"/>
      <c r="NL135" s="21"/>
      <c r="NM135" s="21"/>
      <c r="NN135" s="21"/>
      <c r="NO135" s="21"/>
      <c r="NP135" s="21"/>
      <c r="NQ135" s="21"/>
      <c r="NR135" s="21"/>
      <c r="NS135" s="21"/>
      <c r="NT135" s="21"/>
      <c r="NU135" s="21"/>
      <c r="NV135" s="21"/>
      <c r="NW135" s="21"/>
      <c r="NX135" s="21"/>
      <c r="NY135" s="21"/>
      <c r="NZ135" s="21"/>
      <c r="OA135" s="21"/>
      <c r="OB135" s="21"/>
      <c r="OC135" s="21"/>
      <c r="OD135" s="21"/>
      <c r="OE135" s="21"/>
      <c r="OF135" s="21"/>
      <c r="OG135" s="21"/>
      <c r="OH135" s="21"/>
      <c r="OI135" s="21"/>
      <c r="OJ135" s="21"/>
      <c r="OK135" s="21"/>
      <c r="OL135" s="21"/>
      <c r="OM135" s="21"/>
      <c r="ON135" s="21"/>
      <c r="OO135" s="21"/>
      <c r="OP135" s="21"/>
      <c r="OQ135" s="21"/>
      <c r="OR135" s="21"/>
      <c r="OS135" s="21"/>
      <c r="OT135" s="21"/>
      <c r="OU135" s="21"/>
      <c r="OV135" s="21"/>
      <c r="OW135" s="21"/>
      <c r="OX135" s="21"/>
      <c r="OY135" s="21"/>
      <c r="OZ135" s="21"/>
      <c r="PA135" s="21"/>
      <c r="PB135" s="21"/>
      <c r="PC135" s="21"/>
      <c r="PD135" s="21"/>
      <c r="PE135" s="21"/>
      <c r="PF135" s="21"/>
      <c r="PG135" s="21"/>
      <c r="PH135" s="21"/>
      <c r="PI135" s="21"/>
      <c r="PJ135" s="21"/>
      <c r="PK135" s="21"/>
      <c r="PL135" s="21"/>
      <c r="PM135" s="21"/>
      <c r="PN135" s="21"/>
      <c r="PO135" s="21"/>
      <c r="PP135" s="21"/>
      <c r="PQ135" s="21"/>
      <c r="PR135" s="21"/>
      <c r="PS135" s="21"/>
      <c r="PT135" s="21"/>
      <c r="PU135" s="21"/>
      <c r="PV135" s="21"/>
      <c r="PW135" s="21"/>
      <c r="PX135" s="21"/>
      <c r="PY135" s="21"/>
      <c r="PZ135" s="21"/>
      <c r="QA135" s="21"/>
      <c r="QB135" s="21"/>
      <c r="QC135" s="21"/>
      <c r="QD135" s="21"/>
      <c r="QE135" s="21"/>
      <c r="QF135" s="21"/>
      <c r="QG135" s="21"/>
      <c r="QH135" s="21"/>
      <c r="QI135" s="21"/>
      <c r="QJ135" s="21"/>
      <c r="QK135" s="21"/>
      <c r="QL135" s="21"/>
      <c r="QM135" s="21"/>
      <c r="QN135" s="21"/>
      <c r="QO135" s="21"/>
      <c r="QP135" s="21"/>
      <c r="QQ135" s="21"/>
      <c r="QR135" s="21"/>
      <c r="QS135" s="21"/>
      <c r="QT135" s="21"/>
      <c r="QU135" s="21"/>
      <c r="QV135" s="21"/>
      <c r="QW135" s="21"/>
      <c r="QX135" s="21"/>
      <c r="QY135" s="21"/>
      <c r="QZ135" s="21"/>
      <c r="RA135" s="21"/>
      <c r="RB135" s="21"/>
      <c r="RC135" s="21"/>
      <c r="RD135" s="21"/>
      <c r="RE135" s="21"/>
      <c r="RF135" s="21"/>
      <c r="RG135" s="21"/>
      <c r="RH135" s="21"/>
      <c r="RI135" s="21"/>
      <c r="RJ135" s="21"/>
      <c r="RK135" s="21"/>
      <c r="RL135" s="21"/>
      <c r="RM135" s="21"/>
      <c r="RN135" s="21"/>
      <c r="RO135" s="21"/>
      <c r="RP135" s="21"/>
      <c r="RQ135" s="21"/>
      <c r="RR135" s="21"/>
      <c r="RS135" s="21"/>
      <c r="RT135" s="21"/>
      <c r="RU135" s="21"/>
      <c r="RV135" s="21"/>
      <c r="RW135" s="21"/>
      <c r="RX135" s="21"/>
      <c r="RY135" s="21"/>
      <c r="RZ135" s="21"/>
      <c r="SA135" s="21"/>
      <c r="SB135" s="21"/>
      <c r="SC135" s="21"/>
      <c r="SD135" s="21"/>
      <c r="SE135" s="21"/>
      <c r="SF135" s="21"/>
      <c r="SG135" s="21"/>
      <c r="SH135" s="21"/>
      <c r="SI135" s="21"/>
      <c r="SJ135" s="21"/>
      <c r="SK135" s="21"/>
      <c r="SL135" s="21"/>
      <c r="SM135" s="21"/>
      <c r="SN135" s="21"/>
      <c r="SO135" s="21"/>
      <c r="SP135" s="21"/>
      <c r="SQ135" s="21"/>
      <c r="SR135" s="21"/>
      <c r="SS135" s="21"/>
      <c r="ST135" s="21"/>
      <c r="SU135" s="21"/>
      <c r="SV135" s="21"/>
      <c r="SW135" s="21"/>
      <c r="SX135" s="21"/>
      <c r="SY135" s="21"/>
      <c r="SZ135" s="21"/>
      <c r="TA135" s="21"/>
      <c r="TB135" s="21"/>
      <c r="TC135" s="21"/>
      <c r="TD135" s="21"/>
      <c r="TE135" s="21"/>
      <c r="TF135" s="21"/>
      <c r="TG135" s="21"/>
      <c r="TH135" s="21"/>
      <c r="TI135" s="21"/>
      <c r="TJ135" s="21"/>
      <c r="TK135" s="21"/>
      <c r="TL135" s="21"/>
      <c r="TM135" s="21"/>
      <c r="TN135" s="21"/>
      <c r="TO135" s="21"/>
      <c r="TP135" s="21"/>
      <c r="TQ135" s="21"/>
      <c r="TR135" s="21"/>
      <c r="TS135" s="21"/>
      <c r="TT135" s="21"/>
      <c r="TU135" s="21"/>
      <c r="TV135" s="21"/>
      <c r="TW135" s="21"/>
      <c r="TX135" s="21"/>
      <c r="TY135" s="21"/>
      <c r="TZ135" s="21"/>
      <c r="UA135" s="21"/>
      <c r="UB135" s="21"/>
      <c r="UC135" s="21"/>
      <c r="UD135" s="21"/>
      <c r="UE135" s="21"/>
      <c r="UF135" s="21"/>
      <c r="UG135" s="21"/>
      <c r="UH135" s="21"/>
      <c r="UI135" s="21"/>
      <c r="UJ135" s="21"/>
      <c r="UK135" s="21"/>
      <c r="UL135" s="21"/>
      <c r="UM135" s="21"/>
      <c r="UN135" s="21"/>
      <c r="UO135" s="21"/>
      <c r="UP135" s="21"/>
      <c r="UQ135" s="21"/>
      <c r="UR135" s="21"/>
      <c r="US135" s="21"/>
      <c r="UT135" s="21"/>
      <c r="UU135" s="21"/>
      <c r="UV135" s="21"/>
      <c r="UW135" s="21"/>
      <c r="UX135" s="21"/>
      <c r="UY135" s="21"/>
      <c r="UZ135" s="21"/>
      <c r="VA135" s="21"/>
      <c r="VB135" s="21"/>
      <c r="VC135" s="21"/>
      <c r="VD135" s="21"/>
      <c r="VE135" s="21"/>
      <c r="VF135" s="21"/>
      <c r="VG135" s="21"/>
      <c r="VH135" s="21"/>
      <c r="VI135" s="21"/>
      <c r="VJ135" s="21"/>
      <c r="VK135" s="21"/>
      <c r="VL135" s="21"/>
      <c r="VM135" s="21"/>
      <c r="VN135" s="21"/>
      <c r="VO135" s="21"/>
      <c r="VP135" s="21"/>
      <c r="VQ135" s="21"/>
      <c r="VR135" s="21"/>
      <c r="VS135" s="21"/>
      <c r="VT135" s="21"/>
      <c r="VU135" s="21"/>
      <c r="VV135" s="21"/>
      <c r="VW135" s="21"/>
      <c r="VX135" s="21"/>
      <c r="VY135" s="21"/>
      <c r="VZ135" s="21"/>
      <c r="WA135" s="21"/>
      <c r="WB135" s="21"/>
      <c r="WC135" s="21"/>
      <c r="WD135" s="21"/>
      <c r="WE135" s="21"/>
      <c r="WF135" s="21"/>
      <c r="WG135" s="21"/>
      <c r="WH135" s="21"/>
    </row>
    <row r="136" spans="1:606" s="8" customFormat="1" ht="39.75" customHeight="1">
      <c r="A136" s="29" t="s">
        <v>35</v>
      </c>
      <c r="B136" s="21"/>
      <c r="D136" s="53" t="s">
        <v>389</v>
      </c>
      <c r="E136" s="53" t="str">
        <f>Inputs!C135</f>
        <v>Revised 2050 wind-down scenario</v>
      </c>
      <c r="F136" s="53" t="str">
        <f>Inputs!D135</f>
        <v>2060 wind down scenario</v>
      </c>
      <c r="G136" s="53" t="str">
        <f>Inputs!E135</f>
        <v>Blended result (33/67)</v>
      </c>
      <c r="I136" s="299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1"/>
      <c r="LK136" s="21"/>
      <c r="LL136" s="21"/>
      <c r="LM136" s="21"/>
      <c r="LN136" s="21"/>
      <c r="LO136" s="21"/>
      <c r="LP136" s="21"/>
      <c r="LQ136" s="21"/>
      <c r="LR136" s="21"/>
      <c r="LS136" s="21"/>
      <c r="LT136" s="21"/>
      <c r="LU136" s="21"/>
      <c r="LV136" s="21"/>
      <c r="LW136" s="21"/>
      <c r="LX136" s="21"/>
      <c r="LY136" s="21"/>
      <c r="LZ136" s="21"/>
      <c r="MA136" s="21"/>
      <c r="MB136" s="21"/>
      <c r="MC136" s="21"/>
      <c r="MD136" s="21"/>
      <c r="ME136" s="21"/>
      <c r="MF136" s="21"/>
      <c r="MG136" s="21"/>
      <c r="MH136" s="21"/>
      <c r="MI136" s="21"/>
      <c r="MJ136" s="21"/>
      <c r="MK136" s="21"/>
      <c r="ML136" s="21"/>
      <c r="MM136" s="21"/>
      <c r="MN136" s="21"/>
      <c r="MO136" s="21"/>
      <c r="MP136" s="21"/>
      <c r="MQ136" s="21"/>
      <c r="MR136" s="21"/>
      <c r="MS136" s="21"/>
      <c r="MT136" s="21"/>
      <c r="MU136" s="21"/>
      <c r="MV136" s="21"/>
      <c r="MW136" s="21"/>
      <c r="MX136" s="21"/>
      <c r="MY136" s="21"/>
      <c r="MZ136" s="21"/>
      <c r="NA136" s="21"/>
      <c r="NB136" s="21"/>
      <c r="NC136" s="21"/>
      <c r="ND136" s="21"/>
      <c r="NE136" s="21"/>
      <c r="NF136" s="21"/>
      <c r="NG136" s="21"/>
      <c r="NH136" s="21"/>
      <c r="NI136" s="21"/>
      <c r="NJ136" s="21"/>
      <c r="NK136" s="21"/>
      <c r="NL136" s="21"/>
      <c r="NM136" s="21"/>
      <c r="NN136" s="21"/>
      <c r="NO136" s="21"/>
      <c r="NP136" s="21"/>
      <c r="NQ136" s="21"/>
      <c r="NR136" s="21"/>
      <c r="NS136" s="21"/>
      <c r="NT136" s="21"/>
      <c r="NU136" s="21"/>
      <c r="NV136" s="21"/>
      <c r="NW136" s="21"/>
      <c r="NX136" s="21"/>
      <c r="NY136" s="21"/>
      <c r="NZ136" s="21"/>
      <c r="OA136" s="21"/>
      <c r="OB136" s="21"/>
      <c r="OC136" s="21"/>
      <c r="OD136" s="21"/>
      <c r="OE136" s="21"/>
      <c r="OF136" s="21"/>
      <c r="OG136" s="21"/>
      <c r="OH136" s="21"/>
      <c r="OI136" s="21"/>
      <c r="OJ136" s="21"/>
      <c r="OK136" s="21"/>
      <c r="OL136" s="21"/>
      <c r="OM136" s="21"/>
      <c r="ON136" s="21"/>
      <c r="OO136" s="21"/>
      <c r="OP136" s="21"/>
      <c r="OQ136" s="21"/>
      <c r="OR136" s="21"/>
      <c r="OS136" s="21"/>
      <c r="OT136" s="21"/>
      <c r="OU136" s="21"/>
      <c r="OV136" s="21"/>
      <c r="OW136" s="21"/>
      <c r="OX136" s="21"/>
      <c r="OY136" s="21"/>
      <c r="OZ136" s="21"/>
      <c r="PA136" s="21"/>
      <c r="PB136" s="21"/>
      <c r="PC136" s="21"/>
      <c r="PD136" s="21"/>
      <c r="PE136" s="21"/>
      <c r="PF136" s="21"/>
      <c r="PG136" s="21"/>
      <c r="PH136" s="21"/>
      <c r="PI136" s="21"/>
      <c r="PJ136" s="21"/>
      <c r="PK136" s="21"/>
      <c r="PL136" s="21"/>
      <c r="PM136" s="21"/>
      <c r="PN136" s="21"/>
      <c r="PO136" s="21"/>
      <c r="PP136" s="21"/>
      <c r="PQ136" s="21"/>
      <c r="PR136" s="21"/>
      <c r="PS136" s="21"/>
      <c r="PT136" s="21"/>
      <c r="PU136" s="21"/>
      <c r="PV136" s="21"/>
      <c r="PW136" s="21"/>
      <c r="PX136" s="21"/>
      <c r="PY136" s="21"/>
      <c r="PZ136" s="21"/>
      <c r="QA136" s="21"/>
      <c r="QB136" s="21"/>
      <c r="QC136" s="21"/>
      <c r="QD136" s="21"/>
      <c r="QE136" s="21"/>
      <c r="QF136" s="21"/>
      <c r="QG136" s="21"/>
      <c r="QH136" s="21"/>
      <c r="QI136" s="21"/>
      <c r="QJ136" s="21"/>
      <c r="QK136" s="21"/>
      <c r="QL136" s="21"/>
      <c r="QM136" s="21"/>
      <c r="QN136" s="21"/>
      <c r="QO136" s="21"/>
      <c r="QP136" s="21"/>
      <c r="QQ136" s="21"/>
      <c r="QR136" s="21"/>
      <c r="QS136" s="21"/>
      <c r="QT136" s="21"/>
      <c r="QU136" s="21"/>
      <c r="QV136" s="21"/>
      <c r="QW136" s="21"/>
      <c r="QX136" s="21"/>
      <c r="QY136" s="21"/>
      <c r="QZ136" s="21"/>
      <c r="RA136" s="21"/>
      <c r="RB136" s="21"/>
      <c r="RC136" s="21"/>
      <c r="RD136" s="21"/>
      <c r="RE136" s="21"/>
      <c r="RF136" s="21"/>
      <c r="RG136" s="21"/>
      <c r="RH136" s="21"/>
      <c r="RI136" s="21"/>
      <c r="RJ136" s="21"/>
      <c r="RK136" s="21"/>
      <c r="RL136" s="21"/>
      <c r="RM136" s="21"/>
      <c r="RN136" s="21"/>
      <c r="RO136" s="21"/>
      <c r="RP136" s="21"/>
      <c r="RQ136" s="21"/>
      <c r="RR136" s="21"/>
      <c r="RS136" s="21"/>
      <c r="RT136" s="21"/>
      <c r="RU136" s="21"/>
      <c r="RV136" s="21"/>
      <c r="RW136" s="21"/>
      <c r="RX136" s="21"/>
      <c r="RY136" s="21"/>
      <c r="RZ136" s="21"/>
      <c r="SA136" s="21"/>
      <c r="SB136" s="21"/>
      <c r="SC136" s="21"/>
      <c r="SD136" s="21"/>
      <c r="SE136" s="21"/>
      <c r="SF136" s="21"/>
      <c r="SG136" s="21"/>
      <c r="SH136" s="21"/>
      <c r="SI136" s="21"/>
      <c r="SJ136" s="21"/>
      <c r="SK136" s="21"/>
      <c r="SL136" s="21"/>
      <c r="SM136" s="21"/>
      <c r="SN136" s="21"/>
      <c r="SO136" s="21"/>
      <c r="SP136" s="21"/>
      <c r="SQ136" s="21"/>
      <c r="SR136" s="21"/>
      <c r="SS136" s="21"/>
      <c r="ST136" s="21"/>
      <c r="SU136" s="21"/>
      <c r="SV136" s="21"/>
      <c r="SW136" s="21"/>
      <c r="SX136" s="21"/>
      <c r="SY136" s="21"/>
      <c r="SZ136" s="21"/>
      <c r="TA136" s="21"/>
      <c r="TB136" s="21"/>
      <c r="TC136" s="21"/>
      <c r="TD136" s="21"/>
      <c r="TE136" s="21"/>
      <c r="TF136" s="21"/>
      <c r="TG136" s="21"/>
      <c r="TH136" s="21"/>
      <c r="TI136" s="21"/>
      <c r="TJ136" s="21"/>
      <c r="TK136" s="21"/>
      <c r="TL136" s="21"/>
      <c r="TM136" s="21"/>
      <c r="TN136" s="21"/>
      <c r="TO136" s="21"/>
      <c r="TP136" s="21"/>
      <c r="TQ136" s="21"/>
      <c r="TR136" s="21"/>
      <c r="TS136" s="21"/>
      <c r="TT136" s="21"/>
      <c r="TU136" s="21"/>
      <c r="TV136" s="21"/>
      <c r="TW136" s="21"/>
      <c r="TX136" s="21"/>
      <c r="TY136" s="21"/>
      <c r="TZ136" s="21"/>
      <c r="UA136" s="21"/>
      <c r="UB136" s="21"/>
      <c r="UC136" s="21"/>
      <c r="UD136" s="21"/>
      <c r="UE136" s="21"/>
      <c r="UF136" s="21"/>
      <c r="UG136" s="21"/>
      <c r="UH136" s="21"/>
      <c r="UI136" s="21"/>
      <c r="UJ136" s="21"/>
      <c r="UK136" s="21"/>
      <c r="UL136" s="21"/>
      <c r="UM136" s="21"/>
      <c r="UN136" s="21"/>
      <c r="UO136" s="21"/>
      <c r="UP136" s="21"/>
      <c r="UQ136" s="21"/>
      <c r="UR136" s="21"/>
      <c r="US136" s="21"/>
      <c r="UT136" s="21"/>
      <c r="UU136" s="21"/>
      <c r="UV136" s="21"/>
      <c r="UW136" s="21"/>
      <c r="UX136" s="21"/>
      <c r="UY136" s="21"/>
      <c r="UZ136" s="21"/>
      <c r="VA136" s="21"/>
      <c r="VB136" s="21"/>
      <c r="VC136" s="21"/>
      <c r="VD136" s="21"/>
      <c r="VE136" s="21"/>
      <c r="VF136" s="21"/>
      <c r="VG136" s="21"/>
      <c r="VH136" s="21"/>
      <c r="VI136" s="21"/>
      <c r="VJ136" s="21"/>
      <c r="VK136" s="21"/>
      <c r="VL136" s="21"/>
      <c r="VM136" s="21"/>
      <c r="VN136" s="21"/>
      <c r="VO136" s="21"/>
      <c r="VP136" s="21"/>
      <c r="VQ136" s="21"/>
      <c r="VR136" s="21"/>
      <c r="VS136" s="21"/>
      <c r="VT136" s="21"/>
      <c r="VU136" s="21"/>
      <c r="VV136" s="21"/>
      <c r="VW136" s="21"/>
      <c r="VX136" s="21"/>
      <c r="VY136" s="21"/>
      <c r="VZ136" s="21"/>
      <c r="WA136" s="21"/>
      <c r="WB136" s="21"/>
      <c r="WC136" s="21"/>
      <c r="WD136" s="21"/>
      <c r="WE136" s="21"/>
      <c r="WF136" s="21"/>
      <c r="WG136" s="21"/>
      <c r="WH136" s="21"/>
    </row>
    <row r="137" spans="1:606" s="8" customFormat="1">
      <c r="A137" s="25" t="s">
        <v>33</v>
      </c>
      <c r="B137" s="26" t="s">
        <v>34</v>
      </c>
      <c r="D137" s="55" t="str">
        <f>Inputs!B136</f>
        <v>GasNet</v>
      </c>
      <c r="E137" s="174">
        <f>Inputs!C136</f>
        <v>0.73459581334383983</v>
      </c>
      <c r="F137" s="174">
        <f>Inputs!D136</f>
        <v>0.8590692928692073</v>
      </c>
      <c r="G137" s="174">
        <f>Inputs!E136</f>
        <v>0.82</v>
      </c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1"/>
      <c r="LK137" s="21"/>
      <c r="LL137" s="21"/>
      <c r="LM137" s="21"/>
      <c r="LN137" s="21"/>
      <c r="LO137" s="21"/>
      <c r="LP137" s="21"/>
      <c r="LQ137" s="21"/>
      <c r="LR137" s="21"/>
      <c r="LS137" s="21"/>
      <c r="LT137" s="21"/>
      <c r="LU137" s="21"/>
      <c r="LV137" s="21"/>
      <c r="LW137" s="21"/>
      <c r="LX137" s="21"/>
      <c r="LY137" s="21"/>
      <c r="LZ137" s="21"/>
      <c r="MA137" s="21"/>
      <c r="MB137" s="21"/>
      <c r="MC137" s="21"/>
      <c r="MD137" s="21"/>
      <c r="ME137" s="21"/>
      <c r="MF137" s="21"/>
      <c r="MG137" s="21"/>
      <c r="MH137" s="21"/>
      <c r="MI137" s="21"/>
      <c r="MJ137" s="21"/>
      <c r="MK137" s="21"/>
      <c r="ML137" s="21"/>
      <c r="MM137" s="21"/>
      <c r="MN137" s="21"/>
      <c r="MO137" s="21"/>
      <c r="MP137" s="21"/>
      <c r="MQ137" s="21"/>
      <c r="MR137" s="21"/>
      <c r="MS137" s="21"/>
      <c r="MT137" s="21"/>
      <c r="MU137" s="21"/>
      <c r="MV137" s="21"/>
      <c r="MW137" s="21"/>
      <c r="MX137" s="21"/>
      <c r="MY137" s="21"/>
      <c r="MZ137" s="21"/>
      <c r="NA137" s="21"/>
      <c r="NB137" s="21"/>
      <c r="NC137" s="21"/>
      <c r="ND137" s="21"/>
      <c r="NE137" s="21"/>
      <c r="NF137" s="21"/>
      <c r="NG137" s="21"/>
      <c r="NH137" s="21"/>
      <c r="NI137" s="21"/>
      <c r="NJ137" s="21"/>
      <c r="NK137" s="21"/>
      <c r="NL137" s="21"/>
      <c r="NM137" s="21"/>
      <c r="NN137" s="21"/>
      <c r="NO137" s="21"/>
      <c r="NP137" s="21"/>
      <c r="NQ137" s="21"/>
      <c r="NR137" s="21"/>
      <c r="NS137" s="21"/>
      <c r="NT137" s="21"/>
      <c r="NU137" s="21"/>
      <c r="NV137" s="21"/>
      <c r="NW137" s="21"/>
      <c r="NX137" s="21"/>
      <c r="NY137" s="21"/>
      <c r="NZ137" s="21"/>
      <c r="OA137" s="21"/>
      <c r="OB137" s="21"/>
      <c r="OC137" s="21"/>
      <c r="OD137" s="21"/>
      <c r="OE137" s="21"/>
      <c r="OF137" s="21"/>
      <c r="OG137" s="21"/>
      <c r="OH137" s="21"/>
      <c r="OI137" s="21"/>
      <c r="OJ137" s="21"/>
      <c r="OK137" s="21"/>
      <c r="OL137" s="21"/>
      <c r="OM137" s="21"/>
      <c r="ON137" s="21"/>
      <c r="OO137" s="21"/>
      <c r="OP137" s="21"/>
      <c r="OQ137" s="21"/>
      <c r="OR137" s="21"/>
      <c r="OS137" s="21"/>
      <c r="OT137" s="21"/>
      <c r="OU137" s="21"/>
      <c r="OV137" s="21"/>
      <c r="OW137" s="21"/>
      <c r="OX137" s="21"/>
      <c r="OY137" s="21"/>
      <c r="OZ137" s="21"/>
      <c r="PA137" s="21"/>
      <c r="PB137" s="21"/>
      <c r="PC137" s="21"/>
      <c r="PD137" s="21"/>
      <c r="PE137" s="21"/>
      <c r="PF137" s="21"/>
      <c r="PG137" s="21"/>
      <c r="PH137" s="21"/>
      <c r="PI137" s="21"/>
      <c r="PJ137" s="21"/>
      <c r="PK137" s="21"/>
      <c r="PL137" s="21"/>
      <c r="PM137" s="21"/>
      <c r="PN137" s="21"/>
      <c r="PO137" s="21"/>
      <c r="PP137" s="21"/>
      <c r="PQ137" s="21"/>
      <c r="PR137" s="21"/>
      <c r="PS137" s="21"/>
      <c r="PT137" s="21"/>
      <c r="PU137" s="21"/>
      <c r="PV137" s="21"/>
      <c r="PW137" s="21"/>
      <c r="PX137" s="21"/>
      <c r="PY137" s="21"/>
      <c r="PZ137" s="21"/>
      <c r="QA137" s="21"/>
      <c r="QB137" s="21"/>
      <c r="QC137" s="21"/>
      <c r="QD137" s="21"/>
      <c r="QE137" s="21"/>
      <c r="QF137" s="21"/>
      <c r="QG137" s="21"/>
      <c r="QH137" s="21"/>
      <c r="QI137" s="21"/>
      <c r="QJ137" s="21"/>
      <c r="QK137" s="21"/>
      <c r="QL137" s="21"/>
      <c r="QM137" s="21"/>
      <c r="QN137" s="21"/>
      <c r="QO137" s="21"/>
      <c r="QP137" s="21"/>
      <c r="QQ137" s="21"/>
      <c r="QR137" s="21"/>
      <c r="QS137" s="21"/>
      <c r="QT137" s="21"/>
      <c r="QU137" s="21"/>
      <c r="QV137" s="21"/>
      <c r="QW137" s="21"/>
      <c r="QX137" s="21"/>
      <c r="QY137" s="21"/>
      <c r="QZ137" s="21"/>
      <c r="RA137" s="21"/>
      <c r="RB137" s="21"/>
      <c r="RC137" s="21"/>
      <c r="RD137" s="21"/>
      <c r="RE137" s="21"/>
      <c r="RF137" s="21"/>
      <c r="RG137" s="21"/>
      <c r="RH137" s="21"/>
      <c r="RI137" s="21"/>
      <c r="RJ137" s="21"/>
      <c r="RK137" s="21"/>
      <c r="RL137" s="21"/>
      <c r="RM137" s="21"/>
      <c r="RN137" s="21"/>
      <c r="RO137" s="21"/>
      <c r="RP137" s="21"/>
      <c r="RQ137" s="21"/>
      <c r="RR137" s="21"/>
      <c r="RS137" s="21"/>
      <c r="RT137" s="21"/>
      <c r="RU137" s="21"/>
      <c r="RV137" s="21"/>
      <c r="RW137" s="21"/>
      <c r="RX137" s="21"/>
      <c r="RY137" s="21"/>
      <c r="RZ137" s="21"/>
      <c r="SA137" s="21"/>
      <c r="SB137" s="21"/>
      <c r="SC137" s="21"/>
      <c r="SD137" s="21"/>
      <c r="SE137" s="21"/>
      <c r="SF137" s="21"/>
      <c r="SG137" s="21"/>
      <c r="SH137" s="21"/>
      <c r="SI137" s="21"/>
      <c r="SJ137" s="21"/>
      <c r="SK137" s="21"/>
      <c r="SL137" s="21"/>
      <c r="SM137" s="21"/>
      <c r="SN137" s="21"/>
      <c r="SO137" s="21"/>
      <c r="SP137" s="21"/>
      <c r="SQ137" s="21"/>
      <c r="SR137" s="21"/>
      <c r="SS137" s="21"/>
      <c r="ST137" s="21"/>
      <c r="SU137" s="21"/>
      <c r="SV137" s="21"/>
      <c r="SW137" s="21"/>
      <c r="SX137" s="21"/>
      <c r="SY137" s="21"/>
      <c r="SZ137" s="21"/>
      <c r="TA137" s="21"/>
      <c r="TB137" s="21"/>
      <c r="TC137" s="21"/>
      <c r="TD137" s="21"/>
      <c r="TE137" s="21"/>
      <c r="TF137" s="21"/>
      <c r="TG137" s="21"/>
      <c r="TH137" s="21"/>
      <c r="TI137" s="21"/>
      <c r="TJ137" s="21"/>
      <c r="TK137" s="21"/>
      <c r="TL137" s="21"/>
      <c r="TM137" s="21"/>
      <c r="TN137" s="21"/>
      <c r="TO137" s="21"/>
      <c r="TP137" s="21"/>
      <c r="TQ137" s="21"/>
      <c r="TR137" s="21"/>
      <c r="TS137" s="21"/>
      <c r="TT137" s="21"/>
      <c r="TU137" s="21"/>
      <c r="TV137" s="21"/>
      <c r="TW137" s="21"/>
      <c r="TX137" s="21"/>
      <c r="TY137" s="21"/>
      <c r="TZ137" s="21"/>
      <c r="UA137" s="21"/>
      <c r="UB137" s="21"/>
      <c r="UC137" s="21"/>
      <c r="UD137" s="21"/>
      <c r="UE137" s="21"/>
      <c r="UF137" s="21"/>
      <c r="UG137" s="21"/>
      <c r="UH137" s="21"/>
      <c r="UI137" s="21"/>
      <c r="UJ137" s="21"/>
      <c r="UK137" s="21"/>
      <c r="UL137" s="21"/>
      <c r="UM137" s="21"/>
      <c r="UN137" s="21"/>
      <c r="UO137" s="21"/>
      <c r="UP137" s="21"/>
      <c r="UQ137" s="21"/>
      <c r="UR137" s="21"/>
      <c r="US137" s="21"/>
      <c r="UT137" s="21"/>
      <c r="UU137" s="21"/>
      <c r="UV137" s="21"/>
      <c r="UW137" s="21"/>
      <c r="UX137" s="21"/>
      <c r="UY137" s="21"/>
      <c r="UZ137" s="21"/>
      <c r="VA137" s="21"/>
      <c r="VB137" s="21"/>
      <c r="VC137" s="21"/>
      <c r="VD137" s="21"/>
      <c r="VE137" s="21"/>
      <c r="VF137" s="21"/>
      <c r="VG137" s="21"/>
      <c r="VH137" s="21"/>
      <c r="VI137" s="21"/>
      <c r="VJ137" s="21"/>
      <c r="VK137" s="21"/>
      <c r="VL137" s="21"/>
      <c r="VM137" s="21"/>
      <c r="VN137" s="21"/>
      <c r="VO137" s="21"/>
      <c r="VP137" s="21"/>
      <c r="VQ137" s="21"/>
      <c r="VR137" s="21"/>
      <c r="VS137" s="21"/>
      <c r="VT137" s="21"/>
      <c r="VU137" s="21"/>
      <c r="VV137" s="21"/>
      <c r="VW137" s="21"/>
      <c r="VX137" s="21"/>
      <c r="VY137" s="21"/>
      <c r="VZ137" s="21"/>
      <c r="WA137" s="21"/>
      <c r="WB137" s="21"/>
      <c r="WC137" s="21"/>
      <c r="WD137" s="21"/>
      <c r="WE137" s="21"/>
      <c r="WF137" s="21"/>
      <c r="WG137" s="21"/>
      <c r="WH137" s="21"/>
    </row>
    <row r="138" spans="1:606" s="8" customFormat="1">
      <c r="A138" s="115" t="s">
        <v>161</v>
      </c>
      <c r="B138" s="115" t="s">
        <v>93</v>
      </c>
      <c r="D138" s="56" t="str">
        <f>Inputs!B137</f>
        <v>Powerco</v>
      </c>
      <c r="E138" s="175">
        <f>Inputs!C137</f>
        <v>0.75901756162185419</v>
      </c>
      <c r="F138" s="175">
        <f>Inputs!D137</f>
        <v>0.86336865537698115</v>
      </c>
      <c r="G138" s="175">
        <f>Inputs!E137</f>
        <v>0.83</v>
      </c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</row>
    <row r="139" spans="1:606" s="8" customFormat="1">
      <c r="A139" s="115"/>
      <c r="B139" s="115"/>
      <c r="D139" s="55" t="str">
        <f>Inputs!B138</f>
        <v>Vector</v>
      </c>
      <c r="E139" s="174">
        <f>Inputs!C138</f>
        <v>0.60126298610451656</v>
      </c>
      <c r="F139" s="174">
        <f>Inputs!D138</f>
        <v>0.69534480647572172</v>
      </c>
      <c r="G139" s="174">
        <f>Inputs!E138</f>
        <v>0.66</v>
      </c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</row>
    <row r="140" spans="1:606" s="8" customFormat="1">
      <c r="A140" s="21"/>
      <c r="B140" s="21"/>
      <c r="D140" s="56" t="str">
        <f>Inputs!B139</f>
        <v>First Gas distribution</v>
      </c>
      <c r="E140" s="175">
        <f>Inputs!C139</f>
        <v>0.62291752353131691</v>
      </c>
      <c r="F140" s="175">
        <f>Inputs!D139</f>
        <v>0.70605115402976915</v>
      </c>
      <c r="G140" s="175">
        <f>Inputs!E139</f>
        <v>0.68</v>
      </c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1"/>
      <c r="LK140" s="21"/>
      <c r="LL140" s="21"/>
      <c r="LM140" s="21"/>
      <c r="LN140" s="21"/>
      <c r="LO140" s="21"/>
      <c r="LP140" s="21"/>
      <c r="LQ140" s="21"/>
      <c r="LR140" s="21"/>
      <c r="LS140" s="21"/>
      <c r="LT140" s="21"/>
      <c r="LU140" s="21"/>
      <c r="LV140" s="21"/>
      <c r="LW140" s="21"/>
      <c r="LX140" s="21"/>
      <c r="LY140" s="21"/>
      <c r="LZ140" s="21"/>
      <c r="MA140" s="21"/>
      <c r="MB140" s="21"/>
      <c r="MC140" s="21"/>
      <c r="MD140" s="21"/>
      <c r="ME140" s="21"/>
      <c r="MF140" s="21"/>
      <c r="MG140" s="21"/>
      <c r="MH140" s="21"/>
      <c r="MI140" s="21"/>
      <c r="MJ140" s="21"/>
      <c r="MK140" s="21"/>
      <c r="ML140" s="21"/>
      <c r="MM140" s="21"/>
      <c r="MN140" s="21"/>
      <c r="MO140" s="21"/>
      <c r="MP140" s="21"/>
      <c r="MQ140" s="21"/>
      <c r="MR140" s="21"/>
      <c r="MS140" s="21"/>
      <c r="MT140" s="21"/>
      <c r="MU140" s="21"/>
      <c r="MV140" s="21"/>
      <c r="MW140" s="21"/>
      <c r="MX140" s="21"/>
      <c r="MY140" s="21"/>
      <c r="MZ140" s="21"/>
      <c r="NA140" s="21"/>
      <c r="NB140" s="21"/>
      <c r="NC140" s="21"/>
      <c r="ND140" s="21"/>
      <c r="NE140" s="21"/>
      <c r="NF140" s="21"/>
      <c r="NG140" s="21"/>
      <c r="NH140" s="21"/>
      <c r="NI140" s="21"/>
      <c r="NJ140" s="21"/>
      <c r="NK140" s="21"/>
      <c r="NL140" s="21"/>
      <c r="NM140" s="21"/>
      <c r="NN140" s="21"/>
      <c r="NO140" s="21"/>
      <c r="NP140" s="21"/>
      <c r="NQ140" s="21"/>
      <c r="NR140" s="21"/>
      <c r="NS140" s="21"/>
      <c r="NT140" s="21"/>
      <c r="NU140" s="21"/>
      <c r="NV140" s="21"/>
      <c r="NW140" s="21"/>
      <c r="NX140" s="21"/>
      <c r="NY140" s="21"/>
      <c r="NZ140" s="21"/>
      <c r="OA140" s="21"/>
      <c r="OB140" s="21"/>
      <c r="OC140" s="21"/>
      <c r="OD140" s="21"/>
      <c r="OE140" s="21"/>
      <c r="OF140" s="21"/>
      <c r="OG140" s="21"/>
      <c r="OH140" s="21"/>
      <c r="OI140" s="21"/>
      <c r="OJ140" s="21"/>
      <c r="OK140" s="21"/>
      <c r="OL140" s="21"/>
      <c r="OM140" s="21"/>
      <c r="ON140" s="21"/>
      <c r="OO140" s="21"/>
      <c r="OP140" s="21"/>
      <c r="OQ140" s="21"/>
      <c r="OR140" s="21"/>
      <c r="OS140" s="21"/>
      <c r="OT140" s="21"/>
      <c r="OU140" s="21"/>
      <c r="OV140" s="21"/>
      <c r="OW140" s="21"/>
      <c r="OX140" s="21"/>
      <c r="OY140" s="21"/>
      <c r="OZ140" s="21"/>
      <c r="PA140" s="21"/>
      <c r="PB140" s="21"/>
      <c r="PC140" s="21"/>
      <c r="PD140" s="21"/>
      <c r="PE140" s="21"/>
      <c r="PF140" s="21"/>
      <c r="PG140" s="21"/>
      <c r="PH140" s="21"/>
      <c r="PI140" s="21"/>
      <c r="PJ140" s="21"/>
      <c r="PK140" s="21"/>
      <c r="PL140" s="21"/>
      <c r="PM140" s="21"/>
      <c r="PN140" s="21"/>
      <c r="PO140" s="21"/>
      <c r="PP140" s="21"/>
      <c r="PQ140" s="21"/>
      <c r="PR140" s="21"/>
      <c r="PS140" s="21"/>
      <c r="PT140" s="21"/>
      <c r="PU140" s="21"/>
      <c r="PV140" s="21"/>
      <c r="PW140" s="21"/>
      <c r="PX140" s="21"/>
      <c r="PY140" s="21"/>
      <c r="PZ140" s="21"/>
      <c r="QA140" s="21"/>
      <c r="QB140" s="21"/>
      <c r="QC140" s="21"/>
      <c r="QD140" s="21"/>
      <c r="QE140" s="21"/>
      <c r="QF140" s="21"/>
      <c r="QG140" s="21"/>
      <c r="QH140" s="21"/>
      <c r="QI140" s="21"/>
      <c r="QJ140" s="21"/>
      <c r="QK140" s="21"/>
      <c r="QL140" s="21"/>
      <c r="QM140" s="21"/>
      <c r="QN140" s="21"/>
      <c r="QO140" s="21"/>
      <c r="QP140" s="21"/>
      <c r="QQ140" s="21"/>
      <c r="QR140" s="21"/>
      <c r="QS140" s="21"/>
      <c r="QT140" s="21"/>
      <c r="QU140" s="21"/>
      <c r="QV140" s="21"/>
      <c r="QW140" s="21"/>
      <c r="QX140" s="21"/>
      <c r="QY140" s="21"/>
      <c r="QZ140" s="21"/>
      <c r="RA140" s="21"/>
      <c r="RB140" s="21"/>
      <c r="RC140" s="21"/>
      <c r="RD140" s="21"/>
      <c r="RE140" s="21"/>
      <c r="RF140" s="21"/>
      <c r="RG140" s="21"/>
      <c r="RH140" s="21"/>
      <c r="RI140" s="21"/>
      <c r="RJ140" s="21"/>
      <c r="RK140" s="21"/>
      <c r="RL140" s="21"/>
      <c r="RM140" s="21"/>
      <c r="RN140" s="21"/>
      <c r="RO140" s="21"/>
      <c r="RP140" s="21"/>
      <c r="RQ140" s="21"/>
      <c r="RR140" s="21"/>
      <c r="RS140" s="21"/>
      <c r="RT140" s="21"/>
      <c r="RU140" s="21"/>
      <c r="RV140" s="21"/>
      <c r="RW140" s="21"/>
      <c r="RX140" s="21"/>
      <c r="RY140" s="21"/>
      <c r="RZ140" s="21"/>
      <c r="SA140" s="21"/>
      <c r="SB140" s="21"/>
      <c r="SC140" s="21"/>
      <c r="SD140" s="21"/>
      <c r="SE140" s="21"/>
      <c r="SF140" s="21"/>
      <c r="SG140" s="21"/>
      <c r="SH140" s="21"/>
      <c r="SI140" s="21"/>
      <c r="SJ140" s="21"/>
      <c r="SK140" s="21"/>
      <c r="SL140" s="21"/>
      <c r="SM140" s="21"/>
      <c r="SN140" s="21"/>
      <c r="SO140" s="21"/>
      <c r="SP140" s="21"/>
      <c r="SQ140" s="21"/>
      <c r="SR140" s="21"/>
      <c r="SS140" s="21"/>
      <c r="ST140" s="21"/>
      <c r="SU140" s="21"/>
      <c r="SV140" s="21"/>
      <c r="SW140" s="21"/>
      <c r="SX140" s="21"/>
      <c r="SY140" s="21"/>
      <c r="SZ140" s="21"/>
      <c r="TA140" s="21"/>
      <c r="TB140" s="21"/>
      <c r="TC140" s="21"/>
      <c r="TD140" s="21"/>
      <c r="TE140" s="21"/>
      <c r="TF140" s="21"/>
      <c r="TG140" s="21"/>
      <c r="TH140" s="21"/>
      <c r="TI140" s="21"/>
      <c r="TJ140" s="21"/>
      <c r="TK140" s="21"/>
      <c r="TL140" s="21"/>
      <c r="TM140" s="21"/>
      <c r="TN140" s="21"/>
      <c r="TO140" s="21"/>
      <c r="TP140" s="21"/>
      <c r="TQ140" s="21"/>
      <c r="TR140" s="21"/>
      <c r="TS140" s="21"/>
      <c r="TT140" s="21"/>
      <c r="TU140" s="21"/>
      <c r="TV140" s="21"/>
      <c r="TW140" s="21"/>
      <c r="TX140" s="21"/>
      <c r="TY140" s="21"/>
      <c r="TZ140" s="21"/>
      <c r="UA140" s="21"/>
      <c r="UB140" s="21"/>
      <c r="UC140" s="21"/>
      <c r="UD140" s="21"/>
      <c r="UE140" s="21"/>
      <c r="UF140" s="21"/>
      <c r="UG140" s="21"/>
      <c r="UH140" s="21"/>
      <c r="UI140" s="21"/>
      <c r="UJ140" s="21"/>
      <c r="UK140" s="21"/>
      <c r="UL140" s="21"/>
      <c r="UM140" s="21"/>
      <c r="UN140" s="21"/>
      <c r="UO140" s="21"/>
      <c r="UP140" s="21"/>
      <c r="UQ140" s="21"/>
      <c r="UR140" s="21"/>
      <c r="US140" s="21"/>
      <c r="UT140" s="21"/>
      <c r="UU140" s="21"/>
      <c r="UV140" s="21"/>
      <c r="UW140" s="21"/>
      <c r="UX140" s="21"/>
      <c r="UY140" s="21"/>
      <c r="UZ140" s="21"/>
      <c r="VA140" s="21"/>
      <c r="VB140" s="21"/>
      <c r="VC140" s="21"/>
      <c r="VD140" s="21"/>
      <c r="VE140" s="21"/>
      <c r="VF140" s="21"/>
      <c r="VG140" s="21"/>
      <c r="VH140" s="21"/>
      <c r="VI140" s="21"/>
      <c r="VJ140" s="21"/>
      <c r="VK140" s="21"/>
      <c r="VL140" s="21"/>
      <c r="VM140" s="21"/>
      <c r="VN140" s="21"/>
      <c r="VO140" s="21"/>
      <c r="VP140" s="21"/>
      <c r="VQ140" s="21"/>
      <c r="VR140" s="21"/>
      <c r="VS140" s="21"/>
      <c r="VT140" s="21"/>
      <c r="VU140" s="21"/>
      <c r="VV140" s="21"/>
      <c r="VW140" s="21"/>
      <c r="VX140" s="21"/>
      <c r="VY140" s="21"/>
      <c r="VZ140" s="21"/>
      <c r="WA140" s="21"/>
      <c r="WB140" s="21"/>
      <c r="WC140" s="21"/>
      <c r="WD140" s="21"/>
      <c r="WE140" s="21"/>
      <c r="WF140" s="21"/>
      <c r="WG140" s="21"/>
      <c r="WH140" s="21"/>
    </row>
    <row r="141" spans="1:606" s="8" customFormat="1">
      <c r="A141" s="21"/>
      <c r="B141" s="21"/>
      <c r="D141" s="55" t="str">
        <f>Inputs!B140</f>
        <v>First Gas transmission</v>
      </c>
      <c r="E141" s="174">
        <f>Inputs!C140</f>
        <v>0.67950962652566915</v>
      </c>
      <c r="F141" s="174">
        <f>Inputs!D140</f>
        <v>0.77787360950386419</v>
      </c>
      <c r="G141" s="174">
        <f>Inputs!E140</f>
        <v>0.75</v>
      </c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21"/>
      <c r="JC141" s="21"/>
      <c r="JD141" s="21"/>
      <c r="JE141" s="21"/>
      <c r="JF141" s="21"/>
      <c r="JG141" s="21"/>
      <c r="JH141" s="21"/>
      <c r="JI141" s="21"/>
      <c r="JJ141" s="21"/>
      <c r="JK141" s="21"/>
      <c r="JL141" s="21"/>
      <c r="JM141" s="21"/>
      <c r="JN141" s="21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1"/>
      <c r="LK141" s="21"/>
      <c r="LL141" s="21"/>
      <c r="LM141" s="21"/>
      <c r="LN141" s="21"/>
      <c r="LO141" s="21"/>
      <c r="LP141" s="21"/>
      <c r="LQ141" s="21"/>
      <c r="LR141" s="21"/>
      <c r="LS141" s="21"/>
      <c r="LT141" s="21"/>
      <c r="LU141" s="21"/>
      <c r="LV141" s="21"/>
      <c r="LW141" s="21"/>
      <c r="LX141" s="21"/>
      <c r="LY141" s="21"/>
      <c r="LZ141" s="21"/>
      <c r="MA141" s="21"/>
      <c r="MB141" s="21"/>
      <c r="MC141" s="21"/>
      <c r="MD141" s="21"/>
      <c r="ME141" s="21"/>
      <c r="MF141" s="21"/>
      <c r="MG141" s="21"/>
      <c r="MH141" s="21"/>
      <c r="MI141" s="21"/>
      <c r="MJ141" s="21"/>
      <c r="MK141" s="21"/>
      <c r="ML141" s="21"/>
      <c r="MM141" s="21"/>
      <c r="MN141" s="21"/>
      <c r="MO141" s="21"/>
      <c r="MP141" s="21"/>
      <c r="MQ141" s="21"/>
      <c r="MR141" s="21"/>
      <c r="MS141" s="21"/>
      <c r="MT141" s="21"/>
      <c r="MU141" s="21"/>
      <c r="MV141" s="21"/>
      <c r="MW141" s="21"/>
      <c r="MX141" s="21"/>
      <c r="MY141" s="21"/>
      <c r="MZ141" s="21"/>
      <c r="NA141" s="21"/>
      <c r="NB141" s="21"/>
      <c r="NC141" s="21"/>
      <c r="ND141" s="21"/>
      <c r="NE141" s="21"/>
      <c r="NF141" s="21"/>
      <c r="NG141" s="21"/>
      <c r="NH141" s="21"/>
      <c r="NI141" s="21"/>
      <c r="NJ141" s="21"/>
      <c r="NK141" s="21"/>
      <c r="NL141" s="21"/>
      <c r="NM141" s="21"/>
      <c r="NN141" s="21"/>
      <c r="NO141" s="21"/>
      <c r="NP141" s="21"/>
      <c r="NQ141" s="21"/>
      <c r="NR141" s="21"/>
      <c r="NS141" s="21"/>
      <c r="NT141" s="21"/>
      <c r="NU141" s="21"/>
      <c r="NV141" s="21"/>
      <c r="NW141" s="21"/>
      <c r="NX141" s="21"/>
      <c r="NY141" s="21"/>
      <c r="NZ141" s="21"/>
      <c r="OA141" s="21"/>
      <c r="OB141" s="21"/>
      <c r="OC141" s="21"/>
      <c r="OD141" s="21"/>
      <c r="OE141" s="21"/>
      <c r="OF141" s="21"/>
      <c r="OG141" s="21"/>
      <c r="OH141" s="21"/>
      <c r="OI141" s="21"/>
      <c r="OJ141" s="21"/>
      <c r="OK141" s="21"/>
      <c r="OL141" s="21"/>
      <c r="OM141" s="21"/>
      <c r="ON141" s="21"/>
      <c r="OO141" s="21"/>
      <c r="OP141" s="21"/>
      <c r="OQ141" s="21"/>
      <c r="OR141" s="21"/>
      <c r="OS141" s="21"/>
      <c r="OT141" s="21"/>
      <c r="OU141" s="21"/>
      <c r="OV141" s="21"/>
      <c r="OW141" s="21"/>
      <c r="OX141" s="21"/>
      <c r="OY141" s="21"/>
      <c r="OZ141" s="21"/>
      <c r="PA141" s="21"/>
      <c r="PB141" s="21"/>
      <c r="PC141" s="21"/>
      <c r="PD141" s="21"/>
      <c r="PE141" s="21"/>
      <c r="PF141" s="21"/>
      <c r="PG141" s="21"/>
      <c r="PH141" s="21"/>
      <c r="PI141" s="21"/>
      <c r="PJ141" s="21"/>
      <c r="PK141" s="21"/>
      <c r="PL141" s="21"/>
      <c r="PM141" s="21"/>
      <c r="PN141" s="21"/>
      <c r="PO141" s="21"/>
      <c r="PP141" s="21"/>
      <c r="PQ141" s="21"/>
      <c r="PR141" s="21"/>
      <c r="PS141" s="21"/>
      <c r="PT141" s="21"/>
      <c r="PU141" s="21"/>
      <c r="PV141" s="21"/>
      <c r="PW141" s="21"/>
      <c r="PX141" s="21"/>
      <c r="PY141" s="21"/>
      <c r="PZ141" s="21"/>
      <c r="QA141" s="21"/>
      <c r="QB141" s="21"/>
      <c r="QC141" s="21"/>
      <c r="QD141" s="21"/>
      <c r="QE141" s="21"/>
      <c r="QF141" s="21"/>
      <c r="QG141" s="21"/>
      <c r="QH141" s="21"/>
      <c r="QI141" s="21"/>
      <c r="QJ141" s="21"/>
      <c r="QK141" s="21"/>
      <c r="QL141" s="21"/>
      <c r="QM141" s="21"/>
      <c r="QN141" s="21"/>
      <c r="QO141" s="21"/>
      <c r="QP141" s="21"/>
      <c r="QQ141" s="21"/>
      <c r="QR141" s="21"/>
      <c r="QS141" s="21"/>
      <c r="QT141" s="21"/>
      <c r="QU141" s="21"/>
      <c r="QV141" s="21"/>
      <c r="QW141" s="21"/>
      <c r="QX141" s="21"/>
      <c r="QY141" s="21"/>
      <c r="QZ141" s="21"/>
      <c r="RA141" s="21"/>
      <c r="RB141" s="21"/>
      <c r="RC141" s="21"/>
      <c r="RD141" s="21"/>
      <c r="RE141" s="21"/>
      <c r="RF141" s="21"/>
      <c r="RG141" s="21"/>
      <c r="RH141" s="21"/>
      <c r="RI141" s="21"/>
      <c r="RJ141" s="21"/>
      <c r="RK141" s="21"/>
      <c r="RL141" s="21"/>
      <c r="RM141" s="21"/>
      <c r="RN141" s="21"/>
      <c r="RO141" s="21"/>
      <c r="RP141" s="21"/>
      <c r="RQ141" s="21"/>
      <c r="RR141" s="21"/>
      <c r="RS141" s="21"/>
      <c r="RT141" s="21"/>
      <c r="RU141" s="21"/>
      <c r="RV141" s="21"/>
      <c r="RW141" s="21"/>
      <c r="RX141" s="21"/>
      <c r="RY141" s="21"/>
      <c r="RZ141" s="21"/>
      <c r="SA141" s="21"/>
      <c r="SB141" s="21"/>
      <c r="SC141" s="21"/>
      <c r="SD141" s="21"/>
      <c r="SE141" s="21"/>
      <c r="SF141" s="21"/>
      <c r="SG141" s="21"/>
      <c r="SH141" s="21"/>
      <c r="SI141" s="21"/>
      <c r="SJ141" s="21"/>
      <c r="SK141" s="21"/>
      <c r="SL141" s="21"/>
      <c r="SM141" s="21"/>
      <c r="SN141" s="21"/>
      <c r="SO141" s="21"/>
      <c r="SP141" s="21"/>
      <c r="SQ141" s="21"/>
      <c r="SR141" s="21"/>
      <c r="SS141" s="21"/>
      <c r="ST141" s="21"/>
      <c r="SU141" s="21"/>
      <c r="SV141" s="21"/>
      <c r="SW141" s="21"/>
      <c r="SX141" s="21"/>
      <c r="SY141" s="21"/>
      <c r="SZ141" s="21"/>
      <c r="TA141" s="21"/>
      <c r="TB141" s="21"/>
      <c r="TC141" s="21"/>
      <c r="TD141" s="21"/>
      <c r="TE141" s="21"/>
      <c r="TF141" s="21"/>
      <c r="TG141" s="21"/>
      <c r="TH141" s="21"/>
      <c r="TI141" s="21"/>
      <c r="TJ141" s="21"/>
      <c r="TK141" s="21"/>
      <c r="TL141" s="21"/>
      <c r="TM141" s="21"/>
      <c r="TN141" s="21"/>
      <c r="TO141" s="21"/>
      <c r="TP141" s="21"/>
      <c r="TQ141" s="21"/>
      <c r="TR141" s="21"/>
      <c r="TS141" s="21"/>
      <c r="TT141" s="21"/>
      <c r="TU141" s="21"/>
      <c r="TV141" s="21"/>
      <c r="TW141" s="21"/>
      <c r="TX141" s="21"/>
      <c r="TY141" s="21"/>
      <c r="TZ141" s="21"/>
      <c r="UA141" s="21"/>
      <c r="UB141" s="21"/>
      <c r="UC141" s="21"/>
      <c r="UD141" s="21"/>
      <c r="UE141" s="21"/>
      <c r="UF141" s="21"/>
      <c r="UG141" s="21"/>
      <c r="UH141" s="21"/>
      <c r="UI141" s="21"/>
      <c r="UJ141" s="21"/>
      <c r="UK141" s="21"/>
      <c r="UL141" s="21"/>
      <c r="UM141" s="21"/>
      <c r="UN141" s="21"/>
      <c r="UO141" s="21"/>
      <c r="UP141" s="21"/>
      <c r="UQ141" s="21"/>
      <c r="UR141" s="21"/>
      <c r="US141" s="21"/>
      <c r="UT141" s="21"/>
      <c r="UU141" s="21"/>
      <c r="UV141" s="21"/>
      <c r="UW141" s="21"/>
      <c r="UX141" s="21"/>
      <c r="UY141" s="21"/>
      <c r="UZ141" s="21"/>
      <c r="VA141" s="21"/>
      <c r="VB141" s="21"/>
      <c r="VC141" s="21"/>
      <c r="VD141" s="21"/>
      <c r="VE141" s="21"/>
      <c r="VF141" s="21"/>
      <c r="VG141" s="21"/>
      <c r="VH141" s="21"/>
      <c r="VI141" s="21"/>
      <c r="VJ141" s="21"/>
      <c r="VK141" s="21"/>
      <c r="VL141" s="21"/>
      <c r="VM141" s="21"/>
      <c r="VN141" s="21"/>
      <c r="VO141" s="21"/>
      <c r="VP141" s="21"/>
      <c r="VQ141" s="21"/>
      <c r="VR141" s="21"/>
      <c r="VS141" s="21"/>
      <c r="VT141" s="21"/>
      <c r="VU141" s="21"/>
      <c r="VV141" s="21"/>
      <c r="VW141" s="21"/>
      <c r="VX141" s="21"/>
      <c r="VY141" s="21"/>
      <c r="VZ141" s="21"/>
      <c r="WA141" s="21"/>
      <c r="WB141" s="21"/>
      <c r="WC141" s="21"/>
      <c r="WD141" s="21"/>
      <c r="WE141" s="21"/>
      <c r="WF141" s="21"/>
      <c r="WG141" s="21"/>
      <c r="WH141" s="21"/>
    </row>
    <row r="142" spans="1:606" s="8" customFormat="1">
      <c r="A142" s="21"/>
      <c r="B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1"/>
      <c r="LK142" s="21"/>
      <c r="LL142" s="21"/>
      <c r="LM142" s="21"/>
      <c r="LN142" s="21"/>
      <c r="LO142" s="21"/>
      <c r="LP142" s="21"/>
      <c r="LQ142" s="21"/>
      <c r="LR142" s="21"/>
      <c r="LS142" s="21"/>
      <c r="LT142" s="21"/>
      <c r="LU142" s="21"/>
      <c r="LV142" s="21"/>
      <c r="LW142" s="21"/>
      <c r="LX142" s="21"/>
      <c r="LY142" s="21"/>
      <c r="LZ142" s="21"/>
      <c r="MA142" s="21"/>
      <c r="MB142" s="21"/>
      <c r="MC142" s="21"/>
      <c r="MD142" s="21"/>
      <c r="ME142" s="21"/>
      <c r="MF142" s="21"/>
      <c r="MG142" s="21"/>
      <c r="MH142" s="21"/>
      <c r="MI142" s="21"/>
      <c r="MJ142" s="21"/>
      <c r="MK142" s="21"/>
      <c r="ML142" s="21"/>
      <c r="MM142" s="21"/>
      <c r="MN142" s="21"/>
      <c r="MO142" s="21"/>
      <c r="MP142" s="21"/>
      <c r="MQ142" s="21"/>
      <c r="MR142" s="21"/>
      <c r="MS142" s="21"/>
      <c r="MT142" s="21"/>
      <c r="MU142" s="21"/>
      <c r="MV142" s="21"/>
      <c r="MW142" s="21"/>
      <c r="MX142" s="21"/>
      <c r="MY142" s="21"/>
      <c r="MZ142" s="21"/>
      <c r="NA142" s="21"/>
      <c r="NB142" s="21"/>
      <c r="NC142" s="21"/>
      <c r="ND142" s="21"/>
      <c r="NE142" s="21"/>
      <c r="NF142" s="21"/>
      <c r="NG142" s="21"/>
      <c r="NH142" s="21"/>
      <c r="NI142" s="21"/>
      <c r="NJ142" s="21"/>
      <c r="NK142" s="21"/>
      <c r="NL142" s="21"/>
      <c r="NM142" s="21"/>
      <c r="NN142" s="21"/>
      <c r="NO142" s="21"/>
      <c r="NP142" s="21"/>
      <c r="NQ142" s="21"/>
      <c r="NR142" s="21"/>
      <c r="NS142" s="21"/>
      <c r="NT142" s="21"/>
      <c r="NU142" s="21"/>
      <c r="NV142" s="21"/>
      <c r="NW142" s="21"/>
      <c r="NX142" s="21"/>
      <c r="NY142" s="21"/>
      <c r="NZ142" s="21"/>
      <c r="OA142" s="21"/>
      <c r="OB142" s="21"/>
      <c r="OC142" s="21"/>
      <c r="OD142" s="21"/>
      <c r="OE142" s="21"/>
      <c r="OF142" s="21"/>
      <c r="OG142" s="21"/>
      <c r="OH142" s="21"/>
      <c r="OI142" s="21"/>
      <c r="OJ142" s="21"/>
      <c r="OK142" s="21"/>
      <c r="OL142" s="21"/>
      <c r="OM142" s="21"/>
      <c r="ON142" s="21"/>
      <c r="OO142" s="21"/>
      <c r="OP142" s="21"/>
      <c r="OQ142" s="21"/>
      <c r="OR142" s="21"/>
      <c r="OS142" s="21"/>
      <c r="OT142" s="21"/>
      <c r="OU142" s="21"/>
      <c r="OV142" s="21"/>
      <c r="OW142" s="21"/>
      <c r="OX142" s="21"/>
      <c r="OY142" s="21"/>
      <c r="OZ142" s="21"/>
      <c r="PA142" s="21"/>
      <c r="PB142" s="21"/>
      <c r="PC142" s="21"/>
      <c r="PD142" s="21"/>
      <c r="PE142" s="21"/>
      <c r="PF142" s="21"/>
      <c r="PG142" s="21"/>
      <c r="PH142" s="21"/>
      <c r="PI142" s="21"/>
      <c r="PJ142" s="21"/>
      <c r="PK142" s="21"/>
      <c r="PL142" s="21"/>
      <c r="PM142" s="21"/>
      <c r="PN142" s="21"/>
      <c r="PO142" s="21"/>
      <c r="PP142" s="21"/>
      <c r="PQ142" s="21"/>
      <c r="PR142" s="21"/>
      <c r="PS142" s="21"/>
      <c r="PT142" s="21"/>
      <c r="PU142" s="21"/>
      <c r="PV142" s="21"/>
      <c r="PW142" s="21"/>
      <c r="PX142" s="21"/>
      <c r="PY142" s="21"/>
      <c r="PZ142" s="21"/>
      <c r="QA142" s="21"/>
      <c r="QB142" s="21"/>
      <c r="QC142" s="21"/>
      <c r="QD142" s="21"/>
      <c r="QE142" s="21"/>
      <c r="QF142" s="21"/>
      <c r="QG142" s="21"/>
      <c r="QH142" s="21"/>
      <c r="QI142" s="21"/>
      <c r="QJ142" s="21"/>
      <c r="QK142" s="21"/>
      <c r="QL142" s="21"/>
      <c r="QM142" s="21"/>
      <c r="QN142" s="21"/>
      <c r="QO142" s="21"/>
      <c r="QP142" s="21"/>
      <c r="QQ142" s="21"/>
      <c r="QR142" s="21"/>
      <c r="QS142" s="21"/>
      <c r="QT142" s="21"/>
      <c r="QU142" s="21"/>
      <c r="QV142" s="21"/>
      <c r="QW142" s="21"/>
      <c r="QX142" s="21"/>
      <c r="QY142" s="21"/>
      <c r="QZ142" s="21"/>
      <c r="RA142" s="21"/>
      <c r="RB142" s="21"/>
      <c r="RC142" s="21"/>
      <c r="RD142" s="21"/>
      <c r="RE142" s="21"/>
      <c r="RF142" s="21"/>
      <c r="RG142" s="21"/>
      <c r="RH142" s="21"/>
      <c r="RI142" s="21"/>
      <c r="RJ142" s="21"/>
      <c r="RK142" s="21"/>
      <c r="RL142" s="21"/>
      <c r="RM142" s="21"/>
      <c r="RN142" s="21"/>
      <c r="RO142" s="21"/>
      <c r="RP142" s="21"/>
      <c r="RQ142" s="21"/>
      <c r="RR142" s="21"/>
      <c r="RS142" s="21"/>
      <c r="RT142" s="21"/>
      <c r="RU142" s="21"/>
      <c r="RV142" s="21"/>
      <c r="RW142" s="21"/>
      <c r="RX142" s="21"/>
      <c r="RY142" s="21"/>
      <c r="RZ142" s="21"/>
      <c r="SA142" s="21"/>
      <c r="SB142" s="21"/>
      <c r="SC142" s="21"/>
      <c r="SD142" s="21"/>
      <c r="SE142" s="21"/>
      <c r="SF142" s="21"/>
      <c r="SG142" s="21"/>
      <c r="SH142" s="21"/>
      <c r="SI142" s="21"/>
      <c r="SJ142" s="21"/>
      <c r="SK142" s="21"/>
      <c r="SL142" s="21"/>
      <c r="SM142" s="21"/>
      <c r="SN142" s="21"/>
      <c r="SO142" s="21"/>
      <c r="SP142" s="21"/>
      <c r="SQ142" s="21"/>
      <c r="SR142" s="21"/>
      <c r="SS142" s="21"/>
      <c r="ST142" s="21"/>
      <c r="SU142" s="21"/>
      <c r="SV142" s="21"/>
      <c r="SW142" s="21"/>
      <c r="SX142" s="21"/>
      <c r="SY142" s="21"/>
      <c r="SZ142" s="21"/>
      <c r="TA142" s="21"/>
      <c r="TB142" s="21"/>
      <c r="TC142" s="21"/>
      <c r="TD142" s="21"/>
      <c r="TE142" s="21"/>
      <c r="TF142" s="21"/>
      <c r="TG142" s="21"/>
      <c r="TH142" s="21"/>
      <c r="TI142" s="21"/>
      <c r="TJ142" s="21"/>
      <c r="TK142" s="21"/>
      <c r="TL142" s="21"/>
      <c r="TM142" s="21"/>
      <c r="TN142" s="21"/>
      <c r="TO142" s="21"/>
      <c r="TP142" s="21"/>
      <c r="TQ142" s="21"/>
      <c r="TR142" s="21"/>
      <c r="TS142" s="21"/>
      <c r="TT142" s="21"/>
      <c r="TU142" s="21"/>
      <c r="TV142" s="21"/>
      <c r="TW142" s="21"/>
      <c r="TX142" s="21"/>
      <c r="TY142" s="21"/>
      <c r="TZ142" s="21"/>
      <c r="UA142" s="21"/>
      <c r="UB142" s="21"/>
      <c r="UC142" s="21"/>
      <c r="UD142" s="21"/>
      <c r="UE142" s="21"/>
      <c r="UF142" s="21"/>
      <c r="UG142" s="21"/>
      <c r="UH142" s="21"/>
      <c r="UI142" s="21"/>
      <c r="UJ142" s="21"/>
      <c r="UK142" s="21"/>
      <c r="UL142" s="21"/>
      <c r="UM142" s="21"/>
      <c r="UN142" s="21"/>
      <c r="UO142" s="21"/>
      <c r="UP142" s="21"/>
      <c r="UQ142" s="21"/>
      <c r="UR142" s="21"/>
      <c r="US142" s="21"/>
      <c r="UT142" s="21"/>
      <c r="UU142" s="21"/>
      <c r="UV142" s="21"/>
      <c r="UW142" s="21"/>
      <c r="UX142" s="21"/>
      <c r="UY142" s="21"/>
      <c r="UZ142" s="21"/>
      <c r="VA142" s="21"/>
      <c r="VB142" s="21"/>
      <c r="VC142" s="21"/>
      <c r="VD142" s="21"/>
      <c r="VE142" s="21"/>
      <c r="VF142" s="21"/>
      <c r="VG142" s="21"/>
      <c r="VH142" s="21"/>
      <c r="VI142" s="21"/>
      <c r="VJ142" s="21"/>
      <c r="VK142" s="21"/>
      <c r="VL142" s="21"/>
      <c r="VM142" s="21"/>
      <c r="VN142" s="21"/>
      <c r="VO142" s="21"/>
      <c r="VP142" s="21"/>
      <c r="VQ142" s="21"/>
      <c r="VR142" s="21"/>
      <c r="VS142" s="21"/>
      <c r="VT142" s="21"/>
      <c r="VU142" s="21"/>
      <c r="VV142" s="21"/>
      <c r="VW142" s="21"/>
      <c r="VX142" s="21"/>
      <c r="VY142" s="21"/>
      <c r="VZ142" s="21"/>
      <c r="WA142" s="21"/>
      <c r="WB142" s="21"/>
      <c r="WC142" s="21"/>
      <c r="WD142" s="21"/>
      <c r="WE142" s="21"/>
      <c r="WF142" s="21"/>
      <c r="WG142" s="21"/>
      <c r="WH142" s="21"/>
    </row>
    <row r="143" spans="1:606" s="8" customFormat="1">
      <c r="A143" s="21"/>
      <c r="B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</row>
    <row r="144" spans="1:606" s="8" customFormat="1" ht="21">
      <c r="A144" s="96" t="s">
        <v>311</v>
      </c>
      <c r="B144" s="95"/>
      <c r="C144" s="95"/>
      <c r="D144" s="95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</row>
    <row r="145" spans="1:606" s="8" customFormat="1">
      <c r="A145" s="28" t="s">
        <v>394</v>
      </c>
      <c r="B145" s="21"/>
      <c r="C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</row>
    <row r="146" spans="1:606" s="8" customFormat="1" ht="41.4">
      <c r="A146" s="29" t="s">
        <v>35</v>
      </c>
      <c r="B146" s="21"/>
      <c r="D146" s="53" t="str">
        <f>Inputs!B135</f>
        <v>Supplier</v>
      </c>
      <c r="E146" s="53" t="str">
        <f>Inputs!C135</f>
        <v>Revised 2050 wind-down scenario</v>
      </c>
      <c r="F146" s="53" t="str">
        <f>Inputs!D135</f>
        <v>2060 wind down scenario</v>
      </c>
      <c r="G146" s="53" t="str">
        <f>Inputs!E135</f>
        <v>Blended result (33/67)</v>
      </c>
      <c r="H146" s="53" t="str">
        <f>Inputs!F135</f>
        <v>Final Adjustment Factor</v>
      </c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21"/>
      <c r="JC146" s="21"/>
      <c r="JD146" s="21"/>
      <c r="JE146" s="21"/>
      <c r="JF146" s="21"/>
      <c r="JG146" s="21"/>
      <c r="JH146" s="21"/>
      <c r="JI146" s="21"/>
      <c r="JJ146" s="21"/>
      <c r="JK146" s="21"/>
      <c r="JL146" s="21"/>
      <c r="JM146" s="21"/>
      <c r="JN146" s="21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1"/>
      <c r="LK146" s="21"/>
      <c r="LL146" s="21"/>
      <c r="LM146" s="21"/>
      <c r="LN146" s="21"/>
      <c r="LO146" s="21"/>
      <c r="LP146" s="21"/>
      <c r="LQ146" s="21"/>
      <c r="LR146" s="21"/>
      <c r="LS146" s="21"/>
      <c r="LT146" s="21"/>
      <c r="LU146" s="21"/>
      <c r="LV146" s="21"/>
      <c r="LW146" s="21"/>
      <c r="LX146" s="21"/>
      <c r="LY146" s="21"/>
      <c r="LZ146" s="21"/>
      <c r="MA146" s="21"/>
      <c r="MB146" s="21"/>
      <c r="MC146" s="21"/>
      <c r="MD146" s="21"/>
      <c r="ME146" s="21"/>
      <c r="MF146" s="21"/>
      <c r="MG146" s="21"/>
      <c r="MH146" s="21"/>
      <c r="MI146" s="21"/>
      <c r="MJ146" s="21"/>
      <c r="MK146" s="21"/>
      <c r="ML146" s="21"/>
      <c r="MM146" s="21"/>
      <c r="MN146" s="21"/>
      <c r="MO146" s="21"/>
      <c r="MP146" s="21"/>
      <c r="MQ146" s="21"/>
      <c r="MR146" s="21"/>
      <c r="MS146" s="21"/>
      <c r="MT146" s="21"/>
      <c r="MU146" s="21"/>
      <c r="MV146" s="21"/>
      <c r="MW146" s="21"/>
      <c r="MX146" s="21"/>
      <c r="MY146" s="21"/>
      <c r="MZ146" s="21"/>
      <c r="NA146" s="21"/>
      <c r="NB146" s="21"/>
      <c r="NC146" s="21"/>
      <c r="ND146" s="21"/>
      <c r="NE146" s="21"/>
      <c r="NF146" s="21"/>
      <c r="NG146" s="21"/>
      <c r="NH146" s="21"/>
      <c r="NI146" s="21"/>
      <c r="NJ146" s="21"/>
      <c r="NK146" s="21"/>
      <c r="NL146" s="21"/>
      <c r="NM146" s="21"/>
      <c r="NN146" s="21"/>
      <c r="NO146" s="21"/>
      <c r="NP146" s="21"/>
      <c r="NQ146" s="21"/>
      <c r="NR146" s="21"/>
      <c r="NS146" s="21"/>
      <c r="NT146" s="21"/>
      <c r="NU146" s="21"/>
      <c r="NV146" s="21"/>
      <c r="NW146" s="21"/>
      <c r="NX146" s="21"/>
      <c r="NY146" s="21"/>
      <c r="NZ146" s="21"/>
      <c r="OA146" s="21"/>
      <c r="OB146" s="21"/>
      <c r="OC146" s="21"/>
      <c r="OD146" s="21"/>
      <c r="OE146" s="21"/>
      <c r="OF146" s="21"/>
      <c r="OG146" s="21"/>
      <c r="OH146" s="21"/>
      <c r="OI146" s="21"/>
      <c r="OJ146" s="21"/>
      <c r="OK146" s="21"/>
      <c r="OL146" s="21"/>
      <c r="OM146" s="21"/>
      <c r="ON146" s="21"/>
      <c r="OO146" s="21"/>
      <c r="OP146" s="21"/>
      <c r="OQ146" s="21"/>
      <c r="OR146" s="21"/>
      <c r="OS146" s="21"/>
      <c r="OT146" s="21"/>
      <c r="OU146" s="21"/>
      <c r="OV146" s="21"/>
      <c r="OW146" s="21"/>
      <c r="OX146" s="21"/>
      <c r="OY146" s="21"/>
      <c r="OZ146" s="21"/>
      <c r="PA146" s="21"/>
      <c r="PB146" s="21"/>
      <c r="PC146" s="21"/>
      <c r="PD146" s="21"/>
      <c r="PE146" s="21"/>
      <c r="PF146" s="21"/>
      <c r="PG146" s="21"/>
      <c r="PH146" s="21"/>
      <c r="PI146" s="21"/>
      <c r="PJ146" s="21"/>
      <c r="PK146" s="21"/>
      <c r="PL146" s="21"/>
      <c r="PM146" s="21"/>
      <c r="PN146" s="21"/>
      <c r="PO146" s="21"/>
      <c r="PP146" s="21"/>
      <c r="PQ146" s="21"/>
      <c r="PR146" s="21"/>
      <c r="PS146" s="21"/>
      <c r="PT146" s="21"/>
      <c r="PU146" s="21"/>
      <c r="PV146" s="21"/>
      <c r="PW146" s="21"/>
      <c r="PX146" s="21"/>
      <c r="PY146" s="21"/>
      <c r="PZ146" s="21"/>
      <c r="QA146" s="21"/>
      <c r="QB146" s="21"/>
      <c r="QC146" s="21"/>
      <c r="QD146" s="21"/>
      <c r="QE146" s="21"/>
      <c r="QF146" s="21"/>
      <c r="QG146" s="21"/>
      <c r="QH146" s="21"/>
      <c r="QI146" s="21"/>
      <c r="QJ146" s="21"/>
      <c r="QK146" s="21"/>
      <c r="QL146" s="21"/>
      <c r="QM146" s="21"/>
      <c r="QN146" s="21"/>
      <c r="QO146" s="21"/>
      <c r="QP146" s="21"/>
      <c r="QQ146" s="21"/>
      <c r="QR146" s="21"/>
      <c r="QS146" s="21"/>
      <c r="QT146" s="21"/>
      <c r="QU146" s="21"/>
      <c r="QV146" s="21"/>
      <c r="QW146" s="21"/>
      <c r="QX146" s="21"/>
      <c r="QY146" s="21"/>
      <c r="QZ146" s="21"/>
      <c r="RA146" s="21"/>
      <c r="RB146" s="21"/>
      <c r="RC146" s="21"/>
      <c r="RD146" s="21"/>
      <c r="RE146" s="21"/>
      <c r="RF146" s="21"/>
      <c r="RG146" s="21"/>
      <c r="RH146" s="21"/>
      <c r="RI146" s="21"/>
      <c r="RJ146" s="21"/>
      <c r="RK146" s="21"/>
      <c r="RL146" s="21"/>
      <c r="RM146" s="21"/>
      <c r="RN146" s="21"/>
      <c r="RO146" s="21"/>
      <c r="RP146" s="21"/>
      <c r="RQ146" s="21"/>
      <c r="RR146" s="21"/>
      <c r="RS146" s="21"/>
      <c r="RT146" s="21"/>
      <c r="RU146" s="21"/>
      <c r="RV146" s="21"/>
      <c r="RW146" s="21"/>
      <c r="RX146" s="21"/>
      <c r="RY146" s="21"/>
      <c r="RZ146" s="21"/>
      <c r="SA146" s="21"/>
      <c r="SB146" s="21"/>
      <c r="SC146" s="21"/>
      <c r="SD146" s="21"/>
      <c r="SE146" s="21"/>
      <c r="SF146" s="21"/>
      <c r="SG146" s="21"/>
      <c r="SH146" s="21"/>
      <c r="SI146" s="21"/>
      <c r="SJ146" s="21"/>
      <c r="SK146" s="21"/>
      <c r="SL146" s="21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</row>
    <row r="147" spans="1:606" s="8" customFormat="1">
      <c r="A147" s="25" t="s">
        <v>33</v>
      </c>
      <c r="B147" s="26" t="s">
        <v>34</v>
      </c>
      <c r="D147" s="55" t="str">
        <f>Inputs!B136</f>
        <v>GasNet</v>
      </c>
      <c r="E147" s="174">
        <f>Inputs!C136</f>
        <v>0.73459581334383983</v>
      </c>
      <c r="F147" s="174">
        <f>Inputs!D136</f>
        <v>0.8590692928692073</v>
      </c>
      <c r="G147" s="174">
        <f>Inputs!E136</f>
        <v>0.82</v>
      </c>
      <c r="H147" s="174">
        <f>Inputs!F136</f>
        <v>0.81488859839952976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1"/>
      <c r="LK147" s="21"/>
      <c r="LL147" s="21"/>
      <c r="LM147" s="21"/>
      <c r="LN147" s="21"/>
      <c r="LO147" s="21"/>
      <c r="LP147" s="21"/>
      <c r="LQ147" s="21"/>
      <c r="LR147" s="21"/>
      <c r="LS147" s="21"/>
      <c r="LT147" s="21"/>
      <c r="LU147" s="21"/>
      <c r="LV147" s="21"/>
      <c r="LW147" s="21"/>
      <c r="LX147" s="21"/>
      <c r="LY147" s="21"/>
      <c r="LZ147" s="21"/>
      <c r="MA147" s="21"/>
      <c r="MB147" s="21"/>
      <c r="MC147" s="21"/>
      <c r="MD147" s="21"/>
      <c r="ME147" s="21"/>
      <c r="MF147" s="21"/>
      <c r="MG147" s="21"/>
      <c r="MH147" s="21"/>
      <c r="MI147" s="21"/>
      <c r="MJ147" s="21"/>
      <c r="MK147" s="21"/>
      <c r="ML147" s="21"/>
      <c r="MM147" s="21"/>
      <c r="MN147" s="21"/>
      <c r="MO147" s="21"/>
      <c r="MP147" s="21"/>
      <c r="MQ147" s="21"/>
      <c r="MR147" s="21"/>
      <c r="MS147" s="21"/>
      <c r="MT147" s="21"/>
      <c r="MU147" s="21"/>
      <c r="MV147" s="21"/>
      <c r="MW147" s="21"/>
      <c r="MX147" s="21"/>
      <c r="MY147" s="21"/>
      <c r="MZ147" s="21"/>
      <c r="NA147" s="21"/>
      <c r="NB147" s="21"/>
      <c r="NC147" s="21"/>
      <c r="ND147" s="21"/>
      <c r="NE147" s="21"/>
      <c r="NF147" s="21"/>
      <c r="NG147" s="21"/>
      <c r="NH147" s="21"/>
      <c r="NI147" s="21"/>
      <c r="NJ147" s="21"/>
      <c r="NK147" s="21"/>
      <c r="NL147" s="21"/>
      <c r="NM147" s="21"/>
      <c r="NN147" s="21"/>
      <c r="NO147" s="21"/>
      <c r="NP147" s="21"/>
      <c r="NQ147" s="21"/>
      <c r="NR147" s="21"/>
      <c r="NS147" s="21"/>
      <c r="NT147" s="21"/>
      <c r="NU147" s="21"/>
      <c r="NV147" s="21"/>
      <c r="NW147" s="21"/>
      <c r="NX147" s="21"/>
      <c r="NY147" s="21"/>
      <c r="NZ147" s="21"/>
      <c r="OA147" s="21"/>
      <c r="OB147" s="21"/>
      <c r="OC147" s="21"/>
      <c r="OD147" s="21"/>
      <c r="OE147" s="21"/>
      <c r="OF147" s="21"/>
      <c r="OG147" s="21"/>
      <c r="OH147" s="21"/>
      <c r="OI147" s="21"/>
      <c r="OJ147" s="21"/>
      <c r="OK147" s="21"/>
      <c r="OL147" s="21"/>
      <c r="OM147" s="21"/>
      <c r="ON147" s="21"/>
      <c r="OO147" s="21"/>
      <c r="OP147" s="21"/>
      <c r="OQ147" s="21"/>
      <c r="OR147" s="21"/>
      <c r="OS147" s="21"/>
      <c r="OT147" s="21"/>
      <c r="OU147" s="21"/>
      <c r="OV147" s="21"/>
      <c r="OW147" s="21"/>
      <c r="OX147" s="21"/>
      <c r="OY147" s="21"/>
      <c r="OZ147" s="21"/>
      <c r="PA147" s="21"/>
      <c r="PB147" s="21"/>
      <c r="PC147" s="21"/>
      <c r="PD147" s="21"/>
      <c r="PE147" s="21"/>
      <c r="PF147" s="21"/>
      <c r="PG147" s="21"/>
      <c r="PH147" s="21"/>
      <c r="PI147" s="21"/>
      <c r="PJ147" s="21"/>
      <c r="PK147" s="21"/>
      <c r="PL147" s="21"/>
      <c r="PM147" s="21"/>
      <c r="PN147" s="21"/>
      <c r="PO147" s="21"/>
      <c r="PP147" s="21"/>
      <c r="PQ147" s="21"/>
      <c r="PR147" s="21"/>
      <c r="PS147" s="21"/>
      <c r="PT147" s="21"/>
      <c r="PU147" s="21"/>
      <c r="PV147" s="21"/>
      <c r="PW147" s="21"/>
      <c r="PX147" s="21"/>
      <c r="PY147" s="21"/>
      <c r="PZ147" s="21"/>
      <c r="QA147" s="21"/>
      <c r="QB147" s="21"/>
      <c r="QC147" s="21"/>
      <c r="QD147" s="21"/>
      <c r="QE147" s="21"/>
      <c r="QF147" s="21"/>
      <c r="QG147" s="21"/>
      <c r="QH147" s="21"/>
      <c r="QI147" s="21"/>
      <c r="QJ147" s="21"/>
      <c r="QK147" s="21"/>
      <c r="QL147" s="21"/>
      <c r="QM147" s="21"/>
      <c r="QN147" s="21"/>
      <c r="QO147" s="21"/>
      <c r="QP147" s="21"/>
      <c r="QQ147" s="21"/>
      <c r="QR147" s="21"/>
      <c r="QS147" s="21"/>
      <c r="QT147" s="21"/>
      <c r="QU147" s="21"/>
      <c r="QV147" s="21"/>
      <c r="QW147" s="21"/>
      <c r="QX147" s="21"/>
      <c r="QY147" s="21"/>
      <c r="QZ147" s="21"/>
      <c r="RA147" s="21"/>
      <c r="RB147" s="21"/>
      <c r="RC147" s="21"/>
      <c r="RD147" s="21"/>
      <c r="RE147" s="21"/>
      <c r="RF147" s="21"/>
      <c r="RG147" s="21"/>
      <c r="RH147" s="21"/>
      <c r="RI147" s="21"/>
      <c r="RJ147" s="21"/>
      <c r="RK147" s="21"/>
      <c r="RL147" s="21"/>
      <c r="RM147" s="21"/>
      <c r="RN147" s="21"/>
      <c r="RO147" s="21"/>
      <c r="RP147" s="21"/>
      <c r="RQ147" s="21"/>
      <c r="RR147" s="21"/>
      <c r="RS147" s="21"/>
      <c r="RT147" s="21"/>
      <c r="RU147" s="21"/>
      <c r="RV147" s="21"/>
      <c r="RW147" s="21"/>
      <c r="RX147" s="21"/>
      <c r="RY147" s="21"/>
      <c r="RZ147" s="21"/>
      <c r="SA147" s="21"/>
      <c r="SB147" s="21"/>
      <c r="SC147" s="21"/>
      <c r="SD147" s="21"/>
      <c r="SE147" s="21"/>
      <c r="SF147" s="21"/>
      <c r="SG147" s="21"/>
      <c r="SH147" s="21"/>
      <c r="SI147" s="21"/>
      <c r="SJ147" s="21"/>
      <c r="SK147" s="21"/>
      <c r="SL147" s="21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</row>
    <row r="148" spans="1:606" s="8" customFormat="1">
      <c r="A148" s="115" t="s">
        <v>161</v>
      </c>
      <c r="B148" s="115" t="s">
        <v>30</v>
      </c>
      <c r="D148" s="56" t="str">
        <f>Inputs!B137</f>
        <v>Powerco</v>
      </c>
      <c r="E148" s="175">
        <f>Inputs!C137</f>
        <v>0.75901756162185419</v>
      </c>
      <c r="F148" s="175">
        <f>Inputs!D137</f>
        <v>0.86336865537698115</v>
      </c>
      <c r="G148" s="175">
        <f>Inputs!E137</f>
        <v>0.83</v>
      </c>
      <c r="H148" s="175">
        <f>Inputs!F137</f>
        <v>0.83896143833212278</v>
      </c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21"/>
      <c r="JC148" s="21"/>
      <c r="JD148" s="21"/>
      <c r="JE148" s="21"/>
      <c r="JF148" s="21"/>
      <c r="JG148" s="21"/>
      <c r="JH148" s="21"/>
      <c r="JI148" s="21"/>
      <c r="JJ148" s="21"/>
      <c r="JK148" s="21"/>
      <c r="JL148" s="21"/>
      <c r="JM148" s="21"/>
      <c r="JN148" s="21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1"/>
      <c r="LK148" s="21"/>
      <c r="LL148" s="21"/>
      <c r="LM148" s="21"/>
      <c r="LN148" s="21"/>
      <c r="LO148" s="21"/>
      <c r="LP148" s="21"/>
      <c r="LQ148" s="21"/>
      <c r="LR148" s="21"/>
      <c r="LS148" s="21"/>
      <c r="LT148" s="21"/>
      <c r="LU148" s="21"/>
      <c r="LV148" s="21"/>
      <c r="LW148" s="21"/>
      <c r="LX148" s="21"/>
      <c r="LY148" s="21"/>
      <c r="LZ148" s="21"/>
      <c r="MA148" s="21"/>
      <c r="MB148" s="21"/>
      <c r="MC148" s="21"/>
      <c r="MD148" s="21"/>
      <c r="ME148" s="21"/>
      <c r="MF148" s="21"/>
      <c r="MG148" s="21"/>
      <c r="MH148" s="21"/>
      <c r="MI148" s="21"/>
      <c r="MJ148" s="21"/>
      <c r="MK148" s="21"/>
      <c r="ML148" s="21"/>
      <c r="MM148" s="21"/>
      <c r="MN148" s="21"/>
      <c r="MO148" s="21"/>
      <c r="MP148" s="21"/>
      <c r="MQ148" s="21"/>
      <c r="MR148" s="21"/>
      <c r="MS148" s="21"/>
      <c r="MT148" s="21"/>
      <c r="MU148" s="21"/>
      <c r="MV148" s="21"/>
      <c r="MW148" s="21"/>
      <c r="MX148" s="21"/>
      <c r="MY148" s="21"/>
      <c r="MZ148" s="21"/>
      <c r="NA148" s="21"/>
      <c r="NB148" s="21"/>
      <c r="NC148" s="21"/>
      <c r="ND148" s="21"/>
      <c r="NE148" s="21"/>
      <c r="NF148" s="21"/>
      <c r="NG148" s="21"/>
      <c r="NH148" s="21"/>
      <c r="NI148" s="21"/>
      <c r="NJ148" s="21"/>
      <c r="NK148" s="21"/>
      <c r="NL148" s="21"/>
      <c r="NM148" s="21"/>
      <c r="NN148" s="21"/>
      <c r="NO148" s="21"/>
      <c r="NP148" s="21"/>
      <c r="NQ148" s="21"/>
      <c r="NR148" s="21"/>
      <c r="NS148" s="21"/>
      <c r="NT148" s="21"/>
      <c r="NU148" s="21"/>
      <c r="NV148" s="21"/>
      <c r="NW148" s="21"/>
      <c r="NX148" s="21"/>
      <c r="NY148" s="21"/>
      <c r="NZ148" s="21"/>
      <c r="OA148" s="21"/>
      <c r="OB148" s="21"/>
      <c r="OC148" s="21"/>
      <c r="OD148" s="21"/>
      <c r="OE148" s="21"/>
      <c r="OF148" s="21"/>
      <c r="OG148" s="21"/>
      <c r="OH148" s="21"/>
      <c r="OI148" s="21"/>
      <c r="OJ148" s="21"/>
      <c r="OK148" s="21"/>
      <c r="OL148" s="21"/>
      <c r="OM148" s="21"/>
      <c r="ON148" s="21"/>
      <c r="OO148" s="21"/>
      <c r="OP148" s="21"/>
      <c r="OQ148" s="21"/>
      <c r="OR148" s="21"/>
      <c r="OS148" s="21"/>
      <c r="OT148" s="21"/>
      <c r="OU148" s="21"/>
      <c r="OV148" s="21"/>
      <c r="OW148" s="21"/>
      <c r="OX148" s="21"/>
      <c r="OY148" s="21"/>
      <c r="OZ148" s="21"/>
      <c r="PA148" s="21"/>
      <c r="PB148" s="21"/>
      <c r="PC148" s="21"/>
      <c r="PD148" s="21"/>
      <c r="PE148" s="21"/>
      <c r="PF148" s="21"/>
      <c r="PG148" s="21"/>
      <c r="PH148" s="21"/>
      <c r="PI148" s="21"/>
      <c r="PJ148" s="21"/>
      <c r="PK148" s="21"/>
      <c r="PL148" s="21"/>
      <c r="PM148" s="21"/>
      <c r="PN148" s="21"/>
      <c r="PO148" s="21"/>
      <c r="PP148" s="21"/>
      <c r="PQ148" s="21"/>
      <c r="PR148" s="21"/>
      <c r="PS148" s="21"/>
      <c r="PT148" s="21"/>
      <c r="PU148" s="21"/>
      <c r="PV148" s="21"/>
      <c r="PW148" s="21"/>
      <c r="PX148" s="21"/>
      <c r="PY148" s="21"/>
      <c r="PZ148" s="21"/>
      <c r="QA148" s="21"/>
      <c r="QB148" s="21"/>
      <c r="QC148" s="21"/>
      <c r="QD148" s="21"/>
      <c r="QE148" s="21"/>
      <c r="QF148" s="21"/>
      <c r="QG148" s="21"/>
      <c r="QH148" s="21"/>
      <c r="QI148" s="21"/>
      <c r="QJ148" s="21"/>
      <c r="QK148" s="21"/>
      <c r="QL148" s="21"/>
      <c r="QM148" s="21"/>
      <c r="QN148" s="21"/>
      <c r="QO148" s="21"/>
      <c r="QP148" s="21"/>
      <c r="QQ148" s="21"/>
      <c r="QR148" s="21"/>
      <c r="QS148" s="21"/>
      <c r="QT148" s="21"/>
      <c r="QU148" s="21"/>
      <c r="QV148" s="21"/>
      <c r="QW148" s="21"/>
      <c r="QX148" s="21"/>
      <c r="QY148" s="21"/>
      <c r="QZ148" s="21"/>
      <c r="RA148" s="21"/>
      <c r="RB148" s="21"/>
      <c r="RC148" s="21"/>
      <c r="RD148" s="21"/>
      <c r="RE148" s="21"/>
      <c r="RF148" s="21"/>
      <c r="RG148" s="21"/>
      <c r="RH148" s="21"/>
      <c r="RI148" s="21"/>
      <c r="RJ148" s="21"/>
      <c r="RK148" s="21"/>
      <c r="RL148" s="21"/>
      <c r="RM148" s="21"/>
      <c r="RN148" s="21"/>
      <c r="RO148" s="21"/>
      <c r="RP148" s="21"/>
      <c r="RQ148" s="21"/>
      <c r="RR148" s="21"/>
      <c r="RS148" s="21"/>
      <c r="RT148" s="21"/>
      <c r="RU148" s="21"/>
      <c r="RV148" s="21"/>
      <c r="RW148" s="21"/>
      <c r="RX148" s="21"/>
      <c r="RY148" s="21"/>
      <c r="RZ148" s="21"/>
      <c r="SA148" s="21"/>
      <c r="SB148" s="21"/>
      <c r="SC148" s="21"/>
      <c r="SD148" s="21"/>
      <c r="SE148" s="21"/>
      <c r="SF148" s="21"/>
      <c r="SG148" s="21"/>
      <c r="SH148" s="21"/>
      <c r="SI148" s="21"/>
      <c r="SJ148" s="21"/>
      <c r="SK148" s="21"/>
      <c r="SL148" s="21"/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</row>
    <row r="149" spans="1:606" s="8" customFormat="1">
      <c r="A149" s="115"/>
      <c r="B149" s="115"/>
      <c r="D149" s="55" t="str">
        <f>Inputs!B138</f>
        <v>Vector</v>
      </c>
      <c r="E149" s="174">
        <f>Inputs!C138</f>
        <v>0.60126298610451656</v>
      </c>
      <c r="F149" s="174">
        <f>Inputs!D138</f>
        <v>0.69534480647572172</v>
      </c>
      <c r="G149" s="174">
        <f>Inputs!E138</f>
        <v>0.66</v>
      </c>
      <c r="H149" s="174">
        <f>Inputs!F138</f>
        <v>0.659350593591289</v>
      </c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1"/>
      <c r="LK149" s="21"/>
      <c r="LL149" s="21"/>
      <c r="LM149" s="21"/>
      <c r="LN149" s="21"/>
      <c r="LO149" s="21"/>
      <c r="LP149" s="21"/>
      <c r="LQ149" s="21"/>
      <c r="LR149" s="21"/>
      <c r="LS149" s="21"/>
      <c r="LT149" s="21"/>
      <c r="LU149" s="21"/>
      <c r="LV149" s="21"/>
      <c r="LW149" s="21"/>
      <c r="LX149" s="21"/>
      <c r="LY149" s="21"/>
      <c r="LZ149" s="21"/>
      <c r="MA149" s="21"/>
      <c r="MB149" s="21"/>
      <c r="MC149" s="21"/>
      <c r="MD149" s="21"/>
      <c r="ME149" s="21"/>
      <c r="MF149" s="21"/>
      <c r="MG149" s="21"/>
      <c r="MH149" s="21"/>
      <c r="MI149" s="21"/>
      <c r="MJ149" s="21"/>
      <c r="MK149" s="21"/>
      <c r="ML149" s="21"/>
      <c r="MM149" s="21"/>
      <c r="MN149" s="21"/>
      <c r="MO149" s="21"/>
      <c r="MP149" s="21"/>
      <c r="MQ149" s="21"/>
      <c r="MR149" s="21"/>
      <c r="MS149" s="21"/>
      <c r="MT149" s="21"/>
      <c r="MU149" s="21"/>
      <c r="MV149" s="21"/>
      <c r="MW149" s="21"/>
      <c r="MX149" s="21"/>
      <c r="MY149" s="21"/>
      <c r="MZ149" s="21"/>
      <c r="NA149" s="21"/>
      <c r="NB149" s="21"/>
      <c r="NC149" s="21"/>
      <c r="ND149" s="21"/>
      <c r="NE149" s="21"/>
      <c r="NF149" s="21"/>
      <c r="NG149" s="21"/>
      <c r="NH149" s="21"/>
      <c r="NI149" s="21"/>
      <c r="NJ149" s="21"/>
      <c r="NK149" s="21"/>
      <c r="NL149" s="21"/>
      <c r="NM149" s="21"/>
      <c r="NN149" s="21"/>
      <c r="NO149" s="21"/>
      <c r="NP149" s="21"/>
      <c r="NQ149" s="21"/>
      <c r="NR149" s="21"/>
      <c r="NS149" s="21"/>
      <c r="NT149" s="21"/>
      <c r="NU149" s="21"/>
      <c r="NV149" s="21"/>
      <c r="NW149" s="21"/>
      <c r="NX149" s="21"/>
      <c r="NY149" s="21"/>
      <c r="NZ149" s="21"/>
      <c r="OA149" s="21"/>
      <c r="OB149" s="21"/>
      <c r="OC149" s="21"/>
      <c r="OD149" s="21"/>
      <c r="OE149" s="21"/>
      <c r="OF149" s="21"/>
      <c r="OG149" s="21"/>
      <c r="OH149" s="21"/>
      <c r="OI149" s="21"/>
      <c r="OJ149" s="21"/>
      <c r="OK149" s="21"/>
      <c r="OL149" s="21"/>
      <c r="OM149" s="21"/>
      <c r="ON149" s="21"/>
      <c r="OO149" s="21"/>
      <c r="OP149" s="21"/>
      <c r="OQ149" s="21"/>
      <c r="OR149" s="21"/>
      <c r="OS149" s="21"/>
      <c r="OT149" s="21"/>
      <c r="OU149" s="21"/>
      <c r="OV149" s="21"/>
      <c r="OW149" s="21"/>
      <c r="OX149" s="21"/>
      <c r="OY149" s="21"/>
      <c r="OZ149" s="21"/>
      <c r="PA149" s="21"/>
      <c r="PB149" s="21"/>
      <c r="PC149" s="21"/>
      <c r="PD149" s="21"/>
      <c r="PE149" s="21"/>
      <c r="PF149" s="21"/>
      <c r="PG149" s="21"/>
      <c r="PH149" s="21"/>
      <c r="PI149" s="21"/>
      <c r="PJ149" s="21"/>
      <c r="PK149" s="21"/>
      <c r="PL149" s="21"/>
      <c r="PM149" s="21"/>
      <c r="PN149" s="21"/>
      <c r="PO149" s="21"/>
      <c r="PP149" s="21"/>
      <c r="PQ149" s="21"/>
      <c r="PR149" s="21"/>
      <c r="PS149" s="21"/>
      <c r="PT149" s="21"/>
      <c r="PU149" s="21"/>
      <c r="PV149" s="21"/>
      <c r="PW149" s="21"/>
      <c r="PX149" s="21"/>
      <c r="PY149" s="21"/>
      <c r="PZ149" s="21"/>
      <c r="QA149" s="21"/>
      <c r="QB149" s="21"/>
      <c r="QC149" s="21"/>
      <c r="QD149" s="21"/>
      <c r="QE149" s="21"/>
      <c r="QF149" s="21"/>
      <c r="QG149" s="21"/>
      <c r="QH149" s="21"/>
      <c r="QI149" s="21"/>
      <c r="QJ149" s="21"/>
      <c r="QK149" s="21"/>
      <c r="QL149" s="21"/>
      <c r="QM149" s="21"/>
      <c r="QN149" s="21"/>
      <c r="QO149" s="21"/>
      <c r="QP149" s="21"/>
      <c r="QQ149" s="21"/>
      <c r="QR149" s="21"/>
      <c r="QS149" s="21"/>
      <c r="QT149" s="21"/>
      <c r="QU149" s="21"/>
      <c r="QV149" s="21"/>
      <c r="QW149" s="21"/>
      <c r="QX149" s="21"/>
      <c r="QY149" s="21"/>
      <c r="QZ149" s="21"/>
      <c r="RA149" s="21"/>
      <c r="RB149" s="21"/>
      <c r="RC149" s="21"/>
      <c r="RD149" s="21"/>
      <c r="RE149" s="21"/>
      <c r="RF149" s="21"/>
      <c r="RG149" s="21"/>
      <c r="RH149" s="21"/>
      <c r="RI149" s="21"/>
      <c r="RJ149" s="21"/>
      <c r="RK149" s="21"/>
      <c r="RL149" s="21"/>
      <c r="RM149" s="21"/>
      <c r="RN149" s="21"/>
      <c r="RO149" s="21"/>
      <c r="RP149" s="21"/>
      <c r="RQ149" s="21"/>
      <c r="RR149" s="21"/>
      <c r="RS149" s="21"/>
      <c r="RT149" s="21"/>
      <c r="RU149" s="21"/>
      <c r="RV149" s="21"/>
      <c r="RW149" s="21"/>
      <c r="RX149" s="21"/>
      <c r="RY149" s="21"/>
      <c r="RZ149" s="21"/>
      <c r="SA149" s="21"/>
      <c r="SB149" s="21"/>
      <c r="SC149" s="21"/>
      <c r="SD149" s="21"/>
      <c r="SE149" s="21"/>
      <c r="SF149" s="21"/>
      <c r="SG149" s="21"/>
      <c r="SH149" s="21"/>
      <c r="SI149" s="21"/>
      <c r="SJ149" s="21"/>
      <c r="SK149" s="21"/>
      <c r="SL149" s="21"/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</row>
    <row r="150" spans="1:606" s="8" customFormat="1">
      <c r="A150" s="21"/>
      <c r="B150" s="21"/>
      <c r="D150" s="56" t="str">
        <f>Inputs!B139</f>
        <v>First Gas distribution</v>
      </c>
      <c r="E150" s="175">
        <f>Inputs!C139</f>
        <v>0.62291752353131691</v>
      </c>
      <c r="F150" s="175">
        <f>Inputs!D139</f>
        <v>0.70605115402976915</v>
      </c>
      <c r="G150" s="175">
        <f>Inputs!E139</f>
        <v>0.68</v>
      </c>
      <c r="H150" s="175">
        <f>Inputs!F139</f>
        <v>0.69349352067268055</v>
      </c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</row>
    <row r="151" spans="1:606" s="8" customFormat="1">
      <c r="A151" s="21"/>
      <c r="B151" s="21"/>
      <c r="D151" s="55" t="str">
        <f>Inputs!B140</f>
        <v>First Gas transmission</v>
      </c>
      <c r="E151" s="174">
        <f>Inputs!C140</f>
        <v>0.67950962652566915</v>
      </c>
      <c r="F151" s="174">
        <f>Inputs!D140</f>
        <v>0.77787360950386419</v>
      </c>
      <c r="G151" s="174">
        <f>Inputs!E140</f>
        <v>0.75</v>
      </c>
      <c r="H151" s="174">
        <f>Inputs!F140</f>
        <v>0.7507305755130802</v>
      </c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</row>
    <row r="152" spans="1:606" s="8" customFormat="1">
      <c r="A152" s="21"/>
      <c r="B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</row>
    <row r="153" spans="1:606" s="8" customFormat="1" ht="21">
      <c r="A153" s="261" t="s">
        <v>333</v>
      </c>
      <c r="B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</row>
    <row r="154" spans="1:606" s="8" customFormat="1">
      <c r="A154" s="28" t="s">
        <v>447</v>
      </c>
      <c r="B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</row>
    <row r="155" spans="1:606" s="8" customFormat="1" ht="55.2">
      <c r="A155" s="334" t="s">
        <v>35</v>
      </c>
      <c r="B155" s="95"/>
      <c r="D155" s="53" t="str">
        <f>Inputs!B143</f>
        <v>Gas Pipeline Business</v>
      </c>
      <c r="E155" s="53" t="str">
        <f>Inputs!C143</f>
        <v>Starting prices (Maximum allowable revenue in 2022/23 ($m))</v>
      </c>
      <c r="F155" s="53" t="str">
        <f>Inputs!D143</f>
        <v>Rate of change (Relative to CPI)</v>
      </c>
      <c r="H155" s="299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</row>
    <row r="156" spans="1:606" s="8" customFormat="1">
      <c r="A156" s="209" t="s">
        <v>33</v>
      </c>
      <c r="B156" s="93" t="s">
        <v>34</v>
      </c>
      <c r="D156" s="55" t="str">
        <f>Inputs!B144</f>
        <v>GasNet</v>
      </c>
      <c r="E156" s="216">
        <f>Inputs!C144</f>
        <v>4.8520403518113273</v>
      </c>
      <c r="F156" s="174" t="str">
        <f>"CPI + "&amp;TEXT(Inputs!D144,"0.0%")</f>
        <v>CPI + 5.5%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</row>
    <row r="157" spans="1:606" s="8" customFormat="1">
      <c r="A157" s="309" t="s">
        <v>16</v>
      </c>
      <c r="B157" s="309" t="s">
        <v>12</v>
      </c>
      <c r="D157" s="56" t="str">
        <f>Inputs!B145</f>
        <v>Powerco</v>
      </c>
      <c r="E157" s="217">
        <f>Inputs!C145</f>
        <v>57.632911093390462</v>
      </c>
      <c r="F157" s="175" t="str">
        <f>"CPI + "&amp;TEXT(Inputs!D145,"0.0%")</f>
        <v>CPI + 5.0%</v>
      </c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</row>
    <row r="158" spans="1:606" s="8" customFormat="1" ht="21">
      <c r="A158" s="96"/>
      <c r="B158" s="95"/>
      <c r="D158" s="55" t="str">
        <f>Inputs!B146</f>
        <v>Vector</v>
      </c>
      <c r="E158" s="216">
        <f>Inputs!C146</f>
        <v>58.316783576111384</v>
      </c>
      <c r="F158" s="174" t="str">
        <f>"CPI + "&amp;TEXT(Inputs!D146,"0.0%")</f>
        <v>CPI + 0.0%</v>
      </c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</row>
    <row r="159" spans="1:606" s="8" customFormat="1" ht="21">
      <c r="A159" s="96"/>
      <c r="B159" s="95"/>
      <c r="D159" s="56" t="str">
        <f>Inputs!B147</f>
        <v>First Gas distribution</v>
      </c>
      <c r="E159" s="217">
        <f>Inputs!C147</f>
        <v>28.565852081866513</v>
      </c>
      <c r="F159" s="175" t="str">
        <f>"CPI + "&amp;TEXT(Inputs!D147,"0.0%")</f>
        <v>CPI + 10.0%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</row>
    <row r="160" spans="1:606" s="8" customFormat="1" ht="21">
      <c r="A160" s="96"/>
      <c r="B160" s="95"/>
      <c r="D160" s="55" t="str">
        <f>Inputs!B148</f>
        <v>First Gas transmission</v>
      </c>
      <c r="E160" s="216">
        <f>Inputs!C148</f>
        <v>147.22728121438954</v>
      </c>
      <c r="F160" s="174" t="str">
        <f>"CPI + "&amp;TEXT(Inputs!D148,"0.0%")</f>
        <v>CPI + 8.5%</v>
      </c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</row>
    <row r="161" spans="1:606" s="8" customFormat="1">
      <c r="A161" s="95"/>
      <c r="B161" s="95"/>
      <c r="D161" s="56" t="s">
        <v>317</v>
      </c>
      <c r="E161" s="218">
        <f>SUM(E156:E160)</f>
        <v>296.59486831756919</v>
      </c>
      <c r="F161" s="175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1"/>
      <c r="MO161" s="21"/>
      <c r="MP161" s="21"/>
      <c r="MQ161" s="21"/>
      <c r="MR161" s="21"/>
      <c r="MS161" s="21"/>
      <c r="MT161" s="21"/>
      <c r="MU161" s="21"/>
      <c r="MV161" s="21"/>
      <c r="MW161" s="21"/>
      <c r="MX161" s="21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1"/>
      <c r="NS161" s="21"/>
      <c r="NT161" s="21"/>
      <c r="NU161" s="21"/>
      <c r="NV161" s="21"/>
      <c r="NW161" s="21"/>
      <c r="NX161" s="21"/>
      <c r="NY161" s="21"/>
      <c r="NZ161" s="21"/>
      <c r="OA161" s="21"/>
      <c r="OB161" s="21"/>
      <c r="OC161" s="21"/>
      <c r="OD161" s="21"/>
      <c r="OE161" s="21"/>
      <c r="OF161" s="21"/>
      <c r="OG161" s="21"/>
      <c r="OH161" s="21"/>
      <c r="OI161" s="21"/>
      <c r="OJ161" s="21"/>
      <c r="OK161" s="21"/>
      <c r="OL161" s="21"/>
      <c r="OM161" s="21"/>
      <c r="ON161" s="21"/>
      <c r="OO161" s="21"/>
      <c r="OP161" s="21"/>
      <c r="OQ161" s="21"/>
      <c r="OR161" s="21"/>
      <c r="OS161" s="21"/>
      <c r="OT161" s="21"/>
      <c r="OU161" s="21"/>
      <c r="OV161" s="21"/>
      <c r="OW161" s="21"/>
      <c r="OX161" s="21"/>
      <c r="OY161" s="21"/>
      <c r="OZ161" s="21"/>
      <c r="PA161" s="21"/>
      <c r="PB161" s="21"/>
      <c r="PC161" s="21"/>
      <c r="PD161" s="21"/>
      <c r="PE161" s="21"/>
      <c r="PF161" s="21"/>
      <c r="PG161" s="21"/>
      <c r="PH161" s="21"/>
      <c r="PI161" s="21"/>
      <c r="PJ161" s="21"/>
      <c r="PK161" s="21"/>
      <c r="PL161" s="21"/>
      <c r="PM161" s="21"/>
      <c r="PN161" s="21"/>
      <c r="PO161" s="21"/>
      <c r="PP161" s="21"/>
      <c r="PQ161" s="21"/>
      <c r="PR161" s="21"/>
      <c r="PS161" s="21"/>
      <c r="PT161" s="21"/>
      <c r="PU161" s="21"/>
      <c r="PV161" s="21"/>
      <c r="PW161" s="21"/>
      <c r="PX161" s="21"/>
      <c r="PY161" s="21"/>
      <c r="PZ161" s="21"/>
      <c r="QA161" s="21"/>
      <c r="QB161" s="21"/>
      <c r="QC161" s="21"/>
      <c r="QD161" s="21"/>
      <c r="QE161" s="21"/>
      <c r="QF161" s="21"/>
      <c r="QG161" s="21"/>
      <c r="QH161" s="21"/>
      <c r="QI161" s="21"/>
      <c r="QJ161" s="21"/>
      <c r="QK161" s="21"/>
      <c r="QL161" s="21"/>
      <c r="QM161" s="21"/>
      <c r="QN161" s="21"/>
      <c r="QO161" s="21"/>
      <c r="QP161" s="21"/>
      <c r="QQ161" s="21"/>
      <c r="QR161" s="21"/>
      <c r="QS161" s="21"/>
      <c r="QT161" s="21"/>
      <c r="QU161" s="21"/>
      <c r="QV161" s="21"/>
      <c r="QW161" s="21"/>
      <c r="QX161" s="21"/>
      <c r="QY161" s="21"/>
      <c r="QZ161" s="21"/>
      <c r="RA161" s="21"/>
      <c r="RB161" s="21"/>
      <c r="RC161" s="21"/>
      <c r="RD161" s="21"/>
      <c r="RE161" s="21"/>
      <c r="RF161" s="21"/>
      <c r="RG161" s="21"/>
      <c r="RH161" s="21"/>
      <c r="RI161" s="21"/>
      <c r="RJ161" s="21"/>
      <c r="RK161" s="21"/>
      <c r="RL161" s="21"/>
      <c r="RM161" s="21"/>
      <c r="RN161" s="21"/>
      <c r="RO161" s="21"/>
      <c r="RP161" s="21"/>
      <c r="RQ161" s="21"/>
      <c r="RR161" s="21"/>
      <c r="RS161" s="21"/>
      <c r="RT161" s="21"/>
      <c r="RU161" s="21"/>
      <c r="RV161" s="21"/>
      <c r="RW161" s="21"/>
      <c r="RX161" s="21"/>
      <c r="RY161" s="21"/>
      <c r="RZ161" s="21"/>
      <c r="SA161" s="21"/>
      <c r="SB161" s="21"/>
      <c r="SC161" s="21"/>
      <c r="SD161" s="21"/>
      <c r="SE161" s="21"/>
      <c r="SF161" s="21"/>
      <c r="SG161" s="21"/>
      <c r="SH161" s="21"/>
      <c r="SI161" s="21"/>
      <c r="SJ161" s="21"/>
      <c r="SK161" s="21"/>
      <c r="SL161" s="21"/>
      <c r="SM161" s="21"/>
      <c r="SN161" s="21"/>
      <c r="SO161" s="21"/>
      <c r="SP161" s="21"/>
      <c r="SQ161" s="21"/>
      <c r="SR161" s="21"/>
      <c r="SS161" s="21"/>
      <c r="ST161" s="21"/>
      <c r="SU161" s="21"/>
      <c r="SV161" s="21"/>
      <c r="SW161" s="21"/>
      <c r="SX161" s="21"/>
      <c r="SY161" s="21"/>
      <c r="SZ161" s="21"/>
      <c r="TA161" s="21"/>
      <c r="TB161" s="21"/>
      <c r="TC161" s="21"/>
      <c r="TD161" s="21"/>
      <c r="TE161" s="21"/>
      <c r="TF161" s="21"/>
      <c r="TG161" s="21"/>
      <c r="TH161" s="21"/>
      <c r="TI161" s="21"/>
      <c r="TJ161" s="21"/>
      <c r="TK161" s="21"/>
      <c r="TL161" s="21"/>
      <c r="TM161" s="21"/>
      <c r="TN161" s="21"/>
      <c r="TO161" s="21"/>
      <c r="TP161" s="21"/>
      <c r="TQ161" s="21"/>
      <c r="TR161" s="21"/>
      <c r="TS161" s="21"/>
      <c r="TT161" s="21"/>
      <c r="TU161" s="21"/>
      <c r="TV161" s="21"/>
      <c r="TW161" s="21"/>
      <c r="TX161" s="21"/>
      <c r="TY161" s="21"/>
      <c r="TZ161" s="21"/>
      <c r="UA161" s="21"/>
      <c r="UB161" s="21"/>
      <c r="UC161" s="21"/>
      <c r="UD161" s="21"/>
      <c r="UE161" s="21"/>
      <c r="UF161" s="21"/>
      <c r="UG161" s="21"/>
      <c r="UH161" s="21"/>
      <c r="UI161" s="21"/>
      <c r="UJ161" s="21"/>
      <c r="UK161" s="21"/>
      <c r="UL161" s="21"/>
      <c r="UM161" s="21"/>
      <c r="UN161" s="21"/>
      <c r="UO161" s="21"/>
      <c r="UP161" s="21"/>
      <c r="UQ161" s="21"/>
      <c r="UR161" s="21"/>
      <c r="US161" s="21"/>
      <c r="UT161" s="21"/>
      <c r="UU161" s="21"/>
      <c r="UV161" s="21"/>
      <c r="UW161" s="21"/>
      <c r="UX161" s="21"/>
      <c r="UY161" s="21"/>
      <c r="UZ161" s="21"/>
      <c r="VA161" s="21"/>
      <c r="VB161" s="21"/>
      <c r="VC161" s="21"/>
      <c r="VD161" s="21"/>
      <c r="VE161" s="21"/>
      <c r="VF161" s="21"/>
      <c r="VG161" s="21"/>
      <c r="VH161" s="21"/>
      <c r="VI161" s="21"/>
      <c r="VJ161" s="21"/>
      <c r="VK161" s="21"/>
      <c r="VL161" s="21"/>
      <c r="VM161" s="21"/>
      <c r="VN161" s="21"/>
      <c r="VO161" s="21"/>
      <c r="VP161" s="21"/>
      <c r="VQ161" s="21"/>
      <c r="VR161" s="21"/>
      <c r="VS161" s="21"/>
      <c r="VT161" s="21"/>
      <c r="VU161" s="21"/>
      <c r="VV161" s="21"/>
      <c r="VW161" s="21"/>
      <c r="VX161" s="21"/>
      <c r="VY161" s="21"/>
      <c r="VZ161" s="21"/>
      <c r="WA161" s="21"/>
      <c r="WB161" s="21"/>
      <c r="WC161" s="21"/>
      <c r="WD161" s="21"/>
      <c r="WE161" s="21"/>
      <c r="WF161" s="21"/>
      <c r="WG161" s="21"/>
      <c r="WH161" s="21"/>
    </row>
    <row r="162" spans="1:606" s="8" customFormat="1">
      <c r="A162" s="95"/>
      <c r="B162" s="95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1"/>
      <c r="MO162" s="21"/>
      <c r="MP162" s="21"/>
      <c r="MQ162" s="21"/>
      <c r="MR162" s="21"/>
      <c r="MS162" s="21"/>
      <c r="MT162" s="21"/>
      <c r="MU162" s="21"/>
      <c r="MV162" s="21"/>
      <c r="MW162" s="21"/>
      <c r="MX162" s="21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1"/>
      <c r="NS162" s="21"/>
      <c r="NT162" s="21"/>
      <c r="NU162" s="21"/>
      <c r="NV162" s="21"/>
      <c r="NW162" s="21"/>
      <c r="NX162" s="21"/>
      <c r="NY162" s="21"/>
      <c r="NZ162" s="21"/>
      <c r="OA162" s="21"/>
      <c r="OB162" s="21"/>
      <c r="OC162" s="21"/>
      <c r="OD162" s="21"/>
      <c r="OE162" s="21"/>
      <c r="OF162" s="21"/>
      <c r="OG162" s="21"/>
      <c r="OH162" s="21"/>
      <c r="OI162" s="21"/>
      <c r="OJ162" s="21"/>
      <c r="OK162" s="21"/>
      <c r="OL162" s="21"/>
      <c r="OM162" s="21"/>
      <c r="ON162" s="21"/>
      <c r="OO162" s="21"/>
      <c r="OP162" s="21"/>
      <c r="OQ162" s="21"/>
      <c r="OR162" s="21"/>
      <c r="OS162" s="21"/>
      <c r="OT162" s="21"/>
      <c r="OU162" s="21"/>
      <c r="OV162" s="21"/>
      <c r="OW162" s="21"/>
      <c r="OX162" s="21"/>
      <c r="OY162" s="21"/>
      <c r="OZ162" s="21"/>
      <c r="PA162" s="21"/>
      <c r="PB162" s="21"/>
      <c r="PC162" s="21"/>
      <c r="PD162" s="21"/>
      <c r="PE162" s="21"/>
      <c r="PF162" s="21"/>
      <c r="PG162" s="21"/>
      <c r="PH162" s="21"/>
      <c r="PI162" s="21"/>
      <c r="PJ162" s="21"/>
      <c r="PK162" s="21"/>
      <c r="PL162" s="21"/>
      <c r="PM162" s="21"/>
      <c r="PN162" s="21"/>
      <c r="PO162" s="21"/>
      <c r="PP162" s="21"/>
      <c r="PQ162" s="21"/>
      <c r="PR162" s="21"/>
      <c r="PS162" s="21"/>
      <c r="PT162" s="21"/>
      <c r="PU162" s="21"/>
      <c r="PV162" s="21"/>
      <c r="PW162" s="21"/>
      <c r="PX162" s="21"/>
      <c r="PY162" s="21"/>
      <c r="PZ162" s="21"/>
      <c r="QA162" s="21"/>
      <c r="QB162" s="21"/>
      <c r="QC162" s="21"/>
      <c r="QD162" s="21"/>
      <c r="QE162" s="21"/>
      <c r="QF162" s="21"/>
      <c r="QG162" s="21"/>
      <c r="QH162" s="21"/>
      <c r="QI162" s="21"/>
      <c r="QJ162" s="21"/>
      <c r="QK162" s="21"/>
      <c r="QL162" s="21"/>
      <c r="QM162" s="21"/>
      <c r="QN162" s="21"/>
      <c r="QO162" s="21"/>
      <c r="QP162" s="21"/>
      <c r="QQ162" s="21"/>
      <c r="QR162" s="21"/>
      <c r="QS162" s="21"/>
      <c r="QT162" s="21"/>
      <c r="QU162" s="21"/>
      <c r="QV162" s="21"/>
      <c r="QW162" s="21"/>
      <c r="QX162" s="21"/>
      <c r="QY162" s="21"/>
      <c r="QZ162" s="21"/>
      <c r="RA162" s="21"/>
      <c r="RB162" s="21"/>
      <c r="RC162" s="21"/>
      <c r="RD162" s="21"/>
      <c r="RE162" s="21"/>
      <c r="RF162" s="21"/>
      <c r="RG162" s="21"/>
      <c r="RH162" s="21"/>
      <c r="RI162" s="21"/>
      <c r="RJ162" s="21"/>
      <c r="RK162" s="21"/>
      <c r="RL162" s="21"/>
      <c r="RM162" s="21"/>
      <c r="RN162" s="21"/>
      <c r="RO162" s="21"/>
      <c r="RP162" s="21"/>
      <c r="RQ162" s="21"/>
      <c r="RR162" s="21"/>
      <c r="RS162" s="21"/>
      <c r="RT162" s="21"/>
      <c r="RU162" s="21"/>
      <c r="RV162" s="21"/>
      <c r="RW162" s="21"/>
      <c r="RX162" s="21"/>
      <c r="RY162" s="21"/>
      <c r="RZ162" s="21"/>
      <c r="SA162" s="21"/>
      <c r="SB162" s="21"/>
      <c r="SC162" s="21"/>
      <c r="SD162" s="21"/>
      <c r="SE162" s="21"/>
      <c r="SF162" s="21"/>
      <c r="SG162" s="21"/>
      <c r="SH162" s="21"/>
      <c r="SI162" s="21"/>
      <c r="SJ162" s="21"/>
      <c r="SK162" s="21"/>
      <c r="SL162" s="21"/>
      <c r="SM162" s="21"/>
      <c r="SN162" s="21"/>
      <c r="SO162" s="21"/>
      <c r="SP162" s="21"/>
      <c r="SQ162" s="21"/>
      <c r="SR162" s="21"/>
      <c r="SS162" s="21"/>
      <c r="ST162" s="21"/>
      <c r="SU162" s="21"/>
      <c r="SV162" s="21"/>
      <c r="SW162" s="21"/>
      <c r="SX162" s="21"/>
      <c r="SY162" s="21"/>
      <c r="SZ162" s="21"/>
      <c r="TA162" s="21"/>
      <c r="TB162" s="21"/>
      <c r="TC162" s="21"/>
      <c r="TD162" s="21"/>
      <c r="TE162" s="21"/>
      <c r="TF162" s="21"/>
      <c r="TG162" s="21"/>
      <c r="TH162" s="21"/>
      <c r="TI162" s="21"/>
      <c r="TJ162" s="21"/>
      <c r="TK162" s="21"/>
      <c r="TL162" s="21"/>
      <c r="TM162" s="21"/>
      <c r="TN162" s="21"/>
      <c r="TO162" s="21"/>
      <c r="TP162" s="21"/>
      <c r="TQ162" s="21"/>
      <c r="TR162" s="21"/>
      <c r="TS162" s="21"/>
      <c r="TT162" s="21"/>
      <c r="TU162" s="21"/>
      <c r="TV162" s="21"/>
      <c r="TW162" s="21"/>
      <c r="TX162" s="21"/>
      <c r="TY162" s="21"/>
      <c r="TZ162" s="21"/>
      <c r="UA162" s="21"/>
      <c r="UB162" s="21"/>
      <c r="UC162" s="21"/>
      <c r="UD162" s="21"/>
      <c r="UE162" s="21"/>
      <c r="UF162" s="21"/>
      <c r="UG162" s="21"/>
      <c r="UH162" s="21"/>
      <c r="UI162" s="21"/>
      <c r="UJ162" s="21"/>
      <c r="UK162" s="21"/>
      <c r="UL162" s="21"/>
      <c r="UM162" s="21"/>
      <c r="UN162" s="21"/>
      <c r="UO162" s="21"/>
      <c r="UP162" s="21"/>
      <c r="UQ162" s="21"/>
      <c r="UR162" s="21"/>
      <c r="US162" s="21"/>
      <c r="UT162" s="21"/>
      <c r="UU162" s="21"/>
      <c r="UV162" s="21"/>
      <c r="UW162" s="21"/>
      <c r="UX162" s="21"/>
      <c r="UY162" s="21"/>
      <c r="UZ162" s="21"/>
      <c r="VA162" s="21"/>
      <c r="VB162" s="21"/>
      <c r="VC162" s="21"/>
      <c r="VD162" s="21"/>
      <c r="VE162" s="21"/>
      <c r="VF162" s="21"/>
      <c r="VG162" s="21"/>
      <c r="VH162" s="21"/>
      <c r="VI162" s="21"/>
      <c r="VJ162" s="21"/>
      <c r="VK162" s="21"/>
      <c r="VL162" s="21"/>
      <c r="VM162" s="21"/>
      <c r="VN162" s="21"/>
      <c r="VO162" s="21"/>
      <c r="VP162" s="21"/>
      <c r="VQ162" s="21"/>
      <c r="VR162" s="21"/>
      <c r="VS162" s="21"/>
      <c r="VT162" s="21"/>
      <c r="VU162" s="21"/>
      <c r="VV162" s="21"/>
      <c r="VW162" s="21"/>
      <c r="VX162" s="21"/>
      <c r="VY162" s="21"/>
      <c r="VZ162" s="21"/>
      <c r="WA162" s="21"/>
      <c r="WB162" s="21"/>
      <c r="WC162" s="21"/>
      <c r="WD162" s="21"/>
      <c r="WE162" s="21"/>
      <c r="WF162" s="21"/>
      <c r="WG162" s="21"/>
      <c r="WH162" s="21"/>
    </row>
    <row r="163" spans="1:606" s="8" customFormat="1">
      <c r="A163" s="95"/>
      <c r="B163" s="95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1"/>
      <c r="MO163" s="21"/>
      <c r="MP163" s="21"/>
      <c r="MQ163" s="21"/>
      <c r="MR163" s="21"/>
      <c r="MS163" s="21"/>
      <c r="MT163" s="21"/>
      <c r="MU163" s="21"/>
      <c r="MV163" s="21"/>
      <c r="MW163" s="21"/>
      <c r="MX163" s="21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1"/>
      <c r="NS163" s="21"/>
      <c r="NT163" s="21"/>
      <c r="NU163" s="21"/>
      <c r="NV163" s="21"/>
      <c r="NW163" s="21"/>
      <c r="NX163" s="21"/>
      <c r="NY163" s="21"/>
      <c r="NZ163" s="21"/>
      <c r="OA163" s="21"/>
      <c r="OB163" s="21"/>
      <c r="OC163" s="21"/>
      <c r="OD163" s="21"/>
      <c r="OE163" s="21"/>
      <c r="OF163" s="21"/>
      <c r="OG163" s="21"/>
      <c r="OH163" s="21"/>
      <c r="OI163" s="21"/>
      <c r="OJ163" s="21"/>
      <c r="OK163" s="21"/>
      <c r="OL163" s="21"/>
      <c r="OM163" s="21"/>
      <c r="ON163" s="21"/>
      <c r="OO163" s="21"/>
      <c r="OP163" s="21"/>
      <c r="OQ163" s="21"/>
      <c r="OR163" s="21"/>
      <c r="OS163" s="21"/>
      <c r="OT163" s="21"/>
      <c r="OU163" s="21"/>
      <c r="OV163" s="21"/>
      <c r="OW163" s="21"/>
      <c r="OX163" s="21"/>
      <c r="OY163" s="21"/>
      <c r="OZ163" s="21"/>
      <c r="PA163" s="21"/>
      <c r="PB163" s="21"/>
      <c r="PC163" s="21"/>
      <c r="PD163" s="21"/>
      <c r="PE163" s="21"/>
      <c r="PF163" s="21"/>
      <c r="PG163" s="21"/>
      <c r="PH163" s="21"/>
      <c r="PI163" s="21"/>
      <c r="PJ163" s="21"/>
      <c r="PK163" s="21"/>
      <c r="PL163" s="21"/>
      <c r="PM163" s="21"/>
      <c r="PN163" s="21"/>
      <c r="PO163" s="21"/>
      <c r="PP163" s="21"/>
      <c r="PQ163" s="21"/>
      <c r="PR163" s="21"/>
      <c r="PS163" s="21"/>
      <c r="PT163" s="21"/>
      <c r="PU163" s="21"/>
      <c r="PV163" s="21"/>
      <c r="PW163" s="21"/>
      <c r="PX163" s="21"/>
      <c r="PY163" s="21"/>
      <c r="PZ163" s="21"/>
      <c r="QA163" s="21"/>
      <c r="QB163" s="21"/>
      <c r="QC163" s="21"/>
      <c r="QD163" s="21"/>
      <c r="QE163" s="21"/>
      <c r="QF163" s="21"/>
      <c r="QG163" s="21"/>
      <c r="QH163" s="21"/>
      <c r="QI163" s="21"/>
      <c r="QJ163" s="21"/>
      <c r="QK163" s="21"/>
      <c r="QL163" s="21"/>
      <c r="QM163" s="21"/>
      <c r="QN163" s="21"/>
      <c r="QO163" s="21"/>
      <c r="QP163" s="21"/>
      <c r="QQ163" s="21"/>
      <c r="QR163" s="21"/>
      <c r="QS163" s="21"/>
      <c r="QT163" s="21"/>
      <c r="QU163" s="21"/>
      <c r="QV163" s="21"/>
      <c r="QW163" s="21"/>
      <c r="QX163" s="21"/>
      <c r="QY163" s="21"/>
      <c r="QZ163" s="21"/>
      <c r="RA163" s="21"/>
      <c r="RB163" s="21"/>
      <c r="RC163" s="21"/>
      <c r="RD163" s="21"/>
      <c r="RE163" s="21"/>
      <c r="RF163" s="21"/>
      <c r="RG163" s="21"/>
      <c r="RH163" s="21"/>
      <c r="RI163" s="21"/>
      <c r="RJ163" s="21"/>
      <c r="RK163" s="21"/>
      <c r="RL163" s="21"/>
      <c r="RM163" s="21"/>
      <c r="RN163" s="21"/>
      <c r="RO163" s="21"/>
      <c r="RP163" s="21"/>
      <c r="RQ163" s="21"/>
      <c r="RR163" s="21"/>
      <c r="RS163" s="21"/>
      <c r="RT163" s="21"/>
      <c r="RU163" s="21"/>
      <c r="RV163" s="21"/>
      <c r="RW163" s="21"/>
      <c r="RX163" s="21"/>
      <c r="RY163" s="21"/>
      <c r="RZ163" s="21"/>
      <c r="SA163" s="21"/>
      <c r="SB163" s="21"/>
      <c r="SC163" s="21"/>
      <c r="SD163" s="21"/>
      <c r="SE163" s="21"/>
      <c r="SF163" s="21"/>
      <c r="SG163" s="21"/>
      <c r="SH163" s="21"/>
      <c r="SI163" s="21"/>
      <c r="SJ163" s="21"/>
      <c r="SK163" s="21"/>
      <c r="SL163" s="21"/>
      <c r="SM163" s="21"/>
      <c r="SN163" s="21"/>
      <c r="SO163" s="21"/>
      <c r="SP163" s="21"/>
      <c r="SQ163" s="21"/>
      <c r="SR163" s="21"/>
      <c r="SS163" s="21"/>
      <c r="ST163" s="21"/>
      <c r="SU163" s="21"/>
      <c r="SV163" s="21"/>
      <c r="SW163" s="21"/>
      <c r="SX163" s="21"/>
      <c r="SY163" s="21"/>
      <c r="SZ163" s="21"/>
      <c r="TA163" s="21"/>
      <c r="TB163" s="21"/>
      <c r="TC163" s="21"/>
      <c r="TD163" s="21"/>
      <c r="TE163" s="21"/>
      <c r="TF163" s="21"/>
      <c r="TG163" s="21"/>
      <c r="TH163" s="21"/>
      <c r="TI163" s="21"/>
      <c r="TJ163" s="21"/>
      <c r="TK163" s="21"/>
      <c r="TL163" s="21"/>
      <c r="TM163" s="21"/>
      <c r="TN163" s="21"/>
      <c r="TO163" s="21"/>
      <c r="TP163" s="21"/>
      <c r="TQ163" s="21"/>
      <c r="TR163" s="21"/>
      <c r="TS163" s="21"/>
      <c r="TT163" s="21"/>
      <c r="TU163" s="21"/>
      <c r="TV163" s="21"/>
      <c r="TW163" s="21"/>
      <c r="TX163" s="21"/>
      <c r="TY163" s="21"/>
      <c r="TZ163" s="21"/>
      <c r="UA163" s="21"/>
      <c r="UB163" s="21"/>
      <c r="UC163" s="21"/>
      <c r="UD163" s="21"/>
      <c r="UE163" s="21"/>
      <c r="UF163" s="21"/>
      <c r="UG163" s="21"/>
      <c r="UH163" s="21"/>
      <c r="UI163" s="21"/>
      <c r="UJ163" s="21"/>
      <c r="UK163" s="21"/>
      <c r="UL163" s="21"/>
      <c r="UM163" s="21"/>
      <c r="UN163" s="21"/>
      <c r="UO163" s="21"/>
      <c r="UP163" s="21"/>
      <c r="UQ163" s="21"/>
      <c r="UR163" s="21"/>
      <c r="US163" s="21"/>
      <c r="UT163" s="21"/>
      <c r="UU163" s="21"/>
      <c r="UV163" s="21"/>
      <c r="UW163" s="21"/>
      <c r="UX163" s="21"/>
      <c r="UY163" s="21"/>
      <c r="UZ163" s="21"/>
      <c r="VA163" s="21"/>
      <c r="VB163" s="21"/>
      <c r="VC163" s="21"/>
      <c r="VD163" s="21"/>
      <c r="VE163" s="21"/>
      <c r="VF163" s="21"/>
      <c r="VG163" s="21"/>
      <c r="VH163" s="21"/>
      <c r="VI163" s="21"/>
      <c r="VJ163" s="21"/>
      <c r="VK163" s="21"/>
      <c r="VL163" s="21"/>
      <c r="VM163" s="21"/>
      <c r="VN163" s="21"/>
      <c r="VO163" s="21"/>
      <c r="VP163" s="21"/>
      <c r="VQ163" s="21"/>
      <c r="VR163" s="21"/>
      <c r="VS163" s="21"/>
      <c r="VT163" s="21"/>
      <c r="VU163" s="21"/>
      <c r="VV163" s="21"/>
      <c r="VW163" s="21"/>
      <c r="VX163" s="21"/>
      <c r="VY163" s="21"/>
      <c r="VZ163" s="21"/>
      <c r="WA163" s="21"/>
      <c r="WB163" s="21"/>
      <c r="WC163" s="21"/>
      <c r="WD163" s="21"/>
      <c r="WE163" s="21"/>
      <c r="WF163" s="21"/>
      <c r="WG163" s="21"/>
      <c r="WH163" s="21"/>
    </row>
    <row r="164" spans="1:606" s="8" customFormat="1" ht="21">
      <c r="A164" s="96" t="s">
        <v>329</v>
      </c>
      <c r="B164" s="95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1"/>
      <c r="MO164" s="21"/>
      <c r="MP164" s="21"/>
      <c r="MQ164" s="21"/>
      <c r="MR164" s="21"/>
      <c r="MS164" s="21"/>
      <c r="MT164" s="21"/>
      <c r="MU164" s="21"/>
      <c r="MV164" s="21"/>
      <c r="MW164" s="21"/>
      <c r="MX164" s="21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1"/>
      <c r="NS164" s="21"/>
      <c r="NT164" s="21"/>
      <c r="NU164" s="21"/>
      <c r="NV164" s="21"/>
      <c r="NW164" s="21"/>
      <c r="NX164" s="21"/>
      <c r="NY164" s="21"/>
      <c r="NZ164" s="21"/>
      <c r="OA164" s="21"/>
      <c r="OB164" s="21"/>
      <c r="OC164" s="21"/>
      <c r="OD164" s="21"/>
      <c r="OE164" s="21"/>
      <c r="OF164" s="21"/>
      <c r="OG164" s="21"/>
      <c r="OH164" s="21"/>
      <c r="OI164" s="21"/>
      <c r="OJ164" s="21"/>
      <c r="OK164" s="21"/>
      <c r="OL164" s="21"/>
      <c r="OM164" s="21"/>
      <c r="ON164" s="21"/>
      <c r="OO164" s="21"/>
      <c r="OP164" s="21"/>
      <c r="OQ164" s="21"/>
      <c r="OR164" s="21"/>
      <c r="OS164" s="21"/>
      <c r="OT164" s="21"/>
      <c r="OU164" s="21"/>
      <c r="OV164" s="21"/>
      <c r="OW164" s="21"/>
      <c r="OX164" s="21"/>
      <c r="OY164" s="21"/>
      <c r="OZ164" s="21"/>
      <c r="PA164" s="21"/>
      <c r="PB164" s="21"/>
      <c r="PC164" s="21"/>
      <c r="PD164" s="21"/>
      <c r="PE164" s="21"/>
      <c r="PF164" s="21"/>
      <c r="PG164" s="21"/>
      <c r="PH164" s="21"/>
      <c r="PI164" s="21"/>
      <c r="PJ164" s="21"/>
      <c r="PK164" s="21"/>
      <c r="PL164" s="21"/>
      <c r="PM164" s="21"/>
      <c r="PN164" s="21"/>
      <c r="PO164" s="21"/>
      <c r="PP164" s="21"/>
      <c r="PQ164" s="21"/>
      <c r="PR164" s="21"/>
      <c r="PS164" s="21"/>
      <c r="PT164" s="21"/>
      <c r="PU164" s="21"/>
      <c r="PV164" s="21"/>
      <c r="PW164" s="21"/>
      <c r="PX164" s="21"/>
      <c r="PY164" s="21"/>
      <c r="PZ164" s="21"/>
      <c r="QA164" s="21"/>
      <c r="QB164" s="21"/>
      <c r="QC164" s="21"/>
      <c r="QD164" s="21"/>
      <c r="QE164" s="21"/>
      <c r="QF164" s="21"/>
      <c r="QG164" s="21"/>
      <c r="QH164" s="21"/>
      <c r="QI164" s="21"/>
      <c r="QJ164" s="21"/>
      <c r="QK164" s="21"/>
      <c r="QL164" s="21"/>
      <c r="QM164" s="21"/>
      <c r="QN164" s="21"/>
      <c r="QO164" s="21"/>
      <c r="QP164" s="21"/>
      <c r="QQ164" s="21"/>
      <c r="QR164" s="21"/>
      <c r="QS164" s="21"/>
      <c r="QT164" s="21"/>
      <c r="QU164" s="21"/>
      <c r="QV164" s="21"/>
      <c r="QW164" s="21"/>
      <c r="QX164" s="21"/>
      <c r="QY164" s="21"/>
      <c r="QZ164" s="21"/>
      <c r="RA164" s="21"/>
      <c r="RB164" s="21"/>
      <c r="RC164" s="21"/>
      <c r="RD164" s="21"/>
      <c r="RE164" s="21"/>
      <c r="RF164" s="21"/>
      <c r="RG164" s="21"/>
      <c r="RH164" s="21"/>
      <c r="RI164" s="21"/>
      <c r="RJ164" s="21"/>
      <c r="RK164" s="21"/>
      <c r="RL164" s="21"/>
      <c r="RM164" s="21"/>
      <c r="RN164" s="21"/>
      <c r="RO164" s="21"/>
      <c r="RP164" s="21"/>
      <c r="RQ164" s="21"/>
      <c r="RR164" s="21"/>
      <c r="RS164" s="21"/>
      <c r="RT164" s="21"/>
      <c r="RU164" s="21"/>
      <c r="RV164" s="21"/>
      <c r="RW164" s="21"/>
      <c r="RX164" s="21"/>
      <c r="RY164" s="21"/>
      <c r="RZ164" s="21"/>
      <c r="SA164" s="21"/>
      <c r="SB164" s="21"/>
      <c r="SC164" s="21"/>
      <c r="SD164" s="21"/>
      <c r="SE164" s="21"/>
      <c r="SF164" s="21"/>
      <c r="SG164" s="21"/>
      <c r="SH164" s="21"/>
      <c r="SI164" s="21"/>
      <c r="SJ164" s="21"/>
      <c r="SK164" s="21"/>
      <c r="SL164" s="21"/>
      <c r="SM164" s="21"/>
      <c r="SN164" s="21"/>
      <c r="SO164" s="21"/>
      <c r="SP164" s="21"/>
      <c r="SQ164" s="21"/>
      <c r="SR164" s="21"/>
      <c r="SS164" s="21"/>
      <c r="ST164" s="21"/>
      <c r="SU164" s="21"/>
      <c r="SV164" s="21"/>
      <c r="SW164" s="21"/>
      <c r="SX164" s="21"/>
      <c r="SY164" s="21"/>
      <c r="SZ164" s="21"/>
      <c r="TA164" s="21"/>
      <c r="TB164" s="21"/>
      <c r="TC164" s="21"/>
      <c r="TD164" s="21"/>
      <c r="TE164" s="21"/>
      <c r="TF164" s="21"/>
      <c r="TG164" s="21"/>
      <c r="TH164" s="21"/>
      <c r="TI164" s="21"/>
      <c r="TJ164" s="21"/>
      <c r="TK164" s="21"/>
      <c r="TL164" s="21"/>
      <c r="TM164" s="21"/>
      <c r="TN164" s="21"/>
      <c r="TO164" s="21"/>
      <c r="TP164" s="21"/>
      <c r="TQ164" s="21"/>
      <c r="TR164" s="21"/>
      <c r="TS164" s="21"/>
      <c r="TT164" s="21"/>
      <c r="TU164" s="21"/>
      <c r="TV164" s="21"/>
      <c r="TW164" s="21"/>
      <c r="TX164" s="21"/>
      <c r="TY164" s="21"/>
      <c r="TZ164" s="21"/>
      <c r="UA164" s="21"/>
      <c r="UB164" s="21"/>
      <c r="UC164" s="21"/>
      <c r="UD164" s="21"/>
      <c r="UE164" s="21"/>
      <c r="UF164" s="21"/>
      <c r="UG164" s="21"/>
      <c r="UH164" s="21"/>
      <c r="UI164" s="21"/>
      <c r="UJ164" s="21"/>
      <c r="UK164" s="21"/>
      <c r="UL164" s="21"/>
      <c r="UM164" s="21"/>
      <c r="UN164" s="21"/>
      <c r="UO164" s="21"/>
      <c r="UP164" s="21"/>
      <c r="UQ164" s="21"/>
      <c r="UR164" s="21"/>
      <c r="US164" s="21"/>
      <c r="UT164" s="21"/>
      <c r="UU164" s="21"/>
      <c r="UV164" s="21"/>
      <c r="UW164" s="21"/>
      <c r="UX164" s="21"/>
      <c r="UY164" s="21"/>
      <c r="UZ164" s="21"/>
      <c r="VA164" s="21"/>
      <c r="VB164" s="21"/>
      <c r="VC164" s="21"/>
      <c r="VD164" s="21"/>
      <c r="VE164" s="21"/>
      <c r="VF164" s="21"/>
      <c r="VG164" s="21"/>
      <c r="VH164" s="21"/>
      <c r="VI164" s="21"/>
      <c r="VJ164" s="21"/>
      <c r="VK164" s="21"/>
      <c r="VL164" s="21"/>
      <c r="VM164" s="21"/>
      <c r="VN164" s="21"/>
      <c r="VO164" s="21"/>
      <c r="VP164" s="21"/>
      <c r="VQ164" s="21"/>
      <c r="VR164" s="21"/>
      <c r="VS164" s="21"/>
      <c r="VT164" s="21"/>
      <c r="VU164" s="21"/>
      <c r="VV164" s="21"/>
      <c r="VW164" s="21"/>
      <c r="VX164" s="21"/>
      <c r="VY164" s="21"/>
      <c r="VZ164" s="21"/>
      <c r="WA164" s="21"/>
      <c r="WB164" s="21"/>
      <c r="WC164" s="21"/>
      <c r="WD164" s="21"/>
      <c r="WE164" s="21"/>
      <c r="WF164" s="21"/>
      <c r="WG164" s="21"/>
      <c r="WH164" s="21"/>
    </row>
    <row r="165" spans="1:606" s="8" customFormat="1">
      <c r="A165" s="28" t="s">
        <v>448</v>
      </c>
      <c r="B165" s="95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1"/>
      <c r="MO165" s="21"/>
      <c r="MP165" s="21"/>
      <c r="MQ165" s="21"/>
      <c r="MR165" s="21"/>
      <c r="MS165" s="21"/>
      <c r="MT165" s="21"/>
      <c r="MU165" s="21"/>
      <c r="MV165" s="21"/>
      <c r="MW165" s="21"/>
      <c r="MX165" s="21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1"/>
      <c r="NS165" s="21"/>
      <c r="NT165" s="21"/>
      <c r="NU165" s="21"/>
      <c r="NV165" s="21"/>
      <c r="NW165" s="21"/>
      <c r="NX165" s="21"/>
      <c r="NY165" s="21"/>
      <c r="NZ165" s="21"/>
      <c r="OA165" s="21"/>
      <c r="OB165" s="21"/>
      <c r="OC165" s="21"/>
      <c r="OD165" s="21"/>
      <c r="OE165" s="21"/>
      <c r="OF165" s="21"/>
      <c r="OG165" s="21"/>
      <c r="OH165" s="21"/>
      <c r="OI165" s="21"/>
      <c r="OJ165" s="21"/>
      <c r="OK165" s="21"/>
      <c r="OL165" s="21"/>
      <c r="OM165" s="21"/>
      <c r="ON165" s="21"/>
      <c r="OO165" s="21"/>
      <c r="OP165" s="21"/>
      <c r="OQ165" s="21"/>
      <c r="OR165" s="21"/>
      <c r="OS165" s="21"/>
      <c r="OT165" s="21"/>
      <c r="OU165" s="21"/>
      <c r="OV165" s="21"/>
      <c r="OW165" s="21"/>
      <c r="OX165" s="21"/>
      <c r="OY165" s="21"/>
      <c r="OZ165" s="21"/>
      <c r="PA165" s="21"/>
      <c r="PB165" s="21"/>
      <c r="PC165" s="21"/>
      <c r="PD165" s="21"/>
      <c r="PE165" s="21"/>
      <c r="PF165" s="21"/>
      <c r="PG165" s="21"/>
      <c r="PH165" s="21"/>
      <c r="PI165" s="21"/>
      <c r="PJ165" s="21"/>
      <c r="PK165" s="21"/>
      <c r="PL165" s="21"/>
      <c r="PM165" s="21"/>
      <c r="PN165" s="21"/>
      <c r="PO165" s="21"/>
      <c r="PP165" s="21"/>
      <c r="PQ165" s="21"/>
      <c r="PR165" s="21"/>
      <c r="PS165" s="21"/>
      <c r="PT165" s="21"/>
      <c r="PU165" s="21"/>
      <c r="PV165" s="21"/>
      <c r="PW165" s="21"/>
      <c r="PX165" s="21"/>
      <c r="PY165" s="21"/>
      <c r="PZ165" s="21"/>
      <c r="QA165" s="21"/>
      <c r="QB165" s="21"/>
      <c r="QC165" s="21"/>
      <c r="QD165" s="21"/>
      <c r="QE165" s="21"/>
      <c r="QF165" s="21"/>
      <c r="QG165" s="21"/>
      <c r="QH165" s="21"/>
      <c r="QI165" s="21"/>
      <c r="QJ165" s="21"/>
      <c r="QK165" s="21"/>
      <c r="QL165" s="21"/>
      <c r="QM165" s="21"/>
      <c r="QN165" s="21"/>
      <c r="QO165" s="21"/>
      <c r="QP165" s="21"/>
      <c r="QQ165" s="21"/>
      <c r="QR165" s="21"/>
      <c r="QS165" s="21"/>
      <c r="QT165" s="21"/>
      <c r="QU165" s="21"/>
      <c r="QV165" s="21"/>
      <c r="QW165" s="21"/>
      <c r="QX165" s="21"/>
      <c r="QY165" s="21"/>
      <c r="QZ165" s="21"/>
      <c r="RA165" s="21"/>
      <c r="RB165" s="21"/>
      <c r="RC165" s="21"/>
      <c r="RD165" s="21"/>
      <c r="RE165" s="21"/>
      <c r="RF165" s="21"/>
      <c r="RG165" s="21"/>
      <c r="RH165" s="21"/>
      <c r="RI165" s="21"/>
      <c r="RJ165" s="21"/>
      <c r="RK165" s="21"/>
      <c r="RL165" s="21"/>
      <c r="RM165" s="21"/>
      <c r="RN165" s="21"/>
      <c r="RO165" s="21"/>
      <c r="RP165" s="21"/>
      <c r="RQ165" s="21"/>
      <c r="RR165" s="21"/>
      <c r="RS165" s="21"/>
      <c r="RT165" s="21"/>
      <c r="RU165" s="21"/>
      <c r="RV165" s="21"/>
      <c r="RW165" s="21"/>
      <c r="RX165" s="21"/>
      <c r="RY165" s="21"/>
      <c r="RZ165" s="21"/>
      <c r="SA165" s="21"/>
      <c r="SB165" s="21"/>
      <c r="SC165" s="21"/>
      <c r="SD165" s="21"/>
      <c r="SE165" s="21"/>
      <c r="SF165" s="21"/>
      <c r="SG165" s="21"/>
      <c r="SH165" s="21"/>
      <c r="SI165" s="21"/>
      <c r="SJ165" s="21"/>
      <c r="SK165" s="21"/>
      <c r="SL165" s="21"/>
      <c r="SM165" s="21"/>
      <c r="SN165" s="21"/>
      <c r="SO165" s="21"/>
      <c r="SP165" s="21"/>
      <c r="SQ165" s="21"/>
      <c r="SR165" s="21"/>
      <c r="SS165" s="21"/>
      <c r="ST165" s="21"/>
      <c r="SU165" s="21"/>
      <c r="SV165" s="21"/>
      <c r="SW165" s="21"/>
      <c r="SX165" s="21"/>
      <c r="SY165" s="21"/>
      <c r="SZ165" s="21"/>
      <c r="TA165" s="21"/>
      <c r="TB165" s="21"/>
      <c r="TC165" s="21"/>
      <c r="TD165" s="21"/>
      <c r="TE165" s="21"/>
      <c r="TF165" s="21"/>
      <c r="TG165" s="21"/>
      <c r="TH165" s="21"/>
      <c r="TI165" s="21"/>
      <c r="TJ165" s="21"/>
      <c r="TK165" s="21"/>
      <c r="TL165" s="21"/>
      <c r="TM165" s="21"/>
      <c r="TN165" s="21"/>
      <c r="TO165" s="21"/>
      <c r="TP165" s="21"/>
      <c r="TQ165" s="21"/>
      <c r="TR165" s="21"/>
      <c r="TS165" s="21"/>
      <c r="TT165" s="21"/>
      <c r="TU165" s="21"/>
      <c r="TV165" s="21"/>
      <c r="TW165" s="21"/>
      <c r="TX165" s="21"/>
      <c r="TY165" s="21"/>
      <c r="TZ165" s="21"/>
      <c r="UA165" s="21"/>
      <c r="UB165" s="21"/>
      <c r="UC165" s="21"/>
      <c r="UD165" s="21"/>
      <c r="UE165" s="21"/>
      <c r="UF165" s="21"/>
      <c r="UG165" s="21"/>
      <c r="UH165" s="21"/>
      <c r="UI165" s="21"/>
      <c r="UJ165" s="21"/>
      <c r="UK165" s="21"/>
      <c r="UL165" s="21"/>
      <c r="UM165" s="21"/>
      <c r="UN165" s="21"/>
      <c r="UO165" s="21"/>
      <c r="UP165" s="21"/>
      <c r="UQ165" s="21"/>
      <c r="UR165" s="21"/>
      <c r="US165" s="21"/>
      <c r="UT165" s="21"/>
      <c r="UU165" s="21"/>
      <c r="UV165" s="21"/>
      <c r="UW165" s="21"/>
      <c r="UX165" s="21"/>
      <c r="UY165" s="21"/>
      <c r="UZ165" s="21"/>
      <c r="VA165" s="21"/>
      <c r="VB165" s="21"/>
      <c r="VC165" s="21"/>
      <c r="VD165" s="21"/>
      <c r="VE165" s="21"/>
      <c r="VF165" s="21"/>
      <c r="VG165" s="21"/>
      <c r="VH165" s="21"/>
      <c r="VI165" s="21"/>
      <c r="VJ165" s="21"/>
      <c r="VK165" s="21"/>
      <c r="VL165" s="21"/>
      <c r="VM165" s="21"/>
      <c r="VN165" s="21"/>
      <c r="VO165" s="21"/>
      <c r="VP165" s="21"/>
      <c r="VQ165" s="21"/>
      <c r="VR165" s="21"/>
      <c r="VS165" s="21"/>
      <c r="VT165" s="21"/>
      <c r="VU165" s="21"/>
      <c r="VV165" s="21"/>
      <c r="VW165" s="21"/>
      <c r="VX165" s="21"/>
      <c r="VY165" s="21"/>
      <c r="VZ165" s="21"/>
      <c r="WA165" s="21"/>
      <c r="WB165" s="21"/>
      <c r="WC165" s="21"/>
      <c r="WD165" s="21"/>
      <c r="WE165" s="21"/>
      <c r="WF165" s="21"/>
      <c r="WG165" s="21"/>
      <c r="WH165" s="21"/>
    </row>
    <row r="166" spans="1:606" s="8" customFormat="1" ht="41.4">
      <c r="A166" s="95"/>
      <c r="B166" s="95"/>
      <c r="D166" s="53" t="str">
        <f>Inputs!B152</f>
        <v>Scenario</v>
      </c>
      <c r="E166" s="53" t="str">
        <f>Inputs!C152</f>
        <v>MAR ramp-up years</v>
      </c>
      <c r="F166" s="53" t="str">
        <f>Inputs!D152</f>
        <v>MAR ramp-down start</v>
      </c>
      <c r="G166" s="53" t="str">
        <f>Inputs!E152</f>
        <v>MAR in last year ÷ 2023 MAR</v>
      </c>
      <c r="H166" s="53" t="str">
        <f>Inputs!F152</f>
        <v>Curve on MAR ramp-down</v>
      </c>
      <c r="I166" s="53" t="str">
        <f>Inputs!G152</f>
        <v>Weight allocated</v>
      </c>
      <c r="J166"/>
      <c r="K166" s="299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</row>
    <row r="167" spans="1:606" s="8" customFormat="1" ht="18">
      <c r="A167" s="334" t="s">
        <v>35</v>
      </c>
      <c r="B167" s="95"/>
      <c r="D167" s="129">
        <f>Inputs!B153</f>
        <v>2050</v>
      </c>
      <c r="E167" s="187">
        <f>Inputs!C153</f>
        <v>6</v>
      </c>
      <c r="F167" s="129">
        <f>Inputs!D153</f>
        <v>2029</v>
      </c>
      <c r="G167" s="189">
        <f>Inputs!E153</f>
        <v>0.2</v>
      </c>
      <c r="H167" s="189">
        <f>Inputs!F153</f>
        <v>0</v>
      </c>
      <c r="I167" s="189">
        <f>Inputs!G153</f>
        <v>0.33</v>
      </c>
      <c r="J167"/>
      <c r="K167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</row>
    <row r="168" spans="1:606" s="8" customFormat="1">
      <c r="A168" s="209" t="s">
        <v>33</v>
      </c>
      <c r="B168" s="93" t="s">
        <v>34</v>
      </c>
      <c r="D168" s="130">
        <f>Inputs!B154</f>
        <v>2060</v>
      </c>
      <c r="E168" s="188">
        <f>Inputs!C154</f>
        <v>6</v>
      </c>
      <c r="F168" s="130">
        <f>Inputs!D154</f>
        <v>2029</v>
      </c>
      <c r="G168" s="190">
        <f>Inputs!E154</f>
        <v>0.2</v>
      </c>
      <c r="H168" s="190">
        <f>Inputs!F154</f>
        <v>0.02</v>
      </c>
      <c r="I168" s="190">
        <f>Inputs!G154</f>
        <v>0.67</v>
      </c>
      <c r="J168"/>
      <c r="K168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1"/>
      <c r="MO168" s="21"/>
      <c r="MP168" s="21"/>
      <c r="MQ168" s="21"/>
      <c r="MR168" s="21"/>
      <c r="MS168" s="21"/>
      <c r="MT168" s="21"/>
      <c r="MU168" s="21"/>
      <c r="MV168" s="21"/>
      <c r="MW168" s="21"/>
      <c r="MX168" s="21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1"/>
      <c r="NS168" s="21"/>
      <c r="NT168" s="21"/>
      <c r="NU168" s="21"/>
      <c r="NV168" s="21"/>
      <c r="NW168" s="21"/>
      <c r="NX168" s="21"/>
      <c r="NY168" s="21"/>
      <c r="NZ168" s="21"/>
      <c r="OA168" s="21"/>
      <c r="OB168" s="21"/>
      <c r="OC168" s="21"/>
      <c r="OD168" s="21"/>
      <c r="OE168" s="21"/>
      <c r="OF168" s="21"/>
      <c r="OG168" s="21"/>
      <c r="OH168" s="21"/>
      <c r="OI168" s="21"/>
      <c r="OJ168" s="21"/>
      <c r="OK168" s="21"/>
      <c r="OL168" s="21"/>
      <c r="OM168" s="21"/>
      <c r="ON168" s="21"/>
      <c r="OO168" s="21"/>
      <c r="OP168" s="21"/>
      <c r="OQ168" s="21"/>
      <c r="OR168" s="21"/>
      <c r="OS168" s="21"/>
      <c r="OT168" s="21"/>
      <c r="OU168" s="21"/>
      <c r="OV168" s="21"/>
      <c r="OW168" s="21"/>
      <c r="OX168" s="21"/>
      <c r="OY168" s="21"/>
      <c r="OZ168" s="21"/>
      <c r="PA168" s="21"/>
      <c r="PB168" s="21"/>
      <c r="PC168" s="21"/>
      <c r="PD168" s="21"/>
      <c r="PE168" s="21"/>
      <c r="PF168" s="21"/>
      <c r="PG168" s="21"/>
      <c r="PH168" s="21"/>
      <c r="PI168" s="21"/>
      <c r="PJ168" s="21"/>
      <c r="PK168" s="21"/>
      <c r="PL168" s="21"/>
      <c r="PM168" s="21"/>
      <c r="PN168" s="21"/>
      <c r="PO168" s="21"/>
      <c r="PP168" s="21"/>
      <c r="PQ168" s="21"/>
      <c r="PR168" s="21"/>
      <c r="PS168" s="21"/>
      <c r="PT168" s="21"/>
      <c r="PU168" s="21"/>
      <c r="PV168" s="21"/>
      <c r="PW168" s="21"/>
      <c r="PX168" s="21"/>
      <c r="PY168" s="21"/>
      <c r="PZ168" s="21"/>
      <c r="QA168" s="21"/>
      <c r="QB168" s="21"/>
      <c r="QC168" s="21"/>
      <c r="QD168" s="21"/>
      <c r="QE168" s="21"/>
      <c r="QF168" s="21"/>
      <c r="QG168" s="21"/>
      <c r="QH168" s="21"/>
      <c r="QI168" s="21"/>
      <c r="QJ168" s="21"/>
      <c r="QK168" s="21"/>
      <c r="QL168" s="21"/>
      <c r="QM168" s="21"/>
      <c r="QN168" s="21"/>
      <c r="QO168" s="21"/>
      <c r="QP168" s="21"/>
      <c r="QQ168" s="21"/>
      <c r="QR168" s="21"/>
      <c r="QS168" s="21"/>
      <c r="QT168" s="21"/>
      <c r="QU168" s="21"/>
      <c r="QV168" s="21"/>
      <c r="QW168" s="21"/>
      <c r="QX168" s="21"/>
      <c r="QY168" s="21"/>
      <c r="QZ168" s="21"/>
      <c r="RA168" s="21"/>
      <c r="RB168" s="21"/>
      <c r="RC168" s="21"/>
      <c r="RD168" s="21"/>
      <c r="RE168" s="21"/>
      <c r="RF168" s="21"/>
      <c r="RG168" s="21"/>
      <c r="RH168" s="21"/>
      <c r="RI168" s="21"/>
      <c r="RJ168" s="21"/>
      <c r="RK168" s="21"/>
      <c r="RL168" s="21"/>
      <c r="RM168" s="21"/>
      <c r="RN168" s="21"/>
      <c r="RO168" s="21"/>
      <c r="RP168" s="21"/>
      <c r="RQ168" s="21"/>
      <c r="RR168" s="21"/>
      <c r="RS168" s="21"/>
      <c r="RT168" s="21"/>
      <c r="RU168" s="21"/>
      <c r="RV168" s="21"/>
      <c r="RW168" s="21"/>
      <c r="RX168" s="21"/>
      <c r="RY168" s="21"/>
      <c r="RZ168" s="21"/>
      <c r="SA168" s="21"/>
      <c r="SB168" s="21"/>
      <c r="SC168" s="21"/>
      <c r="SD168" s="21"/>
      <c r="SE168" s="21"/>
      <c r="SF168" s="21"/>
      <c r="SG168" s="21"/>
      <c r="SH168" s="21"/>
      <c r="SI168" s="21"/>
      <c r="SJ168" s="21"/>
      <c r="SK168" s="21"/>
      <c r="SL168" s="21"/>
      <c r="SM168" s="21"/>
      <c r="SN168" s="21"/>
      <c r="SO168" s="21"/>
      <c r="SP168" s="21"/>
      <c r="SQ168" s="21"/>
      <c r="SR168" s="21"/>
      <c r="SS168" s="21"/>
      <c r="ST168" s="21"/>
      <c r="SU168" s="21"/>
      <c r="SV168" s="21"/>
      <c r="SW168" s="21"/>
      <c r="SX168" s="21"/>
      <c r="SY168" s="21"/>
      <c r="SZ168" s="21"/>
      <c r="TA168" s="21"/>
      <c r="TB168" s="21"/>
      <c r="TC168" s="21"/>
      <c r="TD168" s="21"/>
      <c r="TE168" s="21"/>
      <c r="TF168" s="21"/>
      <c r="TG168" s="21"/>
      <c r="TH168" s="21"/>
      <c r="TI168" s="21"/>
      <c r="TJ168" s="21"/>
      <c r="TK168" s="21"/>
      <c r="TL168" s="21"/>
      <c r="TM168" s="21"/>
      <c r="TN168" s="21"/>
      <c r="TO168" s="21"/>
      <c r="TP168" s="21"/>
      <c r="TQ168" s="21"/>
      <c r="TR168" s="21"/>
      <c r="TS168" s="21"/>
      <c r="TT168" s="21"/>
      <c r="TU168" s="21"/>
      <c r="TV168" s="21"/>
      <c r="TW168" s="21"/>
      <c r="TX168" s="21"/>
      <c r="TY168" s="21"/>
      <c r="TZ168" s="21"/>
      <c r="UA168" s="21"/>
      <c r="UB168" s="21"/>
      <c r="UC168" s="21"/>
      <c r="UD168" s="21"/>
      <c r="UE168" s="21"/>
      <c r="UF168" s="21"/>
      <c r="UG168" s="21"/>
      <c r="UH168" s="21"/>
      <c r="UI168" s="21"/>
      <c r="UJ168" s="21"/>
      <c r="UK168" s="21"/>
      <c r="UL168" s="21"/>
      <c r="UM168" s="21"/>
      <c r="UN168" s="21"/>
      <c r="UO168" s="21"/>
      <c r="UP168" s="21"/>
      <c r="UQ168" s="21"/>
      <c r="UR168" s="21"/>
      <c r="US168" s="21"/>
      <c r="UT168" s="21"/>
      <c r="UU168" s="21"/>
      <c r="UV168" s="21"/>
      <c r="UW168" s="21"/>
      <c r="UX168" s="21"/>
      <c r="UY168" s="21"/>
      <c r="UZ168" s="21"/>
      <c r="VA168" s="21"/>
      <c r="VB168" s="21"/>
      <c r="VC168" s="21"/>
      <c r="VD168" s="21"/>
      <c r="VE168" s="21"/>
      <c r="VF168" s="21"/>
      <c r="VG168" s="21"/>
      <c r="VH168" s="21"/>
      <c r="VI168" s="21"/>
      <c r="VJ168" s="21"/>
      <c r="VK168" s="21"/>
      <c r="VL168" s="21"/>
      <c r="VM168" s="21"/>
      <c r="VN168" s="21"/>
      <c r="VO168" s="21"/>
      <c r="VP168" s="21"/>
      <c r="VQ168" s="21"/>
      <c r="VR168" s="21"/>
      <c r="VS168" s="21"/>
      <c r="VT168" s="21"/>
      <c r="VU168" s="21"/>
      <c r="VV168" s="21"/>
      <c r="VW168" s="21"/>
      <c r="VX168" s="21"/>
      <c r="VY168" s="21"/>
      <c r="VZ168" s="21"/>
      <c r="WA168" s="21"/>
      <c r="WB168" s="21"/>
      <c r="WC168" s="21"/>
      <c r="WD168" s="21"/>
      <c r="WE168" s="21"/>
      <c r="WF168" s="21"/>
      <c r="WG168" s="21"/>
      <c r="WH168" s="21"/>
    </row>
    <row r="169" spans="1:606" s="8" customFormat="1">
      <c r="A169" s="309"/>
      <c r="B169" s="309" t="s">
        <v>31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1"/>
      <c r="MO169" s="21"/>
      <c r="MP169" s="21"/>
      <c r="MQ169" s="21"/>
      <c r="MR169" s="21"/>
      <c r="MS169" s="21"/>
      <c r="MT169" s="21"/>
      <c r="MU169" s="21"/>
      <c r="MV169" s="21"/>
      <c r="MW169" s="21"/>
      <c r="MX169" s="21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1"/>
      <c r="NS169" s="21"/>
      <c r="NT169" s="21"/>
      <c r="NU169" s="21"/>
      <c r="NV169" s="21"/>
      <c r="NW169" s="21"/>
      <c r="NX169" s="21"/>
      <c r="NY169" s="21"/>
      <c r="NZ169" s="21"/>
      <c r="OA169" s="21"/>
      <c r="OB169" s="21"/>
      <c r="OC169" s="21"/>
      <c r="OD169" s="21"/>
      <c r="OE169" s="21"/>
      <c r="OF169" s="21"/>
      <c r="OG169" s="21"/>
      <c r="OH169" s="21"/>
      <c r="OI169" s="21"/>
      <c r="OJ169" s="21"/>
      <c r="OK169" s="21"/>
      <c r="OL169" s="21"/>
      <c r="OM169" s="21"/>
      <c r="ON169" s="21"/>
      <c r="OO169" s="21"/>
      <c r="OP169" s="21"/>
      <c r="OQ169" s="21"/>
      <c r="OR169" s="21"/>
      <c r="OS169" s="21"/>
      <c r="OT169" s="21"/>
      <c r="OU169" s="21"/>
      <c r="OV169" s="21"/>
      <c r="OW169" s="21"/>
      <c r="OX169" s="21"/>
      <c r="OY169" s="21"/>
      <c r="OZ169" s="21"/>
      <c r="PA169" s="21"/>
      <c r="PB169" s="21"/>
      <c r="PC169" s="21"/>
      <c r="PD169" s="21"/>
      <c r="PE169" s="21"/>
      <c r="PF169" s="21"/>
      <c r="PG169" s="21"/>
      <c r="PH169" s="21"/>
      <c r="PI169" s="21"/>
      <c r="PJ169" s="21"/>
      <c r="PK169" s="21"/>
      <c r="PL169" s="21"/>
      <c r="PM169" s="21"/>
      <c r="PN169" s="21"/>
      <c r="PO169" s="21"/>
      <c r="PP169" s="21"/>
      <c r="PQ169" s="21"/>
      <c r="PR169" s="21"/>
      <c r="PS169" s="21"/>
      <c r="PT169" s="21"/>
      <c r="PU169" s="21"/>
      <c r="PV169" s="21"/>
      <c r="PW169" s="21"/>
      <c r="PX169" s="21"/>
      <c r="PY169" s="21"/>
      <c r="PZ169" s="21"/>
      <c r="QA169" s="21"/>
      <c r="QB169" s="21"/>
      <c r="QC169" s="21"/>
      <c r="QD169" s="21"/>
      <c r="QE169" s="21"/>
      <c r="QF169" s="21"/>
      <c r="QG169" s="21"/>
      <c r="QH169" s="21"/>
      <c r="QI169" s="21"/>
      <c r="QJ169" s="21"/>
      <c r="QK169" s="21"/>
      <c r="QL169" s="21"/>
      <c r="QM169" s="21"/>
      <c r="QN169" s="21"/>
      <c r="QO169" s="21"/>
      <c r="QP169" s="21"/>
      <c r="QQ169" s="21"/>
      <c r="QR169" s="21"/>
      <c r="QS169" s="21"/>
      <c r="QT169" s="21"/>
      <c r="QU169" s="21"/>
      <c r="QV169" s="21"/>
      <c r="QW169" s="21"/>
      <c r="QX169" s="21"/>
      <c r="QY169" s="21"/>
      <c r="QZ169" s="21"/>
      <c r="RA169" s="21"/>
      <c r="RB169" s="21"/>
      <c r="RC169" s="21"/>
      <c r="RD169" s="21"/>
      <c r="RE169" s="21"/>
      <c r="RF169" s="21"/>
      <c r="RG169" s="21"/>
      <c r="RH169" s="21"/>
      <c r="RI169" s="21"/>
      <c r="RJ169" s="21"/>
      <c r="RK169" s="21"/>
      <c r="RL169" s="21"/>
      <c r="RM169" s="21"/>
      <c r="RN169" s="21"/>
      <c r="RO169" s="21"/>
      <c r="RP169" s="21"/>
      <c r="RQ169" s="21"/>
      <c r="RR169" s="21"/>
      <c r="RS169" s="21"/>
      <c r="RT169" s="21"/>
      <c r="RU169" s="21"/>
      <c r="RV169" s="21"/>
      <c r="RW169" s="21"/>
      <c r="RX169" s="21"/>
      <c r="RY169" s="21"/>
      <c r="RZ169" s="21"/>
      <c r="SA169" s="21"/>
      <c r="SB169" s="21"/>
      <c r="SC169" s="21"/>
      <c r="SD169" s="21"/>
      <c r="SE169" s="21"/>
      <c r="SF169" s="21"/>
      <c r="SG169" s="21"/>
      <c r="SH169" s="21"/>
      <c r="SI169" s="21"/>
      <c r="SJ169" s="21"/>
      <c r="SK169" s="21"/>
      <c r="SL169" s="21"/>
      <c r="SM169" s="21"/>
      <c r="SN169" s="21"/>
      <c r="SO169" s="21"/>
      <c r="SP169" s="21"/>
      <c r="SQ169" s="21"/>
      <c r="SR169" s="21"/>
      <c r="SS169" s="21"/>
      <c r="ST169" s="21"/>
      <c r="SU169" s="21"/>
      <c r="SV169" s="21"/>
      <c r="SW169" s="21"/>
      <c r="SX169" s="21"/>
      <c r="SY169" s="21"/>
      <c r="SZ169" s="21"/>
      <c r="TA169" s="21"/>
      <c r="TB169" s="21"/>
      <c r="TC169" s="21"/>
      <c r="TD169" s="21"/>
      <c r="TE169" s="21"/>
      <c r="TF169" s="21"/>
      <c r="TG169" s="21"/>
      <c r="TH169" s="21"/>
      <c r="TI169" s="21"/>
      <c r="TJ169" s="21"/>
      <c r="TK169" s="21"/>
      <c r="TL169" s="21"/>
      <c r="TM169" s="21"/>
      <c r="TN169" s="21"/>
      <c r="TO169" s="21"/>
      <c r="TP169" s="21"/>
      <c r="TQ169" s="21"/>
      <c r="TR169" s="21"/>
      <c r="TS169" s="21"/>
      <c r="TT169" s="21"/>
      <c r="TU169" s="21"/>
      <c r="TV169" s="21"/>
      <c r="TW169" s="21"/>
      <c r="TX169" s="21"/>
      <c r="TY169" s="21"/>
      <c r="TZ169" s="21"/>
      <c r="UA169" s="21"/>
      <c r="UB169" s="21"/>
      <c r="UC169" s="21"/>
      <c r="UD169" s="21"/>
      <c r="UE169" s="21"/>
      <c r="UF169" s="21"/>
      <c r="UG169" s="21"/>
      <c r="UH169" s="21"/>
      <c r="UI169" s="21"/>
      <c r="UJ169" s="21"/>
      <c r="UK169" s="21"/>
      <c r="UL169" s="21"/>
      <c r="UM169" s="21"/>
      <c r="UN169" s="21"/>
      <c r="UO169" s="21"/>
      <c r="UP169" s="21"/>
      <c r="UQ169" s="21"/>
      <c r="UR169" s="21"/>
      <c r="US169" s="21"/>
      <c r="UT169" s="21"/>
      <c r="UU169" s="21"/>
      <c r="UV169" s="21"/>
      <c r="UW169" s="21"/>
      <c r="UX169" s="21"/>
      <c r="UY169" s="21"/>
      <c r="UZ169" s="21"/>
      <c r="VA169" s="21"/>
      <c r="VB169" s="21"/>
      <c r="VC169" s="21"/>
      <c r="VD169" s="21"/>
      <c r="VE169" s="21"/>
      <c r="VF169" s="21"/>
      <c r="VG169" s="21"/>
      <c r="VH169" s="21"/>
      <c r="VI169" s="21"/>
      <c r="VJ169" s="21"/>
      <c r="VK169" s="21"/>
      <c r="VL169" s="21"/>
      <c r="VM169" s="21"/>
      <c r="VN169" s="21"/>
      <c r="VO169" s="21"/>
      <c r="VP169" s="21"/>
      <c r="VQ169" s="21"/>
      <c r="VR169" s="21"/>
      <c r="VS169" s="21"/>
      <c r="VT169" s="21"/>
      <c r="VU169" s="21"/>
      <c r="VV169" s="21"/>
      <c r="VW169" s="21"/>
      <c r="VX169" s="21"/>
      <c r="VY169" s="21"/>
      <c r="VZ169" s="21"/>
      <c r="WA169" s="21"/>
      <c r="WB169" s="21"/>
      <c r="WC169" s="21"/>
      <c r="WD169" s="21"/>
      <c r="WE169" s="21"/>
      <c r="WF169" s="21"/>
      <c r="WG169" s="21"/>
      <c r="WH169" s="21"/>
    </row>
    <row r="170" spans="1:606" s="8" customFormat="1">
      <c r="A170" s="95"/>
      <c r="B170" s="95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</row>
    <row r="171" spans="1:606" s="8" customFormat="1">
      <c r="A171" s="95"/>
      <c r="B171" s="95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1"/>
      <c r="MO171" s="21"/>
      <c r="MP171" s="21"/>
      <c r="MQ171" s="21"/>
      <c r="MR171" s="21"/>
      <c r="MS171" s="21"/>
      <c r="MT171" s="21"/>
      <c r="MU171" s="21"/>
      <c r="MV171" s="21"/>
      <c r="MW171" s="21"/>
      <c r="MX171" s="21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1"/>
      <c r="NS171" s="21"/>
      <c r="NT171" s="21"/>
      <c r="NU171" s="21"/>
      <c r="NV171" s="21"/>
      <c r="NW171" s="21"/>
      <c r="NX171" s="21"/>
      <c r="NY171" s="21"/>
      <c r="NZ171" s="21"/>
      <c r="OA171" s="21"/>
      <c r="OB171" s="21"/>
      <c r="OC171" s="21"/>
      <c r="OD171" s="21"/>
      <c r="OE171" s="21"/>
      <c r="OF171" s="21"/>
      <c r="OG171" s="21"/>
      <c r="OH171" s="21"/>
      <c r="OI171" s="21"/>
      <c r="OJ171" s="21"/>
      <c r="OK171" s="21"/>
      <c r="OL171" s="21"/>
      <c r="OM171" s="21"/>
      <c r="ON171" s="21"/>
      <c r="OO171" s="21"/>
      <c r="OP171" s="21"/>
      <c r="OQ171" s="21"/>
      <c r="OR171" s="21"/>
      <c r="OS171" s="21"/>
      <c r="OT171" s="21"/>
      <c r="OU171" s="21"/>
      <c r="OV171" s="21"/>
      <c r="OW171" s="21"/>
      <c r="OX171" s="21"/>
      <c r="OY171" s="21"/>
      <c r="OZ171" s="21"/>
      <c r="PA171" s="21"/>
      <c r="PB171" s="21"/>
      <c r="PC171" s="21"/>
      <c r="PD171" s="21"/>
      <c r="PE171" s="21"/>
      <c r="PF171" s="21"/>
      <c r="PG171" s="21"/>
      <c r="PH171" s="21"/>
      <c r="PI171" s="21"/>
      <c r="PJ171" s="21"/>
      <c r="PK171" s="21"/>
      <c r="PL171" s="21"/>
      <c r="PM171" s="21"/>
      <c r="PN171" s="21"/>
      <c r="PO171" s="21"/>
      <c r="PP171" s="21"/>
      <c r="PQ171" s="21"/>
      <c r="PR171" s="21"/>
      <c r="PS171" s="21"/>
      <c r="PT171" s="21"/>
      <c r="PU171" s="21"/>
      <c r="PV171" s="21"/>
      <c r="PW171" s="21"/>
      <c r="PX171" s="21"/>
      <c r="PY171" s="21"/>
      <c r="PZ171" s="21"/>
      <c r="QA171" s="21"/>
      <c r="QB171" s="21"/>
      <c r="QC171" s="21"/>
      <c r="QD171" s="21"/>
      <c r="QE171" s="21"/>
      <c r="QF171" s="21"/>
      <c r="QG171" s="21"/>
      <c r="QH171" s="21"/>
      <c r="QI171" s="21"/>
      <c r="QJ171" s="21"/>
      <c r="QK171" s="21"/>
      <c r="QL171" s="21"/>
      <c r="QM171" s="21"/>
      <c r="QN171" s="21"/>
      <c r="QO171" s="21"/>
      <c r="QP171" s="21"/>
      <c r="QQ171" s="21"/>
      <c r="QR171" s="21"/>
      <c r="QS171" s="21"/>
      <c r="QT171" s="21"/>
      <c r="QU171" s="21"/>
      <c r="QV171" s="21"/>
      <c r="QW171" s="21"/>
      <c r="QX171" s="21"/>
      <c r="QY171" s="21"/>
      <c r="QZ171" s="21"/>
      <c r="RA171" s="21"/>
      <c r="RB171" s="21"/>
      <c r="RC171" s="21"/>
      <c r="RD171" s="21"/>
      <c r="RE171" s="21"/>
      <c r="RF171" s="21"/>
      <c r="RG171" s="21"/>
      <c r="RH171" s="21"/>
      <c r="RI171" s="21"/>
      <c r="RJ171" s="21"/>
      <c r="RK171" s="21"/>
      <c r="RL171" s="21"/>
      <c r="RM171" s="21"/>
      <c r="RN171" s="21"/>
      <c r="RO171" s="21"/>
      <c r="RP171" s="21"/>
      <c r="RQ171" s="21"/>
      <c r="RR171" s="21"/>
      <c r="RS171" s="21"/>
      <c r="RT171" s="21"/>
      <c r="RU171" s="21"/>
      <c r="RV171" s="21"/>
      <c r="RW171" s="21"/>
      <c r="RX171" s="21"/>
      <c r="RY171" s="21"/>
      <c r="RZ171" s="21"/>
      <c r="SA171" s="21"/>
      <c r="SB171" s="21"/>
      <c r="SC171" s="21"/>
      <c r="SD171" s="21"/>
      <c r="SE171" s="21"/>
      <c r="SF171" s="21"/>
      <c r="SG171" s="21"/>
      <c r="SH171" s="21"/>
      <c r="SI171" s="21"/>
      <c r="SJ171" s="21"/>
      <c r="SK171" s="21"/>
      <c r="SL171" s="21"/>
      <c r="SM171" s="21"/>
      <c r="SN171" s="21"/>
      <c r="SO171" s="21"/>
      <c r="SP171" s="21"/>
      <c r="SQ171" s="21"/>
      <c r="SR171" s="21"/>
      <c r="SS171" s="21"/>
      <c r="ST171" s="21"/>
      <c r="SU171" s="21"/>
      <c r="SV171" s="21"/>
      <c r="SW171" s="21"/>
      <c r="SX171" s="21"/>
      <c r="SY171" s="21"/>
      <c r="SZ171" s="21"/>
      <c r="TA171" s="21"/>
      <c r="TB171" s="21"/>
      <c r="TC171" s="21"/>
      <c r="TD171" s="21"/>
      <c r="TE171" s="21"/>
      <c r="TF171" s="21"/>
      <c r="TG171" s="21"/>
      <c r="TH171" s="21"/>
      <c r="TI171" s="21"/>
      <c r="TJ171" s="21"/>
      <c r="TK171" s="21"/>
      <c r="TL171" s="21"/>
      <c r="TM171" s="21"/>
      <c r="TN171" s="21"/>
      <c r="TO171" s="21"/>
      <c r="TP171" s="21"/>
      <c r="TQ171" s="21"/>
      <c r="TR171" s="21"/>
      <c r="TS171" s="21"/>
      <c r="TT171" s="21"/>
      <c r="TU171" s="21"/>
      <c r="TV171" s="21"/>
      <c r="TW171" s="21"/>
      <c r="TX171" s="21"/>
      <c r="TY171" s="21"/>
      <c r="TZ171" s="21"/>
      <c r="UA171" s="21"/>
      <c r="UB171" s="21"/>
      <c r="UC171" s="21"/>
      <c r="UD171" s="21"/>
      <c r="UE171" s="21"/>
      <c r="UF171" s="21"/>
      <c r="UG171" s="21"/>
      <c r="UH171" s="21"/>
      <c r="UI171" s="21"/>
      <c r="UJ171" s="21"/>
      <c r="UK171" s="21"/>
      <c r="UL171" s="21"/>
      <c r="UM171" s="21"/>
      <c r="UN171" s="21"/>
      <c r="UO171" s="21"/>
      <c r="UP171" s="21"/>
      <c r="UQ171" s="21"/>
      <c r="UR171" s="21"/>
      <c r="US171" s="21"/>
      <c r="UT171" s="21"/>
      <c r="UU171" s="21"/>
      <c r="UV171" s="21"/>
      <c r="UW171" s="21"/>
      <c r="UX171" s="21"/>
      <c r="UY171" s="21"/>
      <c r="UZ171" s="21"/>
      <c r="VA171" s="21"/>
      <c r="VB171" s="21"/>
      <c r="VC171" s="21"/>
      <c r="VD171" s="21"/>
      <c r="VE171" s="21"/>
      <c r="VF171" s="21"/>
      <c r="VG171" s="21"/>
      <c r="VH171" s="21"/>
      <c r="VI171" s="21"/>
      <c r="VJ171" s="21"/>
      <c r="VK171" s="21"/>
      <c r="VL171" s="21"/>
      <c r="VM171" s="21"/>
      <c r="VN171" s="21"/>
      <c r="VO171" s="21"/>
      <c r="VP171" s="21"/>
      <c r="VQ171" s="21"/>
      <c r="VR171" s="21"/>
      <c r="VS171" s="21"/>
      <c r="VT171" s="21"/>
      <c r="VU171" s="21"/>
      <c r="VV171" s="21"/>
      <c r="VW171" s="21"/>
      <c r="VX171" s="21"/>
      <c r="VY171" s="21"/>
      <c r="VZ171" s="21"/>
      <c r="WA171" s="21"/>
      <c r="WB171" s="21"/>
      <c r="WC171" s="21"/>
      <c r="WD171" s="21"/>
      <c r="WE171" s="21"/>
      <c r="WF171" s="21"/>
      <c r="WG171" s="21"/>
      <c r="WH171" s="21"/>
    </row>
    <row r="172" spans="1:606" s="8" customFormat="1" ht="21">
      <c r="A172" s="96" t="s">
        <v>335</v>
      </c>
      <c r="B172" s="95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</row>
    <row r="173" spans="1:606" s="8" customFormat="1">
      <c r="A173" s="28" t="s">
        <v>396</v>
      </c>
      <c r="B173" s="286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1"/>
      <c r="MO173" s="21"/>
      <c r="MP173" s="21"/>
      <c r="MQ173" s="21"/>
      <c r="MR173" s="21"/>
      <c r="MS173" s="21"/>
      <c r="MT173" s="21"/>
      <c r="MU173" s="21"/>
      <c r="MV173" s="21"/>
      <c r="MW173" s="21"/>
      <c r="MX173" s="21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1"/>
      <c r="NS173" s="21"/>
      <c r="NT173" s="21"/>
      <c r="NU173" s="21"/>
      <c r="NV173" s="21"/>
      <c r="NW173" s="21"/>
      <c r="NX173" s="21"/>
      <c r="NY173" s="21"/>
      <c r="NZ173" s="21"/>
      <c r="OA173" s="21"/>
      <c r="OB173" s="21"/>
      <c r="OC173" s="21"/>
      <c r="OD173" s="21"/>
      <c r="OE173" s="21"/>
      <c r="OF173" s="21"/>
      <c r="OG173" s="21"/>
      <c r="OH173" s="21"/>
      <c r="OI173" s="21"/>
      <c r="OJ173" s="21"/>
      <c r="OK173" s="21"/>
      <c r="OL173" s="21"/>
      <c r="OM173" s="21"/>
      <c r="ON173" s="21"/>
      <c r="OO173" s="21"/>
      <c r="OP173" s="21"/>
      <c r="OQ173" s="21"/>
      <c r="OR173" s="21"/>
      <c r="OS173" s="21"/>
      <c r="OT173" s="21"/>
      <c r="OU173" s="21"/>
      <c r="OV173" s="21"/>
      <c r="OW173" s="21"/>
      <c r="OX173" s="21"/>
      <c r="OY173" s="21"/>
      <c r="OZ173" s="21"/>
      <c r="PA173" s="21"/>
      <c r="PB173" s="21"/>
      <c r="PC173" s="21"/>
      <c r="PD173" s="21"/>
      <c r="PE173" s="21"/>
      <c r="PF173" s="21"/>
      <c r="PG173" s="21"/>
      <c r="PH173" s="21"/>
      <c r="PI173" s="21"/>
      <c r="PJ173" s="21"/>
      <c r="PK173" s="21"/>
      <c r="PL173" s="21"/>
      <c r="PM173" s="21"/>
      <c r="PN173" s="21"/>
      <c r="PO173" s="21"/>
      <c r="PP173" s="21"/>
      <c r="PQ173" s="21"/>
      <c r="PR173" s="21"/>
      <c r="PS173" s="21"/>
      <c r="PT173" s="21"/>
      <c r="PU173" s="21"/>
      <c r="PV173" s="21"/>
      <c r="PW173" s="21"/>
      <c r="PX173" s="21"/>
      <c r="PY173" s="21"/>
      <c r="PZ173" s="21"/>
      <c r="QA173" s="21"/>
      <c r="QB173" s="21"/>
      <c r="QC173" s="21"/>
      <c r="QD173" s="21"/>
      <c r="QE173" s="21"/>
      <c r="QF173" s="21"/>
      <c r="QG173" s="21"/>
      <c r="QH173" s="21"/>
      <c r="QI173" s="21"/>
      <c r="QJ173" s="21"/>
      <c r="QK173" s="21"/>
      <c r="QL173" s="21"/>
      <c r="QM173" s="21"/>
      <c r="QN173" s="21"/>
      <c r="QO173" s="21"/>
      <c r="QP173" s="21"/>
      <c r="QQ173" s="21"/>
      <c r="QR173" s="21"/>
      <c r="QS173" s="21"/>
      <c r="QT173" s="21"/>
      <c r="QU173" s="21"/>
      <c r="QV173" s="21"/>
      <c r="QW173" s="21"/>
      <c r="QX173" s="21"/>
      <c r="QY173" s="21"/>
      <c r="QZ173" s="21"/>
      <c r="RA173" s="21"/>
      <c r="RB173" s="21"/>
      <c r="RC173" s="21"/>
      <c r="RD173" s="21"/>
      <c r="RE173" s="21"/>
      <c r="RF173" s="21"/>
      <c r="RG173" s="21"/>
      <c r="RH173" s="21"/>
      <c r="RI173" s="21"/>
      <c r="RJ173" s="21"/>
      <c r="RK173" s="21"/>
      <c r="RL173" s="21"/>
      <c r="RM173" s="21"/>
      <c r="RN173" s="21"/>
      <c r="RO173" s="21"/>
      <c r="RP173" s="21"/>
      <c r="RQ173" s="21"/>
      <c r="RR173" s="21"/>
      <c r="RS173" s="21"/>
      <c r="RT173" s="21"/>
      <c r="RU173" s="21"/>
      <c r="RV173" s="21"/>
      <c r="RW173" s="21"/>
      <c r="RX173" s="21"/>
      <c r="RY173" s="21"/>
      <c r="RZ173" s="21"/>
      <c r="SA173" s="21"/>
      <c r="SB173" s="21"/>
      <c r="SC173" s="21"/>
      <c r="SD173" s="21"/>
      <c r="SE173" s="21"/>
      <c r="SF173" s="21"/>
      <c r="SG173" s="21"/>
      <c r="SH173" s="21"/>
      <c r="SI173" s="21"/>
      <c r="SJ173" s="21"/>
      <c r="SK173" s="21"/>
      <c r="SL173" s="21"/>
      <c r="SM173" s="21"/>
      <c r="SN173" s="21"/>
      <c r="SO173" s="21"/>
      <c r="SP173" s="21"/>
      <c r="SQ173" s="21"/>
      <c r="SR173" s="21"/>
      <c r="SS173" s="21"/>
      <c r="ST173" s="21"/>
      <c r="SU173" s="21"/>
      <c r="SV173" s="21"/>
      <c r="SW173" s="21"/>
      <c r="SX173" s="21"/>
      <c r="SY173" s="21"/>
      <c r="SZ173" s="21"/>
      <c r="TA173" s="21"/>
      <c r="TB173" s="21"/>
      <c r="TC173" s="21"/>
      <c r="TD173" s="21"/>
      <c r="TE173" s="21"/>
      <c r="TF173" s="21"/>
      <c r="TG173" s="21"/>
      <c r="TH173" s="21"/>
      <c r="TI173" s="21"/>
      <c r="TJ173" s="21"/>
      <c r="TK173" s="21"/>
      <c r="TL173" s="21"/>
      <c r="TM173" s="21"/>
      <c r="TN173" s="21"/>
      <c r="TO173" s="21"/>
      <c r="TP173" s="21"/>
      <c r="TQ173" s="21"/>
      <c r="TR173" s="21"/>
      <c r="TS173" s="21"/>
      <c r="TT173" s="21"/>
      <c r="TU173" s="21"/>
      <c r="TV173" s="21"/>
      <c r="TW173" s="21"/>
      <c r="TX173" s="21"/>
      <c r="TY173" s="21"/>
      <c r="TZ173" s="21"/>
      <c r="UA173" s="21"/>
      <c r="UB173" s="21"/>
      <c r="UC173" s="21"/>
      <c r="UD173" s="21"/>
      <c r="UE173" s="21"/>
      <c r="UF173" s="21"/>
      <c r="UG173" s="21"/>
      <c r="UH173" s="21"/>
      <c r="UI173" s="21"/>
      <c r="UJ173" s="21"/>
      <c r="UK173" s="21"/>
      <c r="UL173" s="21"/>
      <c r="UM173" s="21"/>
      <c r="UN173" s="21"/>
      <c r="UO173" s="21"/>
      <c r="UP173" s="21"/>
      <c r="UQ173" s="21"/>
      <c r="UR173" s="21"/>
      <c r="US173" s="21"/>
      <c r="UT173" s="21"/>
      <c r="UU173" s="21"/>
      <c r="UV173" s="21"/>
      <c r="UW173" s="21"/>
      <c r="UX173" s="21"/>
      <c r="UY173" s="21"/>
      <c r="UZ173" s="21"/>
      <c r="VA173" s="21"/>
      <c r="VB173" s="21"/>
      <c r="VC173" s="21"/>
      <c r="VD173" s="21"/>
      <c r="VE173" s="21"/>
      <c r="VF173" s="21"/>
      <c r="VG173" s="21"/>
      <c r="VH173" s="21"/>
      <c r="VI173" s="21"/>
      <c r="VJ173" s="21"/>
      <c r="VK173" s="21"/>
      <c r="VL173" s="21"/>
      <c r="VM173" s="21"/>
      <c r="VN173" s="21"/>
      <c r="VO173" s="21"/>
      <c r="VP173" s="21"/>
      <c r="VQ173" s="21"/>
      <c r="VR173" s="21"/>
      <c r="VS173" s="21"/>
      <c r="VT173" s="21"/>
      <c r="VU173" s="21"/>
      <c r="VV173" s="21"/>
      <c r="VW173" s="21"/>
      <c r="VX173" s="21"/>
      <c r="VY173" s="21"/>
      <c r="VZ173" s="21"/>
      <c r="WA173" s="21"/>
      <c r="WB173" s="21"/>
      <c r="WC173" s="21"/>
      <c r="WD173" s="21"/>
      <c r="WE173" s="21"/>
      <c r="WF173" s="21"/>
      <c r="WG173" s="21"/>
      <c r="WH173" s="21"/>
    </row>
    <row r="174" spans="1:606" s="8" customFormat="1" ht="18">
      <c r="A174" s="29" t="s">
        <v>35</v>
      </c>
      <c r="B174" s="21"/>
      <c r="D174" s="53" t="str">
        <f>Inputs!B156</f>
        <v>Gas Pipeline Business</v>
      </c>
      <c r="E174" s="53" t="str">
        <f>Inputs!C156</f>
        <v xml:space="preserve"> DY20 data</v>
      </c>
      <c r="F174" s="53" t="str">
        <f>Inputs!D156</f>
        <v>DY21 data</v>
      </c>
      <c r="J174" s="299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</row>
    <row r="175" spans="1:606" s="8" customFormat="1">
      <c r="A175" s="25" t="s">
        <v>33</v>
      </c>
      <c r="B175" s="26" t="s">
        <v>34</v>
      </c>
      <c r="D175" s="129" t="str">
        <f>Inputs!B157</f>
        <v>GasNet</v>
      </c>
      <c r="E175" s="187" t="str">
        <f>TEXT(Inputs!C157,"#")&amp;" years"</f>
        <v>26 years</v>
      </c>
      <c r="F175" s="248" t="str">
        <f>TEXT(Inputs!D157,"#")&amp;" years"</f>
        <v>25 years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</row>
    <row r="176" spans="1:606" s="8" customFormat="1">
      <c r="A176" s="115" t="s">
        <v>337</v>
      </c>
      <c r="B176" s="115" t="s">
        <v>368</v>
      </c>
      <c r="D176" s="130" t="str">
        <f>Inputs!B158</f>
        <v>Powerco</v>
      </c>
      <c r="E176" s="188" t="str">
        <f>TEXT(Inputs!C158,"#")&amp;" years"</f>
        <v>17 years</v>
      </c>
      <c r="F176" s="249" t="str">
        <f>TEXT(Inputs!D158,"#")&amp;" years"</f>
        <v>22 years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</row>
    <row r="177" spans="1:606" s="8" customFormat="1">
      <c r="A177" s="21" t="s">
        <v>337</v>
      </c>
      <c r="B177" s="21" t="s">
        <v>160</v>
      </c>
      <c r="D177" s="129" t="str">
        <f>Inputs!B159</f>
        <v>Vector</v>
      </c>
      <c r="E177" s="187" t="str">
        <f>TEXT(Inputs!C159,"#")&amp;" years"</f>
        <v>32 years</v>
      </c>
      <c r="F177" s="248" t="str">
        <f>TEXT(Inputs!D159,"#")&amp;" years"</f>
        <v>32 years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</row>
    <row r="178" spans="1:606" s="8" customFormat="1">
      <c r="A178" s="21"/>
      <c r="B178" s="21"/>
      <c r="D178" s="130" t="str">
        <f>Inputs!B160</f>
        <v>First Gas distribution</v>
      </c>
      <c r="E178" s="188" t="str">
        <f>TEXT(Inputs!C160,"#")&amp;" years"</f>
        <v>22 years</v>
      </c>
      <c r="F178" s="249" t="str">
        <f>TEXT(Inputs!D160,"#")&amp;" years"</f>
        <v>26 years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</row>
    <row r="179" spans="1:606" s="8" customFormat="1">
      <c r="A179" s="21"/>
      <c r="B179" s="21"/>
      <c r="D179" s="129" t="str">
        <f>Inputs!B161</f>
        <v>First Gas transmission</v>
      </c>
      <c r="E179" s="187" t="str">
        <f>TEXT(Inputs!C161,"#")&amp;" years"</f>
        <v>21 years</v>
      </c>
      <c r="F179" s="248" t="str">
        <f>TEXT(Inputs!D161,"#")&amp;" years"</f>
        <v>23 years</v>
      </c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</row>
    <row r="180" spans="1:606" s="8" customFormat="1" ht="21">
      <c r="A180" s="261" t="s">
        <v>336</v>
      </c>
      <c r="B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</row>
    <row r="181" spans="1:606" s="8" customFormat="1">
      <c r="A181" s="28" t="s">
        <v>397</v>
      </c>
      <c r="B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</row>
    <row r="182" spans="1:606" s="8" customFormat="1" ht="18">
      <c r="A182" s="29" t="s">
        <v>35</v>
      </c>
      <c r="B182" s="21"/>
      <c r="D182" s="53" t="str">
        <f>Inputs!B164</f>
        <v>Gas Pipeline Business</v>
      </c>
      <c r="E182" s="53" t="str">
        <f>Inputs!C164</f>
        <v xml:space="preserve"> DY20 data</v>
      </c>
      <c r="F182" s="53" t="str">
        <f>Inputs!D164</f>
        <v>DY21 data</v>
      </c>
      <c r="J182" s="299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</row>
    <row r="183" spans="1:606" s="8" customFormat="1">
      <c r="A183" s="209" t="s">
        <v>33</v>
      </c>
      <c r="B183" s="93" t="s">
        <v>34</v>
      </c>
      <c r="D183" s="129" t="str">
        <f>Inputs!B165</f>
        <v>GasNet</v>
      </c>
      <c r="E183" s="187" t="str">
        <f>TEXT(Inputs!C165,"#")&amp;" years"</f>
        <v>16 years</v>
      </c>
      <c r="F183" s="248" t="str">
        <f>TEXT(Inputs!D165,"#")&amp;" years"</f>
        <v>20 years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</row>
    <row r="184" spans="1:606" s="8" customFormat="1">
      <c r="A184" s="309" t="s">
        <v>337</v>
      </c>
      <c r="B184" s="309" t="s">
        <v>161</v>
      </c>
      <c r="D184" s="130" t="str">
        <f>Inputs!B166</f>
        <v>Powerco</v>
      </c>
      <c r="E184" s="188" t="str">
        <f>TEXT(Inputs!C166,"#")&amp;" years"</f>
        <v>15 years</v>
      </c>
      <c r="F184" s="249" t="str">
        <f>TEXT(Inputs!D166,"#")&amp;" years"</f>
        <v>18 years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</row>
    <row r="185" spans="1:606" s="8" customFormat="1">
      <c r="A185" s="21"/>
      <c r="B185" s="21"/>
      <c r="D185" s="129" t="str">
        <f>Inputs!B167</f>
        <v>Vector</v>
      </c>
      <c r="E185" s="187" t="str">
        <f>TEXT(Inputs!C167,"#")&amp;" years"</f>
        <v>18 years</v>
      </c>
      <c r="F185" s="248" t="str">
        <f>TEXT(Inputs!D167,"#")&amp;" years"</f>
        <v>21 years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1"/>
      <c r="MO185" s="21"/>
      <c r="MP185" s="21"/>
      <c r="MQ185" s="21"/>
      <c r="MR185" s="21"/>
      <c r="MS185" s="21"/>
      <c r="MT185" s="21"/>
      <c r="MU185" s="21"/>
      <c r="MV185" s="21"/>
      <c r="MW185" s="21"/>
      <c r="MX185" s="21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1"/>
      <c r="NS185" s="21"/>
      <c r="NT185" s="21"/>
      <c r="NU185" s="21"/>
      <c r="NV185" s="21"/>
      <c r="NW185" s="21"/>
      <c r="NX185" s="21"/>
      <c r="NY185" s="21"/>
      <c r="NZ185" s="21"/>
      <c r="OA185" s="21"/>
      <c r="OB185" s="21"/>
      <c r="OC185" s="21"/>
      <c r="OD185" s="21"/>
      <c r="OE185" s="21"/>
      <c r="OF185" s="21"/>
      <c r="OG185" s="21"/>
      <c r="OH185" s="21"/>
      <c r="OI185" s="21"/>
      <c r="OJ185" s="21"/>
      <c r="OK185" s="21"/>
      <c r="OL185" s="21"/>
      <c r="OM185" s="21"/>
      <c r="ON185" s="21"/>
      <c r="OO185" s="21"/>
      <c r="OP185" s="21"/>
      <c r="OQ185" s="21"/>
      <c r="OR185" s="21"/>
      <c r="OS185" s="21"/>
      <c r="OT185" s="21"/>
      <c r="OU185" s="21"/>
      <c r="OV185" s="21"/>
      <c r="OW185" s="21"/>
      <c r="OX185" s="21"/>
      <c r="OY185" s="21"/>
      <c r="OZ185" s="21"/>
      <c r="PA185" s="21"/>
      <c r="PB185" s="21"/>
      <c r="PC185" s="21"/>
      <c r="PD185" s="21"/>
      <c r="PE185" s="21"/>
      <c r="PF185" s="21"/>
      <c r="PG185" s="21"/>
      <c r="PH185" s="21"/>
      <c r="PI185" s="21"/>
      <c r="PJ185" s="21"/>
      <c r="PK185" s="21"/>
      <c r="PL185" s="21"/>
      <c r="PM185" s="21"/>
      <c r="PN185" s="21"/>
      <c r="PO185" s="21"/>
      <c r="PP185" s="21"/>
      <c r="PQ185" s="21"/>
      <c r="PR185" s="21"/>
      <c r="PS185" s="21"/>
      <c r="PT185" s="21"/>
      <c r="PU185" s="21"/>
      <c r="PV185" s="21"/>
      <c r="PW185" s="21"/>
      <c r="PX185" s="21"/>
      <c r="PY185" s="21"/>
      <c r="PZ185" s="21"/>
      <c r="QA185" s="21"/>
      <c r="QB185" s="21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1"/>
      <c r="QP185" s="21"/>
      <c r="QQ185" s="21"/>
      <c r="QR185" s="21"/>
      <c r="QS185" s="21"/>
      <c r="QT185" s="21"/>
      <c r="QU185" s="21"/>
      <c r="QV185" s="21"/>
      <c r="QW185" s="21"/>
      <c r="QX185" s="21"/>
      <c r="QY185" s="21"/>
      <c r="QZ185" s="21"/>
      <c r="RA185" s="21"/>
      <c r="RB185" s="21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1"/>
      <c r="RP185" s="21"/>
      <c r="RQ185" s="21"/>
      <c r="RR185" s="21"/>
      <c r="RS185" s="21"/>
      <c r="RT185" s="21"/>
      <c r="RU185" s="21"/>
      <c r="RV185" s="21"/>
      <c r="RW185" s="21"/>
      <c r="RX185" s="21"/>
      <c r="RY185" s="21"/>
      <c r="RZ185" s="21"/>
      <c r="SA185" s="21"/>
      <c r="SB185" s="21"/>
      <c r="SC185" s="21"/>
      <c r="SD185" s="21"/>
      <c r="SE185" s="21"/>
      <c r="SF185" s="21"/>
      <c r="SG185" s="21"/>
      <c r="SH185" s="21"/>
      <c r="SI185" s="21"/>
      <c r="SJ185" s="21"/>
      <c r="SK185" s="21"/>
      <c r="SL185" s="21"/>
      <c r="SM185" s="21"/>
      <c r="SN185" s="21"/>
      <c r="SO185" s="21"/>
      <c r="SP185" s="21"/>
      <c r="SQ185" s="21"/>
      <c r="SR185" s="21"/>
      <c r="SS185" s="21"/>
      <c r="ST185" s="21"/>
      <c r="SU185" s="21"/>
      <c r="SV185" s="21"/>
      <c r="SW185" s="21"/>
      <c r="SX185" s="21"/>
      <c r="SY185" s="21"/>
      <c r="SZ185" s="21"/>
      <c r="TA185" s="21"/>
      <c r="TB185" s="21"/>
      <c r="TC185" s="21"/>
      <c r="TD185" s="21"/>
      <c r="TE185" s="21"/>
      <c r="TF185" s="21"/>
      <c r="TG185" s="21"/>
      <c r="TH185" s="21"/>
      <c r="TI185" s="21"/>
      <c r="TJ185" s="21"/>
      <c r="TK185" s="21"/>
      <c r="TL185" s="21"/>
      <c r="TM185" s="21"/>
      <c r="TN185" s="21"/>
      <c r="TO185" s="21"/>
      <c r="TP185" s="21"/>
      <c r="TQ185" s="21"/>
      <c r="TR185" s="21"/>
      <c r="TS185" s="21"/>
      <c r="TT185" s="21"/>
      <c r="TU185" s="21"/>
      <c r="TV185" s="21"/>
      <c r="TW185" s="21"/>
      <c r="TX185" s="21"/>
      <c r="TY185" s="21"/>
      <c r="TZ185" s="21"/>
      <c r="UA185" s="21"/>
      <c r="UB185" s="21"/>
      <c r="UC185" s="21"/>
      <c r="UD185" s="21"/>
      <c r="UE185" s="21"/>
      <c r="UF185" s="21"/>
      <c r="UG185" s="21"/>
      <c r="UH185" s="21"/>
      <c r="UI185" s="21"/>
      <c r="UJ185" s="21"/>
      <c r="UK185" s="21"/>
      <c r="UL185" s="21"/>
      <c r="UM185" s="21"/>
      <c r="UN185" s="21"/>
      <c r="UO185" s="21"/>
      <c r="UP185" s="21"/>
      <c r="UQ185" s="21"/>
      <c r="UR185" s="21"/>
      <c r="US185" s="21"/>
      <c r="UT185" s="21"/>
      <c r="UU185" s="21"/>
      <c r="UV185" s="21"/>
      <c r="UW185" s="21"/>
      <c r="UX185" s="21"/>
      <c r="UY185" s="21"/>
      <c r="UZ185" s="21"/>
      <c r="VA185" s="21"/>
      <c r="VB185" s="21"/>
      <c r="VC185" s="21"/>
      <c r="VD185" s="21"/>
      <c r="VE185" s="21"/>
      <c r="VF185" s="21"/>
      <c r="VG185" s="21"/>
      <c r="VH185" s="21"/>
      <c r="VI185" s="21"/>
      <c r="VJ185" s="21"/>
      <c r="VK185" s="21"/>
      <c r="VL185" s="21"/>
      <c r="VM185" s="21"/>
      <c r="VN185" s="21"/>
      <c r="VO185" s="21"/>
      <c r="VP185" s="21"/>
      <c r="VQ185" s="21"/>
      <c r="VR185" s="21"/>
      <c r="VS185" s="21"/>
      <c r="VT185" s="21"/>
      <c r="VU185" s="21"/>
      <c r="VV185" s="21"/>
      <c r="VW185" s="21"/>
      <c r="VX185" s="21"/>
      <c r="VY185" s="21"/>
      <c r="VZ185" s="21"/>
      <c r="WA185" s="21"/>
      <c r="WB185" s="21"/>
      <c r="WC185" s="21"/>
      <c r="WD185" s="21"/>
      <c r="WE185" s="21"/>
      <c r="WF185" s="21"/>
      <c r="WG185" s="21"/>
      <c r="WH185" s="21"/>
    </row>
    <row r="186" spans="1:606" s="8" customFormat="1">
      <c r="A186" s="21"/>
      <c r="B186" s="21"/>
      <c r="D186" s="130" t="str">
        <f>Inputs!B168</f>
        <v>First Gas distribution</v>
      </c>
      <c r="E186" s="188" t="str">
        <f>TEXT(Inputs!C168,"#")&amp;" years"</f>
        <v>18 years</v>
      </c>
      <c r="F186" s="249" t="str">
        <f>TEXT(Inputs!D168,"#")&amp;" years"</f>
        <v>17 years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</row>
    <row r="187" spans="1:606" s="8" customFormat="1">
      <c r="A187" s="21"/>
      <c r="B187" s="21"/>
      <c r="D187" s="129" t="str">
        <f>Inputs!B169</f>
        <v>First Gas transmission</v>
      </c>
      <c r="E187" s="187" t="str">
        <f>TEXT(Inputs!C169,"#")&amp;" years"</f>
        <v>15 years</v>
      </c>
      <c r="F187" s="248" t="str">
        <f>TEXT(Inputs!D169,"#")&amp;" years"</f>
        <v>17 years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</row>
    <row r="188" spans="1:606" s="8" customFormat="1">
      <c r="A188" s="95"/>
      <c r="B188" s="95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1"/>
      <c r="MO188" s="21"/>
      <c r="MP188" s="21"/>
      <c r="MQ188" s="21"/>
      <c r="MR188" s="21"/>
      <c r="MS188" s="21"/>
      <c r="MT188" s="21"/>
      <c r="MU188" s="21"/>
      <c r="MV188" s="21"/>
      <c r="MW188" s="21"/>
      <c r="MX188" s="21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1"/>
      <c r="NS188" s="21"/>
      <c r="NT188" s="21"/>
      <c r="NU188" s="21"/>
      <c r="NV188" s="21"/>
      <c r="NW188" s="21"/>
      <c r="NX188" s="21"/>
      <c r="NY188" s="21"/>
      <c r="NZ188" s="21"/>
      <c r="OA188" s="21"/>
      <c r="OB188" s="21"/>
      <c r="OC188" s="21"/>
      <c r="OD188" s="21"/>
      <c r="OE188" s="21"/>
      <c r="OF188" s="21"/>
      <c r="OG188" s="21"/>
      <c r="OH188" s="21"/>
      <c r="OI188" s="21"/>
      <c r="OJ188" s="21"/>
      <c r="OK188" s="21"/>
      <c r="OL188" s="21"/>
      <c r="OM188" s="21"/>
      <c r="ON188" s="21"/>
      <c r="OO188" s="21"/>
      <c r="OP188" s="21"/>
      <c r="OQ188" s="21"/>
      <c r="OR188" s="21"/>
      <c r="OS188" s="21"/>
      <c r="OT188" s="21"/>
      <c r="OU188" s="21"/>
      <c r="OV188" s="21"/>
      <c r="OW188" s="21"/>
      <c r="OX188" s="21"/>
      <c r="OY188" s="21"/>
      <c r="OZ188" s="21"/>
      <c r="PA188" s="21"/>
      <c r="PB188" s="21"/>
      <c r="PC188" s="21"/>
      <c r="PD188" s="21"/>
      <c r="PE188" s="21"/>
      <c r="PF188" s="21"/>
      <c r="PG188" s="21"/>
      <c r="PH188" s="21"/>
      <c r="PI188" s="21"/>
      <c r="PJ188" s="21"/>
      <c r="PK188" s="21"/>
      <c r="PL188" s="21"/>
      <c r="PM188" s="21"/>
      <c r="PN188" s="21"/>
      <c r="PO188" s="21"/>
      <c r="PP188" s="21"/>
      <c r="PQ188" s="21"/>
      <c r="PR188" s="21"/>
      <c r="PS188" s="21"/>
      <c r="PT188" s="21"/>
      <c r="PU188" s="21"/>
      <c r="PV188" s="21"/>
      <c r="PW188" s="21"/>
      <c r="PX188" s="21"/>
      <c r="PY188" s="21"/>
      <c r="PZ188" s="21"/>
      <c r="QA188" s="21"/>
      <c r="QB188" s="21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1"/>
      <c r="QP188" s="21"/>
      <c r="QQ188" s="21"/>
      <c r="QR188" s="21"/>
      <c r="QS188" s="21"/>
      <c r="QT188" s="21"/>
      <c r="QU188" s="21"/>
      <c r="QV188" s="21"/>
      <c r="QW188" s="21"/>
      <c r="QX188" s="21"/>
      <c r="QY188" s="21"/>
      <c r="QZ188" s="21"/>
      <c r="RA188" s="21"/>
      <c r="RB188" s="21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1"/>
      <c r="RP188" s="21"/>
      <c r="RQ188" s="21"/>
      <c r="RR188" s="21"/>
      <c r="RS188" s="21"/>
      <c r="RT188" s="21"/>
      <c r="RU188" s="21"/>
      <c r="RV188" s="21"/>
      <c r="RW188" s="21"/>
      <c r="RX188" s="21"/>
      <c r="RY188" s="21"/>
      <c r="RZ188" s="21"/>
      <c r="SA188" s="21"/>
      <c r="SB188" s="21"/>
      <c r="SC188" s="21"/>
      <c r="SD188" s="21"/>
      <c r="SE188" s="21"/>
      <c r="SF188" s="21"/>
      <c r="SG188" s="21"/>
      <c r="SH188" s="21"/>
      <c r="SI188" s="21"/>
      <c r="SJ188" s="21"/>
      <c r="SK188" s="21"/>
      <c r="SL188" s="21"/>
      <c r="SM188" s="21"/>
      <c r="SN188" s="21"/>
      <c r="SO188" s="21"/>
      <c r="SP188" s="21"/>
      <c r="SQ188" s="21"/>
      <c r="SR188" s="21"/>
      <c r="SS188" s="21"/>
      <c r="ST188" s="21"/>
      <c r="SU188" s="21"/>
      <c r="SV188" s="21"/>
      <c r="SW188" s="21"/>
      <c r="SX188" s="21"/>
      <c r="SY188" s="21"/>
      <c r="SZ188" s="21"/>
      <c r="TA188" s="21"/>
      <c r="TB188" s="21"/>
      <c r="TC188" s="21"/>
      <c r="TD188" s="21"/>
      <c r="TE188" s="21"/>
      <c r="TF188" s="21"/>
      <c r="TG188" s="21"/>
      <c r="TH188" s="21"/>
      <c r="TI188" s="21"/>
      <c r="TJ188" s="21"/>
      <c r="TK188" s="21"/>
      <c r="TL188" s="21"/>
      <c r="TM188" s="21"/>
      <c r="TN188" s="21"/>
      <c r="TO188" s="21"/>
      <c r="TP188" s="21"/>
      <c r="TQ188" s="21"/>
      <c r="TR188" s="21"/>
      <c r="TS188" s="21"/>
      <c r="TT188" s="21"/>
      <c r="TU188" s="21"/>
      <c r="TV188" s="21"/>
      <c r="TW188" s="21"/>
      <c r="TX188" s="21"/>
      <c r="TY188" s="21"/>
      <c r="TZ188" s="21"/>
      <c r="UA188" s="21"/>
      <c r="UB188" s="21"/>
      <c r="UC188" s="21"/>
      <c r="UD188" s="21"/>
      <c r="UE188" s="21"/>
      <c r="UF188" s="21"/>
      <c r="UG188" s="21"/>
      <c r="UH188" s="21"/>
      <c r="UI188" s="21"/>
      <c r="UJ188" s="21"/>
      <c r="UK188" s="21"/>
      <c r="UL188" s="21"/>
      <c r="UM188" s="21"/>
      <c r="UN188" s="21"/>
      <c r="UO188" s="21"/>
      <c r="UP188" s="21"/>
      <c r="UQ188" s="21"/>
      <c r="UR188" s="21"/>
      <c r="US188" s="21"/>
      <c r="UT188" s="21"/>
      <c r="UU188" s="21"/>
      <c r="UV188" s="21"/>
      <c r="UW188" s="21"/>
      <c r="UX188" s="21"/>
      <c r="UY188" s="21"/>
      <c r="UZ188" s="21"/>
      <c r="VA188" s="21"/>
      <c r="VB188" s="21"/>
      <c r="VC188" s="21"/>
      <c r="VD188" s="21"/>
      <c r="VE188" s="21"/>
      <c r="VF188" s="21"/>
      <c r="VG188" s="21"/>
      <c r="VH188" s="21"/>
      <c r="VI188" s="21"/>
      <c r="VJ188" s="21"/>
      <c r="VK188" s="21"/>
      <c r="VL188" s="21"/>
      <c r="VM188" s="21"/>
      <c r="VN188" s="21"/>
      <c r="VO188" s="21"/>
      <c r="VP188" s="21"/>
      <c r="VQ188" s="21"/>
      <c r="VR188" s="21"/>
      <c r="VS188" s="21"/>
      <c r="VT188" s="21"/>
      <c r="VU188" s="21"/>
      <c r="VV188" s="21"/>
      <c r="VW188" s="21"/>
      <c r="VX188" s="21"/>
      <c r="VY188" s="21"/>
      <c r="VZ188" s="21"/>
      <c r="WA188" s="21"/>
      <c r="WB188" s="21"/>
      <c r="WC188" s="21"/>
      <c r="WD188" s="21"/>
      <c r="WE188" s="21"/>
      <c r="WF188" s="21"/>
      <c r="WG188" s="21"/>
      <c r="WH188" s="21"/>
    </row>
    <row r="189" spans="1:606" s="8" customFormat="1" ht="21">
      <c r="A189" s="96" t="s">
        <v>338</v>
      </c>
      <c r="B189" s="95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1"/>
      <c r="MO189" s="21"/>
      <c r="MP189" s="21"/>
      <c r="MQ189" s="21"/>
      <c r="MR189" s="21"/>
      <c r="MS189" s="21"/>
      <c r="MT189" s="21"/>
      <c r="MU189" s="21"/>
      <c r="MV189" s="21"/>
      <c r="MW189" s="21"/>
      <c r="MX189" s="21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1"/>
      <c r="NS189" s="21"/>
      <c r="NT189" s="21"/>
      <c r="NU189" s="21"/>
      <c r="NV189" s="21"/>
      <c r="NW189" s="21"/>
      <c r="NX189" s="21"/>
      <c r="NY189" s="21"/>
      <c r="NZ189" s="21"/>
      <c r="OA189" s="21"/>
      <c r="OB189" s="21"/>
      <c r="OC189" s="21"/>
      <c r="OD189" s="21"/>
      <c r="OE189" s="21"/>
      <c r="OF189" s="21"/>
      <c r="OG189" s="21"/>
      <c r="OH189" s="21"/>
      <c r="OI189" s="21"/>
      <c r="OJ189" s="21"/>
      <c r="OK189" s="21"/>
      <c r="OL189" s="21"/>
      <c r="OM189" s="21"/>
      <c r="ON189" s="21"/>
      <c r="OO189" s="21"/>
      <c r="OP189" s="21"/>
      <c r="OQ189" s="21"/>
      <c r="OR189" s="21"/>
      <c r="OS189" s="21"/>
      <c r="OT189" s="21"/>
      <c r="OU189" s="21"/>
      <c r="OV189" s="21"/>
      <c r="OW189" s="21"/>
      <c r="OX189" s="21"/>
      <c r="OY189" s="21"/>
      <c r="OZ189" s="21"/>
      <c r="PA189" s="21"/>
      <c r="PB189" s="21"/>
      <c r="PC189" s="21"/>
      <c r="PD189" s="21"/>
      <c r="PE189" s="21"/>
      <c r="PF189" s="21"/>
      <c r="PG189" s="21"/>
      <c r="PH189" s="21"/>
      <c r="PI189" s="21"/>
      <c r="PJ189" s="21"/>
      <c r="PK189" s="21"/>
      <c r="PL189" s="21"/>
      <c r="PM189" s="21"/>
      <c r="PN189" s="21"/>
      <c r="PO189" s="21"/>
      <c r="PP189" s="21"/>
      <c r="PQ189" s="21"/>
      <c r="PR189" s="21"/>
      <c r="PS189" s="21"/>
      <c r="PT189" s="21"/>
      <c r="PU189" s="21"/>
      <c r="PV189" s="21"/>
      <c r="PW189" s="21"/>
      <c r="PX189" s="21"/>
      <c r="PY189" s="21"/>
      <c r="PZ189" s="21"/>
      <c r="QA189" s="21"/>
      <c r="QB189" s="21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1"/>
      <c r="QP189" s="21"/>
      <c r="QQ189" s="21"/>
      <c r="QR189" s="21"/>
      <c r="QS189" s="21"/>
      <c r="QT189" s="21"/>
      <c r="QU189" s="21"/>
      <c r="QV189" s="21"/>
      <c r="QW189" s="21"/>
      <c r="QX189" s="21"/>
      <c r="QY189" s="21"/>
      <c r="QZ189" s="21"/>
      <c r="RA189" s="21"/>
      <c r="RB189" s="21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1"/>
      <c r="RP189" s="21"/>
      <c r="RQ189" s="21"/>
      <c r="RR189" s="21"/>
      <c r="RS189" s="21"/>
      <c r="RT189" s="21"/>
      <c r="RU189" s="21"/>
      <c r="RV189" s="21"/>
      <c r="RW189" s="21"/>
      <c r="RX189" s="21"/>
      <c r="RY189" s="21"/>
      <c r="RZ189" s="21"/>
      <c r="SA189" s="21"/>
      <c r="SB189" s="21"/>
      <c r="SC189" s="21"/>
      <c r="SD189" s="21"/>
      <c r="SE189" s="21"/>
      <c r="SF189" s="21"/>
      <c r="SG189" s="21"/>
      <c r="SH189" s="21"/>
      <c r="SI189" s="21"/>
      <c r="SJ189" s="21"/>
      <c r="SK189" s="21"/>
      <c r="SL189" s="21"/>
      <c r="SM189" s="21"/>
      <c r="SN189" s="21"/>
      <c r="SO189" s="21"/>
      <c r="SP189" s="21"/>
      <c r="SQ189" s="21"/>
      <c r="SR189" s="21"/>
      <c r="SS189" s="21"/>
      <c r="ST189" s="21"/>
      <c r="SU189" s="21"/>
      <c r="SV189" s="21"/>
      <c r="SW189" s="21"/>
      <c r="SX189" s="21"/>
      <c r="SY189" s="21"/>
      <c r="SZ189" s="21"/>
      <c r="TA189" s="21"/>
      <c r="TB189" s="21"/>
      <c r="TC189" s="21"/>
      <c r="TD189" s="21"/>
      <c r="TE189" s="21"/>
      <c r="TF189" s="21"/>
      <c r="TG189" s="21"/>
      <c r="TH189" s="21"/>
      <c r="TI189" s="21"/>
      <c r="TJ189" s="21"/>
      <c r="TK189" s="21"/>
      <c r="TL189" s="21"/>
      <c r="TM189" s="21"/>
      <c r="TN189" s="21"/>
      <c r="TO189" s="21"/>
      <c r="TP189" s="21"/>
      <c r="TQ189" s="21"/>
      <c r="TR189" s="21"/>
      <c r="TS189" s="21"/>
      <c r="TT189" s="21"/>
      <c r="TU189" s="21"/>
      <c r="TV189" s="21"/>
      <c r="TW189" s="21"/>
      <c r="TX189" s="21"/>
      <c r="TY189" s="21"/>
      <c r="TZ189" s="21"/>
      <c r="UA189" s="21"/>
      <c r="UB189" s="21"/>
      <c r="UC189" s="21"/>
      <c r="UD189" s="21"/>
      <c r="UE189" s="21"/>
      <c r="UF189" s="21"/>
      <c r="UG189" s="21"/>
      <c r="UH189" s="21"/>
      <c r="UI189" s="21"/>
      <c r="UJ189" s="21"/>
      <c r="UK189" s="21"/>
      <c r="UL189" s="21"/>
      <c r="UM189" s="21"/>
      <c r="UN189" s="21"/>
      <c r="UO189" s="21"/>
      <c r="UP189" s="21"/>
      <c r="UQ189" s="21"/>
      <c r="UR189" s="21"/>
      <c r="US189" s="21"/>
      <c r="UT189" s="21"/>
      <c r="UU189" s="21"/>
      <c r="UV189" s="21"/>
      <c r="UW189" s="21"/>
      <c r="UX189" s="21"/>
      <c r="UY189" s="21"/>
      <c r="UZ189" s="21"/>
      <c r="VA189" s="21"/>
      <c r="VB189" s="21"/>
      <c r="VC189" s="21"/>
      <c r="VD189" s="21"/>
      <c r="VE189" s="21"/>
      <c r="VF189" s="21"/>
      <c r="VG189" s="21"/>
      <c r="VH189" s="21"/>
      <c r="VI189" s="21"/>
      <c r="VJ189" s="21"/>
      <c r="VK189" s="21"/>
      <c r="VL189" s="21"/>
      <c r="VM189" s="21"/>
      <c r="VN189" s="21"/>
      <c r="VO189" s="21"/>
      <c r="VP189" s="21"/>
      <c r="VQ189" s="21"/>
      <c r="VR189" s="21"/>
      <c r="VS189" s="21"/>
      <c r="VT189" s="21"/>
      <c r="VU189" s="21"/>
      <c r="VV189" s="21"/>
      <c r="VW189" s="21"/>
      <c r="VX189" s="21"/>
      <c r="VY189" s="21"/>
      <c r="VZ189" s="21"/>
      <c r="WA189" s="21"/>
      <c r="WB189" s="21"/>
      <c r="WC189" s="21"/>
      <c r="WD189" s="21"/>
      <c r="WE189" s="21"/>
      <c r="WF189" s="21"/>
      <c r="WG189" s="21"/>
      <c r="WH189" s="21"/>
    </row>
    <row r="190" spans="1:606" s="8" customFormat="1" ht="21">
      <c r="A190" s="96"/>
      <c r="B190" s="95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1"/>
      <c r="MO190" s="21"/>
      <c r="MP190" s="21"/>
      <c r="MQ190" s="21"/>
      <c r="MR190" s="21"/>
      <c r="MS190" s="21"/>
      <c r="MT190" s="21"/>
      <c r="MU190" s="21"/>
      <c r="MV190" s="21"/>
      <c r="MW190" s="21"/>
      <c r="MX190" s="21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1"/>
      <c r="NS190" s="21"/>
      <c r="NT190" s="21"/>
      <c r="NU190" s="21"/>
      <c r="NV190" s="21"/>
      <c r="NW190" s="21"/>
      <c r="NX190" s="21"/>
      <c r="NY190" s="21"/>
      <c r="NZ190" s="21"/>
      <c r="OA190" s="21"/>
      <c r="OB190" s="21"/>
      <c r="OC190" s="21"/>
      <c r="OD190" s="21"/>
      <c r="OE190" s="21"/>
      <c r="OF190" s="21"/>
      <c r="OG190" s="21"/>
      <c r="OH190" s="21"/>
      <c r="OI190" s="21"/>
      <c r="OJ190" s="21"/>
      <c r="OK190" s="21"/>
      <c r="OL190" s="21"/>
      <c r="OM190" s="21"/>
      <c r="ON190" s="21"/>
      <c r="OO190" s="21"/>
      <c r="OP190" s="21"/>
      <c r="OQ190" s="21"/>
      <c r="OR190" s="21"/>
      <c r="OS190" s="21"/>
      <c r="OT190" s="21"/>
      <c r="OU190" s="21"/>
      <c r="OV190" s="21"/>
      <c r="OW190" s="21"/>
      <c r="OX190" s="21"/>
      <c r="OY190" s="21"/>
      <c r="OZ190" s="21"/>
      <c r="PA190" s="21"/>
      <c r="PB190" s="21"/>
      <c r="PC190" s="21"/>
      <c r="PD190" s="21"/>
      <c r="PE190" s="21"/>
      <c r="PF190" s="21"/>
      <c r="PG190" s="21"/>
      <c r="PH190" s="21"/>
      <c r="PI190" s="21"/>
      <c r="PJ190" s="21"/>
      <c r="PK190" s="21"/>
      <c r="PL190" s="21"/>
      <c r="PM190" s="21"/>
      <c r="PN190" s="21"/>
      <c r="PO190" s="21"/>
      <c r="PP190" s="21"/>
      <c r="PQ190" s="21"/>
      <c r="PR190" s="21"/>
      <c r="PS190" s="21"/>
      <c r="PT190" s="21"/>
      <c r="PU190" s="21"/>
      <c r="PV190" s="21"/>
      <c r="PW190" s="21"/>
      <c r="PX190" s="21"/>
      <c r="PY190" s="21"/>
      <c r="PZ190" s="21"/>
      <c r="QA190" s="21"/>
      <c r="QB190" s="21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1"/>
      <c r="QP190" s="21"/>
      <c r="QQ190" s="21"/>
      <c r="QR190" s="21"/>
      <c r="QS190" s="21"/>
      <c r="QT190" s="21"/>
      <c r="QU190" s="21"/>
      <c r="QV190" s="21"/>
      <c r="QW190" s="21"/>
      <c r="QX190" s="21"/>
      <c r="QY190" s="21"/>
      <c r="QZ190" s="21"/>
      <c r="RA190" s="21"/>
      <c r="RB190" s="21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1"/>
      <c r="RP190" s="21"/>
      <c r="RQ190" s="21"/>
      <c r="RR190" s="21"/>
      <c r="RS190" s="21"/>
      <c r="RT190" s="21"/>
      <c r="RU190" s="21"/>
      <c r="RV190" s="21"/>
      <c r="RW190" s="21"/>
      <c r="RX190" s="21"/>
      <c r="RY190" s="21"/>
      <c r="RZ190" s="21"/>
      <c r="SA190" s="21"/>
      <c r="SB190" s="21"/>
      <c r="SC190" s="21"/>
      <c r="SD190" s="21"/>
      <c r="SE190" s="21"/>
      <c r="SF190" s="21"/>
      <c r="SG190" s="21"/>
      <c r="SH190" s="21"/>
      <c r="SI190" s="21"/>
      <c r="SJ190" s="21"/>
      <c r="SK190" s="21"/>
      <c r="SL190" s="21"/>
      <c r="SM190" s="21"/>
      <c r="SN190" s="21"/>
      <c r="SO190" s="21"/>
      <c r="SP190" s="21"/>
      <c r="SQ190" s="21"/>
      <c r="SR190" s="21"/>
      <c r="SS190" s="21"/>
      <c r="ST190" s="21"/>
      <c r="SU190" s="21"/>
      <c r="SV190" s="21"/>
      <c r="SW190" s="21"/>
      <c r="SX190" s="21"/>
      <c r="SY190" s="21"/>
      <c r="SZ190" s="21"/>
      <c r="TA190" s="21"/>
      <c r="TB190" s="21"/>
      <c r="TC190" s="21"/>
      <c r="TD190" s="21"/>
      <c r="TE190" s="21"/>
      <c r="TF190" s="21"/>
      <c r="TG190" s="21"/>
      <c r="TH190" s="21"/>
      <c r="TI190" s="21"/>
      <c r="TJ190" s="21"/>
      <c r="TK190" s="21"/>
      <c r="TL190" s="21"/>
      <c r="TM190" s="21"/>
      <c r="TN190" s="21"/>
      <c r="TO190" s="21"/>
      <c r="TP190" s="21"/>
      <c r="TQ190" s="21"/>
      <c r="TR190" s="21"/>
      <c r="TS190" s="21"/>
      <c r="TT190" s="21"/>
      <c r="TU190" s="21"/>
      <c r="TV190" s="21"/>
      <c r="TW190" s="21"/>
      <c r="TX190" s="21"/>
      <c r="TY190" s="21"/>
      <c r="TZ190" s="21"/>
      <c r="UA190" s="21"/>
      <c r="UB190" s="21"/>
      <c r="UC190" s="21"/>
      <c r="UD190" s="21"/>
      <c r="UE190" s="21"/>
      <c r="UF190" s="21"/>
      <c r="UG190" s="21"/>
      <c r="UH190" s="21"/>
      <c r="UI190" s="21"/>
      <c r="UJ190" s="21"/>
      <c r="UK190" s="21"/>
      <c r="UL190" s="21"/>
      <c r="UM190" s="21"/>
      <c r="UN190" s="21"/>
      <c r="UO190" s="21"/>
      <c r="UP190" s="21"/>
      <c r="UQ190" s="21"/>
      <c r="UR190" s="21"/>
      <c r="US190" s="21"/>
      <c r="UT190" s="21"/>
      <c r="UU190" s="21"/>
      <c r="UV190" s="21"/>
      <c r="UW190" s="21"/>
      <c r="UX190" s="21"/>
      <c r="UY190" s="21"/>
      <c r="UZ190" s="21"/>
      <c r="VA190" s="21"/>
      <c r="VB190" s="21"/>
      <c r="VC190" s="21"/>
      <c r="VD190" s="21"/>
      <c r="VE190" s="21"/>
      <c r="VF190" s="21"/>
      <c r="VG190" s="21"/>
      <c r="VH190" s="21"/>
      <c r="VI190" s="21"/>
      <c r="VJ190" s="21"/>
      <c r="VK190" s="21"/>
      <c r="VL190" s="21"/>
      <c r="VM190" s="21"/>
      <c r="VN190" s="21"/>
      <c r="VO190" s="21"/>
      <c r="VP190" s="21"/>
      <c r="VQ190" s="21"/>
      <c r="VR190" s="21"/>
      <c r="VS190" s="21"/>
      <c r="VT190" s="21"/>
      <c r="VU190" s="21"/>
      <c r="VV190" s="21"/>
      <c r="VW190" s="21"/>
      <c r="VX190" s="21"/>
      <c r="VY190" s="21"/>
      <c r="VZ190" s="21"/>
      <c r="WA190" s="21"/>
      <c r="WB190" s="21"/>
      <c r="WC190" s="21"/>
      <c r="WD190" s="21"/>
      <c r="WE190" s="21"/>
      <c r="WF190" s="21"/>
      <c r="WG190" s="21"/>
      <c r="WH190" s="21"/>
    </row>
    <row r="191" spans="1:606" s="8" customFormat="1" ht="39.75" customHeight="1">
      <c r="A191" s="334" t="s">
        <v>35</v>
      </c>
      <c r="B191" s="95"/>
      <c r="D191" s="53" t="str">
        <f>Inputs!B171</f>
        <v>Gas Pipeline Business</v>
      </c>
      <c r="E191" s="53" t="str">
        <f>Inputs!C171</f>
        <v>Adjustment Factor
Draft</v>
      </c>
      <c r="F191" s="53" t="str">
        <f>Inputs!D171</f>
        <v>Adjustment Factor
 Final</v>
      </c>
      <c r="H191" s="299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1"/>
      <c r="MO191" s="21"/>
      <c r="MP191" s="21"/>
      <c r="MQ191" s="21"/>
      <c r="MR191" s="21"/>
      <c r="MS191" s="21"/>
      <c r="MT191" s="21"/>
      <c r="MU191" s="21"/>
      <c r="MV191" s="21"/>
      <c r="MW191" s="21"/>
      <c r="MX191" s="21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1"/>
      <c r="NS191" s="21"/>
      <c r="NT191" s="21"/>
      <c r="NU191" s="21"/>
      <c r="NV191" s="21"/>
      <c r="NW191" s="21"/>
      <c r="NX191" s="21"/>
      <c r="NY191" s="21"/>
      <c r="NZ191" s="21"/>
      <c r="OA191" s="21"/>
      <c r="OB191" s="21"/>
      <c r="OC191" s="21"/>
      <c r="OD191" s="21"/>
      <c r="OE191" s="21"/>
      <c r="OF191" s="21"/>
      <c r="OG191" s="21"/>
      <c r="OH191" s="21"/>
      <c r="OI191" s="21"/>
      <c r="OJ191" s="21"/>
      <c r="OK191" s="21"/>
      <c r="OL191" s="21"/>
      <c r="OM191" s="21"/>
      <c r="ON191" s="21"/>
      <c r="OO191" s="21"/>
      <c r="OP191" s="21"/>
      <c r="OQ191" s="21"/>
      <c r="OR191" s="21"/>
      <c r="OS191" s="21"/>
      <c r="OT191" s="21"/>
      <c r="OU191" s="21"/>
      <c r="OV191" s="21"/>
      <c r="OW191" s="21"/>
      <c r="OX191" s="21"/>
      <c r="OY191" s="21"/>
      <c r="OZ191" s="21"/>
      <c r="PA191" s="21"/>
      <c r="PB191" s="21"/>
      <c r="PC191" s="21"/>
      <c r="PD191" s="21"/>
      <c r="PE191" s="21"/>
      <c r="PF191" s="21"/>
      <c r="PG191" s="21"/>
      <c r="PH191" s="21"/>
      <c r="PI191" s="21"/>
      <c r="PJ191" s="21"/>
      <c r="PK191" s="21"/>
      <c r="PL191" s="21"/>
      <c r="PM191" s="21"/>
      <c r="PN191" s="21"/>
      <c r="PO191" s="21"/>
      <c r="PP191" s="21"/>
      <c r="PQ191" s="21"/>
      <c r="PR191" s="21"/>
      <c r="PS191" s="21"/>
      <c r="PT191" s="21"/>
      <c r="PU191" s="21"/>
      <c r="PV191" s="21"/>
      <c r="PW191" s="21"/>
      <c r="PX191" s="21"/>
      <c r="PY191" s="21"/>
      <c r="PZ191" s="21"/>
      <c r="QA191" s="21"/>
      <c r="QB191" s="21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1"/>
      <c r="QP191" s="21"/>
      <c r="QQ191" s="21"/>
      <c r="QR191" s="21"/>
      <c r="QS191" s="21"/>
      <c r="QT191" s="21"/>
      <c r="QU191" s="21"/>
      <c r="QV191" s="21"/>
      <c r="QW191" s="21"/>
      <c r="QX191" s="21"/>
      <c r="QY191" s="21"/>
      <c r="QZ191" s="21"/>
      <c r="RA191" s="21"/>
      <c r="RB191" s="21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1"/>
      <c r="RP191" s="21"/>
      <c r="RQ191" s="21"/>
      <c r="RR191" s="21"/>
      <c r="RS191" s="21"/>
      <c r="RT191" s="21"/>
      <c r="RU191" s="21"/>
      <c r="RV191" s="21"/>
      <c r="RW191" s="21"/>
      <c r="RX191" s="21"/>
      <c r="RY191" s="21"/>
      <c r="RZ191" s="21"/>
      <c r="SA191" s="21"/>
      <c r="SB191" s="21"/>
      <c r="SC191" s="21"/>
      <c r="SD191" s="21"/>
      <c r="SE191" s="21"/>
      <c r="SF191" s="21"/>
      <c r="SG191" s="21"/>
      <c r="SH191" s="21"/>
      <c r="SI191" s="21"/>
      <c r="SJ191" s="21"/>
      <c r="SK191" s="21"/>
      <c r="SL191" s="21"/>
      <c r="SM191" s="21"/>
      <c r="SN191" s="21"/>
      <c r="SO191" s="21"/>
      <c r="SP191" s="21"/>
      <c r="SQ191" s="21"/>
      <c r="SR191" s="21"/>
      <c r="SS191" s="21"/>
      <c r="ST191" s="21"/>
      <c r="SU191" s="21"/>
      <c r="SV191" s="21"/>
      <c r="SW191" s="21"/>
      <c r="SX191" s="21"/>
      <c r="SY191" s="21"/>
      <c r="SZ191" s="21"/>
      <c r="TA191" s="21"/>
      <c r="TB191" s="21"/>
      <c r="TC191" s="21"/>
      <c r="TD191" s="21"/>
      <c r="TE191" s="21"/>
      <c r="TF191" s="21"/>
      <c r="TG191" s="21"/>
      <c r="TH191" s="21"/>
      <c r="TI191" s="21"/>
      <c r="TJ191" s="21"/>
      <c r="TK191" s="21"/>
      <c r="TL191" s="21"/>
      <c r="TM191" s="21"/>
      <c r="TN191" s="21"/>
      <c r="TO191" s="21"/>
      <c r="TP191" s="21"/>
      <c r="TQ191" s="21"/>
      <c r="TR191" s="21"/>
      <c r="TS191" s="21"/>
      <c r="TT191" s="21"/>
      <c r="TU191" s="21"/>
      <c r="TV191" s="21"/>
      <c r="TW191" s="21"/>
      <c r="TX191" s="21"/>
      <c r="TY191" s="21"/>
      <c r="TZ191" s="21"/>
      <c r="UA191" s="21"/>
      <c r="UB191" s="21"/>
      <c r="UC191" s="21"/>
      <c r="UD191" s="21"/>
      <c r="UE191" s="21"/>
      <c r="UF191" s="21"/>
      <c r="UG191" s="21"/>
      <c r="UH191" s="21"/>
      <c r="UI191" s="21"/>
      <c r="UJ191" s="21"/>
      <c r="UK191" s="21"/>
      <c r="UL191" s="21"/>
      <c r="UM191" s="21"/>
      <c r="UN191" s="21"/>
      <c r="UO191" s="21"/>
      <c r="UP191" s="21"/>
      <c r="UQ191" s="21"/>
      <c r="UR191" s="21"/>
      <c r="US191" s="21"/>
      <c r="UT191" s="21"/>
      <c r="UU191" s="21"/>
      <c r="UV191" s="21"/>
      <c r="UW191" s="21"/>
      <c r="UX191" s="21"/>
      <c r="UY191" s="21"/>
      <c r="UZ191" s="21"/>
      <c r="VA191" s="21"/>
      <c r="VB191" s="21"/>
      <c r="VC191" s="21"/>
      <c r="VD191" s="21"/>
      <c r="VE191" s="21"/>
      <c r="VF191" s="21"/>
      <c r="VG191" s="21"/>
      <c r="VH191" s="21"/>
      <c r="VI191" s="21"/>
      <c r="VJ191" s="21"/>
      <c r="VK191" s="21"/>
      <c r="VL191" s="21"/>
      <c r="VM191" s="21"/>
      <c r="VN191" s="21"/>
      <c r="VO191" s="21"/>
      <c r="VP191" s="21"/>
      <c r="VQ191" s="21"/>
      <c r="VR191" s="21"/>
      <c r="VS191" s="21"/>
      <c r="VT191" s="21"/>
      <c r="VU191" s="21"/>
      <c r="VV191" s="21"/>
      <c r="VW191" s="21"/>
      <c r="VX191" s="21"/>
      <c r="VY191" s="21"/>
      <c r="VZ191" s="21"/>
      <c r="WA191" s="21"/>
      <c r="WB191" s="21"/>
      <c r="WC191" s="21"/>
      <c r="WD191" s="21"/>
      <c r="WE191" s="21"/>
      <c r="WF191" s="21"/>
      <c r="WG191" s="21"/>
      <c r="WH191" s="21"/>
    </row>
    <row r="192" spans="1:606" s="8" customFormat="1">
      <c r="A192" s="209" t="s">
        <v>33</v>
      </c>
      <c r="B192" s="93" t="s">
        <v>34</v>
      </c>
      <c r="D192" s="129" t="str">
        <f>Inputs!B172</f>
        <v>GasNet</v>
      </c>
      <c r="E192" s="174">
        <f>Inputs!C172</f>
        <v>0.63797069690796704</v>
      </c>
      <c r="F192" s="250">
        <f>Inputs!D172</f>
        <v>0.81488859839952976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1"/>
      <c r="MO192" s="21"/>
      <c r="MP192" s="21"/>
      <c r="MQ192" s="21"/>
      <c r="MR192" s="21"/>
      <c r="MS192" s="21"/>
      <c r="MT192" s="21"/>
      <c r="MU192" s="21"/>
      <c r="MV192" s="21"/>
      <c r="MW192" s="21"/>
      <c r="MX192" s="21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1"/>
      <c r="NS192" s="21"/>
      <c r="NT192" s="21"/>
      <c r="NU192" s="21"/>
      <c r="NV192" s="21"/>
      <c r="NW192" s="21"/>
      <c r="NX192" s="21"/>
      <c r="NY192" s="21"/>
      <c r="NZ192" s="21"/>
      <c r="OA192" s="21"/>
      <c r="OB192" s="21"/>
      <c r="OC192" s="21"/>
      <c r="OD192" s="21"/>
      <c r="OE192" s="21"/>
      <c r="OF192" s="21"/>
      <c r="OG192" s="21"/>
      <c r="OH192" s="21"/>
      <c r="OI192" s="21"/>
      <c r="OJ192" s="21"/>
      <c r="OK192" s="21"/>
      <c r="OL192" s="21"/>
      <c r="OM192" s="21"/>
      <c r="ON192" s="21"/>
      <c r="OO192" s="21"/>
      <c r="OP192" s="21"/>
      <c r="OQ192" s="21"/>
      <c r="OR192" s="21"/>
      <c r="OS192" s="21"/>
      <c r="OT192" s="21"/>
      <c r="OU192" s="21"/>
      <c r="OV192" s="21"/>
      <c r="OW192" s="21"/>
      <c r="OX192" s="21"/>
      <c r="OY192" s="21"/>
      <c r="OZ192" s="21"/>
      <c r="PA192" s="21"/>
      <c r="PB192" s="21"/>
      <c r="PC192" s="21"/>
      <c r="PD192" s="21"/>
      <c r="PE192" s="21"/>
      <c r="PF192" s="21"/>
      <c r="PG192" s="21"/>
      <c r="PH192" s="21"/>
      <c r="PI192" s="21"/>
      <c r="PJ192" s="21"/>
      <c r="PK192" s="21"/>
      <c r="PL192" s="21"/>
      <c r="PM192" s="21"/>
      <c r="PN192" s="21"/>
      <c r="PO192" s="21"/>
      <c r="PP192" s="21"/>
      <c r="PQ192" s="21"/>
      <c r="PR192" s="21"/>
      <c r="PS192" s="21"/>
      <c r="PT192" s="21"/>
      <c r="PU192" s="21"/>
      <c r="PV192" s="21"/>
      <c r="PW192" s="21"/>
      <c r="PX192" s="21"/>
      <c r="PY192" s="21"/>
      <c r="PZ192" s="21"/>
      <c r="QA192" s="21"/>
      <c r="QB192" s="21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1"/>
      <c r="QP192" s="21"/>
      <c r="QQ192" s="21"/>
      <c r="QR192" s="21"/>
      <c r="QS192" s="21"/>
      <c r="QT192" s="21"/>
      <c r="QU192" s="21"/>
      <c r="QV192" s="21"/>
      <c r="QW192" s="21"/>
      <c r="QX192" s="21"/>
      <c r="QY192" s="21"/>
      <c r="QZ192" s="21"/>
      <c r="RA192" s="21"/>
      <c r="RB192" s="21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1"/>
      <c r="RP192" s="21"/>
      <c r="RQ192" s="21"/>
      <c r="RR192" s="21"/>
      <c r="RS192" s="21"/>
      <c r="RT192" s="21"/>
      <c r="RU192" s="21"/>
      <c r="RV192" s="21"/>
      <c r="RW192" s="21"/>
      <c r="RX192" s="21"/>
      <c r="RY192" s="21"/>
      <c r="RZ192" s="21"/>
      <c r="SA192" s="21"/>
      <c r="SB192" s="21"/>
      <c r="SC192" s="21"/>
      <c r="SD192" s="21"/>
      <c r="SE192" s="21"/>
      <c r="SF192" s="21"/>
      <c r="SG192" s="21"/>
      <c r="SH192" s="21"/>
      <c r="SI192" s="21"/>
      <c r="SJ192" s="21"/>
      <c r="SK192" s="21"/>
      <c r="SL192" s="21"/>
      <c r="SM192" s="21"/>
      <c r="SN192" s="21"/>
      <c r="SO192" s="21"/>
      <c r="SP192" s="21"/>
      <c r="SQ192" s="21"/>
      <c r="SR192" s="21"/>
      <c r="SS192" s="21"/>
      <c r="ST192" s="21"/>
      <c r="SU192" s="21"/>
      <c r="SV192" s="21"/>
      <c r="SW192" s="21"/>
      <c r="SX192" s="21"/>
      <c r="SY192" s="21"/>
      <c r="SZ192" s="21"/>
      <c r="TA192" s="21"/>
      <c r="TB192" s="21"/>
      <c r="TC192" s="21"/>
      <c r="TD192" s="21"/>
      <c r="TE192" s="21"/>
      <c r="TF192" s="21"/>
      <c r="TG192" s="21"/>
      <c r="TH192" s="21"/>
      <c r="TI192" s="21"/>
      <c r="TJ192" s="21"/>
      <c r="TK192" s="21"/>
      <c r="TL192" s="21"/>
      <c r="TM192" s="21"/>
      <c r="TN192" s="21"/>
      <c r="TO192" s="21"/>
      <c r="TP192" s="21"/>
      <c r="TQ192" s="21"/>
      <c r="TR192" s="21"/>
      <c r="TS192" s="21"/>
      <c r="TT192" s="21"/>
      <c r="TU192" s="21"/>
      <c r="TV192" s="21"/>
      <c r="TW192" s="21"/>
      <c r="TX192" s="21"/>
      <c r="TY192" s="21"/>
      <c r="TZ192" s="21"/>
      <c r="UA192" s="21"/>
      <c r="UB192" s="21"/>
      <c r="UC192" s="21"/>
      <c r="UD192" s="21"/>
      <c r="UE192" s="21"/>
      <c r="UF192" s="21"/>
      <c r="UG192" s="21"/>
      <c r="UH192" s="21"/>
      <c r="UI192" s="21"/>
      <c r="UJ192" s="21"/>
      <c r="UK192" s="21"/>
      <c r="UL192" s="21"/>
      <c r="UM192" s="21"/>
      <c r="UN192" s="21"/>
      <c r="UO192" s="21"/>
      <c r="UP192" s="21"/>
      <c r="UQ192" s="21"/>
      <c r="UR192" s="21"/>
      <c r="US192" s="21"/>
      <c r="UT192" s="21"/>
      <c r="UU192" s="21"/>
      <c r="UV192" s="21"/>
      <c r="UW192" s="21"/>
      <c r="UX192" s="21"/>
      <c r="UY192" s="21"/>
      <c r="UZ192" s="21"/>
      <c r="VA192" s="21"/>
      <c r="VB192" s="21"/>
      <c r="VC192" s="21"/>
      <c r="VD192" s="21"/>
      <c r="VE192" s="21"/>
      <c r="VF192" s="21"/>
      <c r="VG192" s="21"/>
      <c r="VH192" s="21"/>
      <c r="VI192" s="21"/>
      <c r="VJ192" s="21"/>
      <c r="VK192" s="21"/>
      <c r="VL192" s="21"/>
      <c r="VM192" s="21"/>
      <c r="VN192" s="21"/>
      <c r="VO192" s="21"/>
      <c r="VP192" s="21"/>
      <c r="VQ192" s="21"/>
      <c r="VR192" s="21"/>
      <c r="VS192" s="21"/>
      <c r="VT192" s="21"/>
      <c r="VU192" s="21"/>
      <c r="VV192" s="21"/>
      <c r="VW192" s="21"/>
      <c r="VX192" s="21"/>
      <c r="VY192" s="21"/>
      <c r="VZ192" s="21"/>
      <c r="WA192" s="21"/>
      <c r="WB192" s="21"/>
      <c r="WC192" s="21"/>
      <c r="WD192" s="21"/>
      <c r="WE192" s="21"/>
      <c r="WF192" s="21"/>
      <c r="WG192" s="21"/>
      <c r="WH192" s="21"/>
    </row>
    <row r="193" spans="1:606" s="8" customFormat="1">
      <c r="A193" s="309" t="s">
        <v>337</v>
      </c>
      <c r="B193" s="309" t="s">
        <v>395</v>
      </c>
      <c r="D193" s="130" t="str">
        <f>Inputs!B173</f>
        <v>Powerco</v>
      </c>
      <c r="E193" s="175">
        <f>Inputs!C173</f>
        <v>0.87123767527371776</v>
      </c>
      <c r="F193" s="251">
        <f>Inputs!D173</f>
        <v>0.83896143833212278</v>
      </c>
      <c r="H193"/>
      <c r="I193"/>
      <c r="J193"/>
      <c r="K193"/>
      <c r="L193"/>
      <c r="M193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</row>
    <row r="194" spans="1:606" s="8" customFormat="1">
      <c r="A194" s="21"/>
      <c r="B194" s="21"/>
      <c r="D194" s="129" t="str">
        <f>Inputs!B174</f>
        <v>Vector</v>
      </c>
      <c r="E194" s="174">
        <f>Inputs!C174</f>
        <v>0.59995207244595439</v>
      </c>
      <c r="F194" s="250">
        <f>Inputs!D174</f>
        <v>0.659350593591289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1"/>
      <c r="MO194" s="21"/>
      <c r="MP194" s="21"/>
      <c r="MQ194" s="21"/>
      <c r="MR194" s="21"/>
      <c r="MS194" s="21"/>
      <c r="MT194" s="21"/>
      <c r="MU194" s="21"/>
      <c r="MV194" s="21"/>
      <c r="MW194" s="21"/>
      <c r="MX194" s="21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1"/>
      <c r="NS194" s="21"/>
      <c r="NT194" s="21"/>
      <c r="NU194" s="21"/>
      <c r="NV194" s="21"/>
      <c r="NW194" s="21"/>
      <c r="NX194" s="21"/>
      <c r="NY194" s="21"/>
      <c r="NZ194" s="21"/>
      <c r="OA194" s="21"/>
      <c r="OB194" s="21"/>
      <c r="OC194" s="21"/>
      <c r="OD194" s="21"/>
      <c r="OE194" s="21"/>
      <c r="OF194" s="21"/>
      <c r="OG194" s="21"/>
      <c r="OH194" s="21"/>
      <c r="OI194" s="21"/>
      <c r="OJ194" s="21"/>
      <c r="OK194" s="21"/>
      <c r="OL194" s="21"/>
      <c r="OM194" s="21"/>
      <c r="ON194" s="21"/>
      <c r="OO194" s="21"/>
      <c r="OP194" s="21"/>
      <c r="OQ194" s="21"/>
      <c r="OR194" s="21"/>
      <c r="OS194" s="21"/>
      <c r="OT194" s="21"/>
      <c r="OU194" s="21"/>
      <c r="OV194" s="21"/>
      <c r="OW194" s="21"/>
      <c r="OX194" s="21"/>
      <c r="OY194" s="21"/>
      <c r="OZ194" s="21"/>
      <c r="PA194" s="21"/>
      <c r="PB194" s="21"/>
      <c r="PC194" s="21"/>
      <c r="PD194" s="21"/>
      <c r="PE194" s="21"/>
      <c r="PF194" s="21"/>
      <c r="PG194" s="21"/>
      <c r="PH194" s="21"/>
      <c r="PI194" s="21"/>
      <c r="PJ194" s="21"/>
      <c r="PK194" s="21"/>
      <c r="PL194" s="21"/>
      <c r="PM194" s="21"/>
      <c r="PN194" s="21"/>
      <c r="PO194" s="21"/>
      <c r="PP194" s="21"/>
      <c r="PQ194" s="21"/>
      <c r="PR194" s="21"/>
      <c r="PS194" s="21"/>
      <c r="PT194" s="21"/>
      <c r="PU194" s="21"/>
      <c r="PV194" s="21"/>
      <c r="PW194" s="21"/>
      <c r="PX194" s="21"/>
      <c r="PY194" s="21"/>
      <c r="PZ194" s="21"/>
      <c r="QA194" s="21"/>
      <c r="QB194" s="21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1"/>
      <c r="QP194" s="21"/>
      <c r="QQ194" s="21"/>
      <c r="QR194" s="21"/>
      <c r="QS194" s="21"/>
      <c r="QT194" s="21"/>
      <c r="QU194" s="21"/>
      <c r="QV194" s="21"/>
      <c r="QW194" s="21"/>
      <c r="QX194" s="21"/>
      <c r="QY194" s="21"/>
      <c r="QZ194" s="21"/>
      <c r="RA194" s="21"/>
      <c r="RB194" s="21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1"/>
      <c r="RP194" s="21"/>
      <c r="RQ194" s="21"/>
      <c r="RR194" s="21"/>
      <c r="RS194" s="21"/>
      <c r="RT194" s="21"/>
      <c r="RU194" s="21"/>
      <c r="RV194" s="21"/>
      <c r="RW194" s="21"/>
      <c r="RX194" s="21"/>
      <c r="RY194" s="21"/>
      <c r="RZ194" s="21"/>
      <c r="SA194" s="21"/>
      <c r="SB194" s="21"/>
      <c r="SC194" s="21"/>
      <c r="SD194" s="21"/>
      <c r="SE194" s="21"/>
      <c r="SF194" s="21"/>
      <c r="SG194" s="21"/>
      <c r="SH194" s="21"/>
      <c r="SI194" s="21"/>
      <c r="SJ194" s="21"/>
      <c r="SK194" s="21"/>
      <c r="SL194" s="21"/>
      <c r="SM194" s="21"/>
      <c r="SN194" s="21"/>
      <c r="SO194" s="21"/>
      <c r="SP194" s="21"/>
      <c r="SQ194" s="21"/>
      <c r="SR194" s="21"/>
      <c r="SS194" s="21"/>
      <c r="ST194" s="21"/>
      <c r="SU194" s="21"/>
      <c r="SV194" s="21"/>
      <c r="SW194" s="21"/>
      <c r="SX194" s="21"/>
      <c r="SY194" s="21"/>
      <c r="SZ194" s="21"/>
      <c r="TA194" s="21"/>
      <c r="TB194" s="21"/>
      <c r="TC194" s="21"/>
      <c r="TD194" s="21"/>
      <c r="TE194" s="21"/>
      <c r="TF194" s="21"/>
      <c r="TG194" s="21"/>
      <c r="TH194" s="21"/>
      <c r="TI194" s="21"/>
      <c r="TJ194" s="21"/>
      <c r="TK194" s="21"/>
      <c r="TL194" s="21"/>
      <c r="TM194" s="21"/>
      <c r="TN194" s="21"/>
      <c r="TO194" s="21"/>
      <c r="TP194" s="21"/>
      <c r="TQ194" s="21"/>
      <c r="TR194" s="21"/>
      <c r="TS194" s="21"/>
      <c r="TT194" s="21"/>
      <c r="TU194" s="21"/>
      <c r="TV194" s="21"/>
      <c r="TW194" s="21"/>
      <c r="TX194" s="21"/>
      <c r="TY194" s="21"/>
      <c r="TZ194" s="21"/>
      <c r="UA194" s="21"/>
      <c r="UB194" s="21"/>
      <c r="UC194" s="21"/>
      <c r="UD194" s="21"/>
      <c r="UE194" s="21"/>
      <c r="UF194" s="21"/>
      <c r="UG194" s="21"/>
      <c r="UH194" s="21"/>
      <c r="UI194" s="21"/>
      <c r="UJ194" s="21"/>
      <c r="UK194" s="21"/>
      <c r="UL194" s="21"/>
      <c r="UM194" s="21"/>
      <c r="UN194" s="21"/>
      <c r="UO194" s="21"/>
      <c r="UP194" s="21"/>
      <c r="UQ194" s="21"/>
      <c r="UR194" s="21"/>
      <c r="US194" s="21"/>
      <c r="UT194" s="21"/>
      <c r="UU194" s="21"/>
      <c r="UV194" s="21"/>
      <c r="UW194" s="21"/>
      <c r="UX194" s="21"/>
      <c r="UY194" s="21"/>
      <c r="UZ194" s="21"/>
      <c r="VA194" s="21"/>
      <c r="VB194" s="21"/>
      <c r="VC194" s="21"/>
      <c r="VD194" s="21"/>
      <c r="VE194" s="21"/>
      <c r="VF194" s="21"/>
      <c r="VG194" s="21"/>
      <c r="VH194" s="21"/>
      <c r="VI194" s="21"/>
      <c r="VJ194" s="21"/>
      <c r="VK194" s="21"/>
      <c r="VL194" s="21"/>
      <c r="VM194" s="21"/>
      <c r="VN194" s="21"/>
      <c r="VO194" s="21"/>
      <c r="VP194" s="21"/>
      <c r="VQ194" s="21"/>
      <c r="VR194" s="21"/>
      <c r="VS194" s="21"/>
      <c r="VT194" s="21"/>
      <c r="VU194" s="21"/>
      <c r="VV194" s="21"/>
      <c r="VW194" s="21"/>
      <c r="VX194" s="21"/>
      <c r="VY194" s="21"/>
      <c r="VZ194" s="21"/>
      <c r="WA194" s="21"/>
      <c r="WB194" s="21"/>
      <c r="WC194" s="21"/>
      <c r="WD194" s="21"/>
      <c r="WE194" s="21"/>
      <c r="WF194" s="21"/>
      <c r="WG194" s="21"/>
      <c r="WH194" s="21"/>
    </row>
    <row r="195" spans="1:606" s="8" customFormat="1">
      <c r="A195" s="21"/>
      <c r="B195" s="21"/>
      <c r="D195" s="130" t="str">
        <f>Inputs!B175</f>
        <v>First Gas distribution</v>
      </c>
      <c r="E195" s="175">
        <f>Inputs!C175</f>
        <v>0.84655634101587696</v>
      </c>
      <c r="F195" s="251">
        <f>Inputs!D175</f>
        <v>0.69349352067268055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1"/>
      <c r="MO195" s="21"/>
      <c r="MP195" s="21"/>
      <c r="MQ195" s="21"/>
      <c r="MR195" s="21"/>
      <c r="MS195" s="21"/>
      <c r="MT195" s="21"/>
      <c r="MU195" s="21"/>
      <c r="MV195" s="21"/>
      <c r="MW195" s="21"/>
      <c r="MX195" s="21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1"/>
      <c r="NS195" s="21"/>
      <c r="NT195" s="21"/>
      <c r="NU195" s="21"/>
      <c r="NV195" s="21"/>
      <c r="NW195" s="21"/>
      <c r="NX195" s="21"/>
      <c r="NY195" s="21"/>
      <c r="NZ195" s="21"/>
      <c r="OA195" s="21"/>
      <c r="OB195" s="21"/>
      <c r="OC195" s="21"/>
      <c r="OD195" s="21"/>
      <c r="OE195" s="21"/>
      <c r="OF195" s="21"/>
      <c r="OG195" s="21"/>
      <c r="OH195" s="21"/>
      <c r="OI195" s="21"/>
      <c r="OJ195" s="21"/>
      <c r="OK195" s="21"/>
      <c r="OL195" s="21"/>
      <c r="OM195" s="21"/>
      <c r="ON195" s="21"/>
      <c r="OO195" s="21"/>
      <c r="OP195" s="21"/>
      <c r="OQ195" s="21"/>
      <c r="OR195" s="21"/>
      <c r="OS195" s="21"/>
      <c r="OT195" s="21"/>
      <c r="OU195" s="21"/>
      <c r="OV195" s="21"/>
      <c r="OW195" s="21"/>
      <c r="OX195" s="21"/>
      <c r="OY195" s="21"/>
      <c r="OZ195" s="21"/>
      <c r="PA195" s="21"/>
      <c r="PB195" s="21"/>
      <c r="PC195" s="21"/>
      <c r="PD195" s="21"/>
      <c r="PE195" s="21"/>
      <c r="PF195" s="21"/>
      <c r="PG195" s="21"/>
      <c r="PH195" s="21"/>
      <c r="PI195" s="21"/>
      <c r="PJ195" s="21"/>
      <c r="PK195" s="21"/>
      <c r="PL195" s="21"/>
      <c r="PM195" s="21"/>
      <c r="PN195" s="21"/>
      <c r="PO195" s="21"/>
      <c r="PP195" s="21"/>
      <c r="PQ195" s="21"/>
      <c r="PR195" s="21"/>
      <c r="PS195" s="21"/>
      <c r="PT195" s="21"/>
      <c r="PU195" s="21"/>
      <c r="PV195" s="21"/>
      <c r="PW195" s="21"/>
      <c r="PX195" s="21"/>
      <c r="PY195" s="21"/>
      <c r="PZ195" s="21"/>
      <c r="QA195" s="21"/>
      <c r="QB195" s="21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1"/>
      <c r="QP195" s="21"/>
      <c r="QQ195" s="21"/>
      <c r="QR195" s="21"/>
      <c r="QS195" s="21"/>
      <c r="QT195" s="21"/>
      <c r="QU195" s="21"/>
      <c r="QV195" s="21"/>
      <c r="QW195" s="21"/>
      <c r="QX195" s="21"/>
      <c r="QY195" s="21"/>
      <c r="QZ195" s="21"/>
      <c r="RA195" s="21"/>
      <c r="RB195" s="21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1"/>
      <c r="RP195" s="21"/>
      <c r="RQ195" s="21"/>
      <c r="RR195" s="21"/>
      <c r="RS195" s="21"/>
      <c r="RT195" s="21"/>
      <c r="RU195" s="21"/>
      <c r="RV195" s="21"/>
      <c r="RW195" s="21"/>
      <c r="RX195" s="21"/>
      <c r="RY195" s="21"/>
      <c r="RZ195" s="21"/>
      <c r="SA195" s="21"/>
      <c r="SB195" s="21"/>
      <c r="SC195" s="21"/>
      <c r="SD195" s="21"/>
      <c r="SE195" s="21"/>
      <c r="SF195" s="21"/>
      <c r="SG195" s="21"/>
      <c r="SH195" s="21"/>
      <c r="SI195" s="21"/>
      <c r="SJ195" s="21"/>
      <c r="SK195" s="21"/>
      <c r="SL195" s="21"/>
      <c r="SM195" s="21"/>
      <c r="SN195" s="21"/>
      <c r="SO195" s="21"/>
      <c r="SP195" s="21"/>
      <c r="SQ195" s="21"/>
      <c r="SR195" s="21"/>
      <c r="SS195" s="21"/>
      <c r="ST195" s="21"/>
      <c r="SU195" s="21"/>
      <c r="SV195" s="21"/>
      <c r="SW195" s="21"/>
      <c r="SX195" s="21"/>
      <c r="SY195" s="21"/>
      <c r="SZ195" s="21"/>
      <c r="TA195" s="21"/>
      <c r="TB195" s="21"/>
      <c r="TC195" s="21"/>
      <c r="TD195" s="21"/>
      <c r="TE195" s="21"/>
      <c r="TF195" s="21"/>
      <c r="TG195" s="21"/>
      <c r="TH195" s="21"/>
      <c r="TI195" s="21"/>
      <c r="TJ195" s="21"/>
      <c r="TK195" s="21"/>
      <c r="TL195" s="21"/>
      <c r="TM195" s="21"/>
      <c r="TN195" s="21"/>
      <c r="TO195" s="21"/>
      <c r="TP195" s="21"/>
      <c r="TQ195" s="21"/>
      <c r="TR195" s="21"/>
      <c r="TS195" s="21"/>
      <c r="TT195" s="21"/>
      <c r="TU195" s="21"/>
      <c r="TV195" s="21"/>
      <c r="TW195" s="21"/>
      <c r="TX195" s="21"/>
      <c r="TY195" s="21"/>
      <c r="TZ195" s="21"/>
      <c r="UA195" s="21"/>
      <c r="UB195" s="21"/>
      <c r="UC195" s="21"/>
      <c r="UD195" s="21"/>
      <c r="UE195" s="21"/>
      <c r="UF195" s="21"/>
      <c r="UG195" s="21"/>
      <c r="UH195" s="21"/>
      <c r="UI195" s="21"/>
      <c r="UJ195" s="21"/>
      <c r="UK195" s="21"/>
      <c r="UL195" s="21"/>
      <c r="UM195" s="21"/>
      <c r="UN195" s="21"/>
      <c r="UO195" s="21"/>
      <c r="UP195" s="21"/>
      <c r="UQ195" s="21"/>
      <c r="UR195" s="21"/>
      <c r="US195" s="21"/>
      <c r="UT195" s="21"/>
      <c r="UU195" s="21"/>
      <c r="UV195" s="21"/>
      <c r="UW195" s="21"/>
      <c r="UX195" s="21"/>
      <c r="UY195" s="21"/>
      <c r="UZ195" s="21"/>
      <c r="VA195" s="21"/>
      <c r="VB195" s="21"/>
      <c r="VC195" s="21"/>
      <c r="VD195" s="21"/>
      <c r="VE195" s="21"/>
      <c r="VF195" s="21"/>
      <c r="VG195" s="21"/>
      <c r="VH195" s="21"/>
      <c r="VI195" s="21"/>
      <c r="VJ195" s="21"/>
      <c r="VK195" s="21"/>
      <c r="VL195" s="21"/>
      <c r="VM195" s="21"/>
      <c r="VN195" s="21"/>
      <c r="VO195" s="21"/>
      <c r="VP195" s="21"/>
      <c r="VQ195" s="21"/>
      <c r="VR195" s="21"/>
      <c r="VS195" s="21"/>
      <c r="VT195" s="21"/>
      <c r="VU195" s="21"/>
      <c r="VV195" s="21"/>
      <c r="VW195" s="21"/>
      <c r="VX195" s="21"/>
      <c r="VY195" s="21"/>
      <c r="VZ195" s="21"/>
      <c r="WA195" s="21"/>
      <c r="WB195" s="21"/>
      <c r="WC195" s="21"/>
      <c r="WD195" s="21"/>
      <c r="WE195" s="21"/>
      <c r="WF195" s="21"/>
      <c r="WG195" s="21"/>
      <c r="WH195" s="21"/>
    </row>
    <row r="196" spans="1:606" s="8" customFormat="1">
      <c r="A196" s="21"/>
      <c r="B196" s="21"/>
      <c r="D196" s="129" t="str">
        <f>Inputs!B176</f>
        <v>First Gas transmission</v>
      </c>
      <c r="E196" s="174">
        <f>Inputs!C176</f>
        <v>0.75050922700114164</v>
      </c>
      <c r="F196" s="250">
        <f>Inputs!D176</f>
        <v>0.7507305755130802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1"/>
      <c r="MO196" s="21"/>
      <c r="MP196" s="21"/>
      <c r="MQ196" s="21"/>
      <c r="MR196" s="21"/>
      <c r="MS196" s="21"/>
      <c r="MT196" s="21"/>
      <c r="MU196" s="21"/>
      <c r="MV196" s="21"/>
      <c r="MW196" s="21"/>
      <c r="MX196" s="21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1"/>
      <c r="NS196" s="21"/>
      <c r="NT196" s="21"/>
      <c r="NU196" s="21"/>
      <c r="NV196" s="21"/>
      <c r="NW196" s="21"/>
      <c r="NX196" s="21"/>
      <c r="NY196" s="21"/>
      <c r="NZ196" s="21"/>
      <c r="OA196" s="21"/>
      <c r="OB196" s="21"/>
      <c r="OC196" s="21"/>
      <c r="OD196" s="21"/>
      <c r="OE196" s="21"/>
      <c r="OF196" s="21"/>
      <c r="OG196" s="21"/>
      <c r="OH196" s="21"/>
      <c r="OI196" s="21"/>
      <c r="OJ196" s="21"/>
      <c r="OK196" s="21"/>
      <c r="OL196" s="21"/>
      <c r="OM196" s="21"/>
      <c r="ON196" s="21"/>
      <c r="OO196" s="21"/>
      <c r="OP196" s="21"/>
      <c r="OQ196" s="21"/>
      <c r="OR196" s="21"/>
      <c r="OS196" s="21"/>
      <c r="OT196" s="21"/>
      <c r="OU196" s="21"/>
      <c r="OV196" s="21"/>
      <c r="OW196" s="21"/>
      <c r="OX196" s="21"/>
      <c r="OY196" s="21"/>
      <c r="OZ196" s="21"/>
      <c r="PA196" s="21"/>
      <c r="PB196" s="21"/>
      <c r="PC196" s="21"/>
      <c r="PD196" s="21"/>
      <c r="PE196" s="21"/>
      <c r="PF196" s="21"/>
      <c r="PG196" s="21"/>
      <c r="PH196" s="21"/>
      <c r="PI196" s="21"/>
      <c r="PJ196" s="21"/>
      <c r="PK196" s="21"/>
      <c r="PL196" s="21"/>
      <c r="PM196" s="21"/>
      <c r="PN196" s="21"/>
      <c r="PO196" s="21"/>
      <c r="PP196" s="21"/>
      <c r="PQ196" s="21"/>
      <c r="PR196" s="21"/>
      <c r="PS196" s="21"/>
      <c r="PT196" s="21"/>
      <c r="PU196" s="21"/>
      <c r="PV196" s="21"/>
      <c r="PW196" s="21"/>
      <c r="PX196" s="21"/>
      <c r="PY196" s="21"/>
      <c r="PZ196" s="21"/>
      <c r="QA196" s="21"/>
      <c r="QB196" s="21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1"/>
      <c r="QP196" s="21"/>
      <c r="QQ196" s="21"/>
      <c r="QR196" s="21"/>
      <c r="QS196" s="21"/>
      <c r="QT196" s="21"/>
      <c r="QU196" s="21"/>
      <c r="QV196" s="21"/>
      <c r="QW196" s="21"/>
      <c r="QX196" s="21"/>
      <c r="QY196" s="21"/>
      <c r="QZ196" s="21"/>
      <c r="RA196" s="21"/>
      <c r="RB196" s="21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1"/>
      <c r="RP196" s="21"/>
      <c r="RQ196" s="21"/>
      <c r="RR196" s="21"/>
      <c r="RS196" s="21"/>
      <c r="RT196" s="21"/>
      <c r="RU196" s="21"/>
      <c r="RV196" s="21"/>
      <c r="RW196" s="21"/>
      <c r="RX196" s="21"/>
      <c r="RY196" s="21"/>
      <c r="RZ196" s="21"/>
      <c r="SA196" s="21"/>
      <c r="SB196" s="21"/>
      <c r="SC196" s="21"/>
      <c r="SD196" s="21"/>
      <c r="SE196" s="21"/>
      <c r="SF196" s="21"/>
      <c r="SG196" s="21"/>
      <c r="SH196" s="21"/>
      <c r="SI196" s="21"/>
      <c r="SJ196" s="21"/>
      <c r="SK196" s="21"/>
      <c r="SL196" s="21"/>
      <c r="SM196" s="21"/>
      <c r="SN196" s="21"/>
      <c r="SO196" s="21"/>
      <c r="SP196" s="21"/>
      <c r="SQ196" s="21"/>
      <c r="SR196" s="21"/>
      <c r="SS196" s="21"/>
      <c r="ST196" s="21"/>
      <c r="SU196" s="21"/>
      <c r="SV196" s="21"/>
      <c r="SW196" s="21"/>
      <c r="SX196" s="21"/>
      <c r="SY196" s="21"/>
      <c r="SZ196" s="21"/>
      <c r="TA196" s="21"/>
      <c r="TB196" s="21"/>
      <c r="TC196" s="21"/>
      <c r="TD196" s="21"/>
      <c r="TE196" s="21"/>
      <c r="TF196" s="21"/>
      <c r="TG196" s="21"/>
      <c r="TH196" s="21"/>
      <c r="TI196" s="21"/>
      <c r="TJ196" s="21"/>
      <c r="TK196" s="21"/>
      <c r="TL196" s="21"/>
      <c r="TM196" s="21"/>
      <c r="TN196" s="21"/>
      <c r="TO196" s="21"/>
      <c r="TP196" s="21"/>
      <c r="TQ196" s="21"/>
      <c r="TR196" s="21"/>
      <c r="TS196" s="21"/>
      <c r="TT196" s="21"/>
      <c r="TU196" s="21"/>
      <c r="TV196" s="21"/>
      <c r="TW196" s="21"/>
      <c r="TX196" s="21"/>
      <c r="TY196" s="21"/>
      <c r="TZ196" s="21"/>
      <c r="UA196" s="21"/>
      <c r="UB196" s="21"/>
      <c r="UC196" s="21"/>
      <c r="UD196" s="21"/>
      <c r="UE196" s="21"/>
      <c r="UF196" s="21"/>
      <c r="UG196" s="21"/>
      <c r="UH196" s="21"/>
      <c r="UI196" s="21"/>
      <c r="UJ196" s="21"/>
      <c r="UK196" s="21"/>
      <c r="UL196" s="21"/>
      <c r="UM196" s="21"/>
      <c r="UN196" s="21"/>
      <c r="UO196" s="21"/>
      <c r="UP196" s="21"/>
      <c r="UQ196" s="21"/>
      <c r="UR196" s="21"/>
      <c r="US196" s="21"/>
      <c r="UT196" s="21"/>
      <c r="UU196" s="21"/>
      <c r="UV196" s="21"/>
      <c r="UW196" s="21"/>
      <c r="UX196" s="21"/>
      <c r="UY196" s="21"/>
      <c r="UZ196" s="21"/>
      <c r="VA196" s="21"/>
      <c r="VB196" s="21"/>
      <c r="VC196" s="21"/>
      <c r="VD196" s="21"/>
      <c r="VE196" s="21"/>
      <c r="VF196" s="21"/>
      <c r="VG196" s="21"/>
      <c r="VH196" s="21"/>
      <c r="VI196" s="21"/>
      <c r="VJ196" s="21"/>
      <c r="VK196" s="21"/>
      <c r="VL196" s="21"/>
      <c r="VM196" s="21"/>
      <c r="VN196" s="21"/>
      <c r="VO196" s="21"/>
      <c r="VP196" s="21"/>
      <c r="VQ196" s="21"/>
      <c r="VR196" s="21"/>
      <c r="VS196" s="21"/>
      <c r="VT196" s="21"/>
      <c r="VU196" s="21"/>
      <c r="VV196" s="21"/>
      <c r="VW196" s="21"/>
      <c r="VX196" s="21"/>
      <c r="VY196" s="21"/>
      <c r="VZ196" s="21"/>
      <c r="WA196" s="21"/>
      <c r="WB196" s="21"/>
      <c r="WC196" s="21"/>
      <c r="WD196" s="21"/>
      <c r="WE196" s="21"/>
      <c r="WF196" s="21"/>
      <c r="WG196" s="21"/>
      <c r="WH196" s="21"/>
    </row>
    <row r="197" spans="1:606" s="8" customFormat="1">
      <c r="A197" s="21"/>
      <c r="B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1"/>
      <c r="MO197" s="21"/>
      <c r="MP197" s="21"/>
      <c r="MQ197" s="21"/>
      <c r="MR197" s="21"/>
      <c r="MS197" s="21"/>
      <c r="MT197" s="21"/>
      <c r="MU197" s="21"/>
      <c r="MV197" s="21"/>
      <c r="MW197" s="21"/>
      <c r="MX197" s="21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1"/>
      <c r="NS197" s="21"/>
      <c r="NT197" s="21"/>
      <c r="NU197" s="21"/>
      <c r="NV197" s="21"/>
      <c r="NW197" s="21"/>
      <c r="NX197" s="21"/>
      <c r="NY197" s="21"/>
      <c r="NZ197" s="21"/>
      <c r="OA197" s="21"/>
      <c r="OB197" s="21"/>
      <c r="OC197" s="21"/>
      <c r="OD197" s="21"/>
      <c r="OE197" s="21"/>
      <c r="OF197" s="21"/>
      <c r="OG197" s="21"/>
      <c r="OH197" s="21"/>
      <c r="OI197" s="21"/>
      <c r="OJ197" s="21"/>
      <c r="OK197" s="21"/>
      <c r="OL197" s="21"/>
      <c r="OM197" s="21"/>
      <c r="ON197" s="21"/>
      <c r="OO197" s="21"/>
      <c r="OP197" s="21"/>
      <c r="OQ197" s="21"/>
      <c r="OR197" s="21"/>
      <c r="OS197" s="21"/>
      <c r="OT197" s="21"/>
      <c r="OU197" s="21"/>
      <c r="OV197" s="21"/>
      <c r="OW197" s="21"/>
      <c r="OX197" s="21"/>
      <c r="OY197" s="21"/>
      <c r="OZ197" s="21"/>
      <c r="PA197" s="21"/>
      <c r="PB197" s="21"/>
      <c r="PC197" s="21"/>
      <c r="PD197" s="21"/>
      <c r="PE197" s="21"/>
      <c r="PF197" s="21"/>
      <c r="PG197" s="21"/>
      <c r="PH197" s="21"/>
      <c r="PI197" s="21"/>
      <c r="PJ197" s="21"/>
      <c r="PK197" s="21"/>
      <c r="PL197" s="21"/>
      <c r="PM197" s="21"/>
      <c r="PN197" s="21"/>
      <c r="PO197" s="21"/>
      <c r="PP197" s="21"/>
      <c r="PQ197" s="21"/>
      <c r="PR197" s="21"/>
      <c r="PS197" s="21"/>
      <c r="PT197" s="21"/>
      <c r="PU197" s="21"/>
      <c r="PV197" s="21"/>
      <c r="PW197" s="21"/>
      <c r="PX197" s="21"/>
      <c r="PY197" s="21"/>
      <c r="PZ197" s="21"/>
      <c r="QA197" s="21"/>
      <c r="QB197" s="21"/>
      <c r="QC197" s="21"/>
      <c r="QD197" s="21"/>
      <c r="QE197" s="21"/>
      <c r="QF197" s="21"/>
      <c r="QG197" s="21"/>
      <c r="QH197" s="21"/>
      <c r="QI197" s="21"/>
      <c r="QJ197" s="21"/>
      <c r="QK197" s="21"/>
      <c r="QL197" s="21"/>
      <c r="QM197" s="21"/>
      <c r="QN197" s="21"/>
      <c r="QO197" s="21"/>
      <c r="QP197" s="21"/>
      <c r="QQ197" s="21"/>
      <c r="QR197" s="21"/>
      <c r="QS197" s="21"/>
      <c r="QT197" s="21"/>
      <c r="QU197" s="21"/>
      <c r="QV197" s="21"/>
      <c r="QW197" s="21"/>
      <c r="QX197" s="21"/>
      <c r="QY197" s="21"/>
      <c r="QZ197" s="21"/>
      <c r="RA197" s="21"/>
      <c r="RB197" s="21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1"/>
      <c r="RP197" s="21"/>
      <c r="RQ197" s="21"/>
      <c r="RR197" s="21"/>
      <c r="RS197" s="21"/>
      <c r="RT197" s="21"/>
      <c r="RU197" s="21"/>
      <c r="RV197" s="21"/>
      <c r="RW197" s="21"/>
      <c r="RX197" s="21"/>
      <c r="RY197" s="21"/>
      <c r="RZ197" s="21"/>
      <c r="SA197" s="21"/>
      <c r="SB197" s="21"/>
      <c r="SC197" s="21"/>
      <c r="SD197" s="21"/>
      <c r="SE197" s="21"/>
      <c r="SF197" s="21"/>
      <c r="SG197" s="21"/>
      <c r="SH197" s="21"/>
      <c r="SI197" s="21"/>
      <c r="SJ197" s="21"/>
      <c r="SK197" s="21"/>
      <c r="SL197" s="21"/>
      <c r="SM197" s="21"/>
      <c r="SN197" s="21"/>
      <c r="SO197" s="21"/>
      <c r="SP197" s="21"/>
      <c r="SQ197" s="21"/>
      <c r="SR197" s="21"/>
      <c r="SS197" s="21"/>
      <c r="ST197" s="21"/>
      <c r="SU197" s="21"/>
      <c r="SV197" s="21"/>
      <c r="SW197" s="21"/>
      <c r="SX197" s="21"/>
      <c r="SY197" s="21"/>
      <c r="SZ197" s="21"/>
      <c r="TA197" s="21"/>
      <c r="TB197" s="21"/>
      <c r="TC197" s="21"/>
      <c r="TD197" s="21"/>
      <c r="TE197" s="21"/>
      <c r="TF197" s="21"/>
      <c r="TG197" s="21"/>
      <c r="TH197" s="21"/>
      <c r="TI197" s="21"/>
      <c r="TJ197" s="21"/>
      <c r="TK197" s="21"/>
      <c r="TL197" s="21"/>
      <c r="TM197" s="21"/>
      <c r="TN197" s="21"/>
      <c r="TO197" s="21"/>
      <c r="TP197" s="21"/>
      <c r="TQ197" s="21"/>
      <c r="TR197" s="21"/>
      <c r="TS197" s="21"/>
      <c r="TT197" s="21"/>
      <c r="TU197" s="21"/>
      <c r="TV197" s="21"/>
      <c r="TW197" s="21"/>
      <c r="TX197" s="21"/>
      <c r="TY197" s="21"/>
      <c r="TZ197" s="21"/>
      <c r="UA197" s="21"/>
      <c r="UB197" s="21"/>
      <c r="UC197" s="21"/>
      <c r="UD197" s="21"/>
      <c r="UE197" s="21"/>
      <c r="UF197" s="21"/>
      <c r="UG197" s="21"/>
      <c r="UH197" s="21"/>
      <c r="UI197" s="21"/>
      <c r="UJ197" s="21"/>
      <c r="UK197" s="21"/>
      <c r="UL197" s="21"/>
      <c r="UM197" s="21"/>
      <c r="UN197" s="21"/>
      <c r="UO197" s="21"/>
      <c r="UP197" s="21"/>
      <c r="UQ197" s="21"/>
      <c r="UR197" s="21"/>
      <c r="US197" s="21"/>
      <c r="UT197" s="21"/>
      <c r="UU197" s="21"/>
      <c r="UV197" s="21"/>
      <c r="UW197" s="21"/>
      <c r="UX197" s="21"/>
      <c r="UY197" s="21"/>
      <c r="UZ197" s="21"/>
      <c r="VA197" s="21"/>
      <c r="VB197" s="21"/>
      <c r="VC197" s="21"/>
      <c r="VD197" s="21"/>
      <c r="VE197" s="21"/>
      <c r="VF197" s="21"/>
      <c r="VG197" s="21"/>
      <c r="VH197" s="21"/>
      <c r="VI197" s="21"/>
      <c r="VJ197" s="21"/>
      <c r="VK197" s="21"/>
      <c r="VL197" s="21"/>
      <c r="VM197" s="21"/>
      <c r="VN197" s="21"/>
      <c r="VO197" s="21"/>
      <c r="VP197" s="21"/>
      <c r="VQ197" s="21"/>
      <c r="VR197" s="21"/>
      <c r="VS197" s="21"/>
      <c r="VT197" s="21"/>
      <c r="VU197" s="21"/>
      <c r="VV197" s="21"/>
      <c r="VW197" s="21"/>
      <c r="VX197" s="21"/>
      <c r="VY197" s="21"/>
      <c r="VZ197" s="21"/>
      <c r="WA197" s="21"/>
      <c r="WB197" s="21"/>
      <c r="WC197" s="21"/>
      <c r="WD197" s="21"/>
      <c r="WE197" s="21"/>
      <c r="WF197" s="21"/>
      <c r="WG197" s="21"/>
      <c r="WH197" s="21"/>
    </row>
    <row r="198" spans="1:606" s="21" customFormat="1" ht="23.4">
      <c r="A198" s="22" t="s">
        <v>191</v>
      </c>
      <c r="B198" s="40"/>
      <c r="D198" s="76"/>
      <c r="E198" s="77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59"/>
      <c r="R198" s="59"/>
      <c r="S198" s="59"/>
      <c r="T198" s="59"/>
      <c r="U198" s="59"/>
      <c r="V198" s="59"/>
      <c r="W198" s="59"/>
    </row>
    <row r="199" spans="1:606" s="8" customFormat="1">
      <c r="A199" s="28" t="s">
        <v>399</v>
      </c>
      <c r="B199" s="21"/>
      <c r="C199" s="21"/>
      <c r="D199" s="76"/>
      <c r="E199" s="77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59"/>
      <c r="R199" s="59"/>
      <c r="S199" s="59"/>
      <c r="T199" s="59"/>
      <c r="U199" s="59"/>
      <c r="V199" s="59"/>
      <c r="W199" s="59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</row>
    <row r="200" spans="1:606" ht="24.9" customHeight="1">
      <c r="A200" s="29" t="s">
        <v>35</v>
      </c>
      <c r="D200" s="53" t="s">
        <v>389</v>
      </c>
      <c r="E200" s="54" t="str">
        <f>Inputs!C419</f>
        <v>DY18</v>
      </c>
      <c r="F200" s="54" t="str">
        <f>Inputs!D419</f>
        <v>DY19</v>
      </c>
      <c r="G200" s="54" t="str">
        <f>Inputs!E419</f>
        <v>DY20</v>
      </c>
    </row>
    <row r="201" spans="1:606" ht="24.9" customHeight="1">
      <c r="A201" s="25" t="s">
        <v>33</v>
      </c>
      <c r="B201" s="26" t="s">
        <v>34</v>
      </c>
      <c r="D201" s="55" t="str">
        <f>Inputs!B420</f>
        <v>First Gas Distribution</v>
      </c>
      <c r="E201" s="75">
        <f>Inputs!C420</f>
        <v>34036</v>
      </c>
      <c r="F201" s="75">
        <f>Inputs!D420</f>
        <v>63587</v>
      </c>
      <c r="G201" s="75">
        <f>Inputs!E420</f>
        <v>0</v>
      </c>
    </row>
    <row r="202" spans="1:606" ht="24.9" customHeight="1">
      <c r="A202" s="156" t="s">
        <v>192</v>
      </c>
      <c r="B202" s="142" t="s">
        <v>192</v>
      </c>
      <c r="D202" s="56" t="str">
        <f>Inputs!B421</f>
        <v>First Gas Transmission</v>
      </c>
      <c r="E202" s="73">
        <f>Inputs!C421</f>
        <v>184060</v>
      </c>
      <c r="F202" s="73">
        <f>Inputs!D421</f>
        <v>313336</v>
      </c>
      <c r="G202" s="73">
        <f>Inputs!E421</f>
        <v>0</v>
      </c>
    </row>
    <row r="203" spans="1:606" ht="24.9" customHeight="1">
      <c r="D203" s="55" t="str">
        <f>Inputs!B422</f>
        <v>Vector</v>
      </c>
      <c r="E203" s="75">
        <f>Inputs!C422</f>
        <v>388703</v>
      </c>
      <c r="F203" s="75">
        <f>Inputs!D422</f>
        <v>0</v>
      </c>
      <c r="G203" s="75">
        <f>Inputs!E422</f>
        <v>0</v>
      </c>
    </row>
    <row r="206" spans="1:606" ht="23.4">
      <c r="A206" s="22" t="s">
        <v>202</v>
      </c>
      <c r="B206" s="40"/>
    </row>
    <row r="207" spans="1:606">
      <c r="A207" s="28" t="s">
        <v>400</v>
      </c>
    </row>
    <row r="208" spans="1:606" ht="24.9" customHeight="1">
      <c r="A208" s="29" t="s">
        <v>35</v>
      </c>
      <c r="D208" s="53"/>
      <c r="E208" s="54" t="str">
        <f>Inputs!C426</f>
        <v>DY22</v>
      </c>
      <c r="F208" s="54" t="str">
        <f>Inputs!D426</f>
        <v>DY23</v>
      </c>
      <c r="G208" s="54" t="str">
        <f>Inputs!E426</f>
        <v>DY24</v>
      </c>
      <c r="H208" s="54" t="str">
        <f>Inputs!F426</f>
        <v>DY25</v>
      </c>
      <c r="I208" s="54" t="str">
        <f>Inputs!G426</f>
        <v>DY26</v>
      </c>
      <c r="J208" s="54" t="str">
        <f>Inputs!H426</f>
        <v>DY27</v>
      </c>
    </row>
    <row r="209" spans="1:10" ht="24.9" customHeight="1">
      <c r="A209" s="25" t="s">
        <v>33</v>
      </c>
      <c r="B209" s="26" t="s">
        <v>34</v>
      </c>
      <c r="D209" s="55" t="str">
        <f>Inputs!B427</f>
        <v>Compressor fuel cost increase</v>
      </c>
      <c r="E209" s="75">
        <f>Inputs!C427</f>
        <v>2592</v>
      </c>
      <c r="F209" s="75">
        <f>Inputs!D427</f>
        <v>2592</v>
      </c>
      <c r="G209" s="75">
        <f>Inputs!E427</f>
        <v>2792</v>
      </c>
      <c r="H209" s="75">
        <f>Inputs!F427</f>
        <v>2792</v>
      </c>
      <c r="I209" s="75">
        <f>Inputs!G427</f>
        <v>3292</v>
      </c>
      <c r="J209" s="75">
        <f>Inputs!H427</f>
        <v>3292</v>
      </c>
    </row>
    <row r="210" spans="1:10" ht="24.9" customHeight="1">
      <c r="A210" s="156" t="s">
        <v>203</v>
      </c>
      <c r="B210" s="142" t="s">
        <v>203</v>
      </c>
      <c r="D210" s="8"/>
      <c r="E210" s="8"/>
      <c r="F210" s="8"/>
      <c r="H210" s="8"/>
      <c r="I210" s="8"/>
      <c r="J210" s="8"/>
    </row>
    <row r="211" spans="1:10">
      <c r="D211" s="8"/>
      <c r="E211" s="8"/>
      <c r="F211" s="8"/>
      <c r="H211" s="8"/>
      <c r="I211" s="8"/>
      <c r="J211" s="8"/>
    </row>
    <row r="212" spans="1:10" ht="23.4">
      <c r="A212" s="22" t="s">
        <v>256</v>
      </c>
      <c r="B212" s="40"/>
      <c r="D212" s="8"/>
      <c r="E212" s="8"/>
      <c r="F212" s="8"/>
      <c r="H212" s="8"/>
      <c r="I212" s="8"/>
      <c r="J212" s="8"/>
    </row>
    <row r="213" spans="1:10">
      <c r="A213" s="28" t="s">
        <v>428</v>
      </c>
    </row>
    <row r="214" spans="1:10" ht="24.9" customHeight="1">
      <c r="A214" s="29" t="s">
        <v>35</v>
      </c>
      <c r="D214" s="53" t="str">
        <f>Inputs!B431</f>
        <v>Parameter</v>
      </c>
      <c r="E214" s="54" t="str">
        <f>Inputs!C431</f>
        <v>DPP2 estimate</v>
      </c>
      <c r="F214" s="54" t="str">
        <f>Inputs!D431</f>
        <v>1 October 2021 estimate</v>
      </c>
      <c r="G214" s="54" t="str">
        <f>Inputs!E431</f>
        <v>18 January 2022 estimate</v>
      </c>
      <c r="H214" s="54" t="str">
        <f>Inputs!F431</f>
        <v>DPP3 estimate</v>
      </c>
    </row>
    <row r="215" spans="1:10" ht="24.9" customHeight="1">
      <c r="A215" s="25" t="s">
        <v>33</v>
      </c>
      <c r="B215" s="26" t="s">
        <v>34</v>
      </c>
      <c r="D215" s="129" t="str">
        <f>Inputs!B432</f>
        <v>Risk-free rate</v>
      </c>
      <c r="E215" s="134">
        <f>Inputs!C432</f>
        <v>2.75E-2</v>
      </c>
      <c r="F215" s="134">
        <f>Inputs!D432</f>
        <v>1.3599999999999999E-2</v>
      </c>
      <c r="G215" s="134">
        <f>Inputs!E432</f>
        <v>2.2200000000000001E-2</v>
      </c>
      <c r="H215" s="134">
        <f>Inputs!F432</f>
        <v>2.3599999999999999E-2</v>
      </c>
    </row>
    <row r="216" spans="1:10" ht="24.9" customHeight="1">
      <c r="A216" s="141" t="s">
        <v>31</v>
      </c>
      <c r="B216" s="142" t="s">
        <v>429</v>
      </c>
      <c r="D216" s="130" t="str">
        <f>Inputs!B433</f>
        <v>Average debt premium</v>
      </c>
      <c r="E216" s="133">
        <f>Inputs!C433</f>
        <v>1.8100000000000002E-2</v>
      </c>
      <c r="F216" s="133">
        <f>Inputs!D433</f>
        <v>1.54E-2</v>
      </c>
      <c r="G216" s="133">
        <f>Inputs!E433</f>
        <v>1.54E-2</v>
      </c>
      <c r="H216" s="133">
        <f>Inputs!F433</f>
        <v>1.43E-2</v>
      </c>
    </row>
    <row r="217" spans="1:10" ht="24.9" customHeight="1">
      <c r="D217" s="129" t="str">
        <f>Inputs!B434</f>
        <v>Leverage</v>
      </c>
      <c r="E217" s="88">
        <f>Inputs!C434</f>
        <v>0.42</v>
      </c>
      <c r="F217" s="88">
        <f>Inputs!D434</f>
        <v>0.42</v>
      </c>
      <c r="G217" s="88">
        <f>Inputs!E434</f>
        <v>0.42</v>
      </c>
      <c r="H217" s="88">
        <f>Inputs!F434</f>
        <v>0.42</v>
      </c>
    </row>
    <row r="218" spans="1:10" ht="24.9" customHeight="1">
      <c r="D218" s="130" t="str">
        <f>Inputs!B435</f>
        <v>Asset beta</v>
      </c>
      <c r="E218" s="132">
        <f>Inputs!C435</f>
        <v>0.4</v>
      </c>
      <c r="F218" s="132">
        <f>Inputs!D435</f>
        <v>0.4</v>
      </c>
      <c r="G218" s="132">
        <f>Inputs!E435</f>
        <v>0.4</v>
      </c>
      <c r="H218" s="132">
        <f>Inputs!F435</f>
        <v>0.4</v>
      </c>
    </row>
    <row r="219" spans="1:10" ht="24.9" customHeight="1">
      <c r="D219" s="129" t="str">
        <f>Inputs!B436</f>
        <v>Equity beta</v>
      </c>
      <c r="E219" s="131">
        <f>Inputs!C436</f>
        <v>0.69</v>
      </c>
      <c r="F219" s="131">
        <f>Inputs!D436</f>
        <v>0.69</v>
      </c>
      <c r="G219" s="131">
        <f>Inputs!E436</f>
        <v>0.69</v>
      </c>
      <c r="H219" s="131">
        <f>Inputs!F436</f>
        <v>0.69</v>
      </c>
    </row>
    <row r="220" spans="1:10" ht="24.9" customHeight="1">
      <c r="D220" s="130" t="str">
        <f>Inputs!B437</f>
        <v>Tax adjusted market risk premium</v>
      </c>
      <c r="E220" s="133">
        <f>Inputs!C437</f>
        <v>7.0000000000000007E-2</v>
      </c>
      <c r="F220" s="133">
        <f>Inputs!D437</f>
        <v>7.0000000000000007E-2</v>
      </c>
      <c r="G220" s="133">
        <f>Inputs!E437</f>
        <v>7.4999999999999997E-2</v>
      </c>
      <c r="H220" s="133">
        <f>Inputs!F437</f>
        <v>7.4999999999999997E-2</v>
      </c>
    </row>
    <row r="221" spans="1:10" ht="24.9" customHeight="1">
      <c r="D221" s="129" t="str">
        <f>Inputs!B438</f>
        <v>Average corporate tax rate</v>
      </c>
      <c r="E221" s="135">
        <f>Inputs!C438</f>
        <v>0.28000000000000003</v>
      </c>
      <c r="F221" s="135">
        <f>Inputs!D438</f>
        <v>0.28000000000000003</v>
      </c>
      <c r="G221" s="135">
        <f>Inputs!E438</f>
        <v>0.28000000000000003</v>
      </c>
      <c r="H221" s="135">
        <f>Inputs!F438</f>
        <v>0.28000000000000003</v>
      </c>
    </row>
    <row r="222" spans="1:10" ht="24.9" customHeight="1">
      <c r="D222" s="130" t="str">
        <f>Inputs!B439</f>
        <v>Average investor tax rate</v>
      </c>
      <c r="E222" s="136">
        <f>Inputs!C439</f>
        <v>0.28000000000000003</v>
      </c>
      <c r="F222" s="136">
        <f>Inputs!D439</f>
        <v>0.28000000000000003</v>
      </c>
      <c r="G222" s="136">
        <f>Inputs!E439</f>
        <v>0.28000000000000003</v>
      </c>
      <c r="H222" s="136">
        <f>Inputs!F439</f>
        <v>0.28000000000000003</v>
      </c>
    </row>
    <row r="223" spans="1:10" ht="24.9" customHeight="1">
      <c r="D223" s="129" t="str">
        <f>Inputs!B440</f>
        <v>Debt issuance costs</v>
      </c>
      <c r="E223" s="134">
        <f>Inputs!C440</f>
        <v>2E-3</v>
      </c>
      <c r="F223" s="134">
        <f>Inputs!D440</f>
        <v>2E-3</v>
      </c>
      <c r="G223" s="134">
        <f>Inputs!E440</f>
        <v>2.5000000000000001E-3</v>
      </c>
      <c r="H223" s="134">
        <f>Inputs!F440</f>
        <v>2.5000000000000001E-3</v>
      </c>
    </row>
    <row r="224" spans="1:10" ht="24.9" customHeight="1">
      <c r="D224" s="130" t="str">
        <f>Inputs!B441</f>
        <v>Cost of debt</v>
      </c>
      <c r="E224" s="133">
        <f>Inputs!C441</f>
        <v>4.7600000000000003E-2</v>
      </c>
      <c r="F224" s="133">
        <f>Inputs!D441</f>
        <v>3.1E-2</v>
      </c>
      <c r="G224" s="133">
        <f>Inputs!E441</f>
        <v>4.0099999999999997E-2</v>
      </c>
      <c r="H224" s="133">
        <f>Inputs!F441</f>
        <v>4.0399999999999998E-2</v>
      </c>
    </row>
    <row r="225" spans="1:8" ht="24.9" customHeight="1">
      <c r="D225" s="129" t="str">
        <f>Inputs!B442</f>
        <v>Cost of equity</v>
      </c>
      <c r="E225" s="134">
        <f>Inputs!C442</f>
        <v>6.8099999999999994E-2</v>
      </c>
      <c r="F225" s="134">
        <f>Inputs!D442</f>
        <v>5.8099999999999999E-2</v>
      </c>
      <c r="G225" s="134">
        <f>Inputs!E442</f>
        <v>6.7699999999999996E-2</v>
      </c>
      <c r="H225" s="134">
        <f>Inputs!F442</f>
        <v>6.8699999999999997E-2</v>
      </c>
    </row>
    <row r="226" spans="1:8" ht="24.9" customHeight="1">
      <c r="D226" s="130" t="str">
        <f>Inputs!B443</f>
        <v>Standard error of midpoint WACC estimate</v>
      </c>
      <c r="E226" s="137">
        <f>Inputs!C443</f>
        <v>1.0500000000000001E-2</v>
      </c>
      <c r="F226" s="137">
        <f>Inputs!D443</f>
        <v>1.0500000000000001E-2</v>
      </c>
      <c r="G226" s="137">
        <f>Inputs!E443</f>
        <v>1.0500000000000001E-2</v>
      </c>
      <c r="H226" s="137">
        <f>Inputs!F443</f>
        <v>1.0500000000000001E-2</v>
      </c>
    </row>
    <row r="227" spans="1:8" ht="24.9" customHeight="1">
      <c r="D227" s="129" t="str">
        <f>Inputs!B444</f>
        <v>Mid-point vanilla WACC</v>
      </c>
      <c r="E227" s="138">
        <f>Inputs!C444</f>
        <v>5.9499999999999997E-2</v>
      </c>
      <c r="F227" s="138">
        <f>Inputs!D444</f>
        <v>4.6699999999999998E-2</v>
      </c>
      <c r="G227" s="138">
        <f>Inputs!E444</f>
        <v>5.6099999999999997E-2</v>
      </c>
      <c r="H227" s="138">
        <f>Inputs!F444</f>
        <v>5.6800000000000003E-2</v>
      </c>
    </row>
    <row r="228" spans="1:8" ht="24.9" customHeight="1">
      <c r="D228" s="130" t="str">
        <f>Inputs!B445</f>
        <v>Mid-point post-tax WACC</v>
      </c>
      <c r="E228" s="139">
        <f>Inputs!C445</f>
        <v>5.3900000000000003E-2</v>
      </c>
      <c r="F228" s="139">
        <f>Inputs!D445</f>
        <v>4.2999999999999997E-2</v>
      </c>
      <c r="G228" s="139">
        <f>Inputs!E445</f>
        <v>5.1400000000000001E-2</v>
      </c>
      <c r="H228" s="139">
        <f>Inputs!F445</f>
        <v>5.21E-2</v>
      </c>
    </row>
    <row r="229" spans="1:8" ht="24.9" customHeight="1">
      <c r="D229" s="129" t="str">
        <f>Inputs!B446</f>
        <v>67th percentile vanilla WACC</v>
      </c>
      <c r="E229" s="138">
        <f>Inputs!C446</f>
        <v>6.6600000000000006E-2</v>
      </c>
      <c r="F229" s="138">
        <f>Inputs!D446</f>
        <v>5.1299999999999998E-2</v>
      </c>
      <c r="G229" s="138">
        <f>Inputs!E446</f>
        <v>6.0699999999999997E-2</v>
      </c>
      <c r="H229" s="138">
        <f>Inputs!F446</f>
        <v>6.1400000000000003E-2</v>
      </c>
    </row>
    <row r="230" spans="1:8" ht="24.9" customHeight="1">
      <c r="D230" s="130" t="str">
        <f>Inputs!B447</f>
        <v>67th percentile post-tax WACC</v>
      </c>
      <c r="E230" s="139">
        <f>Inputs!C447</f>
        <v>5.8500000000000003E-2</v>
      </c>
      <c r="F230" s="139">
        <f>Inputs!D447</f>
        <v>4.7699999999999999E-2</v>
      </c>
      <c r="G230" s="139">
        <f>Inputs!E447</f>
        <v>5.6000000000000001E-2</v>
      </c>
      <c r="H230" s="139">
        <f>Inputs!F447</f>
        <v>5.67E-2</v>
      </c>
    </row>
    <row r="231" spans="1:8">
      <c r="D231" s="140"/>
      <c r="E231" s="8"/>
      <c r="F231" s="8"/>
    </row>
    <row r="232" spans="1:8">
      <c r="D232" s="8"/>
      <c r="E232" s="8"/>
      <c r="F232" s="8"/>
    </row>
    <row r="233" spans="1:8" ht="23.4">
      <c r="A233" s="22" t="s">
        <v>257</v>
      </c>
      <c r="B233" s="40"/>
    </row>
    <row r="234" spans="1:8">
      <c r="A234" s="28" t="s">
        <v>431</v>
      </c>
    </row>
    <row r="235" spans="1:8" ht="24.9" customHeight="1">
      <c r="A235" s="29" t="s">
        <v>35</v>
      </c>
      <c r="D235" s="53" t="str">
        <f>Inputs!B452</f>
        <v>Pricing year ending in calendar year:</v>
      </c>
      <c r="E235" s="54">
        <f>Inputs!C452</f>
        <v>2023</v>
      </c>
      <c r="F235" s="54">
        <f>Inputs!D452</f>
        <v>2024</v>
      </c>
      <c r="G235" s="54">
        <f>Inputs!E452</f>
        <v>2025</v>
      </c>
      <c r="H235" s="54">
        <f>Inputs!F452</f>
        <v>2026</v>
      </c>
    </row>
    <row r="236" spans="1:8" ht="24.9" customHeight="1">
      <c r="A236" s="25" t="s">
        <v>33</v>
      </c>
      <c r="B236" s="26" t="s">
        <v>34</v>
      </c>
      <c r="D236" s="129" t="str">
        <f>Inputs!B453</f>
        <v>Revaluation rate, 2 index, June year-end</v>
      </c>
      <c r="E236" s="134">
        <f>Inputs!C453</f>
        <v>2.6000000000000023E-2</v>
      </c>
      <c r="F236" s="134">
        <f>Inputs!D453</f>
        <v>2.2999999999999909E-2</v>
      </c>
      <c r="G236" s="134">
        <f>Inputs!E453</f>
        <v>2.0000000000000018E-2</v>
      </c>
      <c r="H236" s="134">
        <f>Inputs!F453</f>
        <v>2.0000000000000018E-2</v>
      </c>
    </row>
    <row r="237" spans="1:8" ht="24.9" customHeight="1">
      <c r="A237" s="141" t="s">
        <v>93</v>
      </c>
      <c r="B237" s="142" t="s">
        <v>430</v>
      </c>
      <c r="D237" s="130" t="str">
        <f>Inputs!B454</f>
        <v>Revaluation rate, 2 index, September year-end</v>
      </c>
      <c r="E237" s="133">
        <f>Inputs!C454</f>
        <v>2.4999999999999911E-2</v>
      </c>
      <c r="F237" s="133">
        <f>Inputs!D454</f>
        <v>2.200000000000002E-2</v>
      </c>
      <c r="G237" s="133">
        <f>Inputs!E454</f>
        <v>2.0000000000000018E-2</v>
      </c>
      <c r="H237" s="133">
        <f>Inputs!F454</f>
        <v>2.0000000000000018E-2</v>
      </c>
    </row>
    <row r="238" spans="1:8" ht="24.9" customHeight="1">
      <c r="D238" s="129" t="str">
        <f>Inputs!B455</f>
        <v>Inflation rate, lagged, 8 index, September year-end</v>
      </c>
      <c r="E238" s="134">
        <f>Inputs!C455</f>
        <v>5.2149479659413522E-2</v>
      </c>
      <c r="F238" s="134">
        <f>Inputs!D455</f>
        <v>4.6285303231120345E-2</v>
      </c>
      <c r="G238" s="134">
        <f>Inputs!E455</f>
        <v>2.4743735220526197E-2</v>
      </c>
      <c r="H238" s="134">
        <f>Inputs!F455</f>
        <v>2.1492154019882248E-2</v>
      </c>
    </row>
    <row r="239" spans="1:8" ht="24.9" customHeight="1">
      <c r="D239" s="129" t="str">
        <f>Inputs!B456</f>
        <v>Inflation rate, not lagged, 8 index, September year-end</v>
      </c>
      <c r="E239" s="134">
        <f>Inputs!C456</f>
        <v>3.0921227991357547E-2</v>
      </c>
      <c r="F239" s="134">
        <f>Inputs!D456</f>
        <v>2.3244538463801812E-2</v>
      </c>
      <c r="G239" s="134">
        <f>Inputs!E456</f>
        <v>2.0247991487292172E-2</v>
      </c>
      <c r="H239" s="134">
        <f>Inputs!F456</f>
        <v>2.000000000000024E-2</v>
      </c>
    </row>
    <row r="240" spans="1:8">
      <c r="D240" s="8"/>
      <c r="E240" s="8"/>
      <c r="F240" s="8"/>
      <c r="H240" s="8"/>
    </row>
    <row r="241" spans="1:8" ht="23.4">
      <c r="A241" s="22" t="s">
        <v>259</v>
      </c>
      <c r="B241" s="40"/>
    </row>
    <row r="242" spans="1:8">
      <c r="A242" s="28" t="s">
        <v>432</v>
      </c>
    </row>
    <row r="243" spans="1:8" ht="18">
      <c r="A243" s="29" t="s">
        <v>35</v>
      </c>
    </row>
    <row r="244" spans="1:8" ht="24.9" customHeight="1">
      <c r="A244" s="25" t="s">
        <v>33</v>
      </c>
      <c r="B244" s="26" t="s">
        <v>34</v>
      </c>
      <c r="D244" s="53" t="s">
        <v>389</v>
      </c>
      <c r="E244" s="54">
        <f>Inputs!C459</f>
        <v>2023</v>
      </c>
      <c r="F244" s="54">
        <f>Inputs!D459</f>
        <v>2024</v>
      </c>
      <c r="G244" s="54">
        <f>Inputs!E459</f>
        <v>2025</v>
      </c>
      <c r="H244" s="54">
        <f>Inputs!F459</f>
        <v>2026</v>
      </c>
    </row>
    <row r="245" spans="1:8" ht="24.9" customHeight="1">
      <c r="A245" s="141" t="s">
        <v>260</v>
      </c>
      <c r="B245" s="142" t="s">
        <v>433</v>
      </c>
      <c r="D245" s="129" t="str">
        <f>Inputs!B460</f>
        <v>GasNet</v>
      </c>
      <c r="E245" s="143">
        <f>Inputs!C460</f>
        <v>5.1839591773341738</v>
      </c>
      <c r="F245" s="143">
        <f>Inputs!D460</f>
        <v>5.30319023841286</v>
      </c>
      <c r="G245" s="143">
        <f>Inputs!E460</f>
        <v>5.4092540431811171</v>
      </c>
      <c r="H245" s="143">
        <f>Inputs!F460</f>
        <v>5.5174391240447402</v>
      </c>
    </row>
    <row r="246" spans="1:8" ht="24.9" customHeight="1">
      <c r="D246" s="130" t="str">
        <f>Inputs!B461</f>
        <v>PowerCo</v>
      </c>
      <c r="E246" s="144">
        <f>Inputs!C461</f>
        <v>369.60658077344198</v>
      </c>
      <c r="F246" s="144">
        <f>Inputs!D461</f>
        <v>377.73792555045776</v>
      </c>
      <c r="G246" s="144">
        <f>Inputs!E461</f>
        <v>385.2926840614669</v>
      </c>
      <c r="H246" s="144">
        <f>Inputs!F461</f>
        <v>392.99853774269627</v>
      </c>
    </row>
    <row r="247" spans="1:8" ht="24.9" customHeight="1">
      <c r="D247" s="129" t="str">
        <f>Inputs!B462</f>
        <v>Vector</v>
      </c>
      <c r="E247" s="143">
        <f>Inputs!C462</f>
        <v>107.79962808158834</v>
      </c>
      <c r="F247" s="143">
        <f>Inputs!D462</f>
        <v>110.27901952746485</v>
      </c>
      <c r="G247" s="143">
        <f>Inputs!E462</f>
        <v>112.48459991801417</v>
      </c>
      <c r="H247" s="143">
        <f>Inputs!F462</f>
        <v>114.73429191637445</v>
      </c>
    </row>
    <row r="248" spans="1:8" ht="24.9" customHeight="1">
      <c r="D248" s="130" t="str">
        <f>Inputs!B463</f>
        <v>First Gas Distribution</v>
      </c>
      <c r="E248" s="144">
        <f>Inputs!C463</f>
        <v>32.469874901710874</v>
      </c>
      <c r="F248" s="144">
        <f>Inputs!D463</f>
        <v>33.184212149548515</v>
      </c>
      <c r="G248" s="144">
        <f>Inputs!E463</f>
        <v>33.847896392539489</v>
      </c>
      <c r="H248" s="144">
        <f>Inputs!F463</f>
        <v>34.524854320390283</v>
      </c>
    </row>
    <row r="249" spans="1:8" ht="24.9" customHeight="1">
      <c r="D249" s="129" t="str">
        <f>Inputs!B464</f>
        <v>First Gas Transmission</v>
      </c>
      <c r="E249" s="143">
        <f>Inputs!C464</f>
        <v>477.71330143802624</v>
      </c>
      <c r="F249" s="143">
        <f>Inputs!D464</f>
        <v>488.22299406966283</v>
      </c>
      <c r="G249" s="143">
        <f>Inputs!E464</f>
        <v>497.98745395105612</v>
      </c>
      <c r="H249" s="143">
        <f>Inputs!F464</f>
        <v>507.94720303007728</v>
      </c>
    </row>
    <row r="250" spans="1:8">
      <c r="D250" s="8"/>
      <c r="E250" s="8"/>
      <c r="F250" s="8"/>
      <c r="H250" s="8"/>
    </row>
    <row r="251" spans="1:8" ht="23.4">
      <c r="A251" s="22" t="s">
        <v>262</v>
      </c>
      <c r="B251" s="40"/>
    </row>
    <row r="252" spans="1:8">
      <c r="A252" s="28" t="s">
        <v>435</v>
      </c>
    </row>
    <row r="253" spans="1:8" ht="18">
      <c r="A253" s="29" t="s">
        <v>35</v>
      </c>
    </row>
    <row r="254" spans="1:8" ht="24.9" customHeight="1">
      <c r="A254" s="25" t="s">
        <v>33</v>
      </c>
      <c r="B254" s="26" t="s">
        <v>34</v>
      </c>
      <c r="D254" s="53" t="s">
        <v>389</v>
      </c>
      <c r="E254" s="54">
        <f>Inputs!C467</f>
        <v>2023</v>
      </c>
      <c r="F254" s="54">
        <f>Inputs!D467</f>
        <v>2024</v>
      </c>
      <c r="G254" s="54">
        <f>Inputs!E467</f>
        <v>2025</v>
      </c>
      <c r="H254" s="54">
        <f>Inputs!F467</f>
        <v>2026</v>
      </c>
    </row>
    <row r="255" spans="1:8" ht="24.9" customHeight="1">
      <c r="A255" s="141" t="s">
        <v>263</v>
      </c>
      <c r="B255" s="142" t="s">
        <v>434</v>
      </c>
      <c r="D255" s="129" t="str">
        <f>Inputs!B468</f>
        <v>GasNet</v>
      </c>
      <c r="E255" s="143">
        <f>Inputs!C468</f>
        <v>48.359301180219589</v>
      </c>
      <c r="F255" s="143">
        <f>Inputs!D468</f>
        <v>49.47156510736464</v>
      </c>
      <c r="G255" s="143">
        <f>Inputs!E468</f>
        <v>50.460996409511935</v>
      </c>
      <c r="H255" s="143">
        <f>Inputs!F468</f>
        <v>51.470216337702176</v>
      </c>
    </row>
    <row r="256" spans="1:8" ht="24.9" customHeight="1">
      <c r="D256" s="130" t="str">
        <f>Inputs!B469</f>
        <v>PowerCo</v>
      </c>
      <c r="E256" s="144">
        <f>Inputs!C469</f>
        <v>614.30678635674963</v>
      </c>
      <c r="F256" s="144">
        <f>Inputs!D469</f>
        <v>627.82153565659803</v>
      </c>
      <c r="G256" s="144">
        <f>Inputs!E469</f>
        <v>640.37796636973007</v>
      </c>
      <c r="H256" s="144">
        <f>Inputs!F469</f>
        <v>653.18552569712472</v>
      </c>
    </row>
    <row r="257" spans="1:606" ht="24.9" customHeight="1">
      <c r="D257" s="129" t="str">
        <f>Inputs!B470</f>
        <v>Vector</v>
      </c>
      <c r="E257" s="143">
        <f>Inputs!C470</f>
        <v>-106.08440959903018</v>
      </c>
      <c r="F257" s="143">
        <f>Inputs!D470</f>
        <v>-108.52435101980787</v>
      </c>
      <c r="G257" s="143">
        <f>Inputs!E470</f>
        <v>-110.69483804020403</v>
      </c>
      <c r="H257" s="143">
        <f>Inputs!F470</f>
        <v>-112.90873480100811</v>
      </c>
    </row>
    <row r="258" spans="1:606" ht="24.9" customHeight="1">
      <c r="D258" s="130" t="str">
        <f>Inputs!B471</f>
        <v>First Gas Distribution</v>
      </c>
      <c r="E258" s="144">
        <f>Inputs!C471</f>
        <v>276.62057406724773</v>
      </c>
      <c r="F258" s="144">
        <f>Inputs!D471</f>
        <v>282.70622669672724</v>
      </c>
      <c r="G258" s="144">
        <f>Inputs!E471</f>
        <v>288.36035123066182</v>
      </c>
      <c r="H258" s="144">
        <f>Inputs!F471</f>
        <v>294.12755825527506</v>
      </c>
    </row>
    <row r="259" spans="1:606" s="8" customFormat="1" ht="24.9" customHeight="1">
      <c r="A259" s="21"/>
      <c r="B259" s="21"/>
      <c r="D259" s="259"/>
      <c r="E259" s="260"/>
      <c r="F259" s="260"/>
      <c r="G259" s="260"/>
      <c r="H259" s="260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</row>
    <row r="260" spans="1:606" s="8" customFormat="1" ht="24.9" customHeight="1">
      <c r="A260" s="178" t="s">
        <v>359</v>
      </c>
      <c r="B260" s="95"/>
      <c r="D260" s="259"/>
      <c r="E260" s="260"/>
      <c r="F260" s="260"/>
      <c r="G260" s="260"/>
      <c r="H260" s="260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</row>
    <row r="261" spans="1:606" s="8" customFormat="1" ht="24.9" customHeight="1">
      <c r="A261" s="335" t="s">
        <v>437</v>
      </c>
      <c r="B261" s="95"/>
      <c r="D261" s="259"/>
      <c r="E261" s="260"/>
      <c r="F261" s="260"/>
      <c r="G261" s="260"/>
      <c r="H261" s="260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</row>
    <row r="262" spans="1:606" s="8" customFormat="1" ht="24.9" customHeight="1">
      <c r="A262" s="334" t="s">
        <v>35</v>
      </c>
      <c r="B262" s="95"/>
      <c r="C262" s="21"/>
      <c r="D262" s="53" t="s">
        <v>389</v>
      </c>
      <c r="E262" s="54">
        <v>2022</v>
      </c>
      <c r="F262" s="54">
        <v>2023</v>
      </c>
      <c r="G262" s="54">
        <v>2024</v>
      </c>
      <c r="H262" s="54">
        <v>2025</v>
      </c>
      <c r="I262" s="54">
        <v>2026</v>
      </c>
      <c r="J262" s="54">
        <v>2027</v>
      </c>
      <c r="K262" s="54">
        <v>2028</v>
      </c>
      <c r="L262" s="54">
        <v>2029</v>
      </c>
      <c r="M262" s="54">
        <v>2030</v>
      </c>
      <c r="N262" s="54">
        <v>2031</v>
      </c>
      <c r="O262" s="260"/>
      <c r="P262" s="260"/>
      <c r="Q262" s="260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</row>
    <row r="263" spans="1:606" s="8" customFormat="1" ht="24.9" customHeight="1">
      <c r="A263" s="209" t="s">
        <v>33</v>
      </c>
      <c r="B263" s="93" t="s">
        <v>34</v>
      </c>
      <c r="C263" s="21"/>
      <c r="D263" s="129" t="str">
        <f>Inputs!B506</f>
        <v>Vector</v>
      </c>
      <c r="E263" s="145">
        <f>Inputs!C506</f>
        <v>32734</v>
      </c>
      <c r="F263" s="145">
        <f>Inputs!D506</f>
        <v>28871</v>
      </c>
      <c r="G263" s="145">
        <f>Inputs!E506</f>
        <v>31140</v>
      </c>
      <c r="H263" s="145">
        <f>Inputs!F506</f>
        <v>30512</v>
      </c>
      <c r="I263" s="145">
        <f>Inputs!G506</f>
        <v>29512</v>
      </c>
      <c r="J263" s="145">
        <f>Inputs!H506</f>
        <v>30586</v>
      </c>
      <c r="K263" s="145">
        <f>Inputs!I506</f>
        <v>25540</v>
      </c>
      <c r="L263" s="145">
        <f>Inputs!J506</f>
        <v>22293</v>
      </c>
      <c r="M263" s="145">
        <f>Inputs!K506</f>
        <v>23527</v>
      </c>
      <c r="N263" s="145">
        <f>Inputs!L506</f>
        <v>25933</v>
      </c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</row>
    <row r="264" spans="1:606" s="8" customFormat="1" ht="24.9" customHeight="1">
      <c r="A264" s="337" t="s">
        <v>337</v>
      </c>
      <c r="B264" s="338" t="s">
        <v>337</v>
      </c>
      <c r="C264" s="21"/>
      <c r="D264" s="146" t="str">
        <f>Inputs!B507</f>
        <v>GasNet</v>
      </c>
      <c r="E264" s="146">
        <f>Inputs!C507</f>
        <v>1083</v>
      </c>
      <c r="F264" s="146">
        <f>Inputs!D507</f>
        <v>1287</v>
      </c>
      <c r="G264" s="146">
        <f>Inputs!E507</f>
        <v>1000</v>
      </c>
      <c r="H264" s="146">
        <f>Inputs!F507</f>
        <v>1000</v>
      </c>
      <c r="I264" s="146">
        <f>Inputs!G507</f>
        <v>1000</v>
      </c>
      <c r="J264" s="146">
        <f>Inputs!H507</f>
        <v>1000</v>
      </c>
      <c r="K264" s="146">
        <f>Inputs!I507</f>
        <v>1000</v>
      </c>
      <c r="L264" s="146">
        <f>Inputs!J507</f>
        <v>1000</v>
      </c>
      <c r="M264" s="146">
        <f>Inputs!K507</f>
        <v>1000</v>
      </c>
      <c r="N264" s="146">
        <f>Inputs!L507</f>
        <v>1000</v>
      </c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</row>
    <row r="265" spans="1:606" s="8" customFormat="1" ht="24.9" customHeight="1">
      <c r="A265" s="95"/>
      <c r="B265" s="95"/>
      <c r="C265" s="21"/>
      <c r="D265" s="129" t="str">
        <f>Inputs!B508</f>
        <v>PowerCo</v>
      </c>
      <c r="E265" s="145">
        <f>Inputs!C508</f>
        <v>18717</v>
      </c>
      <c r="F265" s="145">
        <f>Inputs!D508</f>
        <v>19790</v>
      </c>
      <c r="G265" s="145">
        <f>Inputs!E508</f>
        <v>19580</v>
      </c>
      <c r="H265" s="145">
        <f>Inputs!F508</f>
        <v>20300</v>
      </c>
      <c r="I265" s="145">
        <f>Inputs!G508</f>
        <v>21576</v>
      </c>
      <c r="J265" s="145">
        <f>Inputs!H508</f>
        <v>22042</v>
      </c>
      <c r="K265" s="145">
        <f>Inputs!I508</f>
        <v>21732</v>
      </c>
      <c r="L265" s="145">
        <f>Inputs!J508</f>
        <v>22402</v>
      </c>
      <c r="M265" s="145">
        <f>Inputs!K508</f>
        <v>22373</v>
      </c>
      <c r="N265" s="145">
        <f>Inputs!L508</f>
        <v>22695</v>
      </c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</row>
    <row r="266" spans="1:606" s="8" customFormat="1" ht="24.9" customHeight="1">
      <c r="A266" s="95"/>
      <c r="B266" s="95"/>
      <c r="C266" s="21"/>
      <c r="D266" s="146" t="str">
        <f>Inputs!B509</f>
        <v>First Gas Distribution</v>
      </c>
      <c r="E266" s="146">
        <f>Inputs!C509</f>
        <v>24542</v>
      </c>
      <c r="F266" s="146">
        <f>Inputs!D509</f>
        <v>18056</v>
      </c>
      <c r="G266" s="146">
        <f>Inputs!E509</f>
        <v>17759</v>
      </c>
      <c r="H266" s="146">
        <f>Inputs!F509</f>
        <v>17564</v>
      </c>
      <c r="I266" s="146">
        <f>Inputs!G509</f>
        <v>17248</v>
      </c>
      <c r="J266" s="146">
        <f>Inputs!H509</f>
        <v>17073</v>
      </c>
      <c r="K266" s="146">
        <f>Inputs!I509</f>
        <v>16579</v>
      </c>
      <c r="L266" s="146">
        <f>Inputs!J509</f>
        <v>17180</v>
      </c>
      <c r="M266" s="146">
        <f>Inputs!K509</f>
        <v>16865</v>
      </c>
      <c r="N266" s="146">
        <f>Inputs!L509</f>
        <v>17255</v>
      </c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</row>
    <row r="267" spans="1:606" s="8" customFormat="1" ht="24.9" customHeight="1">
      <c r="A267" s="95"/>
      <c r="B267" s="95"/>
      <c r="C267" s="21"/>
      <c r="D267" s="129" t="str">
        <f>Inputs!B510</f>
        <v>First Gas Transmission</v>
      </c>
      <c r="E267" s="145">
        <f>Inputs!C510</f>
        <v>52624</v>
      </c>
      <c r="F267" s="145">
        <f>Inputs!D510</f>
        <v>55651</v>
      </c>
      <c r="G267" s="145">
        <f>Inputs!E510</f>
        <v>45518</v>
      </c>
      <c r="H267" s="145">
        <f>Inputs!F510</f>
        <v>39100</v>
      </c>
      <c r="I267" s="145">
        <f>Inputs!G510</f>
        <v>40615</v>
      </c>
      <c r="J267" s="145">
        <f>Inputs!H510</f>
        <v>42423</v>
      </c>
      <c r="K267" s="145">
        <f>Inputs!I510</f>
        <v>35297</v>
      </c>
      <c r="L267" s="145">
        <f>Inputs!J510</f>
        <v>36473</v>
      </c>
      <c r="M267" s="145">
        <f>Inputs!K510</f>
        <v>40015</v>
      </c>
      <c r="N267" s="145">
        <f>Inputs!L510</f>
        <v>45083</v>
      </c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</row>
    <row r="268" spans="1:606" s="8" customFormat="1" ht="24.9" customHeight="1">
      <c r="A268" s="95"/>
      <c r="B268" s="95"/>
      <c r="C268" s="21"/>
      <c r="D268" s="259"/>
      <c r="E268" s="260"/>
      <c r="F268" s="260"/>
      <c r="G268" s="260"/>
      <c r="H268" s="260"/>
      <c r="I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</row>
    <row r="269" spans="1:606" s="8" customFormat="1" ht="24.9" customHeight="1">
      <c r="A269" s="178" t="s">
        <v>360</v>
      </c>
      <c r="B269" s="95"/>
      <c r="D269" s="259"/>
      <c r="E269" s="260"/>
      <c r="F269" s="260"/>
      <c r="G269" s="260"/>
      <c r="H269" s="260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</row>
    <row r="270" spans="1:606" s="8" customFormat="1" ht="24.9" customHeight="1">
      <c r="A270" s="335" t="s">
        <v>438</v>
      </c>
      <c r="B270" s="95"/>
      <c r="D270" s="259"/>
      <c r="E270" s="260"/>
      <c r="F270" s="260"/>
      <c r="G270" s="260"/>
      <c r="H270" s="260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</row>
    <row r="271" spans="1:606" s="8" customFormat="1" ht="24.9" customHeight="1">
      <c r="A271" s="334" t="s">
        <v>35</v>
      </c>
      <c r="B271" s="95"/>
      <c r="C271" s="21"/>
      <c r="D271" s="53" t="s">
        <v>389</v>
      </c>
      <c r="E271" s="54">
        <v>2022</v>
      </c>
      <c r="F271" s="54">
        <v>2023</v>
      </c>
      <c r="G271" s="54">
        <v>2024</v>
      </c>
      <c r="H271" s="54">
        <v>2025</v>
      </c>
      <c r="I271" s="54">
        <v>2026</v>
      </c>
      <c r="J271" s="54">
        <v>2027</v>
      </c>
      <c r="K271" s="54">
        <v>2028</v>
      </c>
      <c r="L271" s="54">
        <v>2029</v>
      </c>
      <c r="M271" s="54">
        <v>2030</v>
      </c>
      <c r="N271" s="54">
        <v>2031</v>
      </c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</row>
    <row r="272" spans="1:606" s="8" customFormat="1" ht="24.9" customHeight="1">
      <c r="A272" s="209" t="s">
        <v>33</v>
      </c>
      <c r="B272" s="93" t="s">
        <v>34</v>
      </c>
      <c r="C272" s="21"/>
      <c r="D272" s="129" t="str">
        <f>Inputs!B522</f>
        <v>Vector</v>
      </c>
      <c r="E272" s="145">
        <f>Inputs!C522</f>
        <v>14199</v>
      </c>
      <c r="F272" s="145">
        <f>Inputs!D522</f>
        <v>14770</v>
      </c>
      <c r="G272" s="145">
        <f>Inputs!E522</f>
        <v>15009</v>
      </c>
      <c r="H272" s="145">
        <f>Inputs!F522</f>
        <v>15013</v>
      </c>
      <c r="I272" s="145">
        <f>Inputs!G522</f>
        <v>15389</v>
      </c>
      <c r="J272" s="145">
        <f>Inputs!H522</f>
        <v>15815</v>
      </c>
      <c r="K272" s="145">
        <f>Inputs!I522</f>
        <v>15892</v>
      </c>
      <c r="L272" s="145">
        <f>Inputs!J522</f>
        <v>16280</v>
      </c>
      <c r="M272" s="145">
        <f>Inputs!K522</f>
        <v>16855</v>
      </c>
      <c r="N272" s="145">
        <f>Inputs!L522</f>
        <v>16913</v>
      </c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</row>
    <row r="273" spans="1:606" s="8" customFormat="1" ht="24.9" customHeight="1">
      <c r="A273" s="337" t="s">
        <v>337</v>
      </c>
      <c r="B273" s="338" t="s">
        <v>337</v>
      </c>
      <c r="C273" s="21"/>
      <c r="D273" s="146" t="str">
        <f>Inputs!B523</f>
        <v>GasNet</v>
      </c>
      <c r="E273" s="146">
        <f>Inputs!C523</f>
        <v>2013</v>
      </c>
      <c r="F273" s="146">
        <f>Inputs!D523</f>
        <v>2301</v>
      </c>
      <c r="G273" s="146">
        <f>Inputs!E523</f>
        <v>2311</v>
      </c>
      <c r="H273" s="146">
        <f>Inputs!F523</f>
        <v>2321</v>
      </c>
      <c r="I273" s="146">
        <f>Inputs!G523</f>
        <v>2331</v>
      </c>
      <c r="J273" s="146">
        <f>Inputs!H523</f>
        <v>2341</v>
      </c>
      <c r="K273" s="146">
        <f>Inputs!I523</f>
        <v>2351</v>
      </c>
      <c r="L273" s="146">
        <f>Inputs!J523</f>
        <v>2361</v>
      </c>
      <c r="M273" s="146">
        <f>Inputs!K523</f>
        <v>2371</v>
      </c>
      <c r="N273" s="146">
        <f>Inputs!L523</f>
        <v>2381</v>
      </c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</row>
    <row r="274" spans="1:606" s="8" customFormat="1" ht="24.9" customHeight="1">
      <c r="A274" s="95"/>
      <c r="B274" s="95"/>
      <c r="C274" s="21"/>
      <c r="D274" s="129" t="str">
        <f>Inputs!B524</f>
        <v>PowerCo</v>
      </c>
      <c r="E274" s="145">
        <f>Inputs!C524</f>
        <v>18767</v>
      </c>
      <c r="F274" s="145">
        <f>Inputs!D524</f>
        <v>18987</v>
      </c>
      <c r="G274" s="145">
        <f>Inputs!E524</f>
        <v>19261</v>
      </c>
      <c r="H274" s="145">
        <f>Inputs!F524</f>
        <v>19735</v>
      </c>
      <c r="I274" s="145">
        <f>Inputs!G524</f>
        <v>20245</v>
      </c>
      <c r="J274" s="145">
        <f>Inputs!H524</f>
        <v>20690</v>
      </c>
      <c r="K274" s="145">
        <f>Inputs!I524</f>
        <v>21141</v>
      </c>
      <c r="L274" s="145">
        <f>Inputs!J524</f>
        <v>21605</v>
      </c>
      <c r="M274" s="145">
        <f>Inputs!K524</f>
        <v>22076</v>
      </c>
      <c r="N274" s="145">
        <f>Inputs!L524</f>
        <v>22581</v>
      </c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</row>
    <row r="275" spans="1:606" s="8" customFormat="1" ht="24.9" customHeight="1">
      <c r="A275" s="95"/>
      <c r="B275" s="95"/>
      <c r="C275" s="21"/>
      <c r="D275" s="146" t="str">
        <f>Inputs!B525</f>
        <v>First Gas Distribution</v>
      </c>
      <c r="E275" s="146">
        <f>Inputs!C525</f>
        <v>10152</v>
      </c>
      <c r="F275" s="146">
        <f>Inputs!D525</f>
        <v>10916</v>
      </c>
      <c r="G275" s="146">
        <f>Inputs!E525</f>
        <v>11134</v>
      </c>
      <c r="H275" s="146">
        <f>Inputs!F525</f>
        <v>11356</v>
      </c>
      <c r="I275" s="146">
        <f>Inputs!G525</f>
        <v>11584</v>
      </c>
      <c r="J275" s="146">
        <f>Inputs!H525</f>
        <v>11816</v>
      </c>
      <c r="K275" s="146">
        <f>Inputs!I525</f>
        <v>12051</v>
      </c>
      <c r="L275" s="146">
        <f>Inputs!J525</f>
        <v>12293</v>
      </c>
      <c r="M275" s="146">
        <f>Inputs!K525</f>
        <v>12539</v>
      </c>
      <c r="N275" s="146">
        <f>Inputs!L525</f>
        <v>12790</v>
      </c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</row>
    <row r="276" spans="1:606" s="8" customFormat="1" ht="24.9" customHeight="1">
      <c r="A276" s="95"/>
      <c r="B276" s="95"/>
      <c r="C276" s="21"/>
      <c r="D276" s="129" t="str">
        <f>Inputs!B526</f>
        <v>First Gas Transmission</v>
      </c>
      <c r="E276" s="145">
        <f>Inputs!C526</f>
        <v>49852</v>
      </c>
      <c r="F276" s="145">
        <f>Inputs!D526</f>
        <v>51265</v>
      </c>
      <c r="G276" s="145">
        <f>Inputs!E526</f>
        <v>52502</v>
      </c>
      <c r="H276" s="145">
        <f>Inputs!F526</f>
        <v>53553</v>
      </c>
      <c r="I276" s="145">
        <f>Inputs!G526</f>
        <v>55176</v>
      </c>
      <c r="J276" s="145">
        <f>Inputs!H526</f>
        <v>56279</v>
      </c>
      <c r="K276" s="145">
        <f>Inputs!I526</f>
        <v>57979</v>
      </c>
      <c r="L276" s="145">
        <f>Inputs!J526</f>
        <v>59139</v>
      </c>
      <c r="M276" s="145">
        <f>Inputs!K526</f>
        <v>60321</v>
      </c>
      <c r="N276" s="145">
        <f>Inputs!L526</f>
        <v>61528</v>
      </c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</row>
    <row r="277" spans="1:606" s="8" customFormat="1" ht="24.9" customHeight="1">
      <c r="A277" s="95"/>
      <c r="B277" s="95"/>
      <c r="C277" s="21"/>
      <c r="D277" s="259"/>
      <c r="E277" s="260"/>
      <c r="F277" s="260"/>
      <c r="G277" s="260"/>
      <c r="H277" s="260"/>
      <c r="I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</row>
    <row r="278" spans="1:606" s="8" customFormat="1" ht="24.9" customHeight="1">
      <c r="A278" s="22" t="s">
        <v>419</v>
      </c>
      <c r="B278" s="21"/>
      <c r="C278" s="21"/>
      <c r="D278" s="259"/>
      <c r="E278" s="260"/>
      <c r="F278" s="260"/>
      <c r="G278" s="260"/>
      <c r="H278" s="260"/>
      <c r="I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</row>
    <row r="279" spans="1:606" s="8" customFormat="1" ht="24.9" customHeight="1">
      <c r="A279" s="28" t="s">
        <v>420</v>
      </c>
      <c r="B279" s="21"/>
      <c r="C279" s="21"/>
      <c r="D279" s="259"/>
      <c r="E279" s="260"/>
      <c r="F279" s="260"/>
      <c r="G279" s="260"/>
      <c r="H279" s="260"/>
      <c r="I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</row>
    <row r="280" spans="1:606" s="8" customFormat="1" ht="24.9" customHeight="1">
      <c r="A280" s="29" t="s">
        <v>35</v>
      </c>
      <c r="B280" s="21"/>
      <c r="C280" s="21"/>
      <c r="D280" s="259"/>
      <c r="E280" s="260"/>
      <c r="F280" s="260"/>
      <c r="G280" s="260"/>
      <c r="H280" s="260"/>
      <c r="I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</row>
    <row r="281" spans="1:606" s="8" customFormat="1" ht="24.9" customHeight="1">
      <c r="A281" s="25" t="s">
        <v>33</v>
      </c>
      <c r="B281" s="26" t="s">
        <v>34</v>
      </c>
      <c r="C281" s="21"/>
      <c r="D281" s="53" t="s">
        <v>316</v>
      </c>
      <c r="E281" s="54" t="s">
        <v>17</v>
      </c>
      <c r="F281" s="54" t="s">
        <v>18</v>
      </c>
      <c r="G281" s="260"/>
      <c r="H281" s="260"/>
      <c r="I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</row>
    <row r="282" spans="1:606" s="8" customFormat="1" ht="24.9" customHeight="1">
      <c r="A282" s="141" t="s">
        <v>337</v>
      </c>
      <c r="B282" s="142" t="s">
        <v>237</v>
      </c>
      <c r="C282" s="21"/>
      <c r="D282" s="129" t="s">
        <v>3</v>
      </c>
      <c r="E282" s="325">
        <f>Inputs!M522</f>
        <v>156135</v>
      </c>
      <c r="F282" s="325">
        <f>Inputs!M514</f>
        <v>75618</v>
      </c>
      <c r="G282" s="260"/>
      <c r="H282" s="260"/>
      <c r="I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</row>
    <row r="283" spans="1:606" s="8" customFormat="1" ht="24.9" customHeight="1">
      <c r="A283" s="21"/>
      <c r="B283" s="21"/>
      <c r="C283" s="21"/>
      <c r="D283" s="146" t="s">
        <v>6</v>
      </c>
      <c r="E283" s="326">
        <f>Inputs!M523</f>
        <v>23082</v>
      </c>
      <c r="F283" s="326">
        <f>Inputs!M515</f>
        <v>10370</v>
      </c>
      <c r="G283" s="260"/>
      <c r="H283" s="260"/>
      <c r="I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</row>
    <row r="284" spans="1:606" s="8" customFormat="1" ht="24.9" customHeight="1">
      <c r="A284" s="21"/>
      <c r="B284" s="21"/>
      <c r="C284" s="21"/>
      <c r="D284" s="129" t="s">
        <v>140</v>
      </c>
      <c r="E284" s="325">
        <f>Inputs!M524</f>
        <v>205088</v>
      </c>
      <c r="F284" s="325">
        <f>Inputs!M516</f>
        <v>202028</v>
      </c>
      <c r="G284" s="260"/>
      <c r="H284" s="260"/>
      <c r="I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</row>
    <row r="285" spans="1:606" s="8" customFormat="1" ht="24.9" customHeight="1">
      <c r="A285" s="21"/>
      <c r="B285" s="21"/>
      <c r="C285" s="21"/>
      <c r="D285" s="146" t="s">
        <v>98</v>
      </c>
      <c r="E285" s="326">
        <f>Inputs!M525</f>
        <v>116631</v>
      </c>
      <c r="F285" s="326">
        <f>Inputs!M517</f>
        <v>159741</v>
      </c>
      <c r="G285" s="260"/>
      <c r="H285" s="260"/>
      <c r="I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</row>
    <row r="286" spans="1:606" s="8" customFormat="1" ht="24.9" customHeight="1">
      <c r="A286" s="21"/>
      <c r="B286" s="21"/>
      <c r="C286" s="21"/>
      <c r="D286" s="129" t="s">
        <v>99</v>
      </c>
      <c r="E286" s="325">
        <f>Inputs!M526</f>
        <v>557594</v>
      </c>
      <c r="F286" s="325">
        <f>Inputs!M518</f>
        <v>416587</v>
      </c>
      <c r="G286" s="260"/>
      <c r="H286" s="260"/>
      <c r="I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</row>
    <row r="287" spans="1:606" s="8" customFormat="1" ht="24.9" customHeight="1">
      <c r="A287" s="21"/>
      <c r="B287" s="21"/>
      <c r="C287" s="21"/>
      <c r="D287" s="146" t="s">
        <v>25</v>
      </c>
      <c r="E287" s="331">
        <f>Inputs!M527</f>
        <v>1058530</v>
      </c>
      <c r="F287" s="331">
        <f>Inputs!M519</f>
        <v>864344</v>
      </c>
      <c r="G287" s="260"/>
      <c r="H287" s="260"/>
      <c r="I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</row>
    <row r="288" spans="1:606" s="8" customFormat="1" ht="24.9" customHeight="1">
      <c r="A288" s="21"/>
      <c r="B288" s="21"/>
      <c r="C288" s="21"/>
      <c r="D288" s="259"/>
      <c r="E288" s="260"/>
      <c r="F288" s="260"/>
      <c r="G288" s="260"/>
      <c r="H288" s="260"/>
      <c r="I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</row>
    <row r="289" spans="1:606" s="8" customFormat="1" ht="24.9" customHeight="1">
      <c r="A289" s="21"/>
      <c r="B289" s="21"/>
      <c r="C289" s="21"/>
      <c r="D289" s="259"/>
      <c r="E289" s="260"/>
      <c r="F289" s="260"/>
      <c r="G289" s="260"/>
      <c r="H289" s="260"/>
      <c r="I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</row>
    <row r="290" spans="1:606" s="21" customFormat="1" ht="24.9" customHeight="1">
      <c r="A290" s="22" t="s">
        <v>392</v>
      </c>
      <c r="D290" s="259"/>
      <c r="E290" s="260"/>
      <c r="F290" s="260"/>
      <c r="G290" s="260"/>
      <c r="H290" s="260"/>
    </row>
    <row r="291" spans="1:606" s="21" customFormat="1" ht="24.9" customHeight="1">
      <c r="A291" s="28" t="s">
        <v>402</v>
      </c>
      <c r="D291" s="259"/>
      <c r="E291" s="260"/>
      <c r="F291" s="260"/>
      <c r="G291" s="260"/>
      <c r="H291" s="260"/>
    </row>
    <row r="292" spans="1:606" s="21" customFormat="1" ht="24.9" customHeight="1">
      <c r="A292" s="29" t="s">
        <v>35</v>
      </c>
      <c r="D292" s="53" t="s">
        <v>316</v>
      </c>
      <c r="E292" s="54" t="str">
        <f>Inputs!C543</f>
        <v>Draft decision base opex</v>
      </c>
      <c r="F292" s="54" t="str">
        <f>Inputs!D543</f>
        <v>DY21 opex from GPB ID</v>
      </c>
      <c r="G292" s="54" t="str">
        <f>Inputs!E543</f>
        <v>Final decision base opex</v>
      </c>
      <c r="H292" s="54" t="str">
        <f>Inputs!F543</f>
        <v>Draft vs final % change</v>
      </c>
      <c r="I292" s="259"/>
    </row>
    <row r="293" spans="1:606" s="21" customFormat="1" ht="24.9" customHeight="1">
      <c r="A293" s="25" t="s">
        <v>33</v>
      </c>
      <c r="B293" s="26" t="s">
        <v>34</v>
      </c>
      <c r="D293" s="129" t="str">
        <f>Inputs!B544</f>
        <v>First Gas Distribution</v>
      </c>
      <c r="E293" s="325">
        <f>Inputs!C544</f>
        <v>8816</v>
      </c>
      <c r="F293" s="325">
        <f>Inputs!D544</f>
        <v>9988</v>
      </c>
      <c r="G293" s="325">
        <f>Inputs!E544</f>
        <v>9152</v>
      </c>
      <c r="H293" s="323">
        <f>Inputs!F544</f>
        <v>3.8112522686025496E-2</v>
      </c>
      <c r="I293" s="259"/>
    </row>
    <row r="294" spans="1:606" s="21" customFormat="1" ht="24.9" customHeight="1">
      <c r="A294" s="141" t="s">
        <v>337</v>
      </c>
      <c r="B294" s="142" t="s">
        <v>393</v>
      </c>
      <c r="D294" s="146" t="str">
        <f>Inputs!B545</f>
        <v>First Gas Transmission</v>
      </c>
      <c r="E294" s="326">
        <f>Inputs!C545</f>
        <v>48386</v>
      </c>
      <c r="F294" s="326">
        <f>Inputs!D545</f>
        <v>62112</v>
      </c>
      <c r="G294" s="326">
        <f>Inputs!E545</f>
        <v>47233</v>
      </c>
      <c r="H294" s="324">
        <f>Inputs!F545</f>
        <v>-2.3829206795354052E-2</v>
      </c>
      <c r="I294" s="259"/>
    </row>
    <row r="295" spans="1:606" s="21" customFormat="1" ht="24.9" customHeight="1">
      <c r="A295" s="141"/>
      <c r="B295" s="142" t="s">
        <v>401</v>
      </c>
      <c r="D295" s="129" t="str">
        <f>Inputs!B546</f>
        <v>GasNet Distribution</v>
      </c>
      <c r="E295" s="325">
        <f>Inputs!C546</f>
        <v>1783</v>
      </c>
      <c r="F295" s="325">
        <f>Inputs!D546</f>
        <v>2009</v>
      </c>
      <c r="G295" s="325">
        <f>Inputs!E546</f>
        <v>2009</v>
      </c>
      <c r="H295" s="323">
        <f>Inputs!F546</f>
        <v>0.12675266404935503</v>
      </c>
      <c r="I295" s="259"/>
    </row>
    <row r="296" spans="1:606" s="21" customFormat="1" ht="24.9" customHeight="1">
      <c r="D296" s="146" t="str">
        <f>Inputs!B547</f>
        <v>Powerco Distribution</v>
      </c>
      <c r="E296" s="326">
        <f>Inputs!C547</f>
        <v>18846</v>
      </c>
      <c r="F296" s="326">
        <f>Inputs!D547</f>
        <v>18073</v>
      </c>
      <c r="G296" s="326">
        <f>Inputs!E547</f>
        <v>18073</v>
      </c>
      <c r="H296" s="324">
        <f>Inputs!F547</f>
        <v>-4.1016661360500861E-2</v>
      </c>
      <c r="I296" s="259"/>
    </row>
    <row r="297" spans="1:606" s="21" customFormat="1" ht="24.9" customHeight="1">
      <c r="D297" s="129" t="str">
        <f>Inputs!B548</f>
        <v>Vector Distribution</v>
      </c>
      <c r="E297" s="325">
        <f>Inputs!C548</f>
        <v>13550</v>
      </c>
      <c r="F297" s="325">
        <f>Inputs!D548</f>
        <v>13323</v>
      </c>
      <c r="G297" s="325">
        <f>Inputs!E548</f>
        <v>13664</v>
      </c>
      <c r="H297" s="323">
        <f>Inputs!F548</f>
        <v>8.4132841328412589E-3</v>
      </c>
      <c r="I297" s="259"/>
    </row>
    <row r="298" spans="1:606" s="21" customFormat="1" ht="24.9" customHeight="1">
      <c r="D298" s="259"/>
      <c r="E298" s="260"/>
      <c r="F298" s="260"/>
      <c r="G298" s="260"/>
      <c r="H298" s="260"/>
    </row>
    <row r="299" spans="1:606" s="21" customFormat="1" ht="24.9" customHeight="1">
      <c r="A299" s="22" t="s">
        <v>403</v>
      </c>
      <c r="D299" s="259"/>
      <c r="E299" s="260"/>
      <c r="F299" s="260"/>
      <c r="G299" s="260"/>
      <c r="H299" s="260"/>
    </row>
    <row r="300" spans="1:606" s="21" customFormat="1" ht="24.9" customHeight="1">
      <c r="A300" s="28" t="s">
        <v>404</v>
      </c>
      <c r="D300" s="259"/>
      <c r="E300" s="260"/>
      <c r="F300" s="260"/>
      <c r="G300" s="260"/>
      <c r="H300" s="260"/>
    </row>
    <row r="301" spans="1:606" s="21" customFormat="1" ht="24.9" customHeight="1">
      <c r="A301" s="29" t="s">
        <v>35</v>
      </c>
      <c r="D301" s="259"/>
      <c r="E301" s="260"/>
      <c r="F301" s="260"/>
      <c r="G301" s="260"/>
      <c r="H301" s="260"/>
    </row>
    <row r="302" spans="1:606" s="21" customFormat="1" ht="24.9" customHeight="1">
      <c r="A302" s="25" t="s">
        <v>33</v>
      </c>
      <c r="B302" s="26" t="s">
        <v>34</v>
      </c>
      <c r="D302" s="53" t="str">
        <f>Inputs!B551</f>
        <v>Capex category</v>
      </c>
      <c r="E302" s="54" t="str">
        <f>Inputs!C551</f>
        <v>Historical average cap or accept forecast</v>
      </c>
      <c r="F302" s="54" t="str">
        <f>Inputs!D551</f>
        <v>Total forecast amount ($000)</v>
      </c>
      <c r="G302" s="54" t="str">
        <f>Inputs!E551</f>
        <v>Total allowance amount ($000)</v>
      </c>
      <c r="H302" s="328"/>
      <c r="I302" s="259"/>
      <c r="J302" s="259"/>
    </row>
    <row r="303" spans="1:606" s="21" customFormat="1" ht="24.9" customHeight="1">
      <c r="A303" s="141" t="s">
        <v>337</v>
      </c>
      <c r="B303" s="142" t="s">
        <v>405</v>
      </c>
      <c r="D303" s="129" t="str">
        <f>Inputs!B552</f>
        <v>Network capex</v>
      </c>
      <c r="E303" s="325" t="str">
        <f>Inputs!C552</f>
        <v>Historical average cap</v>
      </c>
      <c r="F303" s="325">
        <f>Inputs!D552</f>
        <v>134184.95919091557</v>
      </c>
      <c r="G303" s="325">
        <f>Inputs!E552</f>
        <v>119597.26784724892</v>
      </c>
      <c r="H303" s="329"/>
      <c r="I303" s="259"/>
      <c r="J303" s="259"/>
    </row>
    <row r="304" spans="1:606" s="21" customFormat="1" ht="24.9" customHeight="1">
      <c r="D304" s="146" t="str">
        <f>Inputs!B553</f>
        <v>Non-network capex</v>
      </c>
      <c r="E304" s="326" t="str">
        <f>Inputs!C553</f>
        <v>Accept forecast</v>
      </c>
      <c r="F304" s="326">
        <f>Inputs!D553</f>
        <v>42790.59845632322</v>
      </c>
      <c r="G304" s="326">
        <f>Inputs!E553</f>
        <v>42611.253281037629</v>
      </c>
      <c r="H304" s="329"/>
      <c r="I304" s="259"/>
      <c r="J304" s="259"/>
    </row>
    <row r="305" spans="1:606" s="21" customFormat="1" ht="24.9" customHeight="1">
      <c r="D305" s="129" t="str">
        <f>Inputs!B554</f>
        <v>System growth capex</v>
      </c>
      <c r="E305" s="325" t="str">
        <f>Inputs!C554</f>
        <v>Historical average cap</v>
      </c>
      <c r="F305" s="325">
        <f>Inputs!D554</f>
        <v>34600.191977496805</v>
      </c>
      <c r="G305" s="325">
        <f>Inputs!E554</f>
        <v>22688.604349594199</v>
      </c>
      <c r="H305" s="329"/>
      <c r="I305" s="259"/>
      <c r="J305" s="259"/>
    </row>
    <row r="306" spans="1:606" s="21" customFormat="1" ht="24.9" customHeight="1">
      <c r="D306" s="146" t="str">
        <f>Inputs!B555</f>
        <v>Non-growth network capex</v>
      </c>
      <c r="E306" s="326" t="str">
        <f>Inputs!C555</f>
        <v>Historical average cap</v>
      </c>
      <c r="F306" s="326">
        <f>Inputs!D555</f>
        <v>73912.788314707417</v>
      </c>
      <c r="G306" s="326">
        <f>Inputs!E555</f>
        <v>53588.495565799123</v>
      </c>
      <c r="H306" s="329"/>
      <c r="I306" s="259"/>
      <c r="J306" s="259"/>
    </row>
    <row r="307" spans="1:606" s="8" customFormat="1" ht="24.9" customHeight="1">
      <c r="A307" s="21"/>
      <c r="B307" s="21"/>
      <c r="C307" s="21"/>
      <c r="D307" s="129" t="str">
        <f>Inputs!B556</f>
        <v>Consumer connection capex</v>
      </c>
      <c r="E307" s="325" t="str">
        <f>Inputs!C556</f>
        <v>Accept forecast</v>
      </c>
      <c r="F307" s="325">
        <f>Inputs!D556</f>
        <v>44843.370148854323</v>
      </c>
      <c r="G307" s="325">
        <f>Inputs!E556</f>
        <v>45225.91137981748</v>
      </c>
      <c r="H307" s="329"/>
      <c r="I307" s="259"/>
      <c r="J307" s="259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</row>
    <row r="308" spans="1:606" s="8" customFormat="1" ht="24.9" customHeight="1">
      <c r="A308" s="21"/>
      <c r="B308" s="21"/>
      <c r="C308" s="21"/>
      <c r="D308" s="259"/>
      <c r="E308" s="259"/>
      <c r="F308" s="259"/>
      <c r="G308" s="259"/>
      <c r="H308" s="259"/>
      <c r="I308" s="259"/>
      <c r="J308" s="259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</row>
    <row r="309" spans="1:606" s="8" customFormat="1" ht="24.9" customHeight="1">
      <c r="A309" s="22" t="s">
        <v>406</v>
      </c>
      <c r="B309" s="21"/>
      <c r="C309" s="21"/>
      <c r="D309" s="259"/>
      <c r="E309" s="260"/>
      <c r="F309" s="260"/>
      <c r="G309" s="260"/>
      <c r="H309" s="260"/>
      <c r="I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</row>
    <row r="310" spans="1:606" s="8" customFormat="1" ht="24.9" customHeight="1">
      <c r="A310" s="28" t="s">
        <v>415</v>
      </c>
      <c r="B310" s="21"/>
      <c r="C310" s="21"/>
      <c r="D310" s="259"/>
      <c r="E310" s="260"/>
      <c r="F310" s="260"/>
      <c r="G310" s="260"/>
      <c r="H310" s="260"/>
      <c r="I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</row>
    <row r="311" spans="1:606" ht="18">
      <c r="A311" s="29" t="s">
        <v>35</v>
      </c>
      <c r="C311" s="21"/>
      <c r="D311" s="21"/>
      <c r="E311" s="21"/>
      <c r="F311" s="21"/>
      <c r="G311" s="21"/>
      <c r="H311" s="21"/>
      <c r="I311" s="21"/>
    </row>
    <row r="312" spans="1:606">
      <c r="A312" s="25" t="s">
        <v>33</v>
      </c>
      <c r="B312" s="26" t="s">
        <v>34</v>
      </c>
      <c r="C312" s="21"/>
      <c r="D312" s="21"/>
      <c r="E312" s="21"/>
      <c r="F312" s="21"/>
      <c r="G312" s="21"/>
      <c r="H312" s="21"/>
      <c r="I312" s="21"/>
    </row>
    <row r="313" spans="1:606" ht="27.6">
      <c r="A313" s="141" t="s">
        <v>337</v>
      </c>
      <c r="B313" s="142" t="s">
        <v>416</v>
      </c>
      <c r="D313" s="53" t="str">
        <f>Inputs!B559</f>
        <v>Gas Distribution Business</v>
      </c>
      <c r="E313" s="54" t="str">
        <f>Inputs!C559</f>
        <v>DY26-DY26 Forecast</v>
      </c>
      <c r="F313" s="54" t="str">
        <f>Inputs!D559</f>
        <v>Draft decision allowance</v>
      </c>
      <c r="G313" s="54" t="str">
        <f>Inputs!E559</f>
        <v>Final decision allowance</v>
      </c>
      <c r="H313" s="8"/>
      <c r="I313" s="8"/>
    </row>
    <row r="314" spans="1:606">
      <c r="D314" s="129" t="str">
        <f>Inputs!B560</f>
        <v>First Gas Distribution</v>
      </c>
      <c r="E314" s="325">
        <f>Inputs!C560</f>
        <v>17382</v>
      </c>
      <c r="F314" s="325">
        <f>Inputs!D560</f>
        <v>12852</v>
      </c>
      <c r="G314" s="325">
        <f>Inputs!E560</f>
        <v>12192.592356706607</v>
      </c>
      <c r="H314" s="8"/>
      <c r="I314" s="8"/>
    </row>
    <row r="315" spans="1:606">
      <c r="D315" s="146" t="str">
        <f>Inputs!B561</f>
        <v>GasNet Distribution</v>
      </c>
      <c r="E315" s="326">
        <f>Inputs!C561</f>
        <v>600</v>
      </c>
      <c r="F315" s="326">
        <f>Inputs!D561</f>
        <v>528</v>
      </c>
      <c r="G315" s="326">
        <f>Inputs!E561</f>
        <v>528.23391479687757</v>
      </c>
      <c r="H315" s="8"/>
      <c r="I315" s="8"/>
    </row>
    <row r="316" spans="1:606">
      <c r="D316" s="129" t="str">
        <f>Inputs!B562</f>
        <v>Powerco Distribution</v>
      </c>
      <c r="E316" s="325">
        <f>Inputs!C562</f>
        <v>5443</v>
      </c>
      <c r="F316" s="325">
        <f>Inputs!D562</f>
        <v>5347</v>
      </c>
      <c r="G316" s="325">
        <f>Inputs!E562</f>
        <v>5131.4944337724728</v>
      </c>
      <c r="H316" s="8"/>
      <c r="I316" s="8"/>
    </row>
    <row r="317" spans="1:606">
      <c r="D317" s="146" t="str">
        <f>Inputs!B563</f>
        <v>Vector Distribution</v>
      </c>
      <c r="E317" s="326">
        <f>Inputs!C563</f>
        <v>11113</v>
      </c>
      <c r="F317" s="326">
        <f>Inputs!D563</f>
        <v>3289</v>
      </c>
      <c r="G317" s="326">
        <f>Inputs!E563</f>
        <v>4840.3469990319136</v>
      </c>
      <c r="H317" s="8"/>
      <c r="I317" s="8"/>
    </row>
    <row r="318" spans="1:606">
      <c r="D318" s="259"/>
      <c r="E318" s="330"/>
      <c r="F318" s="330"/>
      <c r="G318" s="330"/>
      <c r="H318" s="8"/>
      <c r="I318" s="8"/>
    </row>
    <row r="319" spans="1:606" ht="23.4">
      <c r="A319" s="22" t="s">
        <v>414</v>
      </c>
      <c r="C319" s="21"/>
      <c r="D319" s="259"/>
      <c r="E319" s="260"/>
      <c r="F319" s="260"/>
      <c r="G319" s="260"/>
    </row>
    <row r="320" spans="1:606">
      <c r="A320" s="28" t="s">
        <v>418</v>
      </c>
      <c r="C320" s="21"/>
      <c r="D320" s="259"/>
      <c r="E320" s="260"/>
      <c r="F320" s="260"/>
      <c r="G320" s="260"/>
    </row>
    <row r="321" spans="1:7" ht="18">
      <c r="A321" s="29" t="s">
        <v>35</v>
      </c>
      <c r="C321" s="21"/>
      <c r="D321" s="21"/>
      <c r="E321" s="21"/>
      <c r="F321" s="21"/>
      <c r="G321" s="21"/>
    </row>
    <row r="322" spans="1:7">
      <c r="A322" s="25" t="s">
        <v>33</v>
      </c>
      <c r="B322" s="26" t="s">
        <v>34</v>
      </c>
      <c r="C322" s="21"/>
      <c r="D322" s="21"/>
      <c r="E322" s="21"/>
      <c r="F322" s="21"/>
      <c r="G322" s="21"/>
    </row>
    <row r="323" spans="1:7" ht="27.6">
      <c r="A323" s="141" t="s">
        <v>337</v>
      </c>
      <c r="B323" s="142" t="s">
        <v>417</v>
      </c>
      <c r="C323" s="8"/>
      <c r="D323" s="53" t="str">
        <f>Inputs!B566</f>
        <v>Gas Distribution Business</v>
      </c>
      <c r="E323" s="54" t="str">
        <f>Inputs!C566</f>
        <v>DY26-DY26 Forecast</v>
      </c>
      <c r="F323" s="54" t="str">
        <f>Inputs!D566</f>
        <v>Draft decision allowance</v>
      </c>
      <c r="G323" s="54" t="str">
        <f>Inputs!E566</f>
        <v>Final decision allowance</v>
      </c>
    </row>
    <row r="324" spans="1:7">
      <c r="C324" s="8"/>
      <c r="D324" s="129" t="str">
        <f>Inputs!B567</f>
        <v>First Gas Distribution</v>
      </c>
      <c r="E324" s="325">
        <f>Inputs!C567</f>
        <v>20636</v>
      </c>
      <c r="F324" s="325">
        <f>Inputs!D567</f>
        <v>16277</v>
      </c>
      <c r="G324" s="325">
        <f>Inputs!E567</f>
        <v>15195.902256619034</v>
      </c>
    </row>
    <row r="325" spans="1:7">
      <c r="C325" s="8"/>
      <c r="D325" s="146" t="str">
        <f>Inputs!B568</f>
        <v>GasNet Distribution</v>
      </c>
      <c r="E325" s="326">
        <f>Inputs!C568</f>
        <v>2500</v>
      </c>
      <c r="F325" s="326">
        <f>Inputs!D568</f>
        <v>1666</v>
      </c>
      <c r="G325" s="326">
        <f>Inputs!E568</f>
        <v>1741.3205394157271</v>
      </c>
    </row>
    <row r="326" spans="1:7">
      <c r="C326" s="8"/>
      <c r="D326" s="129" t="str">
        <f>Inputs!B569</f>
        <v>Powerco Distribution</v>
      </c>
      <c r="E326" s="325">
        <f>Inputs!C569</f>
        <v>31832</v>
      </c>
      <c r="F326" s="325">
        <f>Inputs!D569</f>
        <v>26586</v>
      </c>
      <c r="G326" s="325">
        <f>Inputs!E569</f>
        <v>26519.809865927484</v>
      </c>
    </row>
    <row r="327" spans="1:7">
      <c r="C327" s="8"/>
      <c r="D327" s="146" t="str">
        <f>Inputs!B570</f>
        <v>Vector Distribution</v>
      </c>
      <c r="E327" s="326">
        <f>Inputs!C570</f>
        <v>19046</v>
      </c>
      <c r="F327" s="326">
        <f>Inputs!D570</f>
        <v>9149</v>
      </c>
      <c r="G327" s="326">
        <f>Inputs!E570</f>
        <v>9660.6686938306957</v>
      </c>
    </row>
  </sheetData>
  <sheetProtection formatColumns="0" formatRows="0"/>
  <mergeCells count="1">
    <mergeCell ref="A14:M14"/>
  </mergeCells>
  <pageMargins left="0.70866141732283472" right="0.70866141732283472" top="0.74803149606299213" bottom="0.74803149606299213" header="0.31496062992125984" footer="0.31496062992125984"/>
  <pageSetup paperSize="9" scale="35" fitToHeight="0" orientation="portrait" r:id="rId1"/>
  <headerFoot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pageSetUpPr fitToPage="1"/>
  </sheetPr>
  <dimension ref="A1:AM980"/>
  <sheetViews>
    <sheetView showGridLines="0" view="pageBreakPreview" zoomScaleNormal="100" zoomScaleSheetLayoutView="100" workbookViewId="0"/>
  </sheetViews>
  <sheetFormatPr defaultRowHeight="14.4"/>
  <cols>
    <col min="1" max="1" width="25.44140625" style="21" customWidth="1"/>
    <col min="2" max="2" width="11.88671875" style="21" customWidth="1"/>
    <col min="3" max="3" width="18.5546875" style="21" customWidth="1"/>
    <col min="4" max="4" width="19.88671875" style="21" customWidth="1"/>
    <col min="5" max="7" width="10.109375" style="21" bestFit="1" customWidth="1"/>
    <col min="8" max="22" width="9" style="21"/>
    <col min="23" max="34" width="9" style="19"/>
    <col min="35" max="37" width="9" style="21"/>
    <col min="38" max="38" width="2.77734375" style="21" customWidth="1"/>
  </cols>
  <sheetData>
    <row r="1" spans="1:38" ht="25.8">
      <c r="A1" s="20" t="s">
        <v>36</v>
      </c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</row>
    <row r="2" spans="1:38">
      <c r="B2" s="28"/>
      <c r="C2" s="28"/>
      <c r="D2" s="28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</row>
    <row r="3" spans="1:38" ht="23.4">
      <c r="A3" s="22" t="s">
        <v>47</v>
      </c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</row>
    <row r="4" spans="1:38" ht="18">
      <c r="A4" s="29" t="s">
        <v>35</v>
      </c>
      <c r="W4" s="21"/>
      <c r="X4" s="21"/>
      <c r="Y4" s="28"/>
      <c r="Z4" s="21"/>
      <c r="AA4" s="21"/>
      <c r="AB4" s="21"/>
      <c r="AC4" s="21"/>
      <c r="AD4" s="21"/>
      <c r="AE4" s="21"/>
      <c r="AF4" s="21"/>
      <c r="AG4" s="21"/>
      <c r="AH4" s="21"/>
    </row>
    <row r="5" spans="1:38">
      <c r="A5" s="25" t="s">
        <v>33</v>
      </c>
      <c r="B5" s="26" t="s">
        <v>34</v>
      </c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</row>
    <row r="6" spans="1:38">
      <c r="A6" s="115" t="s">
        <v>181</v>
      </c>
      <c r="B6" s="115" t="s">
        <v>181</v>
      </c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</row>
    <row r="7" spans="1:38">
      <c r="A7" s="115" t="s">
        <v>51</v>
      </c>
      <c r="B7" s="115" t="s">
        <v>181</v>
      </c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</row>
    <row r="8" spans="1:38"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</row>
    <row r="9" spans="1:38"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</row>
    <row r="10" spans="1:38"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</row>
    <row r="11" spans="1:38" ht="18">
      <c r="A11" s="29" t="s">
        <v>49</v>
      </c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</row>
    <row r="12" spans="1:38">
      <c r="A12" s="50"/>
      <c r="B12" s="26" t="str">
        <f>+Inputs!C182</f>
        <v>WACC Rate</v>
      </c>
      <c r="C12" s="26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</row>
    <row r="13" spans="1:38">
      <c r="A13" s="52"/>
      <c r="B13" s="30"/>
      <c r="C13" s="30"/>
      <c r="F13" s="116"/>
      <c r="G13" s="39"/>
      <c r="H13" s="39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</row>
    <row r="14" spans="1:38">
      <c r="A14" s="52" t="str">
        <f>+Inputs!B185</f>
        <v>DPP2 WACC</v>
      </c>
      <c r="B14" s="30">
        <f>Inputs!C185</f>
        <v>6.411E-2</v>
      </c>
      <c r="C14" s="30" t="s">
        <v>178</v>
      </c>
      <c r="D14" s="39"/>
      <c r="E14" s="125"/>
      <c r="F14" s="116"/>
      <c r="G14" s="39"/>
      <c r="H14" s="39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</row>
    <row r="15" spans="1:38" s="8" customFormat="1">
      <c r="A15" s="51" t="s">
        <v>142</v>
      </c>
      <c r="B15" s="30">
        <f>Inputs!D186</f>
        <v>2.0010000000000028E-3</v>
      </c>
      <c r="C15" s="30" t="s">
        <v>177</v>
      </c>
      <c r="D15" s="39"/>
      <c r="E15" s="125"/>
      <c r="F15" s="116"/>
      <c r="G15" s="39"/>
      <c r="H15" s="39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>
      <c r="A16" s="51" t="s">
        <v>40</v>
      </c>
      <c r="B16" s="30">
        <f>Inputs!D190</f>
        <v>2.1000000000000185E-4</v>
      </c>
      <c r="C16" s="30" t="s">
        <v>177</v>
      </c>
      <c r="D16" s="39"/>
      <c r="E16" s="125"/>
      <c r="F16" s="116"/>
      <c r="G16" s="39"/>
      <c r="H16" s="39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</row>
    <row r="17" spans="1:34">
      <c r="A17" s="51" t="s">
        <v>144</v>
      </c>
      <c r="B17" s="30">
        <f>Inputs!D192</f>
        <v>-3.3085199999999954E-3</v>
      </c>
      <c r="C17" s="30" t="s">
        <v>177</v>
      </c>
      <c r="D17" s="39"/>
      <c r="E17" s="125"/>
      <c r="F17" s="116"/>
      <c r="G17" s="39"/>
      <c r="H17" s="39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>
      <c r="A18" s="51" t="s">
        <v>41</v>
      </c>
      <c r="B18" s="30">
        <f>Inputs!D193</f>
        <v>-1.5960000000000141E-3</v>
      </c>
      <c r="C18" s="30" t="s">
        <v>177</v>
      </c>
      <c r="D18" s="39"/>
      <c r="E18" s="125"/>
      <c r="F18" s="116"/>
      <c r="G18" s="39"/>
      <c r="H18" s="39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</row>
    <row r="19" spans="1:34">
      <c r="A19" s="51" t="s">
        <v>42</v>
      </c>
      <c r="B19" s="30">
        <f>Inputs!C194</f>
        <v>6.1416479999999996E-2</v>
      </c>
      <c r="C19" s="30" t="s">
        <v>178</v>
      </c>
      <c r="D19" s="39"/>
      <c r="E19" s="125"/>
      <c r="F19" s="32"/>
      <c r="G19" s="32"/>
      <c r="H19" s="32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</row>
    <row r="20" spans="1:34">
      <c r="A20" s="117"/>
      <c r="B20" s="118"/>
      <c r="C20" s="118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>
      <c r="A21" s="116"/>
      <c r="B21" s="39"/>
      <c r="C21" s="39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>
      <c r="A22" s="116"/>
      <c r="B22" s="39"/>
      <c r="C22" s="39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  <row r="23" spans="1:34" ht="23.4">
      <c r="A23" s="22" t="s">
        <v>221</v>
      </c>
      <c r="W23" s="95"/>
      <c r="X23" s="95"/>
      <c r="Y23" s="21"/>
      <c r="Z23" s="21"/>
      <c r="AA23" s="21"/>
      <c r="AB23" s="21"/>
      <c r="AC23" s="21"/>
      <c r="AD23" s="21"/>
      <c r="AE23" s="21"/>
      <c r="AF23" s="21"/>
      <c r="AG23" s="21"/>
      <c r="AH23" s="21"/>
    </row>
    <row r="24" spans="1:34" ht="18">
      <c r="A24" s="29" t="s">
        <v>35</v>
      </c>
      <c r="W24" s="95"/>
      <c r="X24" s="95"/>
      <c r="Y24" s="28"/>
      <c r="Z24" s="21"/>
      <c r="AA24" s="21"/>
      <c r="AB24" s="21"/>
      <c r="AC24" s="21"/>
      <c r="AD24" s="21"/>
      <c r="AE24" s="21"/>
      <c r="AF24" s="21"/>
      <c r="AG24" s="21"/>
      <c r="AH24" s="21"/>
    </row>
    <row r="25" spans="1:34">
      <c r="A25" s="25" t="s">
        <v>33</v>
      </c>
      <c r="B25" s="26" t="s">
        <v>34</v>
      </c>
      <c r="W25" s="95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1:34">
      <c r="A26" s="115" t="s">
        <v>52</v>
      </c>
      <c r="B26" s="115" t="s">
        <v>48</v>
      </c>
      <c r="W26" s="95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</row>
    <row r="27" spans="1:34">
      <c r="A27" s="115" t="s">
        <v>182</v>
      </c>
      <c r="B27" s="115" t="s">
        <v>182</v>
      </c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</row>
    <row r="28" spans="1:34">
      <c r="A28" s="115" t="s">
        <v>186</v>
      </c>
      <c r="B28" s="115" t="s">
        <v>186</v>
      </c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</row>
    <row r="29" spans="1:34"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</row>
    <row r="30" spans="1:34"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</row>
    <row r="31" spans="1:34" ht="18">
      <c r="A31" s="29" t="s">
        <v>49</v>
      </c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</row>
    <row r="32" spans="1:34">
      <c r="A32" s="26"/>
      <c r="B32" s="36" t="str">
        <f>+Inputs!C197</f>
        <v>2018</v>
      </c>
      <c r="C32" s="36" t="str">
        <f>+Inputs!D197</f>
        <v>2019</v>
      </c>
      <c r="D32" s="36" t="str">
        <f>+Inputs!E197</f>
        <v>2020</v>
      </c>
      <c r="E32" s="36" t="str">
        <f>+Inputs!F197</f>
        <v>2021</v>
      </c>
      <c r="F32" s="36" t="str">
        <f>+Inputs!G197</f>
        <v>2022</v>
      </c>
      <c r="G32" s="36" t="str">
        <f>+Inputs!H197</f>
        <v>2023</v>
      </c>
      <c r="H32" s="36" t="str">
        <f>+Inputs!I197</f>
        <v>2024</v>
      </c>
      <c r="I32" s="36" t="str">
        <f>+Inputs!J197</f>
        <v>2025</v>
      </c>
      <c r="J32" s="36" t="str">
        <f>+Inputs!K197</f>
        <v>2026</v>
      </c>
      <c r="K32" s="34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</row>
    <row r="33" spans="1:34">
      <c r="A33" s="23" t="str">
        <f>+Inputs!B198</f>
        <v>Historic actuals</v>
      </c>
      <c r="B33" s="27">
        <f>+Inputs!C198</f>
        <v>83373.089769137514</v>
      </c>
      <c r="C33" s="27">
        <f>+Inputs!D198</f>
        <v>82855.589527647055</v>
      </c>
      <c r="D33" s="27">
        <f>+Inputs!E198</f>
        <v>90513.111520780483</v>
      </c>
      <c r="E33" s="27">
        <f>+Inputs!F198</f>
        <v>105505</v>
      </c>
      <c r="F33" s="27">
        <f>+Inputs!G198</f>
        <v>0</v>
      </c>
      <c r="G33" s="27">
        <f>+Inputs!H198</f>
        <v>0</v>
      </c>
      <c r="H33" s="27">
        <f>+Inputs!I198</f>
        <v>0</v>
      </c>
      <c r="I33" s="27">
        <f>+Inputs!J198</f>
        <v>0</v>
      </c>
      <c r="J33" s="27">
        <f>+Inputs!K198</f>
        <v>0</v>
      </c>
      <c r="K33" s="35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</row>
    <row r="34" spans="1:34">
      <c r="A34" s="23" t="str">
        <f>+Inputs!B199</f>
        <v>AMP forecast</v>
      </c>
      <c r="B34" s="27">
        <f>+Inputs!C199</f>
        <v>0</v>
      </c>
      <c r="C34" s="27">
        <f>+Inputs!D199</f>
        <v>0</v>
      </c>
      <c r="D34" s="27">
        <f>+Inputs!E199</f>
        <v>0</v>
      </c>
      <c r="E34" s="27">
        <f>+Inputs!F199</f>
        <v>0</v>
      </c>
      <c r="F34" s="27">
        <f>+Inputs!G199</f>
        <v>93380.75</v>
      </c>
      <c r="G34" s="27">
        <f>+Inputs!H199</f>
        <v>94648.25</v>
      </c>
      <c r="H34" s="27">
        <f>+Inputs!I199</f>
        <v>94671.75</v>
      </c>
      <c r="I34" s="27">
        <f>+Inputs!J199</f>
        <v>94583</v>
      </c>
      <c r="J34" s="27">
        <f>+Inputs!K199</f>
        <v>95280.75</v>
      </c>
      <c r="K34" s="35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</row>
    <row r="35" spans="1:34">
      <c r="A35" s="23" t="str">
        <f>+Inputs!B200</f>
        <v>DPP2 allowance</v>
      </c>
      <c r="B35" s="27">
        <f>+Inputs!C200</f>
        <v>90392.030791159355</v>
      </c>
      <c r="C35" s="27">
        <f>+Inputs!D200</f>
        <v>87239.616614319471</v>
      </c>
      <c r="D35" s="27">
        <f>+Inputs!E200</f>
        <v>86569.302183519962</v>
      </c>
      <c r="E35" s="27">
        <f>+Inputs!F200</f>
        <v>86462.269532929495</v>
      </c>
      <c r="F35" s="27">
        <f>+Inputs!G200</f>
        <v>86034.670772106358</v>
      </c>
      <c r="G35" s="27"/>
      <c r="H35" s="27"/>
      <c r="I35" s="27"/>
      <c r="J35" s="27"/>
      <c r="K35" s="35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</row>
    <row r="36" spans="1:34">
      <c r="A36" s="23" t="str">
        <f>+Inputs!B201</f>
        <v>DPP3 allowance (final)</v>
      </c>
      <c r="B36" s="27"/>
      <c r="C36" s="27"/>
      <c r="D36" s="27"/>
      <c r="E36" s="27"/>
      <c r="F36" s="27"/>
      <c r="G36" s="27">
        <f>+Inputs!H201</f>
        <v>93905.510474043622</v>
      </c>
      <c r="H36" s="27">
        <f>+Inputs!I201</f>
        <v>94225.206002585022</v>
      </c>
      <c r="I36" s="27">
        <f>+Inputs!J201</f>
        <v>94306.136025270738</v>
      </c>
      <c r="J36" s="27">
        <f>+Inputs!K201</f>
        <v>95160.908194156742</v>
      </c>
      <c r="K36" s="35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</row>
    <row r="37" spans="1:34">
      <c r="A37" s="23" t="str">
        <f>+Inputs!B202</f>
        <v>DPP3 allowance (draft)</v>
      </c>
      <c r="B37" s="27"/>
      <c r="C37" s="27"/>
      <c r="D37" s="27"/>
      <c r="E37" s="27"/>
      <c r="F37" s="27"/>
      <c r="G37" s="27">
        <f>+Inputs!H202</f>
        <v>93351.510539752926</v>
      </c>
      <c r="H37" s="27">
        <f>+Inputs!I202</f>
        <v>93626.609310945409</v>
      </c>
      <c r="I37" s="27">
        <f>+Inputs!J202</f>
        <v>93632.73264324278</v>
      </c>
      <c r="J37" s="27">
        <f>+Inputs!K202</f>
        <v>94487.767913137155</v>
      </c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</row>
    <row r="38" spans="1:34"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</row>
    <row r="39" spans="1:34"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</row>
    <row r="40" spans="1:34"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</row>
    <row r="41" spans="1:34"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</row>
    <row r="42" spans="1:34"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</row>
    <row r="43" spans="1:34" ht="23.4">
      <c r="A43" s="22" t="s">
        <v>222</v>
      </c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</row>
    <row r="44" spans="1:34" ht="18">
      <c r="A44" s="29" t="s">
        <v>35</v>
      </c>
      <c r="W44" s="21"/>
      <c r="X44" s="21"/>
      <c r="Y44" s="28"/>
      <c r="Z44" s="21"/>
      <c r="AA44" s="21"/>
      <c r="AB44" s="21"/>
      <c r="AC44" s="21"/>
      <c r="AD44" s="21"/>
      <c r="AE44" s="21"/>
      <c r="AF44" s="21"/>
      <c r="AG44" s="21"/>
      <c r="AH44" s="21"/>
    </row>
    <row r="45" spans="1:34">
      <c r="A45" s="25" t="s">
        <v>33</v>
      </c>
      <c r="B45" s="26" t="s">
        <v>34</v>
      </c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</row>
    <row r="46" spans="1:34">
      <c r="A46" s="115" t="s">
        <v>92</v>
      </c>
      <c r="B46" s="115" t="s">
        <v>51</v>
      </c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</row>
    <row r="47" spans="1:34">
      <c r="A47" s="115" t="s">
        <v>183</v>
      </c>
      <c r="B47" s="115" t="s">
        <v>183</v>
      </c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</row>
    <row r="48" spans="1:34">
      <c r="A48" s="115" t="s">
        <v>220</v>
      </c>
      <c r="B48" s="115" t="s">
        <v>220</v>
      </c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</row>
    <row r="49" spans="1:38"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</row>
    <row r="50" spans="1:38"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</row>
    <row r="51" spans="1:38" ht="18">
      <c r="A51" s="29" t="s">
        <v>49</v>
      </c>
      <c r="K51" s="32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</row>
    <row r="52" spans="1:38">
      <c r="A52" s="26"/>
      <c r="B52" s="336" t="str">
        <f>+Inputs!C205</f>
        <v>2018</v>
      </c>
      <c r="C52" s="336" t="str">
        <f>+Inputs!D205</f>
        <v>2019</v>
      </c>
      <c r="D52" s="336" t="str">
        <f>+Inputs!E205</f>
        <v>2020</v>
      </c>
      <c r="E52" s="336" t="str">
        <f>+Inputs!F205</f>
        <v>2021</v>
      </c>
      <c r="F52" s="336" t="str">
        <f>+Inputs!G205</f>
        <v>2022</v>
      </c>
      <c r="G52" s="336" t="str">
        <f>+Inputs!H205</f>
        <v>2023</v>
      </c>
      <c r="H52" s="336" t="str">
        <f>+Inputs!I205</f>
        <v>2024</v>
      </c>
      <c r="I52" s="336" t="str">
        <f>+Inputs!J205</f>
        <v>2025</v>
      </c>
      <c r="J52" s="336" t="str">
        <f>+Inputs!K205</f>
        <v>2026</v>
      </c>
      <c r="K52" s="33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</row>
    <row r="53" spans="1:38">
      <c r="A53" s="23" t="str">
        <f>+Inputs!B206</f>
        <v>Historic actuals</v>
      </c>
      <c r="B53" s="127">
        <f>+Inputs!C206</f>
        <v>84085.631374590914</v>
      </c>
      <c r="C53" s="127">
        <f>+Inputs!D206</f>
        <v>109063.2701796911</v>
      </c>
      <c r="D53" s="127">
        <f>+Inputs!E206</f>
        <v>94707.7290558026</v>
      </c>
      <c r="E53" s="127">
        <f>+Inputs!F206</f>
        <v>65840</v>
      </c>
      <c r="F53" s="127">
        <f>+Inputs!G206</f>
        <v>0</v>
      </c>
      <c r="G53" s="127">
        <f>+Inputs!H206</f>
        <v>0</v>
      </c>
      <c r="H53" s="127">
        <f>+Inputs!I206</f>
        <v>0</v>
      </c>
      <c r="I53" s="127">
        <f>+Inputs!J206</f>
        <v>0</v>
      </c>
      <c r="J53" s="127">
        <f>+Inputs!K206</f>
        <v>0</v>
      </c>
      <c r="K53" s="35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</row>
    <row r="54" spans="1:38">
      <c r="A54" s="23" t="str">
        <f>+Inputs!B207</f>
        <v>AMP forecast</v>
      </c>
      <c r="B54" s="127">
        <f>+Inputs!C207</f>
        <v>0</v>
      </c>
      <c r="C54" s="127">
        <f>+Inputs!D207</f>
        <v>0</v>
      </c>
      <c r="D54" s="127">
        <f>+Inputs!E207</f>
        <v>0</v>
      </c>
      <c r="E54" s="127">
        <f>+Inputs!F207</f>
        <v>0</v>
      </c>
      <c r="F54" s="127">
        <f>+Inputs!G207</f>
        <v>109935.5</v>
      </c>
      <c r="G54" s="127">
        <f>+Inputs!H207</f>
        <v>102596.75</v>
      </c>
      <c r="H54" s="127">
        <f>+Inputs!I207</f>
        <v>89328.25</v>
      </c>
      <c r="I54" s="127">
        <f>+Inputs!J207</f>
        <v>81604.25</v>
      </c>
      <c r="J54" s="127">
        <f>+Inputs!K207</f>
        <v>83195.537670229911</v>
      </c>
      <c r="K54" s="35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</row>
    <row r="55" spans="1:38">
      <c r="A55" s="23" t="str">
        <f>+Inputs!B208</f>
        <v>DPP2 allowance</v>
      </c>
      <c r="B55" s="127">
        <f>+Inputs!C208</f>
        <v>95669.554602534976</v>
      </c>
      <c r="C55" s="127">
        <f>+Inputs!D208</f>
        <v>92295.447953461873</v>
      </c>
      <c r="D55" s="127">
        <f>+Inputs!E208</f>
        <v>76797.270817025885</v>
      </c>
      <c r="E55" s="127">
        <f>+Inputs!F208</f>
        <v>71014.112762036559</v>
      </c>
      <c r="F55" s="127">
        <f>+Inputs!G208</f>
        <v>72220.999673355254</v>
      </c>
      <c r="G55" s="127"/>
      <c r="H55" s="127"/>
      <c r="I55" s="127"/>
      <c r="J55" s="127"/>
      <c r="K55" s="35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</row>
    <row r="56" spans="1:38">
      <c r="A56" s="23" t="str">
        <f>+Inputs!B209</f>
        <v>DPP3 allowance (final)</v>
      </c>
      <c r="B56" s="127"/>
      <c r="C56" s="127"/>
      <c r="D56" s="127"/>
      <c r="E56" s="127"/>
      <c r="F56" s="127"/>
      <c r="G56" s="127">
        <f>+Inputs!H209</f>
        <v>71255.446683722301</v>
      </c>
      <c r="H56" s="127">
        <f>+Inputs!I209</f>
        <v>74543.717265893691</v>
      </c>
      <c r="I56" s="127">
        <f>+Inputs!J209</f>
        <v>67866.718392160663</v>
      </c>
      <c r="J56" s="127">
        <f>+Inputs!K209</f>
        <v>70045.650081720669</v>
      </c>
      <c r="K56" s="35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</row>
    <row r="57" spans="1:38">
      <c r="A57" s="23" t="str">
        <f>+Inputs!B210</f>
        <v>DPP3 allowance (draft)</v>
      </c>
      <c r="B57" s="127"/>
      <c r="C57" s="127"/>
      <c r="D57" s="127"/>
      <c r="E57" s="127"/>
      <c r="F57" s="127"/>
      <c r="G57" s="127">
        <f>+Inputs!H210</f>
        <v>88679.299838540886</v>
      </c>
      <c r="H57" s="127">
        <f>+Inputs!I210</f>
        <v>76207.451020121662</v>
      </c>
      <c r="I57" s="127">
        <f>+Inputs!J210</f>
        <v>69804.216403491126</v>
      </c>
      <c r="J57" s="127">
        <f>+Inputs!K210</f>
        <v>71733.907669519729</v>
      </c>
      <c r="K57" s="32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</row>
    <row r="58" spans="1:38"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</row>
    <row r="59" spans="1:38"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</row>
    <row r="60" spans="1:38"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</row>
    <row r="61" spans="1:38"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</row>
    <row r="62" spans="1:38" s="8" customForma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</row>
    <row r="63" spans="1:38" s="8" customForma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</row>
    <row r="64" spans="1:38" s="8" customFormat="1" ht="23.4">
      <c r="A64" s="22" t="s">
        <v>223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</row>
    <row r="65" spans="1:38" s="8" customFormat="1" ht="18">
      <c r="A65" s="29" t="s">
        <v>35</v>
      </c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s="8" customFormat="1">
      <c r="A66" s="25" t="s">
        <v>33</v>
      </c>
      <c r="B66" s="26" t="s">
        <v>34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</row>
    <row r="67" spans="1:38" s="8" customFormat="1">
      <c r="A67" s="115" t="s">
        <v>214</v>
      </c>
      <c r="B67" s="115" t="s">
        <v>214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</row>
    <row r="68" spans="1:38" s="8" customFormat="1">
      <c r="A68" s="128"/>
      <c r="B68" s="128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</row>
    <row r="69" spans="1:38" s="8" customFormat="1">
      <c r="A69" s="32"/>
      <c r="B69" s="32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</row>
    <row r="70" spans="1:38" s="8" customForma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</row>
    <row r="71" spans="1:38" s="8" customFormat="1" ht="18">
      <c r="A71" s="29" t="s">
        <v>49</v>
      </c>
      <c r="B71" s="21"/>
      <c r="C71" s="21"/>
      <c r="D71" s="21"/>
      <c r="E71" s="21"/>
      <c r="F71" s="21"/>
      <c r="G71" s="21"/>
      <c r="H71" s="21"/>
      <c r="I71" s="21"/>
      <c r="J71" s="21"/>
      <c r="K71" s="32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</row>
    <row r="72" spans="1:38" s="8" customFormat="1">
      <c r="A72" s="26"/>
      <c r="B72" s="336" t="str">
        <f>Inputs!C213</f>
        <v>2018</v>
      </c>
      <c r="C72" s="336" t="str">
        <f>Inputs!D213</f>
        <v>2019</v>
      </c>
      <c r="D72" s="336" t="str">
        <f>Inputs!E213</f>
        <v>2020</v>
      </c>
      <c r="E72" s="336" t="str">
        <f>Inputs!F213</f>
        <v>2021</v>
      </c>
      <c r="F72" s="336" t="str">
        <f>Inputs!G213</f>
        <v>2022</v>
      </c>
      <c r="G72" s="336" t="str">
        <f>Inputs!H213</f>
        <v>2023</v>
      </c>
      <c r="H72" s="336" t="str">
        <f>Inputs!I213</f>
        <v>2024</v>
      </c>
      <c r="I72" s="336" t="str">
        <f>Inputs!J213</f>
        <v>2025</v>
      </c>
      <c r="J72" s="336" t="str">
        <f>Inputs!K213</f>
        <v>2026</v>
      </c>
      <c r="K72" s="33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</row>
    <row r="73" spans="1:38" s="8" customFormat="1">
      <c r="A73" s="23" t="str">
        <f>Inputs!B214</f>
        <v>Historic actuals</v>
      </c>
      <c r="B73" s="127">
        <f>Inputs!C214</f>
        <v>42994.101390453114</v>
      </c>
      <c r="C73" s="127">
        <f>Inputs!D214</f>
        <v>43359.804237332995</v>
      </c>
      <c r="D73" s="127">
        <f>Inputs!E214</f>
        <v>47761.266115631457</v>
      </c>
      <c r="E73" s="127">
        <f>Inputs!F214</f>
        <v>62112</v>
      </c>
      <c r="F73" s="127"/>
      <c r="G73" s="127"/>
      <c r="H73" s="127"/>
      <c r="I73" s="127"/>
      <c r="J73" s="127"/>
      <c r="K73" s="35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</row>
    <row r="74" spans="1:38" s="8" customFormat="1">
      <c r="A74" s="23" t="str">
        <f>Inputs!B215</f>
        <v>AMP forecast</v>
      </c>
      <c r="B74" s="127">
        <f>Inputs!C215</f>
        <v>0</v>
      </c>
      <c r="C74" s="127">
        <f>Inputs!D215</f>
        <v>0</v>
      </c>
      <c r="D74" s="127">
        <f>Inputs!E215</f>
        <v>0</v>
      </c>
      <c r="E74" s="127">
        <f>Inputs!F215</f>
        <v>0</v>
      </c>
      <c r="F74" s="127">
        <f>Inputs!G215</f>
        <v>48874</v>
      </c>
      <c r="G74" s="127">
        <f>Inputs!H215</f>
        <v>49274</v>
      </c>
      <c r="H74" s="127">
        <f>Inputs!I215</f>
        <v>49474</v>
      </c>
      <c r="I74" s="127">
        <f>Inputs!J215</f>
        <v>49474</v>
      </c>
      <c r="J74" s="127">
        <f>Inputs!K215</f>
        <v>49974</v>
      </c>
      <c r="K74" s="35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</row>
    <row r="75" spans="1:38" s="8" customFormat="1">
      <c r="A75" s="23" t="str">
        <f>Inputs!B216</f>
        <v>DPP2 allowance</v>
      </c>
      <c r="B75" s="127">
        <f>Inputs!C216</f>
        <v>47921.603087302487</v>
      </c>
      <c r="C75" s="127">
        <f>Inputs!D216</f>
        <v>47070.323383386414</v>
      </c>
      <c r="D75" s="127">
        <f>Inputs!E216</f>
        <v>46693.985052209544</v>
      </c>
      <c r="E75" s="127">
        <f>Inputs!F216</f>
        <v>45982.15479391766</v>
      </c>
      <c r="F75" s="127">
        <f>Inputs!G216</f>
        <v>45970.590612338718</v>
      </c>
      <c r="G75" s="127"/>
      <c r="H75" s="127"/>
      <c r="I75" s="127"/>
      <c r="J75" s="127"/>
      <c r="K75" s="35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</row>
    <row r="76" spans="1:38" s="8" customFormat="1">
      <c r="A76" s="23" t="str">
        <f>Inputs!B217</f>
        <v>DPP3 allowance (final)</v>
      </c>
      <c r="B76" s="127"/>
      <c r="C76" s="127"/>
      <c r="D76" s="127"/>
      <c r="E76" s="127"/>
      <c r="F76" s="127"/>
      <c r="G76" s="127">
        <f>Inputs!H217</f>
        <v>49274</v>
      </c>
      <c r="H76" s="127">
        <f>Inputs!I217</f>
        <v>49474</v>
      </c>
      <c r="I76" s="127">
        <f>Inputs!J217</f>
        <v>49474</v>
      </c>
      <c r="J76" s="127">
        <f>Inputs!K217</f>
        <v>49974</v>
      </c>
      <c r="K76" s="35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</row>
    <row r="77" spans="1:38" s="8" customFormat="1">
      <c r="A77" s="23" t="str">
        <f>Inputs!B218</f>
        <v>DPP3 allowance (draft)</v>
      </c>
      <c r="B77" s="127"/>
      <c r="C77" s="127"/>
      <c r="D77" s="127"/>
      <c r="E77" s="127"/>
      <c r="F77" s="127"/>
      <c r="G77" s="127">
        <f>Inputs!H218</f>
        <v>49274</v>
      </c>
      <c r="H77" s="127">
        <f>Inputs!I218</f>
        <v>49474</v>
      </c>
      <c r="I77" s="127">
        <f>Inputs!J218</f>
        <v>49474</v>
      </c>
      <c r="J77" s="127">
        <f>Inputs!K218</f>
        <v>49974</v>
      </c>
      <c r="K77" s="32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</row>
    <row r="78" spans="1:38" s="8" customForma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s="8" customForma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s="8" customForma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</row>
    <row r="81" spans="1:39" s="8" customForma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</row>
    <row r="82" spans="1:39" s="8" customForma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</row>
    <row r="83" spans="1:39" s="8" customForma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</row>
    <row r="84" spans="1:39" s="8" customForma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</row>
    <row r="85" spans="1:39" s="8" customForma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</row>
    <row r="86" spans="1:39" s="8" customForma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</row>
    <row r="87" spans="1:39" s="8" customFormat="1" ht="23.4">
      <c r="A87" s="22" t="s">
        <v>224</v>
      </c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</row>
    <row r="88" spans="1:39" s="8" customFormat="1" ht="18">
      <c r="A88" s="29" t="s">
        <v>35</v>
      </c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9" s="8" customFormat="1">
      <c r="A89" s="25" t="s">
        <v>33</v>
      </c>
      <c r="B89" s="26" t="s">
        <v>34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</row>
    <row r="90" spans="1:39" s="8" customFormat="1">
      <c r="A90" s="115" t="s">
        <v>215</v>
      </c>
      <c r="B90" s="115" t="s">
        <v>215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</row>
    <row r="91" spans="1:39" s="8" customFormat="1">
      <c r="A91" s="128"/>
      <c r="B91" s="128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</row>
    <row r="92" spans="1:39" s="8" customFormat="1">
      <c r="A92" s="32"/>
      <c r="B92" s="32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</row>
    <row r="93" spans="1:39" s="8" customForma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</row>
    <row r="94" spans="1:39" s="8" customFormat="1" ht="18">
      <c r="A94" s="29" t="s">
        <v>49</v>
      </c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</row>
    <row r="95" spans="1:39" s="8" customFormat="1">
      <c r="A95" s="26"/>
      <c r="B95" s="336" t="str">
        <f>Inputs!C229</f>
        <v>2017</v>
      </c>
      <c r="C95" s="336" t="str">
        <f>Inputs!D229</f>
        <v>2018</v>
      </c>
      <c r="D95" s="336" t="str">
        <f>Inputs!E229</f>
        <v>2019</v>
      </c>
      <c r="E95" s="336" t="str">
        <f>Inputs!F229</f>
        <v>2020</v>
      </c>
      <c r="F95" s="336" t="str">
        <f>Inputs!G229</f>
        <v>2021</v>
      </c>
      <c r="G95" s="336" t="str">
        <f>Inputs!H229</f>
        <v>2022</v>
      </c>
      <c r="H95" s="336" t="str">
        <f>Inputs!I229</f>
        <v>2023</v>
      </c>
      <c r="I95" s="336" t="str">
        <f>Inputs!J229</f>
        <v>2024</v>
      </c>
      <c r="J95" s="336" t="str">
        <f>Inputs!K229</f>
        <v>2025</v>
      </c>
      <c r="K95" s="336" t="str">
        <f>Inputs!L229</f>
        <v>2026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</row>
    <row r="96" spans="1:39" s="8" customFormat="1">
      <c r="A96" s="23" t="str">
        <f>Inputs!B230</f>
        <v>Historic actuals</v>
      </c>
      <c r="B96" s="127">
        <f>Inputs!C230</f>
        <v>10394.553759359083</v>
      </c>
      <c r="C96" s="127">
        <f>Inputs!D230</f>
        <v>10633.975576706645</v>
      </c>
      <c r="D96" s="127">
        <f>Inputs!E230</f>
        <v>7327.0260320735651</v>
      </c>
      <c r="E96" s="127">
        <f>Inputs!F230</f>
        <v>8599.0236996309686</v>
      </c>
      <c r="F96" s="127">
        <f>Inputs!G230</f>
        <v>9988</v>
      </c>
      <c r="G96" s="127"/>
      <c r="H96" s="127"/>
      <c r="I96" s="127"/>
      <c r="J96" s="127"/>
      <c r="K96" s="127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</row>
    <row r="97" spans="1:39" s="8" customFormat="1">
      <c r="A97" s="23" t="str">
        <f>Inputs!B231</f>
        <v>AMP forecast</v>
      </c>
      <c r="B97" s="127"/>
      <c r="C97" s="127"/>
      <c r="D97" s="127"/>
      <c r="E97" s="127"/>
      <c r="F97" s="127"/>
      <c r="G97" s="127">
        <f>Inputs!H231</f>
        <v>9953</v>
      </c>
      <c r="H97" s="127">
        <f>Inputs!I231</f>
        <v>10493</v>
      </c>
      <c r="I97" s="127">
        <f>Inputs!J231</f>
        <v>10493</v>
      </c>
      <c r="J97" s="127">
        <f>Inputs!K231</f>
        <v>10493</v>
      </c>
      <c r="K97" s="127">
        <f>Inputs!L231</f>
        <v>10493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</row>
    <row r="98" spans="1:39" s="8" customFormat="1">
      <c r="A98" s="23" t="str">
        <f>Inputs!B232</f>
        <v>DPP2 allowance</v>
      </c>
      <c r="B98" s="127"/>
      <c r="C98" s="127">
        <f>Inputs!D232</f>
        <v>7851.2587001956235</v>
      </c>
      <c r="D98" s="127">
        <f>Inputs!E232</f>
        <v>7797.7089223186777</v>
      </c>
      <c r="E98" s="127">
        <f>Inputs!F232</f>
        <v>7799.2644764682409</v>
      </c>
      <c r="F98" s="127">
        <f>Inputs!G232</f>
        <v>7715.9089073183004</v>
      </c>
      <c r="G98" s="127">
        <f>Inputs!H232</f>
        <v>7689.186834528623</v>
      </c>
      <c r="H98" s="127"/>
      <c r="I98" s="127"/>
      <c r="J98" s="127"/>
      <c r="K98" s="127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</row>
    <row r="99" spans="1:39" s="8" customFormat="1">
      <c r="A99" s="23" t="str">
        <f>Inputs!B233</f>
        <v>DPP3 allowance (final)</v>
      </c>
      <c r="B99" s="127"/>
      <c r="C99" s="127"/>
      <c r="D99" s="127"/>
      <c r="E99" s="127"/>
      <c r="F99" s="127"/>
      <c r="G99" s="127"/>
      <c r="H99" s="127">
        <f>Inputs!I233</f>
        <v>9725.6025186039642</v>
      </c>
      <c r="I99" s="127">
        <f>Inputs!J233</f>
        <v>9913.1412278650441</v>
      </c>
      <c r="J99" s="127">
        <f>Inputs!K233</f>
        <v>10086.400326744966</v>
      </c>
      <c r="K99" s="127">
        <f>Inputs!L233</f>
        <v>10245.343120848051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</row>
    <row r="100" spans="1:39" s="8" customFormat="1">
      <c r="A100" s="23" t="str">
        <f>Inputs!B234</f>
        <v>DPP3 allowance (draft)</v>
      </c>
      <c r="B100" s="127"/>
      <c r="C100" s="127"/>
      <c r="D100" s="127"/>
      <c r="E100" s="127"/>
      <c r="F100" s="127"/>
      <c r="G100" s="127"/>
      <c r="H100" s="127">
        <f>Inputs!I234</f>
        <v>9460.1725888914079</v>
      </c>
      <c r="I100" s="127">
        <f>Inputs!J234</f>
        <v>9660.5702826148772</v>
      </c>
      <c r="J100" s="127">
        <f>Inputs!K234</f>
        <v>9846.0050394457994</v>
      </c>
      <c r="K100" s="127">
        <f>Inputs!L234</f>
        <v>10016.364136112434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</row>
    <row r="101" spans="1:39" s="8" customForma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</row>
    <row r="102" spans="1:39" s="8" customForma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</row>
    <row r="103" spans="1:39" s="8" customForma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</row>
    <row r="104" spans="1:39" s="8" customForma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9" s="8" customForma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</row>
    <row r="106" spans="1:39" s="8" customForma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</row>
    <row r="107" spans="1:39" s="8" customFormat="1" ht="23.4">
      <c r="A107" s="22" t="s">
        <v>225</v>
      </c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</row>
    <row r="108" spans="1:39" s="8" customFormat="1" ht="18">
      <c r="A108" s="29" t="s">
        <v>35</v>
      </c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</row>
    <row r="109" spans="1:39" s="8" customFormat="1">
      <c r="A109" s="25" t="s">
        <v>33</v>
      </c>
      <c r="B109" s="26" t="s">
        <v>34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</row>
    <row r="110" spans="1:39" s="8" customFormat="1">
      <c r="A110" s="115" t="s">
        <v>216</v>
      </c>
      <c r="B110" s="115" t="s">
        <v>216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</row>
    <row r="111" spans="1:39" s="8" customFormat="1">
      <c r="A111" s="128"/>
      <c r="B111" s="128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9" s="8" customFormat="1">
      <c r="A112" s="32"/>
      <c r="B112" s="32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9" s="8" customForma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</row>
    <row r="114" spans="1:39" s="8" customFormat="1" ht="18">
      <c r="A114" s="29" t="s">
        <v>49</v>
      </c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</row>
    <row r="115" spans="1:39" s="8" customFormat="1">
      <c r="A115" s="26"/>
      <c r="B115" s="336" t="str">
        <f>Inputs!C245</f>
        <v>2017</v>
      </c>
      <c r="C115" s="336" t="str">
        <f>Inputs!D245</f>
        <v>2018</v>
      </c>
      <c r="D115" s="336" t="str">
        <f>Inputs!E245</f>
        <v>2019</v>
      </c>
      <c r="E115" s="336" t="str">
        <f>Inputs!F245</f>
        <v>2020</v>
      </c>
      <c r="F115" s="336" t="str">
        <f>Inputs!G245</f>
        <v>2021</v>
      </c>
      <c r="G115" s="336" t="str">
        <f>Inputs!H245</f>
        <v>2022</v>
      </c>
      <c r="H115" s="336" t="str">
        <f>Inputs!I245</f>
        <v>2023</v>
      </c>
      <c r="I115" s="336" t="str">
        <f>Inputs!J245</f>
        <v>2024</v>
      </c>
      <c r="J115" s="336" t="str">
        <f>Inputs!K245</f>
        <v>2025</v>
      </c>
      <c r="K115" s="336" t="str">
        <f>Inputs!L245</f>
        <v>2026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</row>
    <row r="116" spans="1:39" s="8" customFormat="1">
      <c r="A116" s="23" t="str">
        <f>Inputs!B246</f>
        <v>Historic actuals</v>
      </c>
      <c r="B116" s="127">
        <f>Inputs!C246</f>
        <v>12530.586122887671</v>
      </c>
      <c r="C116" s="127">
        <f>Inputs!D246</f>
        <v>12025.428922066185</v>
      </c>
      <c r="D116" s="127">
        <f>Inputs!E246</f>
        <v>13521.81665449233</v>
      </c>
      <c r="E116" s="127">
        <f>Inputs!F246</f>
        <v>13346.594691535151</v>
      </c>
      <c r="F116" s="127">
        <f>Inputs!G246</f>
        <v>13323</v>
      </c>
      <c r="G116" s="127"/>
      <c r="H116" s="127"/>
      <c r="I116" s="127"/>
      <c r="J116" s="127"/>
      <c r="K116" s="127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</row>
    <row r="117" spans="1:39" s="8" customFormat="1">
      <c r="A117" s="23" t="str">
        <f>Inputs!B247</f>
        <v>AMP forecast</v>
      </c>
      <c r="B117" s="23"/>
      <c r="C117" s="127"/>
      <c r="D117" s="127"/>
      <c r="E117" s="127"/>
      <c r="F117" s="127">
        <f>Inputs!G247</f>
        <v>0</v>
      </c>
      <c r="G117" s="127">
        <f>Inputs!H247</f>
        <v>13923</v>
      </c>
      <c r="H117" s="127">
        <f>Inputs!I247</f>
        <v>14238</v>
      </c>
      <c r="I117" s="127">
        <f>Inputs!J247</f>
        <v>14197</v>
      </c>
      <c r="J117" s="127">
        <f>Inputs!K247</f>
        <v>13930</v>
      </c>
      <c r="K117" s="127">
        <f>Inputs!L247</f>
        <v>14004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</row>
    <row r="118" spans="1:39" s="8" customFormat="1">
      <c r="A118" s="23" t="str">
        <f>Inputs!B248</f>
        <v>DPP2 allowance</v>
      </c>
      <c r="B118" s="23"/>
      <c r="C118" s="127">
        <f>Inputs!D248</f>
        <v>11815.035474235476</v>
      </c>
      <c r="D118" s="127">
        <f>Inputs!E248</f>
        <v>12015.661946517657</v>
      </c>
      <c r="E118" s="127">
        <f>Inputs!F248</f>
        <v>12222.866335923847</v>
      </c>
      <c r="F118" s="127">
        <f>Inputs!G248</f>
        <v>12551.762192124148</v>
      </c>
      <c r="G118" s="127">
        <f>Inputs!H248</f>
        <v>12914.643953465147</v>
      </c>
      <c r="H118" s="127"/>
      <c r="I118" s="127"/>
      <c r="J118" s="127"/>
      <c r="K118" s="127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</row>
    <row r="119" spans="1:39" s="8" customFormat="1">
      <c r="A119" s="23" t="str">
        <f>Inputs!B249</f>
        <v>DPP3 allowance (final)</v>
      </c>
      <c r="B119" s="23"/>
      <c r="C119" s="127"/>
      <c r="D119" s="127"/>
      <c r="E119" s="127"/>
      <c r="F119" s="127"/>
      <c r="G119" s="127"/>
      <c r="H119" s="127">
        <f>Inputs!I249</f>
        <v>14150.877273919552</v>
      </c>
      <c r="I119" s="127">
        <f>Inputs!J249</f>
        <v>14197</v>
      </c>
      <c r="J119" s="127">
        <f>Inputs!K249</f>
        <v>13930</v>
      </c>
      <c r="K119" s="127">
        <f>Inputs!L249</f>
        <v>14004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</row>
    <row r="120" spans="1:39" s="8" customFormat="1">
      <c r="A120" s="23" t="str">
        <f>Inputs!B250</f>
        <v>DPP3 allowance (draft)</v>
      </c>
      <c r="B120" s="23"/>
      <c r="C120" s="127"/>
      <c r="D120" s="127"/>
      <c r="E120" s="127"/>
      <c r="F120" s="127"/>
      <c r="G120" s="127"/>
      <c r="H120" s="127">
        <f>Inputs!I250</f>
        <v>14227.75</v>
      </c>
      <c r="I120" s="127">
        <f>Inputs!J250</f>
        <v>14130.25</v>
      </c>
      <c r="J120" s="127">
        <f>Inputs!K250</f>
        <v>13948.5</v>
      </c>
      <c r="K120" s="127">
        <f>Inputs!L250</f>
        <v>14030.25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</row>
    <row r="121" spans="1:39" s="8" customForma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</row>
    <row r="122" spans="1:39" s="8" customForma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</row>
    <row r="123" spans="1:39" s="8" customForma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</row>
    <row r="124" spans="1:39" s="8" customForma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</row>
    <row r="125" spans="1:39" s="8" customForma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</row>
    <row r="126" spans="1:39" s="8" customForma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</row>
    <row r="127" spans="1:39" s="8" customForma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</row>
    <row r="128" spans="1:39" s="8" customFormat="1" ht="23.4">
      <c r="A128" s="22" t="s">
        <v>226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</row>
    <row r="129" spans="1:38" s="8" customFormat="1" ht="18">
      <c r="A129" s="29" t="s">
        <v>35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</row>
    <row r="130" spans="1:38" s="8" customFormat="1">
      <c r="A130" s="25" t="s">
        <v>33</v>
      </c>
      <c r="B130" s="26" t="s">
        <v>34</v>
      </c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</row>
    <row r="131" spans="1:38" s="8" customFormat="1">
      <c r="A131" s="115" t="s">
        <v>217</v>
      </c>
      <c r="B131" s="115" t="s">
        <v>217</v>
      </c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</row>
    <row r="132" spans="1:38" s="8" customFormat="1">
      <c r="A132" s="128"/>
      <c r="B132" s="128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</row>
    <row r="133" spans="1:38" s="8" customFormat="1">
      <c r="A133" s="32"/>
      <c r="B133" s="32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</row>
    <row r="134" spans="1:38" s="8" customForma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</row>
    <row r="135" spans="1:38" s="8" customFormat="1" ht="18">
      <c r="A135" s="29" t="s">
        <v>49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s="8" customFormat="1">
      <c r="A136" s="26"/>
      <c r="B136" s="336" t="str">
        <f>Inputs!D261</f>
        <v>2018</v>
      </c>
      <c r="C136" s="336" t="str">
        <f>Inputs!E261</f>
        <v>2019</v>
      </c>
      <c r="D136" s="336" t="str">
        <f>Inputs!F261</f>
        <v>2020</v>
      </c>
      <c r="E136" s="336" t="str">
        <f>Inputs!G261</f>
        <v>2021</v>
      </c>
      <c r="F136" s="336" t="str">
        <f>Inputs!H261</f>
        <v>2022</v>
      </c>
      <c r="G136" s="336" t="str">
        <f>Inputs!I261</f>
        <v>2023</v>
      </c>
      <c r="H136" s="336" t="str">
        <f>Inputs!J261</f>
        <v>2024</v>
      </c>
      <c r="I136" s="336" t="str">
        <f>Inputs!K261</f>
        <v>2025</v>
      </c>
      <c r="J136" s="336" t="str">
        <f>Inputs!L261</f>
        <v>2026</v>
      </c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</row>
    <row r="137" spans="1:38" s="8" customFormat="1">
      <c r="A137" s="23" t="str">
        <f>Inputs!B270</f>
        <v>Historic actuals</v>
      </c>
      <c r="B137" s="127">
        <f>Inputs!D262</f>
        <v>15867.342511502909</v>
      </c>
      <c r="C137" s="127">
        <f>Inputs!E262</f>
        <v>16812.824999657591</v>
      </c>
      <c r="D137" s="127">
        <f>Inputs!F262</f>
        <v>18450.465894901121</v>
      </c>
      <c r="E137" s="127">
        <f>Inputs!G262</f>
        <v>18073</v>
      </c>
      <c r="F137" s="127">
        <f>Inputs!H262</f>
        <v>0</v>
      </c>
      <c r="G137" s="127">
        <f>Inputs!I262</f>
        <v>0</v>
      </c>
      <c r="H137" s="127">
        <f>Inputs!J262</f>
        <v>0</v>
      </c>
      <c r="I137" s="127">
        <f>Inputs!K262</f>
        <v>0</v>
      </c>
      <c r="J137" s="127">
        <f>Inputs!L262</f>
        <v>0</v>
      </c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</row>
    <row r="138" spans="1:38" s="8" customFormat="1">
      <c r="A138" s="23" t="str">
        <f>Inputs!B271</f>
        <v>AMP forecast</v>
      </c>
      <c r="B138" s="127">
        <f>Inputs!D263</f>
        <v>0</v>
      </c>
      <c r="C138" s="127">
        <f>Inputs!E263</f>
        <v>0</v>
      </c>
      <c r="D138" s="127">
        <f>Inputs!F263</f>
        <v>0</v>
      </c>
      <c r="E138" s="127">
        <f>Inputs!G263</f>
        <v>0</v>
      </c>
      <c r="F138" s="127">
        <f>Inputs!H263</f>
        <v>18467</v>
      </c>
      <c r="G138" s="127">
        <f>Inputs!I263</f>
        <v>18350</v>
      </c>
      <c r="H138" s="127">
        <f>Inputs!J263</f>
        <v>18261</v>
      </c>
      <c r="I138" s="127">
        <f>Inputs!K263</f>
        <v>18344</v>
      </c>
      <c r="J138" s="127">
        <f>Inputs!L263</f>
        <v>18450</v>
      </c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</row>
    <row r="139" spans="1:38" s="8" customFormat="1">
      <c r="A139" s="23" t="str">
        <f>Inputs!B272</f>
        <v>DPP2 allowance</v>
      </c>
      <c r="B139" s="127">
        <f>Inputs!D264</f>
        <v>17858.414696653741</v>
      </c>
      <c r="C139" s="127">
        <f>Inputs!E264</f>
        <v>17890.658796084059</v>
      </c>
      <c r="D139" s="127">
        <f>Inputs!F264</f>
        <v>17920.78166641618</v>
      </c>
      <c r="E139" s="127">
        <f>Inputs!G264</f>
        <v>17950.976400549407</v>
      </c>
      <c r="F139" s="127">
        <f>Inputs!H264</f>
        <v>17981.308745035429</v>
      </c>
      <c r="G139" s="127"/>
      <c r="H139" s="127"/>
      <c r="I139" s="127"/>
      <c r="J139" s="127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s="8" customFormat="1">
      <c r="A140" s="23" t="str">
        <f>Inputs!B273</f>
        <v>DPP3 allowance (final)</v>
      </c>
      <c r="B140" s="127"/>
      <c r="C140" s="127"/>
      <c r="D140" s="127"/>
      <c r="E140" s="127"/>
      <c r="F140" s="127"/>
      <c r="G140" s="127">
        <f>Inputs!I265</f>
        <v>18395</v>
      </c>
      <c r="H140" s="127">
        <f>Inputs!J265</f>
        <v>18306</v>
      </c>
      <c r="I140" s="127">
        <f>Inputs!K265</f>
        <v>18389</v>
      </c>
      <c r="J140" s="127">
        <f>Inputs!L265</f>
        <v>18495</v>
      </c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s="8" customFormat="1">
      <c r="A141" s="23" t="str">
        <f>Inputs!B274</f>
        <v>DPP3 allowance (draft)</v>
      </c>
      <c r="B141" s="127"/>
      <c r="C141" s="127"/>
      <c r="D141" s="127"/>
      <c r="E141" s="127"/>
      <c r="F141" s="127"/>
      <c r="G141" s="127">
        <f>Inputs!I266</f>
        <v>18350</v>
      </c>
      <c r="H141" s="127">
        <f>Inputs!J266</f>
        <v>18261</v>
      </c>
      <c r="I141" s="127">
        <f>Inputs!K266</f>
        <v>18344</v>
      </c>
      <c r="J141" s="127">
        <f>Inputs!L266</f>
        <v>18450</v>
      </c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</row>
    <row r="142" spans="1:38" s="8" customForma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</row>
    <row r="143" spans="1:38" s="8" customForma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s="8" customForma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</row>
    <row r="145" spans="1:38" s="8" customForma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</row>
    <row r="146" spans="1:38" s="8" customForma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</row>
    <row r="147" spans="1:38" s="8" customForma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s="8" customForma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s="8" customFormat="1" ht="23.4">
      <c r="A149" s="22" t="s">
        <v>227</v>
      </c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</row>
    <row r="150" spans="1:38" s="8" customFormat="1" ht="18">
      <c r="A150" s="29" t="s">
        <v>35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</row>
    <row r="151" spans="1:38" s="8" customFormat="1">
      <c r="A151" s="25" t="s">
        <v>33</v>
      </c>
      <c r="B151" s="26" t="s">
        <v>34</v>
      </c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</row>
    <row r="152" spans="1:38" s="8" customFormat="1">
      <c r="A152" s="115" t="s">
        <v>218</v>
      </c>
      <c r="B152" s="115" t="s">
        <v>218</v>
      </c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</row>
    <row r="153" spans="1:38" s="8" customFormat="1">
      <c r="A153" s="128"/>
      <c r="B153" s="128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</row>
    <row r="154" spans="1:38" s="8" customFormat="1">
      <c r="A154" s="32"/>
      <c r="B154" s="32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</row>
    <row r="155" spans="1:38" s="8" customForma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</row>
    <row r="156" spans="1:38" s="8" customFormat="1" ht="18">
      <c r="A156" s="29" t="s">
        <v>49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s="8" customFormat="1">
      <c r="A157" s="26"/>
      <c r="B157" s="336" t="str">
        <f>Inputs!D277</f>
        <v>2018</v>
      </c>
      <c r="C157" s="336" t="str">
        <f>Inputs!E277</f>
        <v>2019</v>
      </c>
      <c r="D157" s="336" t="str">
        <f>Inputs!F277</f>
        <v>2020</v>
      </c>
      <c r="E157" s="336" t="str">
        <f>Inputs!G277</f>
        <v>2021</v>
      </c>
      <c r="F157" s="336" t="str">
        <f>Inputs!H277</f>
        <v>2022</v>
      </c>
      <c r="G157" s="336" t="str">
        <f>Inputs!I277</f>
        <v>2023</v>
      </c>
      <c r="H157" s="336" t="str">
        <f>Inputs!J277</f>
        <v>2024</v>
      </c>
      <c r="I157" s="336" t="str">
        <f>Inputs!K277</f>
        <v>2025</v>
      </c>
      <c r="J157" s="336" t="str">
        <f>Inputs!L277</f>
        <v>2026</v>
      </c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</row>
    <row r="158" spans="1:38" s="8" customFormat="1">
      <c r="A158" s="23" t="str">
        <f>Inputs!B278</f>
        <v>Historic actuals</v>
      </c>
      <c r="B158" s="127">
        <f>Inputs!D278</f>
        <v>1852.2413684086555</v>
      </c>
      <c r="C158" s="127">
        <f>Inputs!E278</f>
        <v>1834.1176040905771</v>
      </c>
      <c r="D158" s="127">
        <f>Inputs!F278</f>
        <v>2355.7611190817793</v>
      </c>
      <c r="E158" s="127">
        <f>Inputs!G278</f>
        <v>2009</v>
      </c>
      <c r="F158" s="127">
        <f>Inputs!H278</f>
        <v>0</v>
      </c>
      <c r="G158" s="127">
        <f>Inputs!I278</f>
        <v>0</v>
      </c>
      <c r="H158" s="127">
        <f>Inputs!J278</f>
        <v>0</v>
      </c>
      <c r="I158" s="127">
        <f>Inputs!K278</f>
        <v>0</v>
      </c>
      <c r="J158" s="127">
        <f>Inputs!L278</f>
        <v>0</v>
      </c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38" s="8" customFormat="1">
      <c r="A159" s="23" t="str">
        <f>Inputs!B279</f>
        <v>AMP forecast</v>
      </c>
      <c r="B159" s="127">
        <f>Inputs!D279</f>
        <v>0</v>
      </c>
      <c r="C159" s="127">
        <f>Inputs!E279</f>
        <v>0</v>
      </c>
      <c r="D159" s="127">
        <f>Inputs!F279</f>
        <v>0</v>
      </c>
      <c r="E159" s="127">
        <f>Inputs!G279</f>
        <v>0</v>
      </c>
      <c r="F159" s="127">
        <f>Inputs!H279</f>
        <v>2013</v>
      </c>
      <c r="G159" s="127">
        <f>Inputs!I279</f>
        <v>2301</v>
      </c>
      <c r="H159" s="127">
        <f>Inputs!J279</f>
        <v>2311</v>
      </c>
      <c r="I159" s="127">
        <f>Inputs!K279</f>
        <v>2321</v>
      </c>
      <c r="J159" s="127">
        <f>Inputs!L279</f>
        <v>2331</v>
      </c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</row>
    <row r="160" spans="1:38" s="8" customFormat="1">
      <c r="A160" s="23" t="str">
        <f>Inputs!B280</f>
        <v>DPP2 allowance</v>
      </c>
      <c r="B160" s="127">
        <f>Inputs!D280</f>
        <v>1743.1480378615947</v>
      </c>
      <c r="C160" s="127">
        <f>Inputs!E280</f>
        <v>1743.1480378615947</v>
      </c>
      <c r="D160" s="127">
        <f>Inputs!F280</f>
        <v>1743.1480378615947</v>
      </c>
      <c r="E160" s="127">
        <f>Inputs!G280</f>
        <v>1743.1480378615947</v>
      </c>
      <c r="F160" s="127">
        <f>Inputs!H280</f>
        <v>1743.1480378615947</v>
      </c>
      <c r="G160" s="127"/>
      <c r="H160" s="127"/>
      <c r="I160" s="127"/>
      <c r="J160" s="127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</row>
    <row r="161" spans="1:38" s="8" customFormat="1">
      <c r="A161" s="23" t="str">
        <f>Inputs!B281</f>
        <v>DPP3 allowance (final)</v>
      </c>
      <c r="B161" s="127"/>
      <c r="C161" s="127"/>
      <c r="D161" s="127"/>
      <c r="E161" s="127"/>
      <c r="F161" s="127"/>
      <c r="G161" s="127">
        <f>Inputs!I281</f>
        <v>2346</v>
      </c>
      <c r="H161" s="127">
        <f>Inputs!J281</f>
        <v>2356</v>
      </c>
      <c r="I161" s="127">
        <f>Inputs!K281</f>
        <v>2366</v>
      </c>
      <c r="J161" s="127">
        <f>Inputs!L281</f>
        <v>2376</v>
      </c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</row>
    <row r="162" spans="1:38" s="8" customFormat="1">
      <c r="A162" s="23" t="str">
        <f>Inputs!B282</f>
        <v>DPP3 allowance (draft)</v>
      </c>
      <c r="B162" s="127"/>
      <c r="C162" s="127"/>
      <c r="D162" s="127"/>
      <c r="E162" s="127"/>
      <c r="F162" s="127"/>
      <c r="G162" s="127">
        <f>Inputs!I282</f>
        <v>2030.5132202287741</v>
      </c>
      <c r="H162" s="127">
        <f>Inputs!J282</f>
        <v>2035.2111721971414</v>
      </c>
      <c r="I162" s="127">
        <f>Inputs!K282</f>
        <v>2039.8966471039162</v>
      </c>
      <c r="J162" s="127">
        <f>Inputs!L282</f>
        <v>2044.575964383102</v>
      </c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</row>
    <row r="163" spans="1:38" s="8" customForma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</row>
    <row r="164" spans="1:38" s="8" customForma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s="8" customForma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</row>
    <row r="166" spans="1:38" s="8" customForma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</row>
    <row r="167" spans="1:38" s="8" customForma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</row>
    <row r="168" spans="1:38" s="8" customForma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</row>
    <row r="169" spans="1:38" s="8" customForma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</row>
    <row r="170" spans="1:38" s="8" customFormat="1" ht="23.4">
      <c r="A170" s="22" t="s">
        <v>228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</row>
    <row r="171" spans="1:38" s="8" customFormat="1" ht="18">
      <c r="A171" s="29" t="s">
        <v>35</v>
      </c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</row>
    <row r="172" spans="1:38" s="8" customFormat="1">
      <c r="A172" s="25" t="s">
        <v>33</v>
      </c>
      <c r="B172" s="26" t="s">
        <v>34</v>
      </c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</row>
    <row r="173" spans="1:38" s="8" customFormat="1">
      <c r="A173" s="115" t="s">
        <v>229</v>
      </c>
      <c r="B173" s="115" t="s">
        <v>280</v>
      </c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</row>
    <row r="174" spans="1:38" s="8" customFormat="1">
      <c r="A174" s="128"/>
      <c r="B174" s="128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</row>
    <row r="175" spans="1:38" s="8" customFormat="1">
      <c r="A175" s="32"/>
      <c r="B175" s="32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</row>
    <row r="176" spans="1:38" s="8" customForma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</row>
    <row r="177" spans="1:38" s="8" customFormat="1" ht="18">
      <c r="A177" s="29" t="s">
        <v>49</v>
      </c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</row>
    <row r="178" spans="1:38" s="8" customFormat="1">
      <c r="A178" s="26"/>
      <c r="B178" s="336" t="str">
        <f>Inputs!C221</f>
        <v>2018</v>
      </c>
      <c r="C178" s="336" t="str">
        <f>Inputs!D221</f>
        <v>2019</v>
      </c>
      <c r="D178" s="336" t="str">
        <f>Inputs!E221</f>
        <v>2020</v>
      </c>
      <c r="E178" s="336" t="str">
        <f>Inputs!F221</f>
        <v>2021</v>
      </c>
      <c r="F178" s="336" t="str">
        <f>Inputs!G221</f>
        <v>2022</v>
      </c>
      <c r="G178" s="336" t="str">
        <f>Inputs!H221</f>
        <v>2023</v>
      </c>
      <c r="H178" s="336" t="str">
        <f>Inputs!I221</f>
        <v>2024</v>
      </c>
      <c r="I178" s="336" t="str">
        <f>Inputs!J221</f>
        <v>2025</v>
      </c>
      <c r="J178" s="336" t="str">
        <f>Inputs!K221</f>
        <v>2026</v>
      </c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</row>
    <row r="179" spans="1:38" s="8" customFormat="1">
      <c r="A179" s="23" t="str">
        <f>Inputs!B222</f>
        <v>Historic actuals</v>
      </c>
      <c r="B179" s="127">
        <f>Inputs!C222</f>
        <v>27898.618515506289</v>
      </c>
      <c r="C179" s="127">
        <f>Inputs!D222</f>
        <v>53176.069874264896</v>
      </c>
      <c r="D179" s="127">
        <f>Inputs!E222</f>
        <v>44254.094280089106</v>
      </c>
      <c r="E179" s="127">
        <f>Inputs!F222</f>
        <v>15608</v>
      </c>
      <c r="F179" s="127">
        <f>Inputs!G222</f>
        <v>0</v>
      </c>
      <c r="G179" s="127">
        <f>Inputs!H222</f>
        <v>0</v>
      </c>
      <c r="H179" s="127">
        <f>Inputs!I222</f>
        <v>0</v>
      </c>
      <c r="I179" s="127">
        <f>Inputs!J222</f>
        <v>0</v>
      </c>
      <c r="J179" s="127">
        <f>Inputs!K222</f>
        <v>0</v>
      </c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</row>
    <row r="180" spans="1:38" s="8" customFormat="1">
      <c r="A180" s="23" t="str">
        <f>Inputs!B223</f>
        <v>AMP forecast</v>
      </c>
      <c r="B180" s="127">
        <f>Inputs!C223</f>
        <v>0</v>
      </c>
      <c r="C180" s="127">
        <f>Inputs!D223</f>
        <v>0</v>
      </c>
      <c r="D180" s="127">
        <f>Inputs!E223</f>
        <v>0</v>
      </c>
      <c r="E180" s="127">
        <f>Inputs!F223</f>
        <v>0</v>
      </c>
      <c r="F180" s="127">
        <f>Inputs!G223</f>
        <v>49792</v>
      </c>
      <c r="G180" s="127">
        <f>Inputs!H223</f>
        <v>51690</v>
      </c>
      <c r="H180" s="127">
        <f>Inputs!I223</f>
        <v>41092</v>
      </c>
      <c r="I180" s="127">
        <f>Inputs!J223</f>
        <v>34322</v>
      </c>
      <c r="J180" s="127">
        <f>Inputs!K223</f>
        <v>34986</v>
      </c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s="8" customFormat="1">
      <c r="A181" s="23" t="str">
        <f>Inputs!B224</f>
        <v>DPP2 allowance</v>
      </c>
      <c r="B181" s="127">
        <f>Inputs!C224</f>
        <v>46049.853398374769</v>
      </c>
      <c r="C181" s="127">
        <f>Inputs!D224</f>
        <v>33345.197021756438</v>
      </c>
      <c r="D181" s="127">
        <f>Inputs!E224</f>
        <v>27360.608989124936</v>
      </c>
      <c r="E181" s="127">
        <f>Inputs!F224</f>
        <v>27181.31943105278</v>
      </c>
      <c r="F181" s="127">
        <f>Inputs!G224</f>
        <v>23520.896086034525</v>
      </c>
      <c r="G181" s="127"/>
      <c r="H181" s="127"/>
      <c r="I181" s="127"/>
      <c r="J181" s="127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</row>
    <row r="182" spans="1:38" s="8" customFormat="1">
      <c r="A182" s="23" t="str">
        <f>Inputs!B225</f>
        <v>DPP3 allowance (final)</v>
      </c>
      <c r="B182" s="127"/>
      <c r="C182" s="127"/>
      <c r="D182" s="127"/>
      <c r="E182" s="127"/>
      <c r="F182" s="127"/>
      <c r="G182" s="127">
        <f>Inputs!H225</f>
        <v>35596.310112410836</v>
      </c>
      <c r="H182" s="127">
        <f>Inputs!I225</f>
        <v>40181.631262162438</v>
      </c>
      <c r="I182" s="127">
        <f>Inputs!J225</f>
        <v>33063.74698367637</v>
      </c>
      <c r="J182" s="127">
        <f>Inputs!K225</f>
        <v>34056.476579134142</v>
      </c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</row>
    <row r="183" spans="1:38" s="8" customFormat="1">
      <c r="A183" s="23" t="str">
        <f>Inputs!B226</f>
        <v>DPP3 allowance (draft)</v>
      </c>
      <c r="B183" s="127"/>
      <c r="C183" s="127"/>
      <c r="D183" s="127"/>
      <c r="E183" s="127"/>
      <c r="F183" s="127"/>
      <c r="G183" s="127">
        <f>Inputs!H226</f>
        <v>52148.56990773599</v>
      </c>
      <c r="H183" s="127">
        <f>Inputs!I226</f>
        <v>41456.549325762957</v>
      </c>
      <c r="I183" s="127">
        <f>Inputs!J226</f>
        <v>34626.488999290275</v>
      </c>
      <c r="J183" s="127">
        <f>Inputs!K226</f>
        <v>35296.379701916252</v>
      </c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</row>
    <row r="184" spans="1:38" s="8" customForma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</row>
    <row r="185" spans="1:38" s="8" customForma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</row>
    <row r="186" spans="1:38" s="8" customForma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</row>
    <row r="187" spans="1:38" s="8" customForma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</row>
    <row r="188" spans="1:38" s="8" customForma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</row>
    <row r="189" spans="1:38" s="8" customForma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</row>
    <row r="190" spans="1:38" s="8" customForma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s="8" customFormat="1" ht="23.4">
      <c r="A191" s="22" t="s">
        <v>230</v>
      </c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s="8" customFormat="1" ht="18">
      <c r="A192" s="29" t="s">
        <v>35</v>
      </c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s="8" customFormat="1">
      <c r="A193" s="25" t="s">
        <v>33</v>
      </c>
      <c r="B193" s="26" t="s">
        <v>34</v>
      </c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</row>
    <row r="194" spans="1:38" s="8" customFormat="1">
      <c r="A194" s="115" t="s">
        <v>231</v>
      </c>
      <c r="B194" s="115" t="s">
        <v>281</v>
      </c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</row>
    <row r="195" spans="1:38" s="8" customFormat="1">
      <c r="A195" s="128"/>
      <c r="B195" s="128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</row>
    <row r="196" spans="1:38" s="8" customFormat="1">
      <c r="A196" s="32"/>
      <c r="B196" s="32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</row>
    <row r="197" spans="1:38" s="8" customForma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</row>
    <row r="198" spans="1:38" s="8" customFormat="1" ht="18">
      <c r="A198" s="29" t="s">
        <v>49</v>
      </c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</row>
    <row r="199" spans="1:38" s="8" customFormat="1">
      <c r="A199" s="26"/>
      <c r="B199" s="336" t="str">
        <f>Inputs!D245</f>
        <v>2018</v>
      </c>
      <c r="C199" s="336" t="str">
        <f>Inputs!E245</f>
        <v>2019</v>
      </c>
      <c r="D199" s="336" t="str">
        <f>Inputs!F245</f>
        <v>2020</v>
      </c>
      <c r="E199" s="336" t="str">
        <f>Inputs!G245</f>
        <v>2021</v>
      </c>
      <c r="F199" s="336" t="str">
        <f>Inputs!H245</f>
        <v>2022</v>
      </c>
      <c r="G199" s="336" t="str">
        <f>Inputs!I245</f>
        <v>2023</v>
      </c>
      <c r="H199" s="336" t="str">
        <f>Inputs!J245</f>
        <v>2024</v>
      </c>
      <c r="I199" s="336" t="str">
        <f>Inputs!K245</f>
        <v>2025</v>
      </c>
      <c r="J199" s="336" t="str">
        <f>Inputs!L245</f>
        <v>2026</v>
      </c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</row>
    <row r="200" spans="1:38" s="8" customFormat="1">
      <c r="A200" s="23" t="str">
        <f>Inputs!B246</f>
        <v>Historic actuals</v>
      </c>
      <c r="B200" s="127">
        <f>Inputs!D238</f>
        <v>12181.445340151997</v>
      </c>
      <c r="C200" s="127">
        <f>Inputs!E238</f>
        <v>15974.940022435709</v>
      </c>
      <c r="D200" s="127">
        <f>Inputs!F238</f>
        <v>15235.795187899452</v>
      </c>
      <c r="E200" s="127">
        <f>Inputs!G238</f>
        <v>12357</v>
      </c>
      <c r="F200" s="127">
        <f>Inputs!H238</f>
        <v>0</v>
      </c>
      <c r="G200" s="127">
        <f>Inputs!I238</f>
        <v>0</v>
      </c>
      <c r="H200" s="127">
        <f>Inputs!J238</f>
        <v>0</v>
      </c>
      <c r="I200" s="127">
        <f>Inputs!K238</f>
        <v>0</v>
      </c>
      <c r="J200" s="127">
        <f>Inputs!L238</f>
        <v>0</v>
      </c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</row>
    <row r="201" spans="1:38" s="8" customFormat="1">
      <c r="A201" s="23" t="str">
        <f>Inputs!B247</f>
        <v>AMP forecast</v>
      </c>
      <c r="B201" s="127">
        <f>Inputs!D239</f>
        <v>0</v>
      </c>
      <c r="C201" s="127">
        <f>Inputs!E239</f>
        <v>0</v>
      </c>
      <c r="D201" s="127">
        <f>Inputs!F239</f>
        <v>0</v>
      </c>
      <c r="E201" s="127">
        <f>Inputs!G239</f>
        <v>0</v>
      </c>
      <c r="F201" s="127">
        <f>Inputs!H239</f>
        <v>22855</v>
      </c>
      <c r="G201" s="127">
        <f>Inputs!I239</f>
        <v>15411</v>
      </c>
      <c r="H201" s="127">
        <f>Inputs!J239</f>
        <v>14778</v>
      </c>
      <c r="I201" s="127">
        <f>Inputs!K239</f>
        <v>14267</v>
      </c>
      <c r="J201" s="127">
        <f>Inputs!L239</f>
        <v>13666</v>
      </c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</row>
    <row r="202" spans="1:38" s="8" customFormat="1">
      <c r="A202" s="23" t="str">
        <f>Inputs!B248</f>
        <v>DPP2 allowance</v>
      </c>
      <c r="B202" s="127">
        <f>Inputs!D240</f>
        <v>12446.681098019526</v>
      </c>
      <c r="C202" s="127">
        <f>Inputs!E240</f>
        <v>9593.8106271318466</v>
      </c>
      <c r="D202" s="127">
        <f>Inputs!F240</f>
        <v>11016.605984873346</v>
      </c>
      <c r="E202" s="127">
        <f>Inputs!G240</f>
        <v>10938.994513548034</v>
      </c>
      <c r="F202" s="127">
        <f>Inputs!H240</f>
        <v>11514.687749175555</v>
      </c>
      <c r="G202" s="127"/>
      <c r="H202" s="127"/>
      <c r="I202" s="127"/>
      <c r="J202" s="127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</row>
    <row r="203" spans="1:38" s="8" customFormat="1">
      <c r="A203" s="23" t="str">
        <f>Inputs!B249</f>
        <v>DPP3 allowance (final)</v>
      </c>
      <c r="B203" s="127"/>
      <c r="C203" s="127"/>
      <c r="D203" s="127"/>
      <c r="E203" s="127"/>
      <c r="F203" s="127"/>
      <c r="G203" s="127">
        <f>Inputs!I241</f>
        <v>12271.727419418705</v>
      </c>
      <c r="H203" s="127">
        <f>Inputs!J241</f>
        <v>11955.397221232612</v>
      </c>
      <c r="I203" s="127">
        <f>Inputs!K241</f>
        <v>11641.075468749286</v>
      </c>
      <c r="J203" s="127">
        <f>Inputs!L241</f>
        <v>11301.648144981351</v>
      </c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</row>
    <row r="204" spans="1:38" s="8" customFormat="1">
      <c r="A204" s="23" t="str">
        <f>Inputs!B250</f>
        <v>DPP3 allowance (draft)</v>
      </c>
      <c r="B204" s="127"/>
      <c r="C204" s="127"/>
      <c r="D204" s="127"/>
      <c r="E204" s="127"/>
      <c r="F204" s="127"/>
      <c r="G204" s="127">
        <f>Inputs!I242</f>
        <v>12890.534948768938</v>
      </c>
      <c r="H204" s="127">
        <f>Inputs!J242</f>
        <v>12490.854253917938</v>
      </c>
      <c r="I204" s="127">
        <f>Inputs!K242</f>
        <v>12213.688746935837</v>
      </c>
      <c r="J204" s="127">
        <f>Inputs!L242</f>
        <v>11846.143183329137</v>
      </c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</row>
    <row r="205" spans="1:38" s="8" customForma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</row>
    <row r="206" spans="1:38" s="8" customForma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</row>
    <row r="207" spans="1:38" s="8" customForma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</row>
    <row r="208" spans="1:38" s="8" customForma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</row>
    <row r="209" spans="1:38" s="8" customForma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</row>
    <row r="210" spans="1:38" s="8" customForma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</row>
    <row r="211" spans="1:38" s="8" customForma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</row>
    <row r="212" spans="1:38" s="8" customFormat="1" ht="23.4">
      <c r="A212" s="22" t="s">
        <v>232</v>
      </c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</row>
    <row r="213" spans="1:38" s="8" customFormat="1" ht="18">
      <c r="A213" s="29" t="s">
        <v>35</v>
      </c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</row>
    <row r="214" spans="1:38" s="8" customFormat="1">
      <c r="A214" s="25" t="s">
        <v>33</v>
      </c>
      <c r="B214" s="26" t="s">
        <v>34</v>
      </c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</row>
    <row r="215" spans="1:38" s="8" customFormat="1">
      <c r="A215" s="115" t="s">
        <v>233</v>
      </c>
      <c r="B215" s="115" t="s">
        <v>282</v>
      </c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</row>
    <row r="216" spans="1:38" s="8" customFormat="1">
      <c r="A216" s="128"/>
      <c r="B216" s="128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</row>
    <row r="217" spans="1:38" s="8" customFormat="1">
      <c r="A217" s="32"/>
      <c r="B217" s="32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</row>
    <row r="218" spans="1:38" s="8" customForma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</row>
    <row r="219" spans="1:38" s="8" customFormat="1" ht="18">
      <c r="A219" s="29" t="s">
        <v>49</v>
      </c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</row>
    <row r="220" spans="1:38" s="8" customFormat="1">
      <c r="A220" s="26"/>
      <c r="B220" s="336" t="str">
        <f>Inputs!D269</f>
        <v>2018</v>
      </c>
      <c r="C220" s="336" t="str">
        <f>Inputs!E269</f>
        <v>2019</v>
      </c>
      <c r="D220" s="336" t="str">
        <f>Inputs!F269</f>
        <v>2020</v>
      </c>
      <c r="E220" s="336" t="str">
        <f>Inputs!G269</f>
        <v>2021</v>
      </c>
      <c r="F220" s="336" t="str">
        <f>Inputs!H269</f>
        <v>2022</v>
      </c>
      <c r="G220" s="336" t="str">
        <f>Inputs!I269</f>
        <v>2023</v>
      </c>
      <c r="H220" s="336" t="str">
        <f>Inputs!J269</f>
        <v>2024</v>
      </c>
      <c r="I220" s="336" t="str">
        <f>Inputs!K269</f>
        <v>2025</v>
      </c>
      <c r="J220" s="336" t="str">
        <f>Inputs!L269</f>
        <v>2026</v>
      </c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</row>
    <row r="221" spans="1:38" s="8" customFormat="1">
      <c r="A221" s="23" t="str">
        <f>Inputs!B270</f>
        <v>Historic actuals</v>
      </c>
      <c r="B221" s="127">
        <f>Inputs!D270</f>
        <v>20109.226800571232</v>
      </c>
      <c r="C221" s="127">
        <f>Inputs!E270</f>
        <v>18815.149975248765</v>
      </c>
      <c r="D221" s="127">
        <f>Inputs!F270</f>
        <v>18069.030943624657</v>
      </c>
      <c r="E221" s="127">
        <f>Inputs!G270</f>
        <v>19185</v>
      </c>
      <c r="F221" s="127"/>
      <c r="G221" s="127"/>
      <c r="H221" s="127"/>
      <c r="I221" s="127"/>
      <c r="J221" s="127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</row>
    <row r="222" spans="1:38" s="8" customFormat="1">
      <c r="A222" s="23" t="str">
        <f>Inputs!B271</f>
        <v>AMP forecast</v>
      </c>
      <c r="B222" s="127">
        <f>Inputs!D271</f>
        <v>0</v>
      </c>
      <c r="C222" s="127">
        <f>Inputs!E271</f>
        <v>0</v>
      </c>
      <c r="D222" s="127">
        <f>Inputs!F271</f>
        <v>0</v>
      </c>
      <c r="E222" s="127">
        <f>Inputs!G271</f>
        <v>0</v>
      </c>
      <c r="F222" s="127">
        <f>Inputs!H271</f>
        <v>17525</v>
      </c>
      <c r="G222" s="127">
        <f>Inputs!I271</f>
        <v>18257</v>
      </c>
      <c r="H222" s="127">
        <f>Inputs!J271</f>
        <v>17686</v>
      </c>
      <c r="I222" s="127">
        <f>Inputs!K271</f>
        <v>17979</v>
      </c>
      <c r="J222" s="127">
        <f>Inputs!L271</f>
        <v>18772</v>
      </c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</row>
    <row r="223" spans="1:38" s="8" customFormat="1">
      <c r="A223" s="23" t="str">
        <f>Inputs!B272</f>
        <v>DPP2 allowance</v>
      </c>
      <c r="B223" s="127">
        <f>Inputs!D272</f>
        <v>15468.98732332291</v>
      </c>
      <c r="C223" s="127">
        <f>Inputs!E272</f>
        <v>15156.983508928162</v>
      </c>
      <c r="D223" s="127">
        <f>Inputs!F272</f>
        <v>13727.067483496725</v>
      </c>
      <c r="E223" s="127">
        <f>Inputs!G272</f>
        <v>15074.852060920013</v>
      </c>
      <c r="F223" s="127">
        <f>Inputs!H272</f>
        <v>13997.243708380793</v>
      </c>
      <c r="G223" s="127"/>
      <c r="H223" s="127"/>
      <c r="I223" s="127"/>
      <c r="J223" s="127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</row>
    <row r="224" spans="1:38" s="8" customFormat="1">
      <c r="A224" s="23" t="str">
        <f>Inputs!B273</f>
        <v>DPP3 allowance (final)</v>
      </c>
      <c r="B224" s="127"/>
      <c r="C224" s="127"/>
      <c r="D224" s="127"/>
      <c r="E224" s="127"/>
      <c r="F224" s="127"/>
      <c r="G224" s="127">
        <f>Inputs!I273</f>
        <v>16790.803191358311</v>
      </c>
      <c r="H224" s="127">
        <f>Inputs!J273</f>
        <v>16279.280666169474</v>
      </c>
      <c r="I224" s="127">
        <f>Inputs!K273</f>
        <v>16584.188210595759</v>
      </c>
      <c r="J224" s="127">
        <f>Inputs!L273</f>
        <v>17616.260129065002</v>
      </c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s="8" customFormat="1">
      <c r="A225" s="23" t="str">
        <f>Inputs!B274</f>
        <v>DPP3 allowance (draft)</v>
      </c>
      <c r="B225" s="127"/>
      <c r="C225" s="127"/>
      <c r="D225" s="127"/>
      <c r="E225" s="127"/>
      <c r="F225" s="127"/>
      <c r="G225" s="127">
        <f>Inputs!I274</f>
        <v>16872.168644724872</v>
      </c>
      <c r="H225" s="127">
        <f>Inputs!J274</f>
        <v>16360.646119536037</v>
      </c>
      <c r="I225" s="127">
        <f>Inputs!K274</f>
        <v>16665.553663962324</v>
      </c>
      <c r="J225" s="127">
        <f>Inputs!L274</f>
        <v>17653.952356925194</v>
      </c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</row>
    <row r="226" spans="1:38" s="8" customForma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s="8" customForma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</row>
    <row r="228" spans="1:38" s="8" customForma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s="8" customForma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</row>
    <row r="230" spans="1:38" s="8" customForma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</row>
    <row r="231" spans="1:38" s="8" customForma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</row>
    <row r="232" spans="1:38" s="8" customForma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</row>
    <row r="233" spans="1:38" s="8" customFormat="1" ht="23.4">
      <c r="A233" s="22" t="s">
        <v>236</v>
      </c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</row>
    <row r="234" spans="1:38" s="8" customFormat="1" ht="18">
      <c r="A234" s="29" t="s">
        <v>35</v>
      </c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</row>
    <row r="235" spans="1:38" s="8" customFormat="1">
      <c r="A235" s="25" t="s">
        <v>33</v>
      </c>
      <c r="B235" s="26" t="s">
        <v>34</v>
      </c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</row>
    <row r="236" spans="1:38" s="8" customFormat="1">
      <c r="A236" s="115" t="s">
        <v>234</v>
      </c>
      <c r="B236" s="115" t="s">
        <v>229</v>
      </c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</row>
    <row r="237" spans="1:38" s="8" customFormat="1">
      <c r="A237" s="128"/>
      <c r="B237" s="128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s="8" customFormat="1">
      <c r="A238" s="32"/>
      <c r="B238" s="32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s="8" customForma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</row>
    <row r="240" spans="1:38" s="8" customFormat="1" ht="18">
      <c r="A240" s="29" t="s">
        <v>49</v>
      </c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</row>
    <row r="241" spans="1:38" s="8" customFormat="1">
      <c r="A241" s="26"/>
      <c r="B241" s="336" t="str">
        <f>Inputs!D285</f>
        <v>2018</v>
      </c>
      <c r="C241" s="336" t="str">
        <f>Inputs!E285</f>
        <v>2019</v>
      </c>
      <c r="D241" s="336" t="str">
        <f>Inputs!F285</f>
        <v>2020</v>
      </c>
      <c r="E241" s="336" t="str">
        <f>Inputs!G285</f>
        <v>2021</v>
      </c>
      <c r="F241" s="336" t="str">
        <f>Inputs!H285</f>
        <v>2022</v>
      </c>
      <c r="G241" s="336" t="str">
        <f>Inputs!I285</f>
        <v>2023</v>
      </c>
      <c r="H241" s="336" t="str">
        <f>Inputs!J285</f>
        <v>2024</v>
      </c>
      <c r="I241" s="336" t="str">
        <f>Inputs!K285</f>
        <v>2025</v>
      </c>
      <c r="J241" s="336" t="str">
        <f>Inputs!L285</f>
        <v>2026</v>
      </c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s="8" customFormat="1">
      <c r="A242" s="23" t="str">
        <f>Inputs!B286</f>
        <v>Historic actuals</v>
      </c>
      <c r="B242" s="127">
        <f>Inputs!D286</f>
        <v>835.30383261758629</v>
      </c>
      <c r="C242" s="127">
        <f>Inputs!E286</f>
        <v>863.6026296566838</v>
      </c>
      <c r="D242" s="127">
        <f>Inputs!F286</f>
        <v>570.84648493543762</v>
      </c>
      <c r="E242" s="127">
        <f>Inputs!G286</f>
        <v>960</v>
      </c>
      <c r="F242" s="127">
        <f>Inputs!H286</f>
        <v>0</v>
      </c>
      <c r="G242" s="127">
        <f>Inputs!I286</f>
        <v>0</v>
      </c>
      <c r="H242" s="127">
        <f>Inputs!J286</f>
        <v>0</v>
      </c>
      <c r="I242" s="127">
        <f>Inputs!K286</f>
        <v>0</v>
      </c>
      <c r="J242" s="127">
        <f>Inputs!L286</f>
        <v>0</v>
      </c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</row>
    <row r="243" spans="1:38" s="8" customFormat="1">
      <c r="A243" s="23" t="str">
        <f>Inputs!B287</f>
        <v>AMP forecast</v>
      </c>
      <c r="B243" s="127">
        <f>Inputs!D287</f>
        <v>0</v>
      </c>
      <c r="C243" s="127">
        <f>Inputs!E287</f>
        <v>0</v>
      </c>
      <c r="D243" s="127">
        <f>Inputs!F287</f>
        <v>0</v>
      </c>
      <c r="E243" s="127">
        <f>Inputs!G287</f>
        <v>0</v>
      </c>
      <c r="F243" s="127">
        <f>Inputs!H287</f>
        <v>1083</v>
      </c>
      <c r="G243" s="127">
        <f>Inputs!I287</f>
        <v>1287</v>
      </c>
      <c r="H243" s="127">
        <f>Inputs!J287</f>
        <v>1000</v>
      </c>
      <c r="I243" s="127">
        <f>Inputs!K287</f>
        <v>1000</v>
      </c>
      <c r="J243" s="127">
        <f>Inputs!L287</f>
        <v>1000</v>
      </c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</row>
    <row r="244" spans="1:38" s="8" customFormat="1">
      <c r="A244" s="23" t="str">
        <f>Inputs!B288</f>
        <v>DPP2 allowance</v>
      </c>
      <c r="B244" s="127">
        <f>Inputs!D288</f>
        <v>1184.0250823210831</v>
      </c>
      <c r="C244" s="127">
        <f>Inputs!E288</f>
        <v>811.04425043098786</v>
      </c>
      <c r="D244" s="127">
        <f>Inputs!F288</f>
        <v>893.26821448106307</v>
      </c>
      <c r="E244" s="127">
        <f>Inputs!G288</f>
        <v>811.04425043098786</v>
      </c>
      <c r="F244" s="127">
        <f>Inputs!H288</f>
        <v>893.26821448106307</v>
      </c>
      <c r="G244" s="127"/>
      <c r="H244" s="127"/>
      <c r="I244" s="127"/>
      <c r="J244" s="127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</row>
    <row r="245" spans="1:38" s="8" customFormat="1">
      <c r="A245" s="23" t="str">
        <f>Inputs!B289</f>
        <v>DPP3 allowance (final)</v>
      </c>
      <c r="B245" s="127"/>
      <c r="C245" s="127"/>
      <c r="D245" s="127"/>
      <c r="E245" s="127"/>
      <c r="F245" s="127"/>
      <c r="G245" s="127">
        <f>Inputs!I289</f>
        <v>819.38861355315112</v>
      </c>
      <c r="H245" s="127">
        <f>Inputs!J289</f>
        <v>842.38861355315112</v>
      </c>
      <c r="I245" s="127">
        <f>Inputs!K289</f>
        <v>842.38861355315112</v>
      </c>
      <c r="J245" s="127">
        <f>Inputs!L289</f>
        <v>807.38861355315112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</row>
    <row r="246" spans="1:38" s="8" customFormat="1">
      <c r="A246" s="23" t="str">
        <f>Inputs!B290</f>
        <v>DPP3 allowance (draft)</v>
      </c>
      <c r="B246" s="127"/>
      <c r="C246" s="127"/>
      <c r="D246" s="127"/>
      <c r="E246" s="127"/>
      <c r="F246" s="127"/>
      <c r="G246" s="127">
        <f>Inputs!I290</f>
        <v>888.7230000756623</v>
      </c>
      <c r="H246" s="127">
        <f>Inputs!J290</f>
        <v>823.4730000756623</v>
      </c>
      <c r="I246" s="127">
        <f>Inputs!K290</f>
        <v>823.4730000756623</v>
      </c>
      <c r="J246" s="127">
        <f>Inputs!L290</f>
        <v>823.4730000756623</v>
      </c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</row>
    <row r="247" spans="1:38" s="8" customForma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</row>
    <row r="248" spans="1:38" s="8" customForma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</row>
    <row r="249" spans="1:38" s="8" customForma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s="8" customForma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1:38" s="8" customForma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</row>
    <row r="252" spans="1:38" s="8" customForma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</row>
    <row r="253" spans="1:38" s="8" customForma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s="8" customForma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</row>
    <row r="255" spans="1:38" s="8" customFormat="1" ht="23.4">
      <c r="A255" s="22" t="s">
        <v>288</v>
      </c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</row>
    <row r="256" spans="1:38" s="8" customFormat="1" ht="18">
      <c r="A256" s="29" t="s">
        <v>35</v>
      </c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</row>
    <row r="257" spans="1:38" s="8" customFormat="1">
      <c r="A257" s="25" t="s">
        <v>33</v>
      </c>
      <c r="B257" s="26" t="s">
        <v>34</v>
      </c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</row>
    <row r="258" spans="1:38" s="8" customFormat="1">
      <c r="A258" s="115" t="s">
        <v>235</v>
      </c>
      <c r="B258" s="115" t="s">
        <v>231</v>
      </c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</row>
    <row r="259" spans="1:38" s="8" customFormat="1">
      <c r="A259" s="128"/>
      <c r="B259" s="128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</row>
    <row r="260" spans="1:38" s="8" customFormat="1">
      <c r="A260" s="32"/>
      <c r="B260" s="32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</row>
    <row r="261" spans="1:38" s="8" customForma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</row>
    <row r="262" spans="1:38" s="8" customFormat="1" ht="18">
      <c r="A262" s="29" t="s">
        <v>49</v>
      </c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</row>
    <row r="263" spans="1:38" s="8" customFormat="1">
      <c r="A263" s="26"/>
      <c r="B263" s="336" t="str">
        <f>Inputs!D253</f>
        <v>2018</v>
      </c>
      <c r="C263" s="336" t="str">
        <f>Inputs!E253</f>
        <v>2019</v>
      </c>
      <c r="D263" s="336" t="str">
        <f>Inputs!F253</f>
        <v>2020</v>
      </c>
      <c r="E263" s="336" t="str">
        <f>Inputs!G253</f>
        <v>2021</v>
      </c>
      <c r="F263" s="336" t="str">
        <f>Inputs!H253</f>
        <v>2022</v>
      </c>
      <c r="G263" s="336" t="str">
        <f>Inputs!I253</f>
        <v>2023</v>
      </c>
      <c r="H263" s="336" t="str">
        <f>Inputs!J253</f>
        <v>2024</v>
      </c>
      <c r="I263" s="336" t="str">
        <f>Inputs!K253</f>
        <v>2025</v>
      </c>
      <c r="J263" s="336" t="str">
        <f>Inputs!L253</f>
        <v>2026</v>
      </c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</row>
    <row r="264" spans="1:38" s="8" customFormat="1">
      <c r="A264" s="23" t="str">
        <f>Inputs!B254</f>
        <v>Historic actuals</v>
      </c>
      <c r="B264" s="127">
        <f>Inputs!D254</f>
        <v>23498.33234311824</v>
      </c>
      <c r="C264" s="127">
        <f>Inputs!E254</f>
        <v>21720.851716581448</v>
      </c>
      <c r="D264" s="127">
        <f>Inputs!F254</f>
        <v>16064.231707317074</v>
      </c>
      <c r="E264" s="127">
        <f>Inputs!G254</f>
        <v>17730</v>
      </c>
      <c r="F264" s="127">
        <f>Inputs!H254</f>
        <v>0</v>
      </c>
      <c r="G264" s="127">
        <f>Inputs!I254</f>
        <v>0</v>
      </c>
      <c r="H264" s="127">
        <f>Inputs!J254</f>
        <v>0</v>
      </c>
      <c r="I264" s="127">
        <f>Inputs!K254</f>
        <v>0</v>
      </c>
      <c r="J264" s="127">
        <f>Inputs!L254</f>
        <v>0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</row>
    <row r="265" spans="1:38" s="8" customFormat="1">
      <c r="A265" s="23" t="str">
        <f>Inputs!B255</f>
        <v>AMP forecast</v>
      </c>
      <c r="B265" s="127">
        <f>Inputs!D255</f>
        <v>0</v>
      </c>
      <c r="C265" s="127">
        <f>Inputs!E255</f>
        <v>0</v>
      </c>
      <c r="D265" s="127">
        <f>Inputs!F255</f>
        <v>0</v>
      </c>
      <c r="E265" s="127">
        <f>Inputs!G255</f>
        <v>0</v>
      </c>
      <c r="F265" s="127">
        <f>Inputs!H255</f>
        <v>12985</v>
      </c>
      <c r="G265" s="127">
        <f>Inputs!I255</f>
        <v>10423</v>
      </c>
      <c r="H265" s="127">
        <f>Inputs!J255</f>
        <v>10919</v>
      </c>
      <c r="I265" s="127">
        <f>Inputs!K255</f>
        <v>9254</v>
      </c>
      <c r="J265" s="127">
        <f>Inputs!L255</f>
        <v>8593</v>
      </c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</row>
    <row r="266" spans="1:38" s="8" customFormat="1">
      <c r="A266" s="23" t="str">
        <f>Inputs!B256</f>
        <v>DPP2 allowance</v>
      </c>
      <c r="B266" s="127">
        <f>Inputs!D256</f>
        <v>18658.673612477203</v>
      </c>
      <c r="C266" s="127">
        <f>Inputs!E256</f>
        <v>19066.38059005974</v>
      </c>
      <c r="D266" s="127">
        <f>Inputs!F256</f>
        <v>18868.036655019587</v>
      </c>
      <c r="E266" s="127">
        <f>Inputs!G256</f>
        <v>19500.533425647631</v>
      </c>
      <c r="F266" s="127">
        <f>Inputs!H256</f>
        <v>18230.027269864629</v>
      </c>
      <c r="G266" s="127"/>
      <c r="H266" s="127"/>
      <c r="I266" s="127"/>
      <c r="J266" s="127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s="8" customFormat="1">
      <c r="A267" s="23" t="str">
        <f>Inputs!B257</f>
        <v>DPP3 allowance (final)</v>
      </c>
      <c r="B267" s="127"/>
      <c r="C267" s="127"/>
      <c r="D267" s="127"/>
      <c r="E267" s="127"/>
      <c r="F267" s="127"/>
      <c r="G267" s="127">
        <f>Inputs!I257</f>
        <v>5966.8736010828843</v>
      </c>
      <c r="H267" s="127">
        <f>Inputs!J257</f>
        <v>5185.2485846765321</v>
      </c>
      <c r="I267" s="127">
        <f>Inputs!K257</f>
        <v>5584.332257074484</v>
      </c>
      <c r="J267" s="127">
        <f>Inputs!L257</f>
        <v>6223.2796911209471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</row>
    <row r="268" spans="1:38" s="8" customFormat="1">
      <c r="A268" s="23" t="str">
        <f>Inputs!B258</f>
        <v>DPP3 allowance (draft)</v>
      </c>
      <c r="B268" s="127"/>
      <c r="C268" s="127"/>
      <c r="D268" s="127"/>
      <c r="E268" s="127"/>
      <c r="F268" s="127"/>
      <c r="G268" s="127">
        <f>Inputs!I258</f>
        <v>5662.1470831338374</v>
      </c>
      <c r="H268" s="127">
        <f>Inputs!J258</f>
        <v>5175.6992389285624</v>
      </c>
      <c r="I268" s="127">
        <f>Inputs!K258</f>
        <v>5634.7488517386428</v>
      </c>
      <c r="J268" s="127">
        <f>Inputs!L258</f>
        <v>6254.8132036538336</v>
      </c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s="8" customForma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</row>
    <row r="270" spans="1:38" s="8" customForma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s="8" customForma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</row>
    <row r="272" spans="1:38" s="8" customForma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</row>
    <row r="273" spans="1:38" s="8" customForma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</row>
    <row r="274" spans="1:38" s="8" customForma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</row>
    <row r="275" spans="1:38" s="8" customForma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</row>
    <row r="277" spans="1:38"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</row>
    <row r="278" spans="1:38" ht="23.4">
      <c r="A278" s="22" t="s">
        <v>116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</row>
    <row r="279" spans="1:38" ht="18">
      <c r="A279" s="29" t="s">
        <v>35</v>
      </c>
      <c r="W279" s="21"/>
      <c r="X279" s="21"/>
      <c r="Y279" s="28"/>
      <c r="Z279" s="21"/>
      <c r="AA279" s="21"/>
      <c r="AB279" s="21"/>
      <c r="AC279" s="21"/>
      <c r="AD279" s="21"/>
      <c r="AE279" s="21"/>
      <c r="AF279" s="21"/>
      <c r="AG279" s="21"/>
      <c r="AH279" s="21"/>
    </row>
    <row r="280" spans="1:38">
      <c r="A280" s="25" t="s">
        <v>33</v>
      </c>
      <c r="B280" s="26" t="s">
        <v>34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</row>
    <row r="281" spans="1:38">
      <c r="A281" s="115" t="s">
        <v>238</v>
      </c>
      <c r="B281" s="115" t="s">
        <v>427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</row>
    <row r="282" spans="1:38"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</row>
    <row r="283" spans="1:38"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</row>
    <row r="284" spans="1:38" ht="18">
      <c r="A284" s="29" t="s">
        <v>49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</row>
    <row r="285" spans="1:38">
      <c r="A285" s="26"/>
      <c r="B285" s="26" t="str">
        <f>+Inputs!C293</f>
        <v>Powerco</v>
      </c>
      <c r="C285" s="26" t="str">
        <f>+Inputs!D293</f>
        <v>GasNet</v>
      </c>
      <c r="D285" s="26" t="str">
        <f>+Inputs!E293</f>
        <v>First Gas</v>
      </c>
      <c r="E285" s="26" t="str">
        <f>+Inputs!F293</f>
        <v>Vector</v>
      </c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</row>
    <row r="286" spans="1:38">
      <c r="A286" s="23" t="str">
        <f>+Inputs!B294</f>
        <v>Residential</v>
      </c>
      <c r="B286" s="37">
        <f>+Inputs!C294</f>
        <v>0.71174170077307863</v>
      </c>
      <c r="C286" s="37">
        <f>+Inputs!D294</f>
        <v>0.75441340782122901</v>
      </c>
      <c r="D286" s="37">
        <f>+Inputs!E294</f>
        <v>0.62200487076753874</v>
      </c>
      <c r="E286" s="37">
        <f>+Inputs!F294</f>
        <v>0.58784532654652932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</row>
    <row r="287" spans="1:38">
      <c r="A287" s="23" t="str">
        <f>+Inputs!B295</f>
        <v>Commercial</v>
      </c>
      <c r="B287" s="37">
        <f>+Inputs!C295</f>
        <v>0.20434743065029559</v>
      </c>
      <c r="C287" s="37">
        <f>+Inputs!D295</f>
        <v>0.20223463687150839</v>
      </c>
      <c r="D287" s="37">
        <f>+Inputs!E295</f>
        <v>0.28325084452824262</v>
      </c>
      <c r="E287" s="37">
        <f>+Inputs!F295</f>
        <v>0.31355445178769342</v>
      </c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</row>
    <row r="288" spans="1:38">
      <c r="A288" s="23" t="str">
        <f>+Inputs!B296</f>
        <v>Industrial</v>
      </c>
      <c r="B288" s="37">
        <f>+Inputs!C296</f>
        <v>8.3910868576625733E-2</v>
      </c>
      <c r="C288" s="37">
        <f>+Inputs!D296</f>
        <v>4.3351955307262567E-2</v>
      </c>
      <c r="D288" s="37">
        <f>+Inputs!E296</f>
        <v>9.4744284704218709E-2</v>
      </c>
      <c r="E288" s="37">
        <f>+Inputs!F296</f>
        <v>9.8600221665777268E-2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</row>
    <row r="289" spans="1:38"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</row>
    <row r="290" spans="1:38"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</row>
    <row r="291" spans="1:38"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</row>
    <row r="292" spans="1:38" ht="23.4">
      <c r="A292" s="22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</row>
    <row r="293" spans="1:38" ht="18">
      <c r="A293" s="29"/>
      <c r="W293" s="21"/>
      <c r="X293" s="21"/>
      <c r="Y293" s="28"/>
      <c r="Z293" s="21"/>
      <c r="AA293" s="21"/>
      <c r="AB293" s="21"/>
      <c r="AC293" s="21"/>
      <c r="AD293" s="21"/>
      <c r="AE293" s="21"/>
      <c r="AF293" s="21"/>
      <c r="AG293" s="21"/>
      <c r="AH293" s="21"/>
    </row>
    <row r="294" spans="1:38">
      <c r="A294" s="34"/>
      <c r="B294" s="38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</row>
    <row r="295" spans="1:38">
      <c r="A295" s="49"/>
      <c r="B295" s="49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</row>
    <row r="296" spans="1:38">
      <c r="B296" s="32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</row>
    <row r="297" spans="1:38"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</row>
    <row r="298" spans="1:38"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</row>
    <row r="299" spans="1:38" ht="23.4">
      <c r="A299" s="22" t="s">
        <v>339</v>
      </c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</row>
    <row r="300" spans="1:38" ht="18">
      <c r="A300" s="29" t="s">
        <v>35</v>
      </c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</row>
    <row r="301" spans="1:38">
      <c r="A301" s="25" t="s">
        <v>33</v>
      </c>
      <c r="B301" s="26" t="s">
        <v>34</v>
      </c>
      <c r="E301" s="300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</row>
    <row r="302" spans="1:38">
      <c r="A302" s="115" t="s">
        <v>171</v>
      </c>
      <c r="B302" s="115" t="s">
        <v>171</v>
      </c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</row>
    <row r="303" spans="1:38" s="8" customFormat="1">
      <c r="A303" s="115" t="s">
        <v>48</v>
      </c>
      <c r="B303" s="115" t="s">
        <v>171</v>
      </c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</row>
    <row r="304" spans="1:38"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</row>
    <row r="305" spans="1:39" s="8" customFormat="1" ht="18">
      <c r="A305" s="29" t="s">
        <v>49</v>
      </c>
      <c r="B305" s="21"/>
      <c r="C305" s="32"/>
      <c r="D305" s="32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</row>
    <row r="306" spans="1:39" s="8" customFormat="1">
      <c r="A306" s="26"/>
      <c r="B306" s="336" t="s">
        <v>284</v>
      </c>
      <c r="C306" s="336" t="s">
        <v>285</v>
      </c>
      <c r="D306" s="38"/>
      <c r="E306" s="38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</row>
    <row r="307" spans="1:39" s="8" customFormat="1">
      <c r="A307" s="91" t="s">
        <v>167</v>
      </c>
      <c r="B307" s="164">
        <f>Inputs!C301</f>
        <v>274333.22994745069</v>
      </c>
      <c r="C307" s="164">
        <f>B307/1000</f>
        <v>274.33322994745066</v>
      </c>
      <c r="D307" s="92" t="s">
        <v>178</v>
      </c>
      <c r="E307" s="124"/>
      <c r="F307" s="157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39" s="8" customFormat="1">
      <c r="A308" s="23" t="s">
        <v>87</v>
      </c>
      <c r="B308" s="165">
        <f>Inputs!D302</f>
        <v>-5794.9594968121964</v>
      </c>
      <c r="C308" s="165">
        <f t="shared" ref="C308:C314" si="0">B308/1000</f>
        <v>-5.7949594968121962</v>
      </c>
      <c r="D308" s="92" t="s">
        <v>177</v>
      </c>
      <c r="E308" s="124"/>
      <c r="F308" s="157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</row>
    <row r="309" spans="1:39" s="8" customFormat="1">
      <c r="A309" s="23" t="s">
        <v>17</v>
      </c>
      <c r="B309" s="165">
        <f>Inputs!D303</f>
        <v>4900.0161801984359</v>
      </c>
      <c r="C309" s="165">
        <f t="shared" si="0"/>
        <v>4.9000161801984357</v>
      </c>
      <c r="D309" s="92" t="s">
        <v>177</v>
      </c>
      <c r="E309" s="124"/>
      <c r="F309" s="157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</row>
    <row r="310" spans="1:39" s="8" customFormat="1">
      <c r="A310" s="23" t="s">
        <v>18</v>
      </c>
      <c r="B310" s="165">
        <f>Inputs!D304</f>
        <v>18656.743973443023</v>
      </c>
      <c r="C310" s="165">
        <f t="shared" si="0"/>
        <v>18.656743973443021</v>
      </c>
      <c r="D310" s="92" t="s">
        <v>177</v>
      </c>
      <c r="E310" s="124"/>
      <c r="F310" s="157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</row>
    <row r="311" spans="1:39" s="8" customFormat="1">
      <c r="A311" s="24" t="s">
        <v>355</v>
      </c>
      <c r="B311" s="165">
        <f>Inputs!D305</f>
        <v>40566.225283508131</v>
      </c>
      <c r="C311" s="165">
        <f t="shared" si="0"/>
        <v>40.566225283508132</v>
      </c>
      <c r="D311" s="92" t="s">
        <v>177</v>
      </c>
      <c r="E311" s="124"/>
      <c r="F311" s="157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</row>
    <row r="312" spans="1:39" s="8" customFormat="1">
      <c r="A312" s="23" t="s">
        <v>169</v>
      </c>
      <c r="B312" s="165">
        <f>Inputs!D306</f>
        <v>-39140.077014046255</v>
      </c>
      <c r="C312" s="165">
        <f t="shared" si="0"/>
        <v>-39.140077014046255</v>
      </c>
      <c r="D312" s="92" t="s">
        <v>177</v>
      </c>
      <c r="E312" s="124"/>
      <c r="F312" s="157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</row>
    <row r="313" spans="1:39" s="8" customFormat="1">
      <c r="A313" s="23" t="s">
        <v>88</v>
      </c>
      <c r="B313" s="165">
        <f>Inputs!D307</f>
        <v>4060.5214277778869</v>
      </c>
      <c r="C313" s="165">
        <f t="shared" si="0"/>
        <v>4.0605214277778865</v>
      </c>
      <c r="D313" s="92" t="s">
        <v>177</v>
      </c>
      <c r="E313" s="124"/>
      <c r="F313" s="157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</row>
    <row r="314" spans="1:39" s="8" customFormat="1">
      <c r="A314" s="91" t="s">
        <v>170</v>
      </c>
      <c r="B314" s="164">
        <f>Inputs!C308</f>
        <v>297581.70030151971</v>
      </c>
      <c r="C314" s="164">
        <f t="shared" si="0"/>
        <v>297.58170030151973</v>
      </c>
      <c r="D314" s="92" t="s">
        <v>178</v>
      </c>
      <c r="E314" s="124"/>
      <c r="F314" s="157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</row>
    <row r="315" spans="1:39" s="8" customFormat="1">
      <c r="A315" s="46" t="s">
        <v>87</v>
      </c>
      <c r="B315" s="165">
        <f>Inputs!D309</f>
        <v>1525.3928077531746</v>
      </c>
      <c r="C315" s="165">
        <f>B315/1000</f>
        <v>1.5253928077531747</v>
      </c>
      <c r="D315" s="92" t="s">
        <v>177</v>
      </c>
      <c r="E315" s="124"/>
      <c r="F315" s="157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</row>
    <row r="316" spans="1:39" s="8" customFormat="1">
      <c r="A316" s="23" t="s">
        <v>17</v>
      </c>
      <c r="B316" s="165">
        <f>Inputs!D310</f>
        <v>460.10395653668093</v>
      </c>
      <c r="C316" s="170">
        <f t="shared" ref="C316:C322" si="1">B316/1000</f>
        <v>0.4601039565366809</v>
      </c>
      <c r="D316" s="92" t="s">
        <v>177</v>
      </c>
      <c r="E316" s="124"/>
      <c r="F316" s="157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</row>
    <row r="317" spans="1:39" s="8" customFormat="1">
      <c r="A317" s="23" t="s">
        <v>18</v>
      </c>
      <c r="B317" s="165">
        <f>Inputs!D311</f>
        <v>-2587.6193248328054</v>
      </c>
      <c r="C317" s="165">
        <f t="shared" si="1"/>
        <v>-2.5876193248328052</v>
      </c>
      <c r="D317" s="92" t="s">
        <v>177</v>
      </c>
      <c r="E317" s="124"/>
      <c r="F317" s="157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</row>
    <row r="318" spans="1:39" s="8" customFormat="1">
      <c r="A318" s="23" t="s">
        <v>286</v>
      </c>
      <c r="B318" s="165">
        <f>Inputs!D312</f>
        <v>-937.07906145433662</v>
      </c>
      <c r="C318" s="165">
        <f t="shared" si="1"/>
        <v>-0.93707906145433661</v>
      </c>
      <c r="D318" s="92" t="s">
        <v>177</v>
      </c>
      <c r="E318" s="124"/>
      <c r="F318" s="157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</row>
    <row r="319" spans="1:39" s="8" customFormat="1">
      <c r="A319" s="24" t="s">
        <v>355</v>
      </c>
      <c r="B319" s="165">
        <f>Inputs!D313</f>
        <v>-9741.9823521628859</v>
      </c>
      <c r="C319" s="165">
        <f t="shared" si="1"/>
        <v>-9.7419823521628857</v>
      </c>
      <c r="D319" s="92" t="s">
        <v>177</v>
      </c>
      <c r="E319" s="124"/>
      <c r="F319" s="157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</row>
    <row r="320" spans="1:39" s="8" customFormat="1">
      <c r="A320" s="24" t="s">
        <v>169</v>
      </c>
      <c r="B320" s="165">
        <f>Inputs!D314</f>
        <v>9895.2451860471047</v>
      </c>
      <c r="C320" s="165">
        <f t="shared" si="1"/>
        <v>9.895245186047104</v>
      </c>
      <c r="D320" s="92" t="s">
        <v>177</v>
      </c>
      <c r="E320" s="124"/>
      <c r="F320" s="157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</row>
    <row r="321" spans="1:39" s="8" customFormat="1">
      <c r="A321" s="24" t="s">
        <v>326</v>
      </c>
      <c r="B321" s="165">
        <f>Inputs!D315</f>
        <v>-259.98792438581586</v>
      </c>
      <c r="C321" s="165">
        <f t="shared" ref="C321" si="2">B321/1000</f>
        <v>-0.25998792438581586</v>
      </c>
      <c r="D321" s="92" t="s">
        <v>177</v>
      </c>
      <c r="E321" s="124"/>
      <c r="F321" s="157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</row>
    <row r="322" spans="1:39" s="8" customFormat="1">
      <c r="A322" s="24" t="s">
        <v>88</v>
      </c>
      <c r="B322" s="165">
        <f>Inputs!D316</f>
        <v>659.11840064503485</v>
      </c>
      <c r="C322" s="165">
        <f t="shared" si="1"/>
        <v>0.65911840064503491</v>
      </c>
      <c r="D322" s="92" t="s">
        <v>177</v>
      </c>
      <c r="E322" s="124"/>
      <c r="F322" s="157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</row>
    <row r="323" spans="1:39" s="8" customFormat="1">
      <c r="A323" s="91" t="s">
        <v>287</v>
      </c>
      <c r="B323" s="164">
        <f>Inputs!C317</f>
        <v>296594.89198966586</v>
      </c>
      <c r="C323" s="164">
        <f>B323/1000</f>
        <v>296.59489198966588</v>
      </c>
      <c r="D323" s="92" t="s">
        <v>178</v>
      </c>
      <c r="E323" s="124"/>
      <c r="F323" s="157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</row>
    <row r="324" spans="1:39" s="8" customForma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</row>
    <row r="325" spans="1:39" s="8" customForma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</row>
    <row r="326" spans="1:39" s="8" customForma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</row>
    <row r="327" spans="1:39" s="8" customForma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</row>
    <row r="328" spans="1:39" s="8" customForma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</row>
    <row r="329" spans="1:39" s="8" customForma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</row>
    <row r="330" spans="1:39" s="8" customForma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</row>
    <row r="331" spans="1:39" s="8" customForma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</row>
    <row r="332" spans="1:39" s="8" customForma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</row>
    <row r="333" spans="1:39" s="8" customFormat="1" ht="23.4">
      <c r="A333" s="22" t="s">
        <v>342</v>
      </c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</row>
    <row r="334" spans="1:39" s="8" customFormat="1" ht="18">
      <c r="A334" s="29" t="s">
        <v>35</v>
      </c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</row>
    <row r="335" spans="1:39" s="8" customFormat="1">
      <c r="A335" s="25" t="s">
        <v>33</v>
      </c>
      <c r="B335" s="26" t="s">
        <v>34</v>
      </c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</row>
    <row r="336" spans="1:39" s="8" customFormat="1">
      <c r="A336" s="115" t="s">
        <v>337</v>
      </c>
      <c r="B336" s="115" t="s">
        <v>337</v>
      </c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</row>
    <row r="337" spans="1:38" s="8" customFormat="1">
      <c r="A337" s="115"/>
      <c r="B337" s="115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</row>
    <row r="338" spans="1:38" s="8" customForma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</row>
    <row r="339" spans="1:38" s="8" customFormat="1" ht="18">
      <c r="A339" s="29" t="s">
        <v>49</v>
      </c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</row>
    <row r="340" spans="1:38" s="8" customFormat="1">
      <c r="A340" s="26"/>
      <c r="B340" s="336" t="s">
        <v>284</v>
      </c>
      <c r="C340" s="336" t="s">
        <v>285</v>
      </c>
      <c r="D340" s="336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</row>
    <row r="341" spans="1:38" s="8" customFormat="1">
      <c r="A341" s="91" t="s">
        <v>167</v>
      </c>
      <c r="B341" s="164">
        <f>Inputs!G301</f>
        <v>274333.22994745069</v>
      </c>
      <c r="C341" s="164">
        <f>B341/1000</f>
        <v>274.33322994745066</v>
      </c>
      <c r="D341" s="92" t="s">
        <v>178</v>
      </c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</row>
    <row r="342" spans="1:38" s="8" customFormat="1">
      <c r="A342" s="23" t="s">
        <v>87</v>
      </c>
      <c r="B342" s="165">
        <f>Inputs!H302</f>
        <v>-4269.5666890590219</v>
      </c>
      <c r="C342" s="165">
        <f t="shared" ref="C342:C348" si="3">B342/1000</f>
        <v>-4.2695666890590216</v>
      </c>
      <c r="D342" s="92" t="s">
        <v>177</v>
      </c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</row>
    <row r="343" spans="1:38" s="8" customFormat="1">
      <c r="A343" s="23" t="s">
        <v>17</v>
      </c>
      <c r="B343" s="165">
        <f>Inputs!H303</f>
        <v>5360.1201367351168</v>
      </c>
      <c r="C343" s="165">
        <f t="shared" si="3"/>
        <v>5.3601201367351168</v>
      </c>
      <c r="D343" s="92" t="s">
        <v>177</v>
      </c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</row>
    <row r="344" spans="1:38" s="8" customFormat="1">
      <c r="A344" s="23" t="s">
        <v>18</v>
      </c>
      <c r="B344" s="165">
        <f>Inputs!H304</f>
        <v>16069.124648610217</v>
      </c>
      <c r="C344" s="165">
        <f t="shared" si="3"/>
        <v>16.069124648610217</v>
      </c>
      <c r="D344" s="92" t="s">
        <v>177</v>
      </c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</row>
    <row r="345" spans="1:38" s="8" customFormat="1">
      <c r="A345" s="23" t="s">
        <v>168</v>
      </c>
      <c r="B345" s="165">
        <f>Inputs!H305</f>
        <v>30824.242931345245</v>
      </c>
      <c r="C345" s="165">
        <f t="shared" si="3"/>
        <v>30.824242931345246</v>
      </c>
      <c r="D345" s="92" t="s">
        <v>177</v>
      </c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</row>
    <row r="346" spans="1:38" s="8" customFormat="1">
      <c r="A346" s="23" t="s">
        <v>169</v>
      </c>
      <c r="B346" s="165">
        <f>Inputs!H306</f>
        <v>-29244.831827999151</v>
      </c>
      <c r="C346" s="165">
        <f t="shared" si="3"/>
        <v>-29.24483182799915</v>
      </c>
      <c r="D346" s="92" t="s">
        <v>177</v>
      </c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</row>
    <row r="347" spans="1:38" s="8" customFormat="1">
      <c r="A347" s="23" t="s">
        <v>88</v>
      </c>
      <c r="B347" s="165">
        <f>Inputs!H307</f>
        <v>3522.572842582711</v>
      </c>
      <c r="C347" s="165">
        <f t="shared" si="3"/>
        <v>3.522572842582711</v>
      </c>
      <c r="D347" s="92" t="s">
        <v>177</v>
      </c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</row>
    <row r="348" spans="1:38" s="8" customFormat="1">
      <c r="A348" s="91" t="s">
        <v>287</v>
      </c>
      <c r="B348" s="164">
        <f>Inputs!G308</f>
        <v>296594.89198966586</v>
      </c>
      <c r="C348" s="164">
        <f t="shared" si="3"/>
        <v>296.59489198966588</v>
      </c>
      <c r="D348" s="92" t="s">
        <v>178</v>
      </c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</row>
    <row r="349" spans="1:38" s="8" customForma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</row>
    <row r="350" spans="1:38" s="8" customForma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</row>
    <row r="351" spans="1:38" s="8" customForma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</row>
    <row r="352" spans="1:38" s="8" customForma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</row>
    <row r="353" spans="1:38" s="8" customForma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</row>
    <row r="354" spans="1:38" s="8" customForma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</row>
    <row r="355" spans="1:38" s="8" customForma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</row>
    <row r="356" spans="1:38" s="8" customForma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</row>
    <row r="357" spans="1:38" s="8" customForma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</row>
    <row r="358" spans="1:38" s="8" customForma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</row>
    <row r="359" spans="1:38" s="8" customForma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</row>
    <row r="360" spans="1:38" s="8" customForma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</row>
    <row r="361" spans="1:38" s="8" customForma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</row>
    <row r="362" spans="1:38" s="8" customForma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</row>
    <row r="363" spans="1:38" s="8" customForma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</row>
    <row r="364" spans="1:38" s="8" customForma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</row>
    <row r="365" spans="1:38" s="8" customForma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</row>
    <row r="366" spans="1:38" s="8" customForma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</row>
    <row r="367" spans="1:38" s="8" customFormat="1" ht="23.4">
      <c r="A367" s="22" t="s">
        <v>340</v>
      </c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</row>
    <row r="368" spans="1:38" s="8" customFormat="1" ht="18">
      <c r="A368" s="29" t="s">
        <v>35</v>
      </c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</row>
    <row r="369" spans="1:38" s="8" customFormat="1">
      <c r="A369" s="25" t="s">
        <v>33</v>
      </c>
      <c r="B369" s="26" t="s">
        <v>34</v>
      </c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</row>
    <row r="370" spans="1:38" s="8" customFormat="1">
      <c r="A370" s="115" t="s">
        <v>337</v>
      </c>
      <c r="B370" s="115" t="s">
        <v>337</v>
      </c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s="8" customFormat="1">
      <c r="A371" s="115"/>
      <c r="B371" s="115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</row>
    <row r="372" spans="1:38" s="8" customForma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</row>
    <row r="373" spans="1:38" s="8" customFormat="1" ht="18">
      <c r="A373" s="29" t="s">
        <v>49</v>
      </c>
      <c r="B373" s="21"/>
      <c r="C373" s="32"/>
      <c r="D373" s="32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</row>
    <row r="374" spans="1:38" s="8" customFormat="1">
      <c r="A374" s="26"/>
      <c r="B374" s="336" t="s">
        <v>284</v>
      </c>
      <c r="C374" s="336" t="s">
        <v>285</v>
      </c>
      <c r="D374" s="38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</row>
    <row r="375" spans="1:38" s="8" customFormat="1">
      <c r="A375" s="91" t="s">
        <v>167</v>
      </c>
      <c r="B375" s="164">
        <f>Inputs!C321</f>
        <v>4603.3487567682841</v>
      </c>
      <c r="C375" s="164">
        <f>B375/1000</f>
        <v>4.603348756768284</v>
      </c>
      <c r="D375" s="92" t="s">
        <v>178</v>
      </c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</row>
    <row r="376" spans="1:38" s="8" customFormat="1">
      <c r="A376" s="23" t="s">
        <v>87</v>
      </c>
      <c r="B376" s="165">
        <f>Inputs!D322</f>
        <v>-73.857283511826608</v>
      </c>
      <c r="C376" s="165">
        <f t="shared" ref="C376:C391" si="4">B376/1000</f>
        <v>-7.3857283511826605E-2</v>
      </c>
      <c r="D376" s="92" t="s">
        <v>177</v>
      </c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</row>
    <row r="377" spans="1:38" s="8" customFormat="1">
      <c r="A377" s="23" t="s">
        <v>17</v>
      </c>
      <c r="B377" s="165">
        <f>Inputs!D323</f>
        <v>247.7644044559629</v>
      </c>
      <c r="C377" s="165">
        <f t="shared" si="4"/>
        <v>0.2477644044559629</v>
      </c>
      <c r="D377" s="92" t="s">
        <v>177</v>
      </c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</row>
    <row r="378" spans="1:38" s="8" customFormat="1">
      <c r="A378" s="23" t="s">
        <v>18</v>
      </c>
      <c r="B378" s="165">
        <f>Inputs!D324</f>
        <v>-3.8154700405150379</v>
      </c>
      <c r="C378" s="165">
        <f t="shared" si="4"/>
        <v>-3.815470040515038E-3</v>
      </c>
      <c r="D378" s="92" t="s">
        <v>177</v>
      </c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</row>
    <row r="379" spans="1:38" s="8" customFormat="1">
      <c r="A379" s="24" t="s">
        <v>355</v>
      </c>
      <c r="B379" s="165">
        <f>Inputs!D325</f>
        <v>668.57061425663414</v>
      </c>
      <c r="C379" s="165">
        <f t="shared" si="4"/>
        <v>0.66857061425663411</v>
      </c>
      <c r="D379" s="92" t="s">
        <v>177</v>
      </c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</row>
    <row r="380" spans="1:38" s="8" customFormat="1">
      <c r="A380" s="23" t="s">
        <v>169</v>
      </c>
      <c r="B380" s="165">
        <f>Inputs!D326</f>
        <v>-373.50718166607658</v>
      </c>
      <c r="C380" s="165">
        <f t="shared" si="4"/>
        <v>-0.37350718166607655</v>
      </c>
      <c r="D380" s="92" t="s">
        <v>177</v>
      </c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</row>
    <row r="381" spans="1:38" s="8" customFormat="1">
      <c r="A381" s="23" t="s">
        <v>88</v>
      </c>
      <c r="B381" s="165">
        <f>Inputs!D327</f>
        <v>-229.71482593187989</v>
      </c>
      <c r="C381" s="165">
        <f t="shared" si="4"/>
        <v>-0.22971482593187989</v>
      </c>
      <c r="D381" s="92" t="s">
        <v>177</v>
      </c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</row>
    <row r="382" spans="1:38" s="8" customFormat="1">
      <c r="A382" s="91" t="s">
        <v>170</v>
      </c>
      <c r="B382" s="164">
        <f>Inputs!C328</f>
        <v>4838.7890143305831</v>
      </c>
      <c r="C382" s="164">
        <f t="shared" si="4"/>
        <v>4.8387890143305832</v>
      </c>
      <c r="D382" s="92" t="s">
        <v>178</v>
      </c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</row>
    <row r="383" spans="1:38" s="8" customFormat="1">
      <c r="A383" s="46" t="s">
        <v>87</v>
      </c>
      <c r="B383" s="165">
        <f>Inputs!D329</f>
        <v>19.456938284658463</v>
      </c>
      <c r="C383" s="165">
        <f t="shared" si="4"/>
        <v>1.9456938284658463E-2</v>
      </c>
      <c r="D383" s="92" t="s">
        <v>177</v>
      </c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</row>
    <row r="384" spans="1:38" s="8" customFormat="1">
      <c r="A384" s="23" t="s">
        <v>17</v>
      </c>
      <c r="B384" s="165">
        <f>Inputs!D330</f>
        <v>328.80802281543038</v>
      </c>
      <c r="C384" s="165">
        <f t="shared" si="4"/>
        <v>0.32880802281543037</v>
      </c>
      <c r="D384" s="92" t="s">
        <v>177</v>
      </c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</row>
    <row r="385" spans="1:38" s="8" customFormat="1">
      <c r="A385" s="23" t="s">
        <v>18</v>
      </c>
      <c r="B385" s="165">
        <f>Inputs!D331</f>
        <v>15.434893631162595</v>
      </c>
      <c r="C385" s="165">
        <f t="shared" si="4"/>
        <v>1.5434893631162594E-2</v>
      </c>
      <c r="D385" s="92" t="s">
        <v>177</v>
      </c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</row>
    <row r="386" spans="1:38" s="8" customFormat="1">
      <c r="A386" s="23" t="s">
        <v>286</v>
      </c>
      <c r="B386" s="165">
        <f>Inputs!D332</f>
        <v>-19.702247844420526</v>
      </c>
      <c r="C386" s="165">
        <f t="shared" si="4"/>
        <v>-1.9702247844420526E-2</v>
      </c>
      <c r="D386" s="92" t="s">
        <v>177</v>
      </c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</row>
    <row r="387" spans="1:38" s="8" customFormat="1">
      <c r="A387" s="24" t="s">
        <v>369</v>
      </c>
      <c r="B387" s="165">
        <f>Inputs!D333</f>
        <v>-305.66411619195333</v>
      </c>
      <c r="C387" s="165">
        <f t="shared" si="4"/>
        <v>-0.30566411619195333</v>
      </c>
      <c r="D387" s="92" t="s">
        <v>177</v>
      </c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</row>
    <row r="388" spans="1:38" s="8" customFormat="1">
      <c r="A388" s="24" t="s">
        <v>169</v>
      </c>
      <c r="B388" s="165">
        <f>Inputs!D334</f>
        <v>-26.917721428736513</v>
      </c>
      <c r="C388" s="165">
        <f t="shared" si="4"/>
        <v>-2.6917721428736514E-2</v>
      </c>
      <c r="D388" s="92" t="s">
        <v>177</v>
      </c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</row>
    <row r="389" spans="1:38" s="8" customFormat="1">
      <c r="A389" s="24" t="s">
        <v>326</v>
      </c>
      <c r="B389" s="165">
        <f>Inputs!D335</f>
        <v>27.720804741750726</v>
      </c>
      <c r="C389" s="165">
        <f t="shared" si="4"/>
        <v>2.7720804741750725E-2</v>
      </c>
      <c r="D389" s="92" t="s">
        <v>177</v>
      </c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</row>
    <row r="390" spans="1:38" s="8" customFormat="1">
      <c r="A390" s="24" t="s">
        <v>88</v>
      </c>
      <c r="B390" s="165">
        <f>Inputs!D336</f>
        <v>-25.861564430503677</v>
      </c>
      <c r="C390" s="165">
        <f t="shared" si="4"/>
        <v>-2.5861564430503678E-2</v>
      </c>
      <c r="D390" s="92" t="s">
        <v>177</v>
      </c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</row>
    <row r="391" spans="1:38" s="8" customFormat="1">
      <c r="A391" s="91" t="s">
        <v>287</v>
      </c>
      <c r="B391" s="164">
        <f>Inputs!C337</f>
        <v>4852.0640239079712</v>
      </c>
      <c r="C391" s="164">
        <f t="shared" si="4"/>
        <v>4.8520640239079711</v>
      </c>
      <c r="D391" s="92" t="s">
        <v>178</v>
      </c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</row>
    <row r="392" spans="1:38" s="8" customForma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</row>
    <row r="393" spans="1:38" s="8" customForma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</row>
    <row r="394" spans="1:38" s="8" customForma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</row>
    <row r="395" spans="1:38" s="8" customForma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</row>
    <row r="396" spans="1:38" s="8" customForma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</row>
    <row r="397" spans="1:38" s="8" customForma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</row>
    <row r="398" spans="1:38" s="8" customForma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</row>
    <row r="399" spans="1:38" s="8" customForma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</row>
    <row r="400" spans="1:38" s="8" customFormat="1" ht="23.4">
      <c r="A400" s="22" t="s">
        <v>341</v>
      </c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</row>
    <row r="401" spans="1:38" s="8" customFormat="1" ht="18">
      <c r="A401" s="29" t="s">
        <v>35</v>
      </c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</row>
    <row r="402" spans="1:38" s="8" customFormat="1">
      <c r="A402" s="25" t="s">
        <v>33</v>
      </c>
      <c r="B402" s="26" t="s">
        <v>34</v>
      </c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</row>
    <row r="403" spans="1:38" s="8" customFormat="1">
      <c r="A403" s="115" t="s">
        <v>337</v>
      </c>
      <c r="B403" s="115" t="s">
        <v>337</v>
      </c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</row>
    <row r="404" spans="1:38" s="8" customFormat="1">
      <c r="A404" s="115" t="s">
        <v>337</v>
      </c>
      <c r="B404" s="115" t="s">
        <v>174</v>
      </c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</row>
    <row r="405" spans="1:38" s="8" customForma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</row>
    <row r="406" spans="1:38" s="8" customFormat="1" ht="18">
      <c r="A406" s="29" t="s">
        <v>49</v>
      </c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</row>
    <row r="407" spans="1:38" s="8" customFormat="1">
      <c r="A407" s="26"/>
      <c r="B407" s="336" t="s">
        <v>284</v>
      </c>
      <c r="C407" s="336" t="s">
        <v>285</v>
      </c>
      <c r="D407" s="336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</row>
    <row r="408" spans="1:38" s="8" customFormat="1">
      <c r="A408" s="91" t="s">
        <v>167</v>
      </c>
      <c r="B408" s="164">
        <f>Inputs!G321</f>
        <v>4603.3487567682841</v>
      </c>
      <c r="C408" s="164">
        <f>B408/1000</f>
        <v>4.603348756768284</v>
      </c>
      <c r="D408" s="92" t="s">
        <v>178</v>
      </c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</row>
    <row r="409" spans="1:38" s="8" customFormat="1">
      <c r="A409" s="23" t="s">
        <v>87</v>
      </c>
      <c r="B409" s="165">
        <f>Inputs!H322</f>
        <v>-54.400345227168145</v>
      </c>
      <c r="C409" s="165">
        <f t="shared" ref="C409:C415" si="5">B409/1000</f>
        <v>-5.4400345227168148E-2</v>
      </c>
      <c r="D409" s="92" t="s">
        <v>177</v>
      </c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</row>
    <row r="410" spans="1:38" s="8" customFormat="1">
      <c r="A410" s="23" t="s">
        <v>17</v>
      </c>
      <c r="B410" s="165">
        <f>Inputs!H323</f>
        <v>576.57242727139328</v>
      </c>
      <c r="C410" s="165">
        <f t="shared" si="5"/>
        <v>0.57657242727139324</v>
      </c>
      <c r="D410" s="92" t="s">
        <v>177</v>
      </c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</row>
    <row r="411" spans="1:38" s="8" customFormat="1">
      <c r="A411" s="23" t="s">
        <v>18</v>
      </c>
      <c r="B411" s="165">
        <f>Inputs!H324</f>
        <v>11.619423590647557</v>
      </c>
      <c r="C411" s="165">
        <f t="shared" si="5"/>
        <v>1.1619423590647557E-2</v>
      </c>
      <c r="D411" s="92" t="s">
        <v>177</v>
      </c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</row>
    <row r="412" spans="1:38" s="8" customFormat="1">
      <c r="A412" s="23" t="s">
        <v>168</v>
      </c>
      <c r="B412" s="165">
        <f>Inputs!H325</f>
        <v>362.90649806468082</v>
      </c>
      <c r="C412" s="165">
        <f t="shared" si="5"/>
        <v>0.36290649806468084</v>
      </c>
      <c r="D412" s="92" t="s">
        <v>177</v>
      </c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</row>
    <row r="413" spans="1:38" s="8" customFormat="1">
      <c r="A413" s="23" t="s">
        <v>169</v>
      </c>
      <c r="B413" s="165">
        <f>Inputs!H326</f>
        <v>-400.42490309481309</v>
      </c>
      <c r="C413" s="165">
        <f t="shared" si="5"/>
        <v>-0.4004249030948131</v>
      </c>
      <c r="D413" s="92" t="s">
        <v>177</v>
      </c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</row>
    <row r="414" spans="1:38" s="8" customFormat="1">
      <c r="A414" s="23" t="s">
        <v>88</v>
      </c>
      <c r="B414" s="165">
        <f>Inputs!H327</f>
        <v>-247.55783346505359</v>
      </c>
      <c r="C414" s="165">
        <f t="shared" si="5"/>
        <v>-0.24755783346505358</v>
      </c>
      <c r="D414" s="92" t="s">
        <v>177</v>
      </c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</row>
    <row r="415" spans="1:38" s="8" customFormat="1">
      <c r="A415" s="91" t="s">
        <v>287</v>
      </c>
      <c r="B415" s="164">
        <f>Inputs!G328</f>
        <v>4852.0640239079712</v>
      </c>
      <c r="C415" s="164">
        <f t="shared" si="5"/>
        <v>4.8520640239079711</v>
      </c>
      <c r="D415" s="92" t="s">
        <v>178</v>
      </c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</row>
    <row r="416" spans="1:38" s="8" customForma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</row>
    <row r="417" spans="1:38" s="8" customForma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</row>
    <row r="418" spans="1:38" s="8" customForma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</row>
    <row r="419" spans="1:38" s="8" customForma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</row>
    <row r="420" spans="1:38" s="8" customForma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</row>
    <row r="421" spans="1:38" s="8" customForma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</row>
    <row r="422" spans="1:38" s="8" customForma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</row>
    <row r="423" spans="1:38" s="8" customForma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</row>
    <row r="424" spans="1:38" s="8" customForma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</row>
    <row r="425" spans="1:38" s="8" customForma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</row>
    <row r="426" spans="1:38" s="8" customForma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</row>
    <row r="427" spans="1:38" s="8" customForma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</row>
    <row r="428" spans="1:38" s="8" customForma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</row>
    <row r="429" spans="1:38" s="8" customForma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</row>
    <row r="430" spans="1:38" s="8" customForma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</row>
    <row r="431" spans="1:38" s="8" customForma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</row>
    <row r="432" spans="1:38" s="8" customForma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</row>
    <row r="433" spans="1:38" s="8" customForma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</row>
    <row r="434" spans="1:38" s="8" customFormat="1" ht="23.4">
      <c r="A434" s="22" t="s">
        <v>343</v>
      </c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</row>
    <row r="435" spans="1:38" s="8" customFormat="1" ht="18">
      <c r="A435" s="29" t="s">
        <v>35</v>
      </c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</row>
    <row r="436" spans="1:38" s="8" customFormat="1">
      <c r="A436" s="25" t="s">
        <v>33</v>
      </c>
      <c r="B436" s="26" t="s">
        <v>34</v>
      </c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</row>
    <row r="437" spans="1:38" s="8" customFormat="1">
      <c r="A437" s="115" t="s">
        <v>337</v>
      </c>
      <c r="B437" s="115" t="s">
        <v>337</v>
      </c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</row>
    <row r="438" spans="1:38" s="8" customFormat="1">
      <c r="A438" s="115"/>
      <c r="B438" s="115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</row>
    <row r="439" spans="1:38" s="8" customForma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</row>
    <row r="440" spans="1:38" s="8" customFormat="1" ht="18">
      <c r="A440" s="29" t="s">
        <v>49</v>
      </c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</row>
    <row r="441" spans="1:38" s="8" customFormat="1">
      <c r="A441" s="26"/>
      <c r="B441" s="336" t="s">
        <v>284</v>
      </c>
      <c r="C441" s="336" t="s">
        <v>285</v>
      </c>
      <c r="D441" s="336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</row>
    <row r="442" spans="1:38" s="8" customFormat="1">
      <c r="A442" s="91" t="s">
        <v>167</v>
      </c>
      <c r="B442" s="164">
        <f>Inputs!C341</f>
        <v>54774.81938771117</v>
      </c>
      <c r="C442" s="164">
        <f>B442/1000</f>
        <v>54.774819387711169</v>
      </c>
      <c r="D442" s="92" t="s">
        <v>178</v>
      </c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</row>
    <row r="443" spans="1:38" s="8" customFormat="1">
      <c r="A443" s="23" t="s">
        <v>87</v>
      </c>
      <c r="B443" s="165">
        <f>Inputs!D342</f>
        <v>-1125.1999369561381</v>
      </c>
      <c r="C443" s="165">
        <f t="shared" ref="C443:C458" si="6">B443/1000</f>
        <v>-1.1251999369561381</v>
      </c>
      <c r="D443" s="92" t="s">
        <v>177</v>
      </c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</row>
    <row r="444" spans="1:38" s="8" customFormat="1">
      <c r="A444" s="23" t="s">
        <v>17</v>
      </c>
      <c r="B444" s="165">
        <f>Inputs!D343</f>
        <v>-85.529522140615882</v>
      </c>
      <c r="C444" s="165">
        <f t="shared" si="6"/>
        <v>-8.5529522140615877E-2</v>
      </c>
      <c r="D444" s="92" t="s">
        <v>177</v>
      </c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</row>
    <row r="445" spans="1:38" s="8" customFormat="1">
      <c r="A445" s="23" t="s">
        <v>18</v>
      </c>
      <c r="B445" s="165">
        <f>Inputs!D344</f>
        <v>2521.3445043131396</v>
      </c>
      <c r="C445" s="165">
        <f t="shared" si="6"/>
        <v>2.5213445043131397</v>
      </c>
      <c r="D445" s="92" t="s">
        <v>177</v>
      </c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</row>
    <row r="446" spans="1:38" s="8" customFormat="1">
      <c r="A446" s="23" t="s">
        <v>355</v>
      </c>
      <c r="B446" s="165">
        <f>Inputs!D345</f>
        <v>4010.6389985869755</v>
      </c>
      <c r="C446" s="165">
        <f t="shared" si="6"/>
        <v>4.0106389985869759</v>
      </c>
      <c r="D446" s="92" t="s">
        <v>177</v>
      </c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</row>
    <row r="447" spans="1:38" s="8" customFormat="1">
      <c r="A447" s="23" t="s">
        <v>169</v>
      </c>
      <c r="B447" s="165">
        <f>Inputs!D346</f>
        <v>-6832.6202836745142</v>
      </c>
      <c r="C447" s="165">
        <f t="shared" si="6"/>
        <v>-6.8326202836745145</v>
      </c>
      <c r="D447" s="92" t="s">
        <v>177</v>
      </c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</row>
    <row r="448" spans="1:38" s="8" customFormat="1">
      <c r="A448" s="23" t="s">
        <v>88</v>
      </c>
      <c r="B448" s="165">
        <f>Inputs!D347</f>
        <v>5611.6215194520119</v>
      </c>
      <c r="C448" s="165">
        <f t="shared" si="6"/>
        <v>5.6116215194520116</v>
      </c>
      <c r="D448" s="92" t="s">
        <v>177</v>
      </c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</row>
    <row r="449" spans="1:38" s="8" customFormat="1">
      <c r="A449" s="91" t="s">
        <v>170</v>
      </c>
      <c r="B449" s="164">
        <f>Inputs!C348</f>
        <v>58875.074667292029</v>
      </c>
      <c r="C449" s="164">
        <f t="shared" si="6"/>
        <v>58.875074667292026</v>
      </c>
      <c r="D449" s="92" t="s">
        <v>178</v>
      </c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</row>
    <row r="450" spans="1:38" s="8" customFormat="1">
      <c r="A450" s="46" t="s">
        <v>87</v>
      </c>
      <c r="B450" s="165">
        <f>Inputs!D349</f>
        <v>295.9484053107517</v>
      </c>
      <c r="C450" s="165">
        <f t="shared" si="6"/>
        <v>0.29594840531075167</v>
      </c>
      <c r="D450" s="92" t="s">
        <v>177</v>
      </c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</row>
    <row r="451" spans="1:38" s="8" customFormat="1">
      <c r="A451" s="23" t="s">
        <v>17</v>
      </c>
      <c r="B451" s="165">
        <f>Inputs!D350</f>
        <v>17.948482590167259</v>
      </c>
      <c r="C451" s="165">
        <f t="shared" si="6"/>
        <v>1.7948482590167261E-2</v>
      </c>
      <c r="D451" s="92" t="s">
        <v>177</v>
      </c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</row>
    <row r="452" spans="1:38" s="8" customFormat="1">
      <c r="A452" s="23" t="s">
        <v>18</v>
      </c>
      <c r="B452" s="165">
        <f>Inputs!D351</f>
        <v>-112.0363835893877</v>
      </c>
      <c r="C452" s="165">
        <f t="shared" si="6"/>
        <v>-0.11203638358938769</v>
      </c>
      <c r="D452" s="92" t="s">
        <v>177</v>
      </c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</row>
    <row r="453" spans="1:38" s="8" customFormat="1">
      <c r="A453" s="23" t="s">
        <v>286</v>
      </c>
      <c r="B453" s="165">
        <f>Inputs!D352</f>
        <v>-351.36686800851749</v>
      </c>
      <c r="C453" s="165">
        <f t="shared" si="6"/>
        <v>-0.35136686800851746</v>
      </c>
      <c r="D453" s="92" t="s">
        <v>177</v>
      </c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</row>
    <row r="454" spans="1:38" s="8" customFormat="1">
      <c r="A454" s="23" t="s">
        <v>369</v>
      </c>
      <c r="B454" s="165">
        <f>Inputs!D353</f>
        <v>-3129.450769728297</v>
      </c>
      <c r="C454" s="165">
        <f t="shared" si="6"/>
        <v>-3.1294507697282969</v>
      </c>
      <c r="D454" s="92" t="s">
        <v>177</v>
      </c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</row>
    <row r="455" spans="1:38" s="8" customFormat="1">
      <c r="A455" s="24" t="s">
        <v>169</v>
      </c>
      <c r="B455" s="165">
        <f>Inputs!D354</f>
        <v>2176.2782578397819</v>
      </c>
      <c r="C455" s="165">
        <f t="shared" si="6"/>
        <v>2.1762782578397819</v>
      </c>
      <c r="D455" s="92" t="s">
        <v>177</v>
      </c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</row>
    <row r="456" spans="1:38" s="8" customFormat="1">
      <c r="A456" s="24" t="s">
        <v>326</v>
      </c>
      <c r="B456" s="165">
        <f>Inputs!D355</f>
        <v>77.532104388381413</v>
      </c>
      <c r="C456" s="165">
        <f t="shared" si="6"/>
        <v>7.7532104388381415E-2</v>
      </c>
      <c r="D456" s="92" t="s">
        <v>177</v>
      </c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</row>
    <row r="457" spans="1:38" s="8" customFormat="1">
      <c r="A457" s="24" t="s">
        <v>88</v>
      </c>
      <c r="B457" s="165">
        <f>Inputs!D356</f>
        <v>-217.01680270444922</v>
      </c>
      <c r="C457" s="165">
        <f t="shared" si="6"/>
        <v>-0.21701680270444923</v>
      </c>
      <c r="D457" s="92" t="s">
        <v>177</v>
      </c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</row>
    <row r="458" spans="1:38" s="8" customFormat="1">
      <c r="A458" s="91" t="s">
        <v>287</v>
      </c>
      <c r="B458" s="164">
        <f>Inputs!C357</f>
        <v>57632.911093390459</v>
      </c>
      <c r="C458" s="164">
        <f t="shared" si="6"/>
        <v>57.632911093390462</v>
      </c>
      <c r="D458" s="92" t="s">
        <v>178</v>
      </c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</row>
    <row r="459" spans="1:38" s="8" customForma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</row>
    <row r="460" spans="1:38" s="8" customForma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</row>
    <row r="461" spans="1:38" s="8" customForma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</row>
    <row r="462" spans="1:38" s="8" customForma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</row>
    <row r="463" spans="1:38" s="8" customForma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</row>
    <row r="464" spans="1:38" s="8" customForma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</row>
    <row r="465" spans="1:38" s="8" customForma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</row>
    <row r="466" spans="1:38" s="8" customForma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</row>
    <row r="467" spans="1:38" s="8" customForma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</row>
    <row r="468" spans="1:38" s="8" customForma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</row>
    <row r="469" spans="1:38" s="8" customForma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</row>
    <row r="470" spans="1:38" s="8" customFormat="1" ht="23.4">
      <c r="A470" s="22" t="s">
        <v>344</v>
      </c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s="8" customFormat="1" ht="18">
      <c r="A471" s="29" t="s">
        <v>35</v>
      </c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</row>
    <row r="472" spans="1:38" s="8" customFormat="1">
      <c r="A472" s="25" t="s">
        <v>33</v>
      </c>
      <c r="B472" s="26" t="s">
        <v>34</v>
      </c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</row>
    <row r="473" spans="1:38" s="8" customFormat="1">
      <c r="A473" s="115" t="s">
        <v>337</v>
      </c>
      <c r="B473" s="115" t="s">
        <v>337</v>
      </c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</row>
    <row r="474" spans="1:38" s="8" customFormat="1">
      <c r="A474" s="115"/>
      <c r="B474" s="115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</row>
    <row r="475" spans="1:38" s="8" customForma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</row>
    <row r="476" spans="1:38" s="8" customFormat="1" ht="18">
      <c r="A476" s="29" t="s">
        <v>49</v>
      </c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</row>
    <row r="477" spans="1:38" s="8" customFormat="1">
      <c r="A477" s="26"/>
      <c r="B477" s="336" t="s">
        <v>284</v>
      </c>
      <c r="C477" s="336" t="s">
        <v>285</v>
      </c>
      <c r="D477" s="92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</row>
    <row r="478" spans="1:38" s="8" customFormat="1">
      <c r="A478" s="91" t="s">
        <v>167</v>
      </c>
      <c r="B478" s="164">
        <f>Inputs!G341</f>
        <v>54774.81938771117</v>
      </c>
      <c r="C478" s="164">
        <f>B478/1000</f>
        <v>54.774819387711169</v>
      </c>
      <c r="D478" s="92" t="s">
        <v>178</v>
      </c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</row>
    <row r="479" spans="1:38" s="8" customFormat="1">
      <c r="A479" s="23" t="s">
        <v>87</v>
      </c>
      <c r="B479" s="165">
        <f>Inputs!H342</f>
        <v>-829.25153164538642</v>
      </c>
      <c r="C479" s="165">
        <f t="shared" ref="C479:C485" si="7">B479/1000</f>
        <v>-0.82925153164538645</v>
      </c>
      <c r="D479" s="92" t="s">
        <v>177</v>
      </c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</row>
    <row r="480" spans="1:38" s="8" customFormat="1">
      <c r="A480" s="23" t="s">
        <v>17</v>
      </c>
      <c r="B480" s="165">
        <f>Inputs!H343</f>
        <v>-67.581039550448622</v>
      </c>
      <c r="C480" s="165">
        <f t="shared" si="7"/>
        <v>-6.7581039550448627E-2</v>
      </c>
      <c r="D480" s="92" t="s">
        <v>177</v>
      </c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</row>
    <row r="481" spans="1:38" s="8" customFormat="1">
      <c r="A481" s="23" t="s">
        <v>18</v>
      </c>
      <c r="B481" s="165">
        <f>Inputs!H344</f>
        <v>2409.3081207237519</v>
      </c>
      <c r="C481" s="165">
        <f t="shared" si="7"/>
        <v>2.4093081207237521</v>
      </c>
      <c r="D481" s="92" t="s">
        <v>177</v>
      </c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</row>
    <row r="482" spans="1:38" s="8" customFormat="1">
      <c r="A482" s="23" t="s">
        <v>168</v>
      </c>
      <c r="B482" s="165">
        <f>Inputs!H345</f>
        <v>881.18822885867849</v>
      </c>
      <c r="C482" s="165">
        <f t="shared" si="7"/>
        <v>0.88118822885867854</v>
      </c>
      <c r="D482" s="92" t="s">
        <v>177</v>
      </c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</row>
    <row r="483" spans="1:38" s="8" customFormat="1">
      <c r="A483" s="23" t="s">
        <v>169</v>
      </c>
      <c r="B483" s="165">
        <f>Inputs!H346</f>
        <v>-4656.3420258347323</v>
      </c>
      <c r="C483" s="165">
        <f t="shared" si="7"/>
        <v>-4.6563420258347321</v>
      </c>
      <c r="D483" s="92" t="s">
        <v>177</v>
      </c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</row>
    <row r="484" spans="1:38" s="8" customFormat="1">
      <c r="A484" s="23" t="s">
        <v>88</v>
      </c>
      <c r="B484" s="165">
        <f>Inputs!H347</f>
        <v>5120.7699531274266</v>
      </c>
      <c r="C484" s="165">
        <f t="shared" si="7"/>
        <v>5.1207699531274269</v>
      </c>
      <c r="D484" s="92" t="s">
        <v>177</v>
      </c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</row>
    <row r="485" spans="1:38" s="8" customFormat="1">
      <c r="A485" s="91" t="s">
        <v>287</v>
      </c>
      <c r="B485" s="164">
        <f>Inputs!G348</f>
        <v>57632.911093390459</v>
      </c>
      <c r="C485" s="164">
        <f t="shared" si="7"/>
        <v>57.632911093390462</v>
      </c>
      <c r="D485" s="92" t="s">
        <v>178</v>
      </c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</row>
    <row r="486" spans="1:38" s="8" customForma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</row>
    <row r="487" spans="1:38" s="8" customForma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</row>
    <row r="488" spans="1:38" s="8" customForma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</row>
    <row r="489" spans="1:38" s="8" customForma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</row>
    <row r="490" spans="1:38" s="8" customForma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</row>
    <row r="491" spans="1:38" s="8" customForma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</row>
    <row r="492" spans="1:38" s="8" customForma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</row>
    <row r="493" spans="1:38" s="8" customForma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</row>
    <row r="494" spans="1:38" s="8" customForma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</row>
    <row r="495" spans="1:38" s="8" customForma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</row>
    <row r="496" spans="1:38" s="8" customForma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</row>
    <row r="497" spans="1:38" s="8" customForma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</row>
    <row r="498" spans="1:38" s="8" customForma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</row>
    <row r="499" spans="1:38" s="8" customForma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</row>
    <row r="500" spans="1:38" s="8" customForma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</row>
    <row r="501" spans="1:38" s="8" customForma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</row>
    <row r="502" spans="1:38" s="8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</row>
    <row r="503" spans="1:38" s="8" customForma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</row>
    <row r="504" spans="1:38" s="8" customForma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</row>
    <row r="505" spans="1:38" s="8" customFormat="1" ht="23.4">
      <c r="A505" s="22" t="s">
        <v>345</v>
      </c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</row>
    <row r="506" spans="1:38" s="8" customFormat="1" ht="18">
      <c r="A506" s="29" t="s">
        <v>35</v>
      </c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</row>
    <row r="507" spans="1:38" s="8" customFormat="1">
      <c r="A507" s="25" t="s">
        <v>33</v>
      </c>
      <c r="B507" s="26" t="s">
        <v>34</v>
      </c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</row>
    <row r="508" spans="1:38" s="8" customFormat="1">
      <c r="A508" s="115" t="s">
        <v>337</v>
      </c>
      <c r="B508" s="115" t="s">
        <v>337</v>
      </c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</row>
    <row r="509" spans="1:38" s="8" customFormat="1">
      <c r="A509" s="115"/>
      <c r="B509" s="115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</row>
    <row r="510" spans="1:38" s="8" customForma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</row>
    <row r="511" spans="1:38" s="8" customFormat="1" ht="18">
      <c r="A511" s="29" t="s">
        <v>49</v>
      </c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s="8" customFormat="1">
      <c r="A512" s="26"/>
      <c r="B512" s="336" t="s">
        <v>284</v>
      </c>
      <c r="C512" s="336" t="s">
        <v>285</v>
      </c>
      <c r="D512" s="336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1:38" s="8" customFormat="1">
      <c r="A513" s="91" t="s">
        <v>167</v>
      </c>
      <c r="B513" s="164">
        <f>Inputs!C361</f>
        <v>54035.228279184143</v>
      </c>
      <c r="C513" s="164">
        <f>B513/1000</f>
        <v>54.035228279184146</v>
      </c>
      <c r="D513" s="92" t="s">
        <v>178</v>
      </c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</row>
    <row r="514" spans="1:38" s="8" customFormat="1">
      <c r="A514" s="23" t="s">
        <v>87</v>
      </c>
      <c r="B514" s="165">
        <f>Inputs!D362</f>
        <v>-1217.0164689295561</v>
      </c>
      <c r="C514" s="165">
        <f t="shared" ref="C514:C529" si="8">B514/1000</f>
        <v>-1.2170164689295562</v>
      </c>
      <c r="D514" s="92" t="s">
        <v>177</v>
      </c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</row>
    <row r="515" spans="1:38" s="8" customFormat="1">
      <c r="A515" s="23" t="s">
        <v>17</v>
      </c>
      <c r="B515" s="165">
        <f>Inputs!D363</f>
        <v>1018.870684644311</v>
      </c>
      <c r="C515" s="165">
        <f t="shared" si="8"/>
        <v>1.018870684644311</v>
      </c>
      <c r="D515" s="92" t="s">
        <v>177</v>
      </c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</row>
    <row r="516" spans="1:38" s="8" customFormat="1">
      <c r="A516" s="23" t="s">
        <v>18</v>
      </c>
      <c r="B516" s="165">
        <f>Inputs!D364</f>
        <v>-12979.282064039187</v>
      </c>
      <c r="C516" s="165">
        <f t="shared" si="8"/>
        <v>-12.979282064039188</v>
      </c>
      <c r="D516" s="92" t="s">
        <v>177</v>
      </c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</row>
    <row r="517" spans="1:38" s="8" customFormat="1">
      <c r="A517" s="23" t="s">
        <v>355</v>
      </c>
      <c r="B517" s="165">
        <f>Inputs!D365</f>
        <v>11240.398675437951</v>
      </c>
      <c r="C517" s="165">
        <f t="shared" si="8"/>
        <v>11.240398675437952</v>
      </c>
      <c r="D517" s="92" t="s">
        <v>177</v>
      </c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</row>
    <row r="518" spans="1:38" s="8" customFormat="1">
      <c r="A518" s="23" t="s">
        <v>169</v>
      </c>
      <c r="B518" s="165">
        <f>Inputs!D366</f>
        <v>-4521.267592837612</v>
      </c>
      <c r="C518" s="165">
        <f t="shared" si="8"/>
        <v>-4.5212675928376118</v>
      </c>
      <c r="D518" s="92" t="s">
        <v>177</v>
      </c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</row>
    <row r="519" spans="1:38" s="8" customFormat="1">
      <c r="A519" s="23" t="s">
        <v>88</v>
      </c>
      <c r="B519" s="165">
        <f>Inputs!D367</f>
        <v>9279.0859379537196</v>
      </c>
      <c r="C519" s="165">
        <f t="shared" si="8"/>
        <v>9.2790859379537203</v>
      </c>
      <c r="D519" s="92" t="s">
        <v>177</v>
      </c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</row>
    <row r="520" spans="1:38" s="8" customFormat="1">
      <c r="A520" s="91" t="s">
        <v>170</v>
      </c>
      <c r="B520" s="164">
        <f>Inputs!C368</f>
        <v>56856.017451413769</v>
      </c>
      <c r="C520" s="164">
        <f t="shared" si="8"/>
        <v>56.85601745141377</v>
      </c>
      <c r="D520" s="92" t="s">
        <v>178</v>
      </c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</row>
    <row r="521" spans="1:38" s="8" customFormat="1">
      <c r="A521" s="46" t="s">
        <v>87</v>
      </c>
      <c r="B521" s="165">
        <f>Inputs!D369</f>
        <v>321.85942806652019</v>
      </c>
      <c r="C521" s="165">
        <f t="shared" si="8"/>
        <v>0.32185942806652018</v>
      </c>
      <c r="D521" s="92" t="s">
        <v>177</v>
      </c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</row>
    <row r="522" spans="1:38" s="8" customFormat="1">
      <c r="A522" s="23" t="s">
        <v>17</v>
      </c>
      <c r="B522" s="165">
        <f>Inputs!D370</f>
        <v>-40.983242975271423</v>
      </c>
      <c r="C522" s="165">
        <f t="shared" si="8"/>
        <v>-4.0983242975271422E-2</v>
      </c>
      <c r="D522" s="92" t="s">
        <v>177</v>
      </c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</row>
    <row r="523" spans="1:38" s="8" customFormat="1">
      <c r="A523" s="23" t="s">
        <v>18</v>
      </c>
      <c r="B523" s="165">
        <f>Inputs!D371</f>
        <v>71.925472860551963</v>
      </c>
      <c r="C523" s="165">
        <f t="shared" si="8"/>
        <v>7.1925472860551967E-2</v>
      </c>
      <c r="D523" s="92" t="s">
        <v>177</v>
      </c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</row>
    <row r="524" spans="1:38" s="8" customFormat="1">
      <c r="A524" s="23" t="s">
        <v>286</v>
      </c>
      <c r="B524" s="165">
        <f>Inputs!D372</f>
        <v>-179.18167339007778</v>
      </c>
      <c r="C524" s="165">
        <f t="shared" si="8"/>
        <v>-0.17918167339007779</v>
      </c>
      <c r="D524" s="92" t="s">
        <v>177</v>
      </c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</row>
    <row r="525" spans="1:38" s="8" customFormat="1">
      <c r="A525" s="23" t="s">
        <v>369</v>
      </c>
      <c r="B525" s="165">
        <f>Inputs!D373</f>
        <v>-3035.0054048121528</v>
      </c>
      <c r="C525" s="165">
        <f t="shared" si="8"/>
        <v>-3.0350054048121526</v>
      </c>
      <c r="D525" s="92" t="s">
        <v>177</v>
      </c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</row>
    <row r="526" spans="1:38" s="8" customFormat="1">
      <c r="A526" s="24" t="s">
        <v>169</v>
      </c>
      <c r="B526" s="165">
        <f>Inputs!D374</f>
        <v>4521.267592837612</v>
      </c>
      <c r="C526" s="165">
        <f t="shared" si="8"/>
        <v>4.5212675928376118</v>
      </c>
      <c r="D526" s="92" t="s">
        <v>177</v>
      </c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</row>
    <row r="527" spans="1:38" s="8" customFormat="1">
      <c r="A527" s="24" t="s">
        <v>326</v>
      </c>
      <c r="B527" s="165">
        <f>Inputs!D375</f>
        <v>11.57641518642049</v>
      </c>
      <c r="C527" s="165">
        <f t="shared" si="8"/>
        <v>1.157641518642049E-2</v>
      </c>
      <c r="D527" s="92" t="s">
        <v>177</v>
      </c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</row>
    <row r="528" spans="1:38" s="8" customFormat="1">
      <c r="A528" s="24" t="s">
        <v>88</v>
      </c>
      <c r="B528" s="165">
        <f>Inputs!D376</f>
        <v>-210.69246307598951</v>
      </c>
      <c r="C528" s="165">
        <f t="shared" si="8"/>
        <v>-0.21069246307598952</v>
      </c>
      <c r="D528" s="92" t="s">
        <v>177</v>
      </c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</row>
    <row r="529" spans="1:38" s="8" customFormat="1">
      <c r="A529" s="91" t="s">
        <v>287</v>
      </c>
      <c r="B529" s="164">
        <f>Inputs!C377</f>
        <v>58316.783576111382</v>
      </c>
      <c r="C529" s="164">
        <f t="shared" si="8"/>
        <v>58.316783576111384</v>
      </c>
      <c r="D529" s="92" t="s">
        <v>178</v>
      </c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</row>
    <row r="530" spans="1:38" s="8" customForma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</row>
    <row r="531" spans="1:38" s="8" customForma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</row>
    <row r="532" spans="1:38" s="8" customForma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</row>
    <row r="533" spans="1:38" s="8" customForma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</row>
    <row r="534" spans="1:38" s="8" customForma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</row>
    <row r="535" spans="1:38" s="8" customForma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</row>
    <row r="536" spans="1:38" s="8" customForma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</row>
    <row r="537" spans="1:38" s="8" customForma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</row>
    <row r="538" spans="1:38" s="8" customForma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</row>
    <row r="539" spans="1:38" s="8" customFormat="1" ht="23.4">
      <c r="A539" s="22" t="s">
        <v>346</v>
      </c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</row>
    <row r="540" spans="1:38" s="8" customFormat="1" ht="18">
      <c r="A540" s="29" t="s">
        <v>35</v>
      </c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</row>
    <row r="541" spans="1:38" s="8" customFormat="1">
      <c r="A541" s="25" t="s">
        <v>33</v>
      </c>
      <c r="B541" s="26" t="s">
        <v>34</v>
      </c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</row>
    <row r="542" spans="1:38" s="8" customFormat="1">
      <c r="A542" s="115" t="s">
        <v>337</v>
      </c>
      <c r="B542" s="115" t="s">
        <v>337</v>
      </c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</row>
    <row r="543" spans="1:38" s="8" customFormat="1">
      <c r="A543" s="115"/>
      <c r="B543" s="115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</row>
    <row r="544" spans="1:38" s="8" customForma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</row>
    <row r="545" spans="1:38" s="8" customFormat="1" ht="18">
      <c r="A545" s="29" t="s">
        <v>49</v>
      </c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</row>
    <row r="546" spans="1:38" s="8" customFormat="1">
      <c r="A546" s="26"/>
      <c r="B546" s="336" t="s">
        <v>284</v>
      </c>
      <c r="C546" s="336" t="s">
        <v>285</v>
      </c>
      <c r="D546" s="336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</row>
    <row r="547" spans="1:38" s="8" customFormat="1">
      <c r="A547" s="91" t="s">
        <v>167</v>
      </c>
      <c r="B547" s="164">
        <f>Inputs!G361</f>
        <v>54035.228279184143</v>
      </c>
      <c r="C547" s="164">
        <f>B547/1000</f>
        <v>54.035228279184146</v>
      </c>
      <c r="D547" s="92" t="s">
        <v>178</v>
      </c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</row>
    <row r="548" spans="1:38" s="8" customFormat="1">
      <c r="A548" s="23" t="s">
        <v>87</v>
      </c>
      <c r="B548" s="165">
        <f>Inputs!H362</f>
        <v>-895.15704086303595</v>
      </c>
      <c r="C548" s="165">
        <f t="shared" ref="C548:C554" si="9">B548/1000</f>
        <v>-0.89515704086303594</v>
      </c>
      <c r="D548" s="92" t="s">
        <v>177</v>
      </c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</row>
    <row r="549" spans="1:38" s="8" customFormat="1">
      <c r="A549" s="23" t="s">
        <v>17</v>
      </c>
      <c r="B549" s="165">
        <f>Inputs!H363</f>
        <v>977.88744166903962</v>
      </c>
      <c r="C549" s="165">
        <f t="shared" si="9"/>
        <v>0.97788744166903963</v>
      </c>
      <c r="D549" s="92" t="s">
        <v>177</v>
      </c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</row>
    <row r="550" spans="1:38" s="8" customFormat="1">
      <c r="A550" s="23" t="s">
        <v>18</v>
      </c>
      <c r="B550" s="165">
        <f>Inputs!H364</f>
        <v>-12907.356591178635</v>
      </c>
      <c r="C550" s="165">
        <f t="shared" si="9"/>
        <v>-12.907356591178635</v>
      </c>
      <c r="D550" s="92" t="s">
        <v>177</v>
      </c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</row>
    <row r="551" spans="1:38" s="8" customFormat="1">
      <c r="A551" s="23" t="s">
        <v>168</v>
      </c>
      <c r="B551" s="165">
        <f>Inputs!H365</f>
        <v>8205.3932706257983</v>
      </c>
      <c r="C551" s="165">
        <f t="shared" si="9"/>
        <v>8.2053932706257982</v>
      </c>
      <c r="D551" s="92" t="s">
        <v>177</v>
      </c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</row>
    <row r="552" spans="1:38" s="8" customFormat="1">
      <c r="A552" s="23" t="s">
        <v>169</v>
      </c>
      <c r="B552" s="165">
        <f>Inputs!H366</f>
        <v>0</v>
      </c>
      <c r="C552" s="165">
        <f t="shared" si="9"/>
        <v>0</v>
      </c>
      <c r="D552" s="92" t="s">
        <v>177</v>
      </c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</row>
    <row r="553" spans="1:38" s="8" customFormat="1">
      <c r="A553" s="23" t="s">
        <v>88</v>
      </c>
      <c r="B553" s="165">
        <f>Inputs!H367</f>
        <v>8900.7882166740746</v>
      </c>
      <c r="C553" s="165">
        <f t="shared" si="9"/>
        <v>8.9007882166740746</v>
      </c>
      <c r="D553" s="92" t="s">
        <v>177</v>
      </c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</row>
    <row r="554" spans="1:38" s="8" customFormat="1">
      <c r="A554" s="91" t="s">
        <v>287</v>
      </c>
      <c r="B554" s="164">
        <f>Inputs!G368</f>
        <v>58316.783576111382</v>
      </c>
      <c r="C554" s="164">
        <f t="shared" si="9"/>
        <v>58.316783576111384</v>
      </c>
      <c r="D554" s="92" t="s">
        <v>178</v>
      </c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</row>
    <row r="555" spans="1:38" s="8" customForma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</row>
    <row r="556" spans="1:38" s="8" customForma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</row>
    <row r="557" spans="1:38" s="8" customForma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</row>
    <row r="558" spans="1:38" s="8" customForma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</row>
    <row r="559" spans="1:38" s="8" customForma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</row>
    <row r="560" spans="1:38" s="8" customForma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</row>
    <row r="561" spans="1:38" s="8" customForma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</row>
    <row r="562" spans="1:38" s="8" customForma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</row>
    <row r="563" spans="1:38" s="8" customForma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</row>
    <row r="564" spans="1:38" s="8" customForma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</row>
    <row r="565" spans="1:38" s="8" customForma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</row>
    <row r="566" spans="1:38" s="8" customForma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</row>
    <row r="567" spans="1:38" s="8" customForma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</row>
    <row r="568" spans="1:38" s="8" customForma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</row>
    <row r="569" spans="1:38" s="8" customForma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</row>
    <row r="570" spans="1:38" s="8" customForma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</row>
    <row r="571" spans="1:38" s="8" customForma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</row>
    <row r="572" spans="1:38" s="8" customForma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</row>
    <row r="573" spans="1:38" s="8" customFormat="1" ht="23.4">
      <c r="A573" s="22" t="s">
        <v>347</v>
      </c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</row>
    <row r="574" spans="1:38" s="8" customFormat="1" ht="18">
      <c r="A574" s="29" t="s">
        <v>35</v>
      </c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</row>
    <row r="575" spans="1:38" s="8" customFormat="1">
      <c r="A575" s="25" t="s">
        <v>33</v>
      </c>
      <c r="B575" s="26" t="s">
        <v>34</v>
      </c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</row>
    <row r="576" spans="1:38" s="8" customFormat="1">
      <c r="A576" s="115" t="s">
        <v>337</v>
      </c>
      <c r="B576" s="115" t="s">
        <v>337</v>
      </c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</row>
    <row r="577" spans="1:38" s="8" customFormat="1">
      <c r="A577" s="115"/>
      <c r="B577" s="115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</row>
    <row r="578" spans="1:38" s="8" customForma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</row>
    <row r="579" spans="1:38" s="8" customFormat="1" ht="18">
      <c r="A579" s="29" t="s">
        <v>49</v>
      </c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</row>
    <row r="580" spans="1:38" s="8" customFormat="1">
      <c r="A580" s="26"/>
      <c r="B580" s="336" t="s">
        <v>284</v>
      </c>
      <c r="C580" s="336" t="s">
        <v>285</v>
      </c>
      <c r="D580" s="336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</row>
    <row r="581" spans="1:38" s="8" customFormat="1">
      <c r="A581" s="91" t="s">
        <v>167</v>
      </c>
      <c r="B581" s="164">
        <f>Inputs!C380</f>
        <v>25681.792135408836</v>
      </c>
      <c r="C581" s="164">
        <f>B581/1000</f>
        <v>25.681792135408834</v>
      </c>
      <c r="D581" s="92" t="s">
        <v>178</v>
      </c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</row>
    <row r="582" spans="1:38" s="8" customFormat="1">
      <c r="A582" s="23" t="s">
        <v>87</v>
      </c>
      <c r="B582" s="165">
        <f>Inputs!D381</f>
        <v>-608.17904787094085</v>
      </c>
      <c r="C582" s="165">
        <f t="shared" ref="C582:C597" si="10">B582/1000</f>
        <v>-0.6081790478709409</v>
      </c>
      <c r="D582" s="92" t="s">
        <v>177</v>
      </c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</row>
    <row r="583" spans="1:38" s="8" customFormat="1">
      <c r="A583" s="23" t="s">
        <v>17</v>
      </c>
      <c r="B583" s="165">
        <f>Inputs!D382</f>
        <v>1576.7513708254446</v>
      </c>
      <c r="C583" s="165">
        <f t="shared" si="10"/>
        <v>1.5767513708254446</v>
      </c>
      <c r="D583" s="92" t="s">
        <v>177</v>
      </c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</row>
    <row r="584" spans="1:38" s="8" customFormat="1">
      <c r="A584" s="23" t="s">
        <v>18</v>
      </c>
      <c r="B584" s="165">
        <f>Inputs!D383</f>
        <v>1084.977914619998</v>
      </c>
      <c r="C584" s="165">
        <f t="shared" si="10"/>
        <v>1.084977914619998</v>
      </c>
      <c r="D584" s="92" t="s">
        <v>177</v>
      </c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</row>
    <row r="585" spans="1:38" s="8" customFormat="1">
      <c r="A585" s="23" t="s">
        <v>355</v>
      </c>
      <c r="B585" s="165">
        <f>Inputs!D384</f>
        <v>1935.5571761864958</v>
      </c>
      <c r="C585" s="165">
        <f t="shared" si="10"/>
        <v>1.9355571761864958</v>
      </c>
      <c r="D585" s="92" t="s">
        <v>177</v>
      </c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</row>
    <row r="586" spans="1:38" s="8" customFormat="1">
      <c r="A586" s="23" t="s">
        <v>169</v>
      </c>
      <c r="B586" s="165">
        <f>Inputs!D385</f>
        <v>-4370.6849902500398</v>
      </c>
      <c r="C586" s="165">
        <f t="shared" si="10"/>
        <v>-4.37068499025004</v>
      </c>
      <c r="D586" s="92" t="s">
        <v>177</v>
      </c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</row>
    <row r="587" spans="1:38" s="8" customFormat="1">
      <c r="A587" s="23" t="s">
        <v>88</v>
      </c>
      <c r="B587" s="165">
        <f>Inputs!D386</f>
        <v>2949.7533760466067</v>
      </c>
      <c r="C587" s="165">
        <f t="shared" si="10"/>
        <v>2.9497533760466066</v>
      </c>
      <c r="D587" s="92" t="s">
        <v>177</v>
      </c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</row>
    <row r="588" spans="1:38" s="8" customFormat="1">
      <c r="A588" s="91" t="s">
        <v>170</v>
      </c>
      <c r="B588" s="164">
        <f>Inputs!C387</f>
        <v>28249.9679349664</v>
      </c>
      <c r="C588" s="164">
        <f t="shared" si="10"/>
        <v>28.249967934966399</v>
      </c>
      <c r="D588" s="92" t="s">
        <v>178</v>
      </c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</row>
    <row r="589" spans="1:38" s="8" customFormat="1">
      <c r="A589" s="46" t="s">
        <v>87</v>
      </c>
      <c r="B589" s="165">
        <f>Inputs!D388</f>
        <v>159.63930409102977</v>
      </c>
      <c r="C589" s="165">
        <f t="shared" si="10"/>
        <v>0.15963930409102978</v>
      </c>
      <c r="D589" s="92" t="s">
        <v>177</v>
      </c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</row>
    <row r="590" spans="1:38" s="8" customFormat="1">
      <c r="A590" s="23" t="s">
        <v>17</v>
      </c>
      <c r="B590" s="165">
        <f>Inputs!D389</f>
        <v>222.1159697234325</v>
      </c>
      <c r="C590" s="165">
        <f t="shared" si="10"/>
        <v>0.2221159697234325</v>
      </c>
      <c r="D590" s="92" t="s">
        <v>177</v>
      </c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</row>
    <row r="591" spans="1:38" s="8" customFormat="1">
      <c r="A591" s="23" t="s">
        <v>18</v>
      </c>
      <c r="B591" s="165">
        <f>Inputs!D390</f>
        <v>-447.64690933184465</v>
      </c>
      <c r="C591" s="165">
        <f t="shared" si="10"/>
        <v>-0.44764690933184464</v>
      </c>
      <c r="D591" s="92" t="s">
        <v>177</v>
      </c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</row>
    <row r="592" spans="1:38" s="8" customFormat="1">
      <c r="A592" s="23" t="s">
        <v>286</v>
      </c>
      <c r="B592" s="165">
        <f>Inputs!D391</f>
        <v>-224.27637642032641</v>
      </c>
      <c r="C592" s="165">
        <f t="shared" si="10"/>
        <v>-0.22427637642032641</v>
      </c>
      <c r="D592" s="92" t="s">
        <v>177</v>
      </c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</row>
    <row r="593" spans="1:38" s="8" customFormat="1">
      <c r="A593" s="23" t="s">
        <v>369</v>
      </c>
      <c r="B593" s="165">
        <f>Inputs!D392</f>
        <v>576.87701949221082</v>
      </c>
      <c r="C593" s="165">
        <f t="shared" si="10"/>
        <v>0.57687701949221082</v>
      </c>
      <c r="D593" s="92" t="s">
        <v>177</v>
      </c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</row>
    <row r="594" spans="1:38" s="8" customFormat="1">
      <c r="A594" s="24" t="s">
        <v>169</v>
      </c>
      <c r="B594" s="165">
        <f>Inputs!D393</f>
        <v>0</v>
      </c>
      <c r="C594" s="165">
        <f t="shared" si="10"/>
        <v>0</v>
      </c>
      <c r="D594" s="92" t="s">
        <v>177</v>
      </c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</row>
    <row r="595" spans="1:38" s="8" customFormat="1">
      <c r="A595" s="24" t="s">
        <v>326</v>
      </c>
      <c r="B595" s="165">
        <f>Inputs!D394</f>
        <v>-376.81724870240578</v>
      </c>
      <c r="C595" s="165">
        <f t="shared" si="10"/>
        <v>-0.37681724870240579</v>
      </c>
      <c r="D595" s="92" t="s">
        <v>177</v>
      </c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</row>
    <row r="596" spans="1:38" s="8" customFormat="1">
      <c r="A596" s="24" t="s">
        <v>88</v>
      </c>
      <c r="B596" s="165">
        <f>Inputs!D395</f>
        <v>405.99238804801644</v>
      </c>
      <c r="C596" s="165">
        <f t="shared" si="10"/>
        <v>0.40599238804801646</v>
      </c>
      <c r="D596" s="92" t="s">
        <v>177</v>
      </c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</row>
    <row r="597" spans="1:38" s="8" customFormat="1">
      <c r="A597" s="91" t="s">
        <v>287</v>
      </c>
      <c r="B597" s="164">
        <f>Inputs!C396</f>
        <v>28565.852081866513</v>
      </c>
      <c r="C597" s="164">
        <f t="shared" si="10"/>
        <v>28.565852081866513</v>
      </c>
      <c r="D597" s="92" t="s">
        <v>178</v>
      </c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</row>
    <row r="598" spans="1:38" s="8" customForma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</row>
    <row r="599" spans="1:38" s="8" customForma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</row>
    <row r="600" spans="1:38" s="8" customForma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</row>
    <row r="601" spans="1:38" s="8" customForma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</row>
    <row r="602" spans="1:38" s="8" customForma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</row>
    <row r="603" spans="1:38" s="8" customForma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</row>
    <row r="604" spans="1:38" s="8" customForma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</row>
    <row r="605" spans="1:38" s="8" customForma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</row>
    <row r="606" spans="1:38" s="8" customFormat="1" ht="23.4">
      <c r="A606" s="22" t="s">
        <v>348</v>
      </c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</row>
    <row r="607" spans="1:38" s="8" customFormat="1" ht="18">
      <c r="A607" s="29" t="s">
        <v>35</v>
      </c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</row>
    <row r="608" spans="1:38" s="8" customFormat="1">
      <c r="A608" s="25" t="s">
        <v>33</v>
      </c>
      <c r="B608" s="26" t="s">
        <v>34</v>
      </c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</row>
    <row r="609" spans="1:38" s="8" customFormat="1">
      <c r="A609" s="115" t="s">
        <v>337</v>
      </c>
      <c r="B609" s="115" t="s">
        <v>337</v>
      </c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</row>
    <row r="610" spans="1:38" s="8" customFormat="1">
      <c r="A610" s="115"/>
      <c r="B610" s="115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</row>
    <row r="611" spans="1:38" s="8" customForma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</row>
    <row r="612" spans="1:38" s="8" customFormat="1" ht="18">
      <c r="A612" s="29" t="s">
        <v>49</v>
      </c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</row>
    <row r="613" spans="1:38" s="8" customFormat="1">
      <c r="A613" s="26"/>
      <c r="B613" s="336" t="s">
        <v>284</v>
      </c>
      <c r="C613" s="336" t="s">
        <v>285</v>
      </c>
      <c r="D613" s="92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</row>
    <row r="614" spans="1:38" s="8" customFormat="1">
      <c r="A614" s="91" t="s">
        <v>167</v>
      </c>
      <c r="B614" s="164">
        <f>Inputs!G380</f>
        <v>25681.792135408836</v>
      </c>
      <c r="C614" s="164">
        <f>B614/1000</f>
        <v>25.681792135408834</v>
      </c>
      <c r="D614" s="92" t="s">
        <v>178</v>
      </c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</row>
    <row r="615" spans="1:38" s="8" customFormat="1">
      <c r="A615" s="23" t="s">
        <v>87</v>
      </c>
      <c r="B615" s="165">
        <f>Inputs!H381</f>
        <v>-448.53974377991108</v>
      </c>
      <c r="C615" s="165">
        <f t="shared" ref="C615:C621" si="11">B615/1000</f>
        <v>-0.44853974377991107</v>
      </c>
      <c r="D615" s="92" t="s">
        <v>177</v>
      </c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</row>
    <row r="616" spans="1:38" s="8" customFormat="1">
      <c r="A616" s="23" t="s">
        <v>17</v>
      </c>
      <c r="B616" s="165">
        <f>Inputs!H382</f>
        <v>1798.8673405488771</v>
      </c>
      <c r="C616" s="165">
        <f t="shared" si="11"/>
        <v>1.7988673405488771</v>
      </c>
      <c r="D616" s="92" t="s">
        <v>177</v>
      </c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</row>
    <row r="617" spans="1:38" s="8" customFormat="1">
      <c r="A617" s="23" t="s">
        <v>18</v>
      </c>
      <c r="B617" s="165">
        <f>Inputs!H383</f>
        <v>637.33100528815339</v>
      </c>
      <c r="C617" s="165">
        <f t="shared" si="11"/>
        <v>0.63733100528815334</v>
      </c>
      <c r="D617" s="92" t="s">
        <v>177</v>
      </c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</row>
    <row r="618" spans="1:38" s="8" customFormat="1">
      <c r="A618" s="23" t="s">
        <v>168</v>
      </c>
      <c r="B618" s="165">
        <f>Inputs!H384</f>
        <v>2512.4341956787066</v>
      </c>
      <c r="C618" s="165">
        <f t="shared" si="11"/>
        <v>2.5124341956787064</v>
      </c>
      <c r="D618" s="92" t="s">
        <v>177</v>
      </c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</row>
    <row r="619" spans="1:38" s="8" customFormat="1">
      <c r="A619" s="23" t="s">
        <v>169</v>
      </c>
      <c r="B619" s="165">
        <f>Inputs!H385</f>
        <v>-4370.6849902500398</v>
      </c>
      <c r="C619" s="165">
        <f t="shared" si="11"/>
        <v>-4.37068499025004</v>
      </c>
      <c r="D619" s="92" t="s">
        <v>177</v>
      </c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</row>
    <row r="620" spans="1:38" s="8" customFormat="1">
      <c r="A620" s="23" t="s">
        <v>88</v>
      </c>
      <c r="B620" s="165">
        <f>Inputs!H386</f>
        <v>2754.652138971891</v>
      </c>
      <c r="C620" s="165">
        <f t="shared" si="11"/>
        <v>2.754652138971891</v>
      </c>
      <c r="D620" s="92" t="s">
        <v>177</v>
      </c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</row>
    <row r="621" spans="1:38" s="8" customFormat="1">
      <c r="A621" s="91" t="s">
        <v>287</v>
      </c>
      <c r="B621" s="164">
        <f>Inputs!G387</f>
        <v>28565.852081866513</v>
      </c>
      <c r="C621" s="164">
        <f t="shared" si="11"/>
        <v>28.565852081866513</v>
      </c>
      <c r="D621" s="92" t="s">
        <v>178</v>
      </c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</row>
    <row r="622" spans="1:38" s="8" customForma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</row>
    <row r="623" spans="1:38" s="8" customForma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</row>
    <row r="624" spans="1:38" s="8" customForma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</row>
    <row r="625" spans="1:38" s="8" customForma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</row>
    <row r="626" spans="1:38" s="8" customForma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</row>
    <row r="627" spans="1:38" s="8" customForma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</row>
    <row r="628" spans="1:38" s="8" customForma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</row>
    <row r="629" spans="1:38" s="8" customForma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</row>
    <row r="630" spans="1:38" s="8" customForma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</row>
    <row r="631" spans="1:38" s="8" customForma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</row>
    <row r="632" spans="1:38" s="8" customForma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</row>
    <row r="633" spans="1:38" s="8" customForma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</row>
    <row r="634" spans="1:38" s="8" customForma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</row>
    <row r="635" spans="1:38" s="8" customForma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</row>
    <row r="636" spans="1:38" s="8" customForma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</row>
    <row r="637" spans="1:38" s="8" customForma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</row>
    <row r="638" spans="1:38" s="8" customForma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</row>
    <row r="639" spans="1:38" s="8" customForma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</row>
    <row r="640" spans="1:38" s="8" customFormat="1" ht="23.4">
      <c r="A640" s="22" t="s">
        <v>349</v>
      </c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</row>
    <row r="641" spans="1:38" s="8" customFormat="1" ht="18">
      <c r="A641" s="29" t="s">
        <v>35</v>
      </c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</row>
    <row r="642" spans="1:38" s="8" customFormat="1">
      <c r="A642" s="25" t="s">
        <v>33</v>
      </c>
      <c r="B642" s="26" t="s">
        <v>34</v>
      </c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</row>
    <row r="643" spans="1:38" s="8" customFormat="1">
      <c r="A643" s="115" t="s">
        <v>337</v>
      </c>
      <c r="B643" s="115" t="s">
        <v>337</v>
      </c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</row>
    <row r="644" spans="1:38" s="8" customFormat="1">
      <c r="A644" s="115"/>
      <c r="B644" s="115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</row>
    <row r="645" spans="1:38" s="8" customForma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</row>
    <row r="646" spans="1:38" s="8" customFormat="1" ht="18">
      <c r="A646" s="29" t="s">
        <v>49</v>
      </c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</row>
    <row r="647" spans="1:38" s="8" customFormat="1">
      <c r="A647" s="26"/>
      <c r="B647" s="336" t="s">
        <v>284</v>
      </c>
      <c r="C647" s="336" t="s">
        <v>285</v>
      </c>
      <c r="D647" s="336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</row>
    <row r="648" spans="1:38" s="8" customFormat="1">
      <c r="A648" s="91" t="s">
        <v>167</v>
      </c>
      <c r="B648" s="164">
        <f>Inputs!C400</f>
        <v>135238.04138837827</v>
      </c>
      <c r="C648" s="164">
        <f>B648/1000</f>
        <v>135.23804138837826</v>
      </c>
      <c r="D648" s="92" t="s">
        <v>178</v>
      </c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</row>
    <row r="649" spans="1:38" s="8" customFormat="1">
      <c r="A649" s="23" t="s">
        <v>87</v>
      </c>
      <c r="B649" s="165">
        <f>Inputs!D401</f>
        <v>-2770.706759543682</v>
      </c>
      <c r="C649" s="165">
        <f t="shared" ref="C649:C663" si="12">B649/1000</f>
        <v>-2.7707067595436818</v>
      </c>
      <c r="D649" s="92" t="s">
        <v>177</v>
      </c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</row>
    <row r="650" spans="1:38" s="8" customFormat="1">
      <c r="A650" s="23" t="s">
        <v>17</v>
      </c>
      <c r="B650" s="165">
        <f>Inputs!D402</f>
        <v>2142.1592424133269</v>
      </c>
      <c r="C650" s="165">
        <f t="shared" si="12"/>
        <v>2.1421592424133267</v>
      </c>
      <c r="D650" s="92" t="s">
        <v>177</v>
      </c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</row>
    <row r="651" spans="1:38" s="8" customFormat="1">
      <c r="A651" s="23" t="s">
        <v>18</v>
      </c>
      <c r="B651" s="165">
        <f>Inputs!D403</f>
        <v>28033.519088589586</v>
      </c>
      <c r="C651" s="165">
        <f t="shared" si="12"/>
        <v>28.033519088589586</v>
      </c>
      <c r="D651" s="92" t="s">
        <v>177</v>
      </c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</row>
    <row r="652" spans="1:38" s="8" customFormat="1">
      <c r="A652" s="24" t="s">
        <v>355</v>
      </c>
      <c r="B652" s="165">
        <f>Inputs!D404</f>
        <v>22711.059819040034</v>
      </c>
      <c r="C652" s="165">
        <f t="shared" si="12"/>
        <v>22.711059819040035</v>
      </c>
      <c r="D652" s="92" t="s">
        <v>177</v>
      </c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</row>
    <row r="653" spans="1:38" s="8" customFormat="1">
      <c r="A653" s="23" t="s">
        <v>169</v>
      </c>
      <c r="B653" s="165">
        <f>Inputs!D405</f>
        <v>-23041.99696561796</v>
      </c>
      <c r="C653" s="165">
        <f t="shared" si="12"/>
        <v>-23.041996965617962</v>
      </c>
      <c r="D653" s="92" t="s">
        <v>177</v>
      </c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</row>
    <row r="654" spans="1:38" s="8" customFormat="1">
      <c r="A654" s="23" t="s">
        <v>88</v>
      </c>
      <c r="B654" s="165">
        <f>Inputs!D406</f>
        <v>-13550.224579742644</v>
      </c>
      <c r="C654" s="165">
        <f t="shared" si="12"/>
        <v>-13.550224579742643</v>
      </c>
      <c r="D654" s="92" t="s">
        <v>177</v>
      </c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</row>
    <row r="655" spans="1:38" s="8" customFormat="1">
      <c r="A655" s="91" t="s">
        <v>170</v>
      </c>
      <c r="B655" s="164">
        <f>Inputs!C407</f>
        <v>148761.85123351694</v>
      </c>
      <c r="C655" s="164">
        <f t="shared" si="12"/>
        <v>148.76185123351695</v>
      </c>
      <c r="D655" s="92" t="s">
        <v>178</v>
      </c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</row>
    <row r="656" spans="1:38" s="8" customFormat="1">
      <c r="A656" s="46" t="s">
        <v>87</v>
      </c>
      <c r="B656" s="165">
        <f>Inputs!D408</f>
        <v>728.48873200020171</v>
      </c>
      <c r="C656" s="165">
        <f t="shared" si="12"/>
        <v>0.7284887320002017</v>
      </c>
      <c r="D656" s="92" t="s">
        <v>177</v>
      </c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</row>
    <row r="657" spans="1:38" s="8" customFormat="1">
      <c r="A657" s="23" t="s">
        <v>17</v>
      </c>
      <c r="B657" s="165">
        <f>Inputs!D409</f>
        <v>-67.78527561709052</v>
      </c>
      <c r="C657" s="165">
        <f t="shared" si="12"/>
        <v>-6.7785275617090524E-2</v>
      </c>
      <c r="D657" s="92" t="s">
        <v>177</v>
      </c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</row>
    <row r="658" spans="1:38" s="8" customFormat="1">
      <c r="A658" s="23" t="s">
        <v>18</v>
      </c>
      <c r="B658" s="165">
        <f>Inputs!D410</f>
        <v>-2115.2963984032976</v>
      </c>
      <c r="C658" s="165">
        <f t="shared" si="12"/>
        <v>-2.1152963984032978</v>
      </c>
      <c r="D658" s="92" t="s">
        <v>177</v>
      </c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</row>
    <row r="659" spans="1:38" s="8" customFormat="1">
      <c r="A659" s="23" t="s">
        <v>286</v>
      </c>
      <c r="B659" s="165">
        <f>Inputs!D411</f>
        <v>-162.55189579099533</v>
      </c>
      <c r="C659" s="165">
        <f t="shared" si="12"/>
        <v>-0.16255189579099533</v>
      </c>
      <c r="D659" s="92" t="s">
        <v>177</v>
      </c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</row>
    <row r="660" spans="1:38" s="8" customFormat="1">
      <c r="A660" s="24" t="s">
        <v>369</v>
      </c>
      <c r="B660" s="165">
        <f>Inputs!D412</f>
        <v>-3848.7390809227072</v>
      </c>
      <c r="C660" s="165">
        <f t="shared" si="12"/>
        <v>-3.8487390809227073</v>
      </c>
      <c r="D660" s="92" t="s">
        <v>177</v>
      </c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</row>
    <row r="661" spans="1:38" s="8" customFormat="1">
      <c r="A661" s="24" t="s">
        <v>169</v>
      </c>
      <c r="B661" s="165">
        <f>Inputs!D413</f>
        <v>3224.6170567984227</v>
      </c>
      <c r="C661" s="165">
        <f t="shared" si="12"/>
        <v>3.2246170567984227</v>
      </c>
      <c r="D661" s="92" t="s">
        <v>177</v>
      </c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</row>
    <row r="662" spans="1:38" s="8" customFormat="1">
      <c r="A662" s="24" t="s">
        <v>88</v>
      </c>
      <c r="B662" s="165">
        <f>Inputs!D414</f>
        <v>706.69684280807269</v>
      </c>
      <c r="C662" s="165">
        <f t="shared" si="12"/>
        <v>0.70669684280807266</v>
      </c>
      <c r="D662" s="92" t="s">
        <v>177</v>
      </c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</row>
    <row r="663" spans="1:38" s="8" customFormat="1">
      <c r="A663" s="91" t="s">
        <v>287</v>
      </c>
      <c r="B663" s="164">
        <f>Inputs!C415</f>
        <v>147227.28121438954</v>
      </c>
      <c r="C663" s="164">
        <f t="shared" si="12"/>
        <v>147.22728121438954</v>
      </c>
      <c r="D663" s="92" t="s">
        <v>178</v>
      </c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</row>
    <row r="664" spans="1:38" s="8" customFormat="1">
      <c r="A664" s="21"/>
      <c r="B664" s="242"/>
      <c r="C664" s="242"/>
      <c r="D664" s="252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</row>
    <row r="665" spans="1:38" s="8" customFormat="1">
      <c r="A665" s="21"/>
      <c r="B665" s="32"/>
      <c r="C665" s="32"/>
      <c r="D665" s="32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</row>
    <row r="666" spans="1:38" s="8" customForma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</row>
    <row r="667" spans="1:38" s="8" customForma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</row>
    <row r="668" spans="1:38" s="8" customForma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</row>
    <row r="669" spans="1:38" s="8" customForma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</row>
    <row r="670" spans="1:38" s="8" customForma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</row>
    <row r="671" spans="1:38" s="8" customForma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</row>
    <row r="672" spans="1:38" s="8" customForma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</row>
    <row r="673" spans="1:38" s="8" customForma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</row>
    <row r="674" spans="1:38" s="8" customFormat="1" ht="23.4">
      <c r="A674" s="22" t="s">
        <v>350</v>
      </c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</row>
    <row r="675" spans="1:38" s="8" customFormat="1" ht="18">
      <c r="A675" s="29" t="s">
        <v>35</v>
      </c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</row>
    <row r="676" spans="1:38" s="8" customFormat="1">
      <c r="A676" s="25" t="s">
        <v>33</v>
      </c>
      <c r="B676" s="26" t="s">
        <v>34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</row>
    <row r="677" spans="1:38" s="8" customFormat="1">
      <c r="A677" s="115" t="s">
        <v>337</v>
      </c>
      <c r="B677" s="115" t="s">
        <v>337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</row>
    <row r="678" spans="1:38" s="8" customFormat="1">
      <c r="A678" s="115"/>
      <c r="B678" s="115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</row>
    <row r="679" spans="1:38" s="8" customForma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</row>
    <row r="680" spans="1:38" s="8" customFormat="1" ht="18">
      <c r="A680" s="29" t="s">
        <v>49</v>
      </c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</row>
    <row r="681" spans="1:38" s="8" customFormat="1">
      <c r="A681" s="26"/>
      <c r="B681" s="336" t="s">
        <v>284</v>
      </c>
      <c r="C681" s="336" t="s">
        <v>285</v>
      </c>
      <c r="D681" s="336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</row>
    <row r="682" spans="1:38" s="8" customFormat="1">
      <c r="A682" s="91" t="s">
        <v>167</v>
      </c>
      <c r="B682" s="164">
        <f>Inputs!G400</f>
        <v>135238.04138837827</v>
      </c>
      <c r="C682" s="164">
        <f>B682/1000</f>
        <v>135.23804138837826</v>
      </c>
      <c r="D682" s="92" t="s">
        <v>178</v>
      </c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</row>
    <row r="683" spans="1:38" s="8" customFormat="1">
      <c r="A683" s="23" t="s">
        <v>87</v>
      </c>
      <c r="B683" s="165">
        <f>Inputs!H401</f>
        <v>-2042.2180275434803</v>
      </c>
      <c r="C683" s="165">
        <f t="shared" ref="C683:C689" si="13">B683/1000</f>
        <v>-2.0422180275434805</v>
      </c>
      <c r="D683" s="92" t="s">
        <v>177</v>
      </c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</row>
    <row r="684" spans="1:38" s="8" customFormat="1">
      <c r="A684" s="23" t="s">
        <v>17</v>
      </c>
      <c r="B684" s="165">
        <f>Inputs!H402</f>
        <v>2074.3739667962363</v>
      </c>
      <c r="C684" s="165">
        <f t="shared" si="13"/>
        <v>2.0743739667962364</v>
      </c>
      <c r="D684" s="92" t="s">
        <v>177</v>
      </c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</row>
    <row r="685" spans="1:38" s="8" customFormat="1">
      <c r="A685" s="23" t="s">
        <v>18</v>
      </c>
      <c r="B685" s="165">
        <f>Inputs!H403</f>
        <v>25918.222690186289</v>
      </c>
      <c r="C685" s="165">
        <f t="shared" si="13"/>
        <v>25.91822269018629</v>
      </c>
      <c r="D685" s="92" t="s">
        <v>177</v>
      </c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</row>
    <row r="686" spans="1:38" s="8" customFormat="1">
      <c r="A686" s="23" t="s">
        <v>168</v>
      </c>
      <c r="B686" s="165">
        <f>Inputs!H404</f>
        <v>18862.320738117327</v>
      </c>
      <c r="C686" s="165">
        <f t="shared" si="13"/>
        <v>18.862320738117326</v>
      </c>
      <c r="D686" s="92" t="s">
        <v>177</v>
      </c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8" s="8" customFormat="1">
      <c r="A687" s="23" t="s">
        <v>169</v>
      </c>
      <c r="B687" s="165">
        <f>Inputs!H405</f>
        <v>-19817.379908819537</v>
      </c>
      <c r="C687" s="165">
        <f t="shared" si="13"/>
        <v>-19.817379908819536</v>
      </c>
      <c r="D687" s="92" t="s">
        <v>177</v>
      </c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</row>
    <row r="688" spans="1:38" s="8" customFormat="1">
      <c r="A688" s="23" t="s">
        <v>88</v>
      </c>
      <c r="B688" s="165">
        <f>Inputs!H406</f>
        <v>-13006.079632725567</v>
      </c>
      <c r="C688" s="165">
        <f t="shared" si="13"/>
        <v>-13.006079632725566</v>
      </c>
      <c r="D688" s="92" t="s">
        <v>177</v>
      </c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</row>
    <row r="689" spans="1:38" s="8" customFormat="1">
      <c r="A689" s="91" t="s">
        <v>287</v>
      </c>
      <c r="B689" s="164">
        <f>Inputs!G407</f>
        <v>147227.28121438954</v>
      </c>
      <c r="C689" s="164">
        <f t="shared" si="13"/>
        <v>147.22728121438954</v>
      </c>
      <c r="D689" s="92" t="s">
        <v>178</v>
      </c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</row>
    <row r="690" spans="1:38" s="8" customForma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</row>
    <row r="691" spans="1:38" s="8" customForma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</row>
    <row r="692" spans="1:38" s="8" customForma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</row>
    <row r="693" spans="1:38" s="8" customForma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</row>
    <row r="694" spans="1:38" s="8" customForma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</row>
    <row r="695" spans="1:38" s="8" customForma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</row>
    <row r="696" spans="1:38" s="8" customForma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</row>
    <row r="697" spans="1:38" s="8" customForma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</row>
    <row r="698" spans="1:38" s="8" customForma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</row>
    <row r="699" spans="1:38" s="8" customForma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</row>
    <row r="700" spans="1:38" s="8" customForma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</row>
    <row r="701" spans="1:38" s="8" customForma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</row>
    <row r="702" spans="1:38" s="8" customForma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</row>
    <row r="703" spans="1:38" s="8" customForma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</row>
    <row r="704" spans="1:38" s="8" customForma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</row>
    <row r="705" spans="1:38" s="8" customForma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</row>
    <row r="706" spans="1:38" s="8" customForma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</row>
    <row r="707" spans="1:38" s="8" customForma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</row>
    <row r="708" spans="1:38" s="8" customForma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</row>
    <row r="709" spans="1:38"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</row>
    <row r="710" spans="1:38" ht="23.4">
      <c r="A710" s="22" t="s">
        <v>278</v>
      </c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</row>
    <row r="711" spans="1:38" s="32" customFormat="1" ht="18">
      <c r="A711" s="29" t="s">
        <v>35</v>
      </c>
      <c r="B711" s="21"/>
    </row>
    <row r="712" spans="1:38" s="32" customFormat="1">
      <c r="A712" s="25" t="s">
        <v>33</v>
      </c>
      <c r="B712" s="26" t="s">
        <v>34</v>
      </c>
    </row>
    <row r="713" spans="1:38" s="32" customFormat="1">
      <c r="A713" s="115" t="s">
        <v>279</v>
      </c>
      <c r="B713" s="115" t="s">
        <v>337</v>
      </c>
    </row>
    <row r="714" spans="1:38" s="32" customFormat="1">
      <c r="A714" s="21"/>
      <c r="B714" s="21"/>
    </row>
    <row r="715" spans="1:38" s="32" customFormat="1" ht="18">
      <c r="A715" s="29" t="s">
        <v>49</v>
      </c>
      <c r="B715" s="21"/>
    </row>
    <row r="716" spans="1:38" s="32" customFormat="1">
      <c r="A716" s="26" t="s">
        <v>6</v>
      </c>
      <c r="B716" s="336" t="s">
        <v>266</v>
      </c>
      <c r="C716" s="336" t="s">
        <v>267</v>
      </c>
      <c r="D716" s="336" t="s">
        <v>268</v>
      </c>
      <c r="E716" s="336" t="s">
        <v>269</v>
      </c>
      <c r="F716" s="336" t="s">
        <v>270</v>
      </c>
      <c r="G716" s="336" t="s">
        <v>188</v>
      </c>
      <c r="H716" s="336" t="s">
        <v>189</v>
      </c>
      <c r="I716" s="336" t="s">
        <v>190</v>
      </c>
      <c r="J716" s="336" t="s">
        <v>271</v>
      </c>
      <c r="K716" s="336" t="s">
        <v>196</v>
      </c>
      <c r="L716" s="336" t="s">
        <v>197</v>
      </c>
      <c r="M716" s="336" t="s">
        <v>198</v>
      </c>
      <c r="N716" s="336" t="s">
        <v>199</v>
      </c>
      <c r="O716" s="336" t="s">
        <v>200</v>
      </c>
      <c r="P716" s="336" t="s">
        <v>201</v>
      </c>
      <c r="Q716" s="336" t="s">
        <v>272</v>
      </c>
      <c r="R716" s="336" t="s">
        <v>273</v>
      </c>
      <c r="S716" s="336" t="s">
        <v>274</v>
      </c>
      <c r="T716" s="336" t="s">
        <v>275</v>
      </c>
    </row>
    <row r="717" spans="1:38" s="32" customFormat="1">
      <c r="A717" s="23" t="s">
        <v>265</v>
      </c>
      <c r="B717" s="127">
        <f>Inputs!C475</f>
        <v>79.360172537742628</v>
      </c>
      <c r="C717" s="127">
        <f>Inputs!D475</f>
        <v>115.9829558720523</v>
      </c>
      <c r="D717" s="127">
        <f>Inputs!E475</f>
        <v>147.8082191780822</v>
      </c>
      <c r="E717" s="127">
        <f>Inputs!F475</f>
        <v>135.92201834862385</v>
      </c>
      <c r="F717" s="127">
        <f>Inputs!G475</f>
        <v>125.49366197183099</v>
      </c>
      <c r="G717" s="127">
        <f>Inputs!H475</f>
        <v>196.1036269430052</v>
      </c>
      <c r="H717" s="127">
        <f>Inputs!I475</f>
        <v>219.8076422058185</v>
      </c>
      <c r="I717" s="127">
        <f>Inputs!J475</f>
        <v>176.91682785299807</v>
      </c>
      <c r="J717" s="127">
        <f>Inputs!K475</f>
        <v>194</v>
      </c>
      <c r="K717" s="127">
        <f>Inputs!L475</f>
        <v>165</v>
      </c>
      <c r="L717" s="127">
        <f>Inputs!M475</f>
        <v>197</v>
      </c>
      <c r="M717" s="127">
        <f>Inputs!N475</f>
        <v>220</v>
      </c>
      <c r="N717" s="127">
        <f>Inputs!O475</f>
        <v>220</v>
      </c>
      <c r="O717" s="127">
        <f>Inputs!P475</f>
        <v>220</v>
      </c>
      <c r="P717" s="127">
        <f>Inputs!Q475</f>
        <v>220</v>
      </c>
      <c r="Q717" s="127">
        <f>Inputs!R475</f>
        <v>220</v>
      </c>
      <c r="R717" s="127">
        <f>Inputs!S475</f>
        <v>220</v>
      </c>
      <c r="S717" s="127">
        <f>Inputs!T475</f>
        <v>220</v>
      </c>
      <c r="T717" s="127">
        <f>Inputs!U475</f>
        <v>220</v>
      </c>
    </row>
    <row r="718" spans="1:38" s="32" customFormat="1">
      <c r="A718" s="23" t="s">
        <v>276</v>
      </c>
      <c r="B718" s="127">
        <f>Inputs!C481</f>
        <v>0</v>
      </c>
      <c r="C718" s="127">
        <f>Inputs!D481</f>
        <v>0</v>
      </c>
      <c r="D718" s="127">
        <f>Inputs!E481</f>
        <v>0</v>
      </c>
      <c r="E718" s="127">
        <f>Inputs!F481</f>
        <v>0</v>
      </c>
      <c r="F718" s="127">
        <f>Inputs!G481</f>
        <v>0</v>
      </c>
      <c r="G718" s="127">
        <f>Inputs!H481</f>
        <v>0</v>
      </c>
      <c r="H718" s="127">
        <f>Inputs!I481</f>
        <v>0</v>
      </c>
      <c r="I718" s="127">
        <f>Inputs!J481</f>
        <v>0</v>
      </c>
      <c r="J718" s="127">
        <f>Inputs!K481</f>
        <v>0</v>
      </c>
      <c r="K718" s="127">
        <f>Inputs!L481</f>
        <v>0</v>
      </c>
      <c r="L718" s="127">
        <f>Inputs!M481</f>
        <v>0</v>
      </c>
      <c r="M718" s="127">
        <f>Inputs!N481</f>
        <v>0</v>
      </c>
      <c r="N718" s="127">
        <f>Inputs!O481</f>
        <v>0</v>
      </c>
      <c r="O718" s="127">
        <f>Inputs!P481</f>
        <v>0</v>
      </c>
      <c r="P718" s="127">
        <f>Inputs!Q481</f>
        <v>0</v>
      </c>
      <c r="Q718" s="127">
        <f>Inputs!R481</f>
        <v>0</v>
      </c>
      <c r="R718" s="127">
        <f>Inputs!S481</f>
        <v>0</v>
      </c>
      <c r="S718" s="127">
        <f>Inputs!T481</f>
        <v>0</v>
      </c>
      <c r="T718" s="127">
        <f>Inputs!U481</f>
        <v>0</v>
      </c>
    </row>
    <row r="719" spans="1:38" s="32" customFormat="1">
      <c r="A719" s="49"/>
      <c r="B719" s="40"/>
    </row>
    <row r="720" spans="1:38" s="32" customFormat="1">
      <c r="A720" s="49"/>
      <c r="B720" s="40"/>
    </row>
    <row r="721" spans="1:2" s="32" customFormat="1">
      <c r="A721" s="49"/>
      <c r="B721" s="40"/>
    </row>
    <row r="722" spans="1:2" s="32" customFormat="1">
      <c r="A722" s="49"/>
      <c r="B722" s="40"/>
    </row>
    <row r="723" spans="1:2" s="32" customFormat="1">
      <c r="A723" s="49"/>
      <c r="B723" s="40"/>
    </row>
    <row r="724" spans="1:2" s="32" customFormat="1">
      <c r="A724" s="49"/>
      <c r="B724" s="40"/>
    </row>
    <row r="725" spans="1:2" s="32" customFormat="1">
      <c r="A725" s="49"/>
      <c r="B725" s="40"/>
    </row>
    <row r="726" spans="1:2" s="32" customFormat="1">
      <c r="A726" s="49"/>
      <c r="B726" s="40"/>
    </row>
    <row r="727" spans="1:2" s="32" customFormat="1">
      <c r="A727" s="49"/>
      <c r="B727" s="40"/>
    </row>
    <row r="728" spans="1:2" s="32" customFormat="1">
      <c r="A728" s="49"/>
      <c r="B728" s="40"/>
    </row>
    <row r="729" spans="1:2" s="32" customFormat="1">
      <c r="A729" s="49"/>
      <c r="B729" s="40"/>
    </row>
    <row r="730" spans="1:2" s="32" customFormat="1">
      <c r="A730" s="49"/>
      <c r="B730" s="40"/>
    </row>
    <row r="731" spans="1:2" s="32" customFormat="1">
      <c r="A731" s="49"/>
      <c r="B731" s="40"/>
    </row>
    <row r="732" spans="1:2" s="32" customFormat="1">
      <c r="A732" s="49"/>
      <c r="B732" s="40"/>
    </row>
    <row r="733" spans="1:2" s="32" customFormat="1">
      <c r="A733" s="49"/>
      <c r="B733" s="40"/>
    </row>
    <row r="734" spans="1:2" s="32" customFormat="1">
      <c r="A734" s="49"/>
      <c r="B734" s="40"/>
    </row>
    <row r="735" spans="1:2" s="32" customFormat="1">
      <c r="A735" s="49"/>
      <c r="B735" s="40"/>
    </row>
    <row r="736" spans="1:2" s="32" customFormat="1" ht="18">
      <c r="A736" s="29" t="s">
        <v>35</v>
      </c>
      <c r="B736" s="21"/>
    </row>
    <row r="737" spans="1:20" s="32" customFormat="1">
      <c r="A737" s="25" t="s">
        <v>33</v>
      </c>
      <c r="B737" s="26" t="s">
        <v>34</v>
      </c>
    </row>
    <row r="738" spans="1:20" s="32" customFormat="1">
      <c r="A738" s="115" t="s">
        <v>280</v>
      </c>
      <c r="B738" s="115" t="s">
        <v>337</v>
      </c>
    </row>
    <row r="739" spans="1:20" s="32" customFormat="1">
      <c r="A739" s="49"/>
      <c r="B739" s="40"/>
    </row>
    <row r="740" spans="1:20" s="32" customFormat="1" ht="18">
      <c r="A740" s="29" t="s">
        <v>49</v>
      </c>
    </row>
    <row r="741" spans="1:20" s="32" customFormat="1">
      <c r="A741" s="26" t="s">
        <v>140</v>
      </c>
      <c r="B741" s="336" t="s">
        <v>266</v>
      </c>
      <c r="C741" s="336" t="s">
        <v>267</v>
      </c>
      <c r="D741" s="336" t="s">
        <v>268</v>
      </c>
      <c r="E741" s="336" t="s">
        <v>269</v>
      </c>
      <c r="F741" s="336" t="s">
        <v>270</v>
      </c>
      <c r="G741" s="336" t="s">
        <v>188</v>
      </c>
      <c r="H741" s="336" t="s">
        <v>189</v>
      </c>
      <c r="I741" s="336" t="s">
        <v>190</v>
      </c>
      <c r="J741" s="336" t="s">
        <v>271</v>
      </c>
      <c r="K741" s="336" t="s">
        <v>196</v>
      </c>
      <c r="L741" s="336" t="s">
        <v>197</v>
      </c>
      <c r="M741" s="336" t="s">
        <v>198</v>
      </c>
      <c r="N741" s="336" t="s">
        <v>199</v>
      </c>
      <c r="O741" s="336" t="s">
        <v>200</v>
      </c>
      <c r="P741" s="336" t="s">
        <v>201</v>
      </c>
      <c r="Q741" s="336" t="s">
        <v>272</v>
      </c>
      <c r="R741" s="336" t="s">
        <v>273</v>
      </c>
      <c r="S741" s="336" t="s">
        <v>274</v>
      </c>
      <c r="T741" s="336" t="s">
        <v>275</v>
      </c>
    </row>
    <row r="742" spans="1:20" s="32" customFormat="1">
      <c r="A742" s="23" t="s">
        <v>265</v>
      </c>
      <c r="B742" s="127">
        <f>Inputs!C476</f>
        <v>4399.4615365557402</v>
      </c>
      <c r="C742" s="127">
        <f>Inputs!D476</f>
        <v>4557.5774516341862</v>
      </c>
      <c r="D742" s="127">
        <f>Inputs!E476</f>
        <v>4427.5570757760079</v>
      </c>
      <c r="E742" s="127">
        <f>Inputs!F476</f>
        <v>5433.1162743487339</v>
      </c>
      <c r="F742" s="127">
        <f>Inputs!G476</f>
        <v>7324.4822303738201</v>
      </c>
      <c r="G742" s="127">
        <f>Inputs!H476</f>
        <v>8366.7197502141698</v>
      </c>
      <c r="H742" s="127">
        <f>Inputs!I476</f>
        <v>7771.013955320921</v>
      </c>
      <c r="I742" s="127">
        <f>Inputs!J476</f>
        <v>6947.6440032981927</v>
      </c>
      <c r="J742" s="127">
        <f>Inputs!K476</f>
        <v>7566</v>
      </c>
      <c r="K742" s="127">
        <f>Inputs!L476</f>
        <v>6516</v>
      </c>
      <c r="L742" s="127">
        <f>Inputs!M476</f>
        <v>6457</v>
      </c>
      <c r="M742" s="127">
        <f>Inputs!N476</f>
        <v>6523</v>
      </c>
      <c r="N742" s="127">
        <f>Inputs!O476</f>
        <v>6628</v>
      </c>
      <c r="O742" s="127">
        <f>Inputs!P476</f>
        <v>6676</v>
      </c>
      <c r="P742" s="127">
        <f>Inputs!Q476</f>
        <v>6678</v>
      </c>
      <c r="Q742" s="127">
        <f>Inputs!R476</f>
        <v>6708</v>
      </c>
      <c r="R742" s="127">
        <f>Inputs!S476</f>
        <v>6699</v>
      </c>
      <c r="S742" s="127">
        <f>Inputs!T476</f>
        <v>6713</v>
      </c>
      <c r="T742" s="127">
        <f>Inputs!U476</f>
        <v>6724</v>
      </c>
    </row>
    <row r="743" spans="1:20" s="32" customFormat="1">
      <c r="A743" s="23" t="s">
        <v>276</v>
      </c>
      <c r="B743" s="127">
        <f>Inputs!C482</f>
        <v>328.48246642025197</v>
      </c>
      <c r="C743" s="127">
        <f>Inputs!D482</f>
        <v>151.24667947405493</v>
      </c>
      <c r="D743" s="127">
        <f>Inputs!E482</f>
        <v>683.80784452570583</v>
      </c>
      <c r="E743" s="127">
        <f>Inputs!F482</f>
        <v>99.984599122358901</v>
      </c>
      <c r="F743" s="127">
        <f>Inputs!G482</f>
        <v>103.55579760854422</v>
      </c>
      <c r="G743" s="127">
        <f>Inputs!H482</f>
        <v>237.5793711577069</v>
      </c>
      <c r="H743" s="127">
        <f>Inputs!I482</f>
        <v>226.25071505613127</v>
      </c>
      <c r="I743" s="127">
        <f>Inputs!J482</f>
        <v>170.44449565398452</v>
      </c>
      <c r="J743" s="127">
        <f>Inputs!K482</f>
        <v>813</v>
      </c>
      <c r="K743" s="127">
        <f>Inputs!L482</f>
        <v>700</v>
      </c>
      <c r="L743" s="127">
        <f>Inputs!M482</f>
        <v>694</v>
      </c>
      <c r="M743" s="127">
        <f>Inputs!N482</f>
        <v>701</v>
      </c>
      <c r="N743" s="127">
        <f>Inputs!O482</f>
        <v>712</v>
      </c>
      <c r="O743" s="127">
        <f>Inputs!P482</f>
        <v>717</v>
      </c>
      <c r="P743" s="127">
        <f>Inputs!Q482</f>
        <v>717</v>
      </c>
      <c r="Q743" s="127">
        <f>Inputs!R482</f>
        <v>721</v>
      </c>
      <c r="R743" s="127">
        <f>Inputs!S482</f>
        <v>720</v>
      </c>
      <c r="S743" s="127">
        <f>Inputs!T482</f>
        <v>721</v>
      </c>
      <c r="T743" s="127">
        <f>Inputs!U482</f>
        <v>722</v>
      </c>
    </row>
    <row r="744" spans="1:20" s="32" customFormat="1">
      <c r="A744" s="46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</row>
    <row r="745" spans="1:20" s="32" customFormat="1">
      <c r="A745" s="40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</row>
    <row r="746" spans="1:20" s="32" customFormat="1">
      <c r="A746" s="40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</row>
    <row r="747" spans="1:20" s="32" customFormat="1">
      <c r="A747" s="40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</row>
    <row r="748" spans="1:20" s="32" customFormat="1">
      <c r="A748" s="40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</row>
    <row r="749" spans="1:20" s="32" customFormat="1">
      <c r="A749" s="40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</row>
    <row r="750" spans="1:20" s="32" customFormat="1">
      <c r="A750" s="40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</row>
    <row r="751" spans="1:20" s="32" customFormat="1">
      <c r="A751" s="40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</row>
    <row r="752" spans="1:20" s="32" customFormat="1">
      <c r="A752" s="40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</row>
    <row r="753" spans="1:20" s="32" customFormat="1">
      <c r="A753" s="40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</row>
    <row r="754" spans="1:20" s="32" customFormat="1">
      <c r="A754" s="40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</row>
    <row r="755" spans="1:20" s="32" customFormat="1">
      <c r="A755" s="40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</row>
    <row r="756" spans="1:20" s="32" customFormat="1">
      <c r="A756" s="40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</row>
    <row r="757" spans="1:20" s="32" customFormat="1">
      <c r="A757" s="40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</row>
    <row r="758" spans="1:20" s="32" customFormat="1">
      <c r="A758" s="40"/>
      <c r="B758" s="149"/>
      <c r="C758" s="150"/>
      <c r="E758" s="151"/>
    </row>
    <row r="759" spans="1:20" s="32" customFormat="1">
      <c r="A759" s="40"/>
      <c r="B759" s="149"/>
      <c r="C759" s="150"/>
      <c r="E759" s="151"/>
    </row>
    <row r="760" spans="1:20" s="32" customFormat="1">
      <c r="A760" s="40"/>
      <c r="B760" s="149"/>
      <c r="C760" s="150"/>
      <c r="E760" s="151"/>
    </row>
    <row r="761" spans="1:20" s="32" customFormat="1" ht="18">
      <c r="A761" s="29" t="s">
        <v>35</v>
      </c>
      <c r="B761" s="21"/>
      <c r="C761" s="150"/>
      <c r="E761" s="151"/>
    </row>
    <row r="762" spans="1:20" s="32" customFormat="1">
      <c r="A762" s="25" t="s">
        <v>33</v>
      </c>
      <c r="B762" s="26" t="s">
        <v>34</v>
      </c>
      <c r="C762" s="150"/>
      <c r="E762" s="151"/>
    </row>
    <row r="763" spans="1:20" s="32" customFormat="1">
      <c r="A763" s="115" t="s">
        <v>281</v>
      </c>
      <c r="B763" s="115" t="s">
        <v>337</v>
      </c>
      <c r="C763" s="150"/>
      <c r="E763" s="151"/>
    </row>
    <row r="764" spans="1:20" s="32" customFormat="1">
      <c r="A764" s="49"/>
      <c r="B764" s="40"/>
      <c r="C764" s="150"/>
      <c r="E764" s="151"/>
    </row>
    <row r="765" spans="1:20" s="32" customFormat="1" ht="18">
      <c r="A765" s="29" t="s">
        <v>49</v>
      </c>
      <c r="C765" s="150"/>
    </row>
    <row r="766" spans="1:20" s="32" customFormat="1">
      <c r="A766" s="26" t="s">
        <v>98</v>
      </c>
      <c r="B766" s="336" t="s">
        <v>266</v>
      </c>
      <c r="C766" s="336" t="s">
        <v>267</v>
      </c>
      <c r="D766" s="336" t="s">
        <v>268</v>
      </c>
      <c r="E766" s="336" t="s">
        <v>269</v>
      </c>
      <c r="F766" s="336" t="s">
        <v>270</v>
      </c>
      <c r="G766" s="336" t="s">
        <v>188</v>
      </c>
      <c r="H766" s="336" t="s">
        <v>189</v>
      </c>
      <c r="I766" s="336" t="s">
        <v>190</v>
      </c>
      <c r="J766" s="336" t="s">
        <v>271</v>
      </c>
      <c r="K766" s="336" t="s">
        <v>196</v>
      </c>
      <c r="L766" s="336" t="s">
        <v>197</v>
      </c>
      <c r="M766" s="336" t="s">
        <v>198</v>
      </c>
      <c r="N766" s="336" t="s">
        <v>199</v>
      </c>
      <c r="O766" s="336" t="s">
        <v>200</v>
      </c>
      <c r="P766" s="336" t="s">
        <v>201</v>
      </c>
      <c r="Q766" s="336" t="s">
        <v>272</v>
      </c>
      <c r="R766" s="336" t="s">
        <v>273</v>
      </c>
      <c r="S766" s="336" t="s">
        <v>274</v>
      </c>
      <c r="T766" s="336" t="s">
        <v>275</v>
      </c>
    </row>
    <row r="767" spans="1:20" s="32" customFormat="1">
      <c r="A767" s="23" t="s">
        <v>265</v>
      </c>
      <c r="B767" s="127">
        <f>Inputs!C478</f>
        <v>0</v>
      </c>
      <c r="C767" s="127">
        <f>Inputs!D478</f>
        <v>0</v>
      </c>
      <c r="D767" s="127">
        <f>Inputs!E478</f>
        <v>0</v>
      </c>
      <c r="E767" s="127">
        <f>Inputs!F478</f>
        <v>3582.2793127466916</v>
      </c>
      <c r="F767" s="127">
        <f>Inputs!G478</f>
        <v>11381.649455261202</v>
      </c>
      <c r="G767" s="127">
        <f>Inputs!H478</f>
        <v>7297.4025078987288</v>
      </c>
      <c r="H767" s="127">
        <f>Inputs!I478</f>
        <v>5895.1993259650244</v>
      </c>
      <c r="I767" s="127">
        <f>Inputs!J478</f>
        <v>8368.3171188382094</v>
      </c>
      <c r="J767" s="127">
        <f>Inputs!K478</f>
        <v>6013</v>
      </c>
      <c r="K767" s="127">
        <f>Inputs!L478</f>
        <v>12390</v>
      </c>
      <c r="L767" s="127">
        <f>Inputs!M478</f>
        <v>4953</v>
      </c>
      <c r="M767" s="127">
        <f>Inputs!N478</f>
        <v>4633</v>
      </c>
      <c r="N767" s="127">
        <f>Inputs!O478</f>
        <v>4322</v>
      </c>
      <c r="O767" s="127">
        <f>Inputs!P478</f>
        <v>4017</v>
      </c>
      <c r="P767" s="127">
        <f>Inputs!Q478</f>
        <v>3696</v>
      </c>
      <c r="Q767" s="127">
        <f>Inputs!R478</f>
        <v>3407</v>
      </c>
      <c r="R767" s="127">
        <f>Inputs!S478</f>
        <v>3349</v>
      </c>
      <c r="S767" s="127">
        <f>Inputs!T478</f>
        <v>3072</v>
      </c>
      <c r="T767" s="127">
        <f>Inputs!U478</f>
        <v>3018</v>
      </c>
    </row>
    <row r="768" spans="1:20" s="32" customFormat="1">
      <c r="A768" s="23" t="s">
        <v>276</v>
      </c>
      <c r="B768" s="127">
        <f>Inputs!C484</f>
        <v>0</v>
      </c>
      <c r="C768" s="127">
        <f>Inputs!D484</f>
        <v>0</v>
      </c>
      <c r="D768" s="127">
        <f>Inputs!E484</f>
        <v>0</v>
      </c>
      <c r="E768" s="127">
        <f>Inputs!F484</f>
        <v>726.06222428604599</v>
      </c>
      <c r="F768" s="127">
        <f>Inputs!G484</f>
        <v>1407.8262193986523</v>
      </c>
      <c r="G768" s="127">
        <f>Inputs!H484</f>
        <v>350.33258782734714</v>
      </c>
      <c r="H768" s="127">
        <f>Inputs!I484</f>
        <v>249.15473108376563</v>
      </c>
      <c r="I768" s="127">
        <f>Inputs!J484</f>
        <v>239.5532390512048</v>
      </c>
      <c r="J768" s="127">
        <f>Inputs!K484</f>
        <v>645</v>
      </c>
      <c r="K768" s="127">
        <f>Inputs!L484</f>
        <v>495</v>
      </c>
      <c r="L768" s="127">
        <f>Inputs!M484</f>
        <v>1232</v>
      </c>
      <c r="M768" s="127">
        <f>Inputs!N484</f>
        <v>1244</v>
      </c>
      <c r="N768" s="127">
        <f>Inputs!O484</f>
        <v>1247</v>
      </c>
      <c r="O768" s="127">
        <f>Inputs!P484</f>
        <v>1244</v>
      </c>
      <c r="P768" s="127">
        <f>Inputs!Q484</f>
        <v>1232</v>
      </c>
      <c r="Q768" s="127">
        <f>Inputs!R484</f>
        <v>1213</v>
      </c>
      <c r="R768" s="127">
        <f>Inputs!S484</f>
        <v>1271</v>
      </c>
      <c r="S768" s="127">
        <f>Inputs!T484</f>
        <v>1240</v>
      </c>
      <c r="T768" s="127">
        <f>Inputs!U484</f>
        <v>1294</v>
      </c>
    </row>
    <row r="769" spans="1:3" s="32" customFormat="1">
      <c r="A769" s="40"/>
      <c r="B769" s="149"/>
      <c r="C769" s="150"/>
    </row>
    <row r="770" spans="1:3" s="32" customFormat="1">
      <c r="A770" s="40"/>
      <c r="B770" s="149"/>
      <c r="C770" s="150"/>
    </row>
    <row r="771" spans="1:3" s="32" customFormat="1">
      <c r="A771" s="40"/>
      <c r="B771" s="149"/>
      <c r="C771" s="150"/>
    </row>
    <row r="772" spans="1:3" s="32" customFormat="1">
      <c r="A772" s="40"/>
      <c r="B772" s="149"/>
      <c r="C772" s="150"/>
    </row>
    <row r="773" spans="1:3" s="32" customFormat="1">
      <c r="A773" s="40"/>
      <c r="B773" s="149"/>
      <c r="C773" s="150"/>
    </row>
    <row r="774" spans="1:3" s="32" customFormat="1">
      <c r="A774" s="40"/>
      <c r="B774" s="149"/>
      <c r="C774" s="150"/>
    </row>
    <row r="775" spans="1:3" s="32" customFormat="1">
      <c r="A775" s="40"/>
      <c r="B775" s="149"/>
      <c r="C775" s="150"/>
    </row>
    <row r="776" spans="1:3" s="32" customFormat="1">
      <c r="A776" s="40"/>
      <c r="B776" s="149"/>
      <c r="C776" s="150"/>
    </row>
    <row r="777" spans="1:3" s="32" customFormat="1">
      <c r="A777" s="40"/>
      <c r="B777" s="149"/>
      <c r="C777" s="150"/>
    </row>
    <row r="778" spans="1:3" s="32" customFormat="1">
      <c r="A778" s="40"/>
      <c r="B778" s="149"/>
      <c r="C778" s="150"/>
    </row>
    <row r="779" spans="1:3" s="32" customFormat="1">
      <c r="A779" s="40"/>
      <c r="B779" s="149"/>
      <c r="C779" s="150"/>
    </row>
    <row r="780" spans="1:3" s="32" customFormat="1">
      <c r="A780" s="40"/>
      <c r="B780" s="149"/>
      <c r="C780" s="150"/>
    </row>
    <row r="781" spans="1:3" s="32" customFormat="1">
      <c r="A781" s="40"/>
      <c r="B781" s="149"/>
      <c r="C781" s="150"/>
    </row>
    <row r="782" spans="1:3" s="32" customFormat="1">
      <c r="A782" s="40"/>
      <c r="B782" s="149"/>
      <c r="C782" s="150"/>
    </row>
    <row r="783" spans="1:3" s="32" customFormat="1">
      <c r="A783" s="40"/>
      <c r="B783" s="149"/>
      <c r="C783" s="150"/>
    </row>
    <row r="784" spans="1:3" s="32" customFormat="1">
      <c r="A784" s="40"/>
      <c r="B784" s="149"/>
      <c r="C784" s="150"/>
    </row>
    <row r="785" spans="1:20" s="32" customFormat="1">
      <c r="A785" s="40"/>
      <c r="B785" s="149"/>
      <c r="C785" s="150"/>
    </row>
    <row r="786" spans="1:20" s="32" customFormat="1" ht="18">
      <c r="A786" s="29" t="s">
        <v>35</v>
      </c>
      <c r="B786" s="21"/>
      <c r="C786" s="150"/>
    </row>
    <row r="787" spans="1:20" s="32" customFormat="1">
      <c r="A787" s="25" t="s">
        <v>33</v>
      </c>
      <c r="B787" s="26" t="s">
        <v>34</v>
      </c>
      <c r="C787" s="150"/>
    </row>
    <row r="788" spans="1:20" s="32" customFormat="1">
      <c r="A788" s="115" t="s">
        <v>282</v>
      </c>
      <c r="B788" s="115" t="s">
        <v>337</v>
      </c>
      <c r="C788" s="150"/>
    </row>
    <row r="789" spans="1:20" s="32" customFormat="1">
      <c r="A789" s="49"/>
      <c r="B789" s="40"/>
      <c r="C789" s="150"/>
    </row>
    <row r="790" spans="1:20" s="32" customFormat="1" ht="18">
      <c r="A790" s="29" t="s">
        <v>49</v>
      </c>
      <c r="C790" s="150"/>
    </row>
    <row r="791" spans="1:20" s="32" customFormat="1">
      <c r="A791" s="26" t="s">
        <v>3</v>
      </c>
      <c r="B791" s="336" t="s">
        <v>266</v>
      </c>
      <c r="C791" s="336" t="s">
        <v>267</v>
      </c>
      <c r="D791" s="336" t="s">
        <v>268</v>
      </c>
      <c r="E791" s="336" t="s">
        <v>269</v>
      </c>
      <c r="F791" s="336" t="s">
        <v>270</v>
      </c>
      <c r="G791" s="336" t="s">
        <v>188</v>
      </c>
      <c r="H791" s="336" t="s">
        <v>189</v>
      </c>
      <c r="I791" s="336" t="s">
        <v>190</v>
      </c>
      <c r="J791" s="336" t="s">
        <v>271</v>
      </c>
      <c r="K791" s="336" t="s">
        <v>196</v>
      </c>
      <c r="L791" s="336" t="s">
        <v>197</v>
      </c>
      <c r="M791" s="336" t="s">
        <v>198</v>
      </c>
      <c r="N791" s="336" t="s">
        <v>199</v>
      </c>
      <c r="O791" s="336" t="s">
        <v>200</v>
      </c>
      <c r="P791" s="336" t="s">
        <v>201</v>
      </c>
      <c r="Q791" s="336" t="s">
        <v>272</v>
      </c>
      <c r="R791" s="336" t="s">
        <v>273</v>
      </c>
      <c r="S791" s="336" t="s">
        <v>274</v>
      </c>
      <c r="T791" s="336" t="s">
        <v>275</v>
      </c>
    </row>
    <row r="792" spans="1:20" s="32" customFormat="1">
      <c r="A792" s="23" t="s">
        <v>265</v>
      </c>
      <c r="B792" s="127">
        <f>Inputs!C477</f>
        <v>0</v>
      </c>
      <c r="C792" s="127">
        <f>Inputs!D477</f>
        <v>15999.607992979221</v>
      </c>
      <c r="D792" s="127">
        <f>Inputs!E477</f>
        <v>14462.465753424658</v>
      </c>
      <c r="E792" s="127">
        <f>Inputs!F477</f>
        <v>16616.752293577982</v>
      </c>
      <c r="F792" s="127">
        <f>Inputs!G477</f>
        <v>17956.699295774648</v>
      </c>
      <c r="G792" s="127">
        <f>Inputs!H477</f>
        <v>18346.346924983107</v>
      </c>
      <c r="H792" s="127">
        <f>Inputs!I477</f>
        <v>14440.54038211029</v>
      </c>
      <c r="I792" s="127">
        <f>Inputs!J477</f>
        <v>11953.070277240491</v>
      </c>
      <c r="J792" s="127">
        <f>Inputs!K477</f>
        <v>10479</v>
      </c>
      <c r="K792" s="127">
        <f>Inputs!L477</f>
        <v>0</v>
      </c>
      <c r="L792" s="127">
        <f>Inputs!M477</f>
        <v>0</v>
      </c>
      <c r="M792" s="127">
        <f>Inputs!N477</f>
        <v>0</v>
      </c>
      <c r="N792" s="127">
        <f>Inputs!O477</f>
        <v>0</v>
      </c>
      <c r="O792" s="127">
        <f>Inputs!P477</f>
        <v>0</v>
      </c>
      <c r="P792" s="127">
        <f>Inputs!Q477</f>
        <v>0</v>
      </c>
      <c r="Q792" s="127">
        <f>Inputs!R477</f>
        <v>0</v>
      </c>
      <c r="R792" s="127">
        <f>Inputs!S477</f>
        <v>0</v>
      </c>
      <c r="S792" s="127">
        <f>Inputs!T477</f>
        <v>0</v>
      </c>
      <c r="T792" s="127">
        <f>Inputs!U477</f>
        <v>0</v>
      </c>
    </row>
    <row r="793" spans="1:20" s="32" customFormat="1">
      <c r="A793" s="23" t="s">
        <v>276</v>
      </c>
      <c r="B793" s="127">
        <f>Inputs!C483</f>
        <v>0</v>
      </c>
      <c r="C793" s="127">
        <f>Inputs!D483</f>
        <v>2023.5792084403456</v>
      </c>
      <c r="D793" s="127">
        <f>Inputs!E483</f>
        <v>2820.8630136986303</v>
      </c>
      <c r="E793" s="127">
        <f>Inputs!F483</f>
        <v>3256.4174311926604</v>
      </c>
      <c r="F793" s="127">
        <f>Inputs!G483</f>
        <v>2492.1042253521127</v>
      </c>
      <c r="G793" s="127">
        <f>Inputs!H483</f>
        <v>4055.295111511602</v>
      </c>
      <c r="H793" s="127">
        <f>Inputs!I483</f>
        <v>4104.4455058619187</v>
      </c>
      <c r="I793" s="127">
        <f>Inputs!J483</f>
        <v>4097.5564152159895</v>
      </c>
      <c r="J793" s="127">
        <f>Inputs!K483</f>
        <v>5503</v>
      </c>
      <c r="K793" s="127">
        <f>Inputs!L483</f>
        <v>15686</v>
      </c>
      <c r="L793" s="127">
        <f>Inputs!M483</f>
        <v>14776</v>
      </c>
      <c r="M793" s="127">
        <f>Inputs!N483</f>
        <v>14497</v>
      </c>
      <c r="N793" s="127">
        <f>Inputs!O483</f>
        <v>13866</v>
      </c>
      <c r="O793" s="127">
        <f>Inputs!P483</f>
        <v>13076</v>
      </c>
      <c r="P793" s="127">
        <f>Inputs!Q483</f>
        <v>12338</v>
      </c>
      <c r="Q793" s="127">
        <f>Inputs!R483</f>
        <v>11821</v>
      </c>
      <c r="R793" s="127">
        <f>Inputs!S483</f>
        <v>11459</v>
      </c>
      <c r="S793" s="127">
        <f>Inputs!T483</f>
        <v>10900</v>
      </c>
      <c r="T793" s="127">
        <f>Inputs!U483</f>
        <v>10667</v>
      </c>
    </row>
    <row r="794" spans="1:20" s="32" customFormat="1">
      <c r="A794" s="40"/>
      <c r="B794" s="149"/>
      <c r="C794" s="150"/>
    </row>
    <row r="795" spans="1:20" s="32" customFormat="1">
      <c r="A795" s="40"/>
      <c r="B795" s="149"/>
      <c r="C795" s="150"/>
    </row>
    <row r="796" spans="1:20" s="32" customFormat="1">
      <c r="A796" s="40"/>
      <c r="B796" s="149"/>
      <c r="C796" s="150"/>
    </row>
    <row r="797" spans="1:20" s="32" customFormat="1" ht="23.4">
      <c r="A797" s="344"/>
      <c r="C797" s="150"/>
    </row>
    <row r="798" spans="1:20" s="32" customFormat="1" ht="18">
      <c r="A798" s="148"/>
      <c r="C798" s="150"/>
    </row>
    <row r="799" spans="1:20" s="32" customFormat="1">
      <c r="A799" s="34"/>
      <c r="B799" s="38"/>
      <c r="C799" s="150"/>
    </row>
    <row r="800" spans="1:20" s="32" customFormat="1">
      <c r="A800" s="153"/>
      <c r="B800" s="153"/>
      <c r="C800" s="150"/>
    </row>
    <row r="801" spans="1:3" s="32" customFormat="1">
      <c r="A801" s="153"/>
      <c r="B801" s="153"/>
      <c r="C801" s="150"/>
    </row>
    <row r="802" spans="1:3" s="32" customFormat="1">
      <c r="C802" s="150"/>
    </row>
    <row r="803" spans="1:3" s="32" customFormat="1" ht="18">
      <c r="A803" s="148"/>
      <c r="C803" s="150"/>
    </row>
    <row r="804" spans="1:3" s="32" customFormat="1">
      <c r="A804" s="40"/>
      <c r="B804" s="149"/>
      <c r="C804" s="150"/>
    </row>
    <row r="805" spans="1:3" s="32" customFormat="1">
      <c r="A805" s="40"/>
      <c r="B805" s="149"/>
      <c r="C805" s="150"/>
    </row>
    <row r="806" spans="1:3" s="32" customFormat="1">
      <c r="A806" s="40"/>
      <c r="B806" s="149"/>
      <c r="C806" s="150"/>
    </row>
    <row r="807" spans="1:3" s="32" customFormat="1">
      <c r="A807" s="40"/>
      <c r="B807" s="149"/>
      <c r="C807" s="150"/>
    </row>
    <row r="808" spans="1:3" s="32" customFormat="1">
      <c r="A808" s="40"/>
      <c r="B808" s="149"/>
      <c r="C808" s="150"/>
    </row>
    <row r="809" spans="1:3" s="32" customFormat="1">
      <c r="A809" s="40"/>
      <c r="B809" s="149"/>
      <c r="C809" s="150"/>
    </row>
    <row r="810" spans="1:3" s="32" customFormat="1" ht="15.6">
      <c r="A810" s="333" t="s">
        <v>324</v>
      </c>
      <c r="C810" s="150"/>
    </row>
    <row r="811" spans="1:3" s="32" customFormat="1">
      <c r="A811" s="25" t="s">
        <v>33</v>
      </c>
      <c r="B811" s="26" t="s">
        <v>34</v>
      </c>
      <c r="C811" s="150"/>
    </row>
    <row r="812" spans="1:3" s="32" customFormat="1">
      <c r="A812" s="115" t="s">
        <v>337</v>
      </c>
      <c r="B812" s="115" t="s">
        <v>423</v>
      </c>
      <c r="C812" s="150"/>
    </row>
    <row r="813" spans="1:3" s="32" customFormat="1">
      <c r="A813" s="40"/>
      <c r="B813" s="149"/>
      <c r="C813" s="150"/>
    </row>
    <row r="814" spans="1:3" s="32" customFormat="1">
      <c r="A814" s="40"/>
      <c r="B814" s="149"/>
      <c r="C814" s="150"/>
    </row>
    <row r="815" spans="1:3" s="32" customFormat="1">
      <c r="A815" s="40"/>
      <c r="B815" s="149"/>
      <c r="C815" s="150"/>
    </row>
    <row r="816" spans="1:3" s="32" customFormat="1">
      <c r="A816" s="40"/>
      <c r="B816" s="149"/>
      <c r="C816" s="150"/>
    </row>
    <row r="817" spans="1:3" s="32" customFormat="1">
      <c r="A817" s="40"/>
      <c r="B817" s="149"/>
      <c r="C817" s="150"/>
    </row>
    <row r="818" spans="1:3" s="32" customFormat="1">
      <c r="A818" s="40"/>
      <c r="B818" s="149"/>
      <c r="C818" s="150"/>
    </row>
    <row r="819" spans="1:3" s="32" customFormat="1">
      <c r="A819" s="40"/>
      <c r="B819" s="149"/>
      <c r="C819" s="150"/>
    </row>
    <row r="820" spans="1:3" s="32" customFormat="1">
      <c r="A820" s="40"/>
      <c r="B820" s="149"/>
      <c r="C820" s="150"/>
    </row>
    <row r="821" spans="1:3" s="32" customFormat="1">
      <c r="A821" s="40"/>
      <c r="B821" s="149"/>
      <c r="C821" s="150"/>
    </row>
    <row r="822" spans="1:3" s="32" customFormat="1">
      <c r="A822" s="40"/>
      <c r="B822" s="149"/>
      <c r="C822" s="150"/>
    </row>
    <row r="823" spans="1:3" s="32" customFormat="1">
      <c r="A823" s="40"/>
      <c r="B823" s="149"/>
      <c r="C823" s="150"/>
    </row>
    <row r="824" spans="1:3" s="32" customFormat="1">
      <c r="A824" s="40"/>
      <c r="B824" s="149"/>
      <c r="C824" s="150"/>
    </row>
    <row r="825" spans="1:3" s="32" customFormat="1">
      <c r="A825" s="40"/>
      <c r="B825" s="149"/>
      <c r="C825" s="150"/>
    </row>
    <row r="826" spans="1:3" s="32" customFormat="1">
      <c r="A826" s="40"/>
      <c r="B826" s="149"/>
      <c r="C826" s="150"/>
    </row>
    <row r="827" spans="1:3" s="32" customFormat="1">
      <c r="A827" s="40"/>
      <c r="B827" s="149"/>
      <c r="C827" s="150"/>
    </row>
    <row r="828" spans="1:3" s="32" customFormat="1">
      <c r="A828" s="40"/>
      <c r="B828" s="149"/>
      <c r="C828" s="150"/>
    </row>
    <row r="829" spans="1:3" s="32" customFormat="1">
      <c r="A829" s="40"/>
      <c r="B829" s="149"/>
      <c r="C829" s="150"/>
    </row>
    <row r="830" spans="1:3" s="32" customFormat="1">
      <c r="A830" s="40"/>
      <c r="B830" s="149"/>
      <c r="C830" s="150"/>
    </row>
    <row r="831" spans="1:3" s="32" customFormat="1" ht="15.6">
      <c r="A831" s="333" t="s">
        <v>323</v>
      </c>
      <c r="C831" s="150"/>
    </row>
    <row r="832" spans="1:3" s="32" customFormat="1">
      <c r="A832" s="25" t="s">
        <v>33</v>
      </c>
      <c r="B832" s="26" t="s">
        <v>34</v>
      </c>
      <c r="C832" s="150"/>
    </row>
    <row r="833" spans="1:5" s="32" customFormat="1">
      <c r="A833" s="115" t="s">
        <v>337</v>
      </c>
      <c r="B833" s="115" t="s">
        <v>424</v>
      </c>
      <c r="C833" s="150"/>
    </row>
    <row r="834" spans="1:5" s="32" customFormat="1">
      <c r="A834" s="40"/>
      <c r="B834" s="149"/>
      <c r="C834" s="150"/>
    </row>
    <row r="835" spans="1:5" s="32" customFormat="1">
      <c r="A835" s="40"/>
      <c r="B835" s="149"/>
      <c r="C835" s="150"/>
    </row>
    <row r="836" spans="1:5" s="32" customFormat="1">
      <c r="A836" s="40"/>
      <c r="B836" s="149"/>
      <c r="C836" s="150"/>
    </row>
    <row r="837" spans="1:5" s="32" customFormat="1">
      <c r="A837" s="40"/>
      <c r="B837" s="149"/>
      <c r="C837" s="150"/>
    </row>
    <row r="838" spans="1:5" s="32" customFormat="1">
      <c r="A838" s="40"/>
      <c r="B838" s="149"/>
      <c r="C838" s="150"/>
    </row>
    <row r="839" spans="1:5" s="32" customFormat="1">
      <c r="A839" s="40"/>
      <c r="B839" s="149"/>
      <c r="C839" s="150"/>
    </row>
    <row r="840" spans="1:5" s="32" customFormat="1">
      <c r="A840" s="40"/>
      <c r="B840" s="149"/>
      <c r="C840" s="150"/>
    </row>
    <row r="841" spans="1:5" s="32" customFormat="1">
      <c r="A841" s="40"/>
      <c r="B841" s="149"/>
      <c r="C841" s="150"/>
    </row>
    <row r="842" spans="1:5" s="32" customFormat="1">
      <c r="A842" s="40"/>
      <c r="B842" s="149"/>
      <c r="C842" s="150"/>
    </row>
    <row r="843" spans="1:5" s="32" customFormat="1">
      <c r="A843" s="40"/>
      <c r="B843" s="149"/>
      <c r="C843" s="150"/>
    </row>
    <row r="844" spans="1:5" s="32" customFormat="1">
      <c r="A844" s="40"/>
      <c r="B844" s="149"/>
      <c r="C844" s="150"/>
    </row>
    <row r="845" spans="1:5" s="32" customFormat="1">
      <c r="A845" s="40"/>
      <c r="B845" s="149"/>
      <c r="C845" s="150"/>
    </row>
    <row r="846" spans="1:5" s="32" customFormat="1">
      <c r="A846" s="40"/>
      <c r="B846" s="149"/>
      <c r="C846" s="150"/>
    </row>
    <row r="847" spans="1:5" s="32" customFormat="1">
      <c r="A847" s="40"/>
      <c r="B847" s="149"/>
      <c r="C847" s="150"/>
      <c r="E847" s="152"/>
    </row>
    <row r="848" spans="1:5" s="32" customFormat="1">
      <c r="E848" s="152"/>
    </row>
    <row r="849" spans="1:11" s="32" customFormat="1">
      <c r="E849" s="152"/>
    </row>
    <row r="850" spans="1:11" s="32" customFormat="1">
      <c r="E850" s="152"/>
    </row>
    <row r="851" spans="1:11" s="32" customFormat="1" ht="15.6">
      <c r="A851" s="333" t="s">
        <v>370</v>
      </c>
      <c r="E851" s="152"/>
    </row>
    <row r="852" spans="1:11" s="32" customFormat="1">
      <c r="A852" s="25" t="s">
        <v>33</v>
      </c>
      <c r="B852" s="26" t="s">
        <v>34</v>
      </c>
      <c r="E852" s="152"/>
    </row>
    <row r="853" spans="1:11" s="32" customFormat="1">
      <c r="A853" s="115" t="s">
        <v>337</v>
      </c>
      <c r="B853" s="115" t="s">
        <v>337</v>
      </c>
      <c r="E853" s="152"/>
    </row>
    <row r="854" spans="1:11" s="32" customFormat="1">
      <c r="E854" s="152"/>
    </row>
    <row r="855" spans="1:11" s="32" customFormat="1">
      <c r="A855" s="336" t="s">
        <v>49</v>
      </c>
      <c r="B855" s="336">
        <v>2018</v>
      </c>
      <c r="C855" s="336">
        <v>2019</v>
      </c>
      <c r="D855" s="336">
        <v>2020</v>
      </c>
      <c r="E855" s="336">
        <v>2021</v>
      </c>
      <c r="F855" s="336">
        <v>2022</v>
      </c>
      <c r="G855" s="336">
        <v>2023</v>
      </c>
      <c r="H855" s="336">
        <v>2024</v>
      </c>
      <c r="I855" s="336">
        <v>2025</v>
      </c>
      <c r="J855" s="336">
        <v>2026</v>
      </c>
    </row>
    <row r="856" spans="1:11" s="32" customFormat="1">
      <c r="A856" s="23" t="s">
        <v>167</v>
      </c>
      <c r="B856" s="23"/>
      <c r="C856" s="23"/>
      <c r="D856" s="23"/>
      <c r="E856" s="23"/>
      <c r="F856" s="127">
        <f>Inputs!C538/1000</f>
        <v>274.33322994745066</v>
      </c>
      <c r="G856" s="127">
        <v>0</v>
      </c>
      <c r="H856" s="127">
        <v>0</v>
      </c>
      <c r="I856" s="127">
        <v>0</v>
      </c>
      <c r="J856" s="127">
        <v>0</v>
      </c>
    </row>
    <row r="857" spans="1:11" s="32" customFormat="1">
      <c r="A857" s="23" t="s">
        <v>380</v>
      </c>
      <c r="B857" s="23"/>
      <c r="C857" s="23"/>
      <c r="D857" s="23"/>
      <c r="E857" s="23"/>
      <c r="F857" s="127">
        <v>0</v>
      </c>
      <c r="G857" s="127" cm="1">
        <f t="array" ref="G857:J857">Inputs!D538:G538/1000</f>
        <v>297.58199999999999</v>
      </c>
      <c r="H857" s="127">
        <v>333.77199999999999</v>
      </c>
      <c r="I857" s="127">
        <v>371.33300000000003</v>
      </c>
      <c r="J857" s="127">
        <v>412.66300000000001</v>
      </c>
    </row>
    <row r="858" spans="1:11" s="32" customFormat="1">
      <c r="A858" s="23" t="s">
        <v>381</v>
      </c>
      <c r="B858" s="23"/>
      <c r="C858" s="23"/>
      <c r="D858" s="23"/>
      <c r="E858" s="23"/>
      <c r="F858" s="127">
        <v>0</v>
      </c>
      <c r="G858" s="127" cm="1">
        <f t="array" ref="G858:J858">Inputs!H538:K538/1000</f>
        <v>296.59486831756925</v>
      </c>
      <c r="H858" s="127">
        <v>327.52690330525428</v>
      </c>
      <c r="I858" s="127">
        <v>357.57944546481281</v>
      </c>
      <c r="J858" s="127">
        <v>389.94873088035195</v>
      </c>
    </row>
    <row r="859" spans="1:11" s="32" customFormat="1">
      <c r="A859" s="24" t="s">
        <v>384</v>
      </c>
      <c r="B859" s="127">
        <v>256.70057362368709</v>
      </c>
      <c r="C859" s="127">
        <v>255.85846327512601</v>
      </c>
      <c r="D859" s="127">
        <v>263.45704324338794</v>
      </c>
      <c r="E859" s="127">
        <v>264.43299999999999</v>
      </c>
      <c r="F859" s="127"/>
      <c r="G859" s="127"/>
      <c r="H859" s="127"/>
      <c r="I859" s="127"/>
      <c r="J859" s="127"/>
      <c r="K859" s="310"/>
    </row>
    <row r="860" spans="1:11" s="32" customFormat="1">
      <c r="A860" s="24" t="s">
        <v>385</v>
      </c>
      <c r="B860" s="127">
        <v>239.1210462418189</v>
      </c>
      <c r="C860" s="127">
        <v>244.31021028598914</v>
      </c>
      <c r="D860" s="127">
        <v>250.02190069796185</v>
      </c>
      <c r="E860" s="127">
        <v>256.34219352579197</v>
      </c>
      <c r="F860" s="127">
        <v>262.79138640956245</v>
      </c>
      <c r="G860" s="127"/>
      <c r="H860" s="127"/>
      <c r="I860" s="127"/>
      <c r="J860" s="127"/>
    </row>
    <row r="861" spans="1:11" s="32" customFormat="1">
      <c r="E861" s="152"/>
    </row>
    <row r="862" spans="1:11" s="32" customFormat="1">
      <c r="E862" s="152"/>
    </row>
    <row r="863" spans="1:11" s="32" customFormat="1">
      <c r="E863" s="152"/>
    </row>
    <row r="864" spans="1:11" s="32" customFormat="1">
      <c r="E864" s="152"/>
    </row>
    <row r="865" spans="5:5" s="32" customFormat="1">
      <c r="E865" s="152"/>
    </row>
    <row r="866" spans="5:5" s="32" customFormat="1">
      <c r="E866" s="152"/>
    </row>
    <row r="867" spans="5:5" s="32" customFormat="1">
      <c r="E867" s="152"/>
    </row>
    <row r="868" spans="5:5" s="32" customFormat="1">
      <c r="E868" s="152"/>
    </row>
    <row r="869" spans="5:5" s="32" customFormat="1">
      <c r="E869" s="152"/>
    </row>
    <row r="870" spans="5:5" s="32" customFormat="1">
      <c r="E870" s="152"/>
    </row>
    <row r="871" spans="5:5" s="32" customFormat="1">
      <c r="E871" s="152"/>
    </row>
    <row r="872" spans="5:5" s="32" customFormat="1">
      <c r="E872" s="152"/>
    </row>
    <row r="873" spans="5:5" s="32" customFormat="1">
      <c r="E873" s="152"/>
    </row>
    <row r="874" spans="5:5" s="32" customFormat="1">
      <c r="E874" s="152"/>
    </row>
    <row r="875" spans="5:5" s="32" customFormat="1">
      <c r="E875" s="152"/>
    </row>
    <row r="876" spans="5:5" s="32" customFormat="1">
      <c r="E876" s="152"/>
    </row>
    <row r="877" spans="5:5" s="32" customFormat="1">
      <c r="E877" s="152"/>
    </row>
    <row r="878" spans="5:5" s="32" customFormat="1">
      <c r="E878" s="152"/>
    </row>
    <row r="879" spans="5:5" s="32" customFormat="1">
      <c r="E879" s="152"/>
    </row>
    <row r="880" spans="5:5" s="32" customFormat="1">
      <c r="E880" s="152"/>
    </row>
    <row r="881" spans="5:5" s="32" customFormat="1">
      <c r="E881" s="152"/>
    </row>
    <row r="882" spans="5:5" s="32" customFormat="1">
      <c r="E882" s="152"/>
    </row>
    <row r="883" spans="5:5" s="32" customFormat="1">
      <c r="E883" s="152"/>
    </row>
    <row r="884" spans="5:5" s="32" customFormat="1">
      <c r="E884" s="152"/>
    </row>
    <row r="885" spans="5:5" s="32" customFormat="1">
      <c r="E885" s="152"/>
    </row>
    <row r="886" spans="5:5" s="32" customFormat="1">
      <c r="E886" s="152"/>
    </row>
    <row r="887" spans="5:5" s="32" customFormat="1">
      <c r="E887" s="152"/>
    </row>
    <row r="888" spans="5:5" s="32" customFormat="1">
      <c r="E888" s="152"/>
    </row>
    <row r="889" spans="5:5" s="32" customFormat="1">
      <c r="E889" s="152"/>
    </row>
    <row r="890" spans="5:5" s="32" customFormat="1">
      <c r="E890" s="152"/>
    </row>
    <row r="891" spans="5:5" s="32" customFormat="1">
      <c r="E891" s="152"/>
    </row>
    <row r="892" spans="5:5" s="32" customFormat="1">
      <c r="E892" s="152"/>
    </row>
    <row r="893" spans="5:5" s="32" customFormat="1">
      <c r="E893" s="152"/>
    </row>
    <row r="894" spans="5:5" s="32" customFormat="1">
      <c r="E894" s="152"/>
    </row>
    <row r="895" spans="5:5" s="32" customFormat="1">
      <c r="E895" s="152"/>
    </row>
    <row r="896" spans="5:5" s="32" customFormat="1">
      <c r="E896" s="152"/>
    </row>
    <row r="897" spans="5:5" s="32" customFormat="1">
      <c r="E897" s="152"/>
    </row>
    <row r="898" spans="5:5" s="32" customFormat="1">
      <c r="E898" s="152"/>
    </row>
    <row r="899" spans="5:5" s="32" customFormat="1">
      <c r="E899" s="152"/>
    </row>
    <row r="900" spans="5:5" s="32" customFormat="1">
      <c r="E900" s="152"/>
    </row>
    <row r="901" spans="5:5" s="32" customFormat="1">
      <c r="E901" s="152"/>
    </row>
    <row r="902" spans="5:5" s="32" customFormat="1">
      <c r="E902" s="152"/>
    </row>
    <row r="903" spans="5:5" s="32" customFormat="1">
      <c r="E903" s="152"/>
    </row>
    <row r="904" spans="5:5" s="32" customFormat="1">
      <c r="E904" s="152"/>
    </row>
    <row r="905" spans="5:5" s="32" customFormat="1">
      <c r="E905" s="152"/>
    </row>
    <row r="906" spans="5:5" s="32" customFormat="1">
      <c r="E906" s="152"/>
    </row>
    <row r="907" spans="5:5" s="32" customFormat="1">
      <c r="E907" s="152"/>
    </row>
    <row r="908" spans="5:5" s="32" customFormat="1">
      <c r="E908" s="152"/>
    </row>
    <row r="909" spans="5:5" s="32" customFormat="1">
      <c r="E909" s="152"/>
    </row>
    <row r="910" spans="5:5" s="32" customFormat="1">
      <c r="E910" s="152"/>
    </row>
    <row r="911" spans="5:5" s="32" customFormat="1">
      <c r="E911" s="152"/>
    </row>
    <row r="912" spans="5:5" s="32" customFormat="1">
      <c r="E912" s="152"/>
    </row>
    <row r="913" spans="5:5" s="32" customFormat="1">
      <c r="E913" s="152"/>
    </row>
    <row r="914" spans="5:5" s="32" customFormat="1">
      <c r="E914" s="152"/>
    </row>
    <row r="915" spans="5:5" s="32" customFormat="1">
      <c r="E915" s="152"/>
    </row>
    <row r="916" spans="5:5" s="32" customFormat="1">
      <c r="E916" s="152"/>
    </row>
    <row r="917" spans="5:5" s="32" customFormat="1">
      <c r="E917" s="152"/>
    </row>
    <row r="918" spans="5:5" s="32" customFormat="1">
      <c r="E918" s="152"/>
    </row>
    <row r="919" spans="5:5" s="32" customFormat="1">
      <c r="E919" s="152"/>
    </row>
    <row r="920" spans="5:5" s="32" customFormat="1">
      <c r="E920" s="152"/>
    </row>
    <row r="921" spans="5:5" s="32" customFormat="1">
      <c r="E921" s="152"/>
    </row>
    <row r="922" spans="5:5" s="32" customFormat="1">
      <c r="E922" s="152"/>
    </row>
    <row r="923" spans="5:5" s="32" customFormat="1">
      <c r="E923" s="152"/>
    </row>
    <row r="924" spans="5:5" s="32" customFormat="1">
      <c r="E924" s="152"/>
    </row>
    <row r="925" spans="5:5" s="32" customFormat="1">
      <c r="E925" s="152"/>
    </row>
    <row r="926" spans="5:5" s="32" customFormat="1">
      <c r="E926" s="152"/>
    </row>
    <row r="927" spans="5:5" s="32" customFormat="1">
      <c r="E927" s="152"/>
    </row>
    <row r="928" spans="5:5" s="32" customFormat="1">
      <c r="E928" s="152"/>
    </row>
    <row r="929" spans="5:5" s="32" customFormat="1">
      <c r="E929" s="152"/>
    </row>
    <row r="930" spans="5:5" s="32" customFormat="1">
      <c r="E930" s="152"/>
    </row>
    <row r="931" spans="5:5" s="32" customFormat="1">
      <c r="E931" s="152"/>
    </row>
    <row r="932" spans="5:5" s="32" customFormat="1">
      <c r="E932" s="152"/>
    </row>
    <row r="933" spans="5:5" s="32" customFormat="1">
      <c r="E933" s="152"/>
    </row>
    <row r="934" spans="5:5" s="32" customFormat="1">
      <c r="E934" s="152"/>
    </row>
    <row r="935" spans="5:5" s="32" customFormat="1">
      <c r="E935" s="152"/>
    </row>
    <row r="936" spans="5:5" s="32" customFormat="1">
      <c r="E936" s="152"/>
    </row>
    <row r="937" spans="5:5" s="32" customFormat="1">
      <c r="E937" s="152"/>
    </row>
    <row r="938" spans="5:5" s="32" customFormat="1">
      <c r="E938" s="152"/>
    </row>
    <row r="939" spans="5:5" s="32" customFormat="1">
      <c r="E939" s="152"/>
    </row>
    <row r="940" spans="5:5" s="32" customFormat="1">
      <c r="E940" s="152"/>
    </row>
    <row r="941" spans="5:5" s="32" customFormat="1">
      <c r="E941" s="152"/>
    </row>
    <row r="942" spans="5:5" s="32" customFormat="1">
      <c r="E942" s="152"/>
    </row>
    <row r="943" spans="5:5" s="32" customFormat="1">
      <c r="E943" s="152"/>
    </row>
    <row r="944" spans="5:5" s="32" customFormat="1">
      <c r="E944" s="152"/>
    </row>
    <row r="945" spans="5:5" s="32" customFormat="1">
      <c r="E945" s="152"/>
    </row>
    <row r="946" spans="5:5" s="32" customFormat="1">
      <c r="E946" s="152"/>
    </row>
    <row r="947" spans="5:5" s="32" customFormat="1">
      <c r="E947" s="152"/>
    </row>
    <row r="948" spans="5:5" s="32" customFormat="1">
      <c r="E948" s="152"/>
    </row>
    <row r="949" spans="5:5" s="32" customFormat="1">
      <c r="E949" s="152"/>
    </row>
    <row r="950" spans="5:5" s="32" customFormat="1">
      <c r="E950" s="152"/>
    </row>
    <row r="951" spans="5:5" s="32" customFormat="1">
      <c r="E951" s="152"/>
    </row>
    <row r="952" spans="5:5" s="32" customFormat="1">
      <c r="E952" s="152"/>
    </row>
    <row r="953" spans="5:5" s="32" customFormat="1">
      <c r="E953" s="152"/>
    </row>
    <row r="954" spans="5:5" s="32" customFormat="1">
      <c r="E954" s="152"/>
    </row>
    <row r="955" spans="5:5" s="32" customFormat="1">
      <c r="E955" s="152"/>
    </row>
    <row r="956" spans="5:5" s="32" customFormat="1">
      <c r="E956" s="152"/>
    </row>
    <row r="957" spans="5:5" s="32" customFormat="1">
      <c r="E957" s="152"/>
    </row>
    <row r="958" spans="5:5" s="32" customFormat="1">
      <c r="E958" s="152"/>
    </row>
    <row r="959" spans="5:5" s="32" customFormat="1">
      <c r="E959" s="152"/>
    </row>
    <row r="960" spans="5:5" s="32" customFormat="1">
      <c r="E960" s="152"/>
    </row>
    <row r="961" spans="5:5" s="32" customFormat="1">
      <c r="E961" s="152"/>
    </row>
    <row r="962" spans="5:5" s="32" customFormat="1">
      <c r="E962" s="152"/>
    </row>
    <row r="963" spans="5:5" s="32" customFormat="1">
      <c r="E963" s="152"/>
    </row>
    <row r="964" spans="5:5" s="32" customFormat="1">
      <c r="E964" s="152"/>
    </row>
    <row r="965" spans="5:5" s="32" customFormat="1">
      <c r="E965" s="152"/>
    </row>
    <row r="966" spans="5:5" s="32" customFormat="1">
      <c r="E966" s="152"/>
    </row>
    <row r="967" spans="5:5" s="32" customFormat="1">
      <c r="E967" s="152"/>
    </row>
    <row r="968" spans="5:5" s="32" customFormat="1">
      <c r="E968" s="152"/>
    </row>
    <row r="969" spans="5:5" s="32" customFormat="1">
      <c r="E969" s="152"/>
    </row>
    <row r="970" spans="5:5" s="32" customFormat="1">
      <c r="E970" s="152"/>
    </row>
    <row r="971" spans="5:5" s="32" customFormat="1">
      <c r="E971" s="152"/>
    </row>
    <row r="972" spans="5:5" s="32" customFormat="1">
      <c r="E972" s="152"/>
    </row>
    <row r="973" spans="5:5" s="32" customFormat="1">
      <c r="E973" s="152"/>
    </row>
    <row r="974" spans="5:5" s="32" customFormat="1">
      <c r="E974" s="152"/>
    </row>
    <row r="975" spans="5:5" s="32" customFormat="1">
      <c r="E975" s="152"/>
    </row>
    <row r="976" spans="5:5" s="32" customFormat="1">
      <c r="E976" s="152"/>
    </row>
    <row r="977" spans="5:5" s="32" customFormat="1">
      <c r="E977" s="152"/>
    </row>
    <row r="978" spans="5:5" s="32" customFormat="1">
      <c r="E978" s="152"/>
    </row>
    <row r="979" spans="5:5" s="32" customFormat="1">
      <c r="E979" s="152"/>
    </row>
    <row r="980" spans="5:5" s="32" customFormat="1"/>
  </sheetData>
  <phoneticPr fontId="35" type="noConversion"/>
  <pageMargins left="0.70866141732283472" right="0.70866141732283472" top="0.74803149606299213" bottom="0.74803149606299213" header="0.31496062992125984" footer="0.31496062992125984"/>
  <pageSetup paperSize="9" scale="23" fitToHeight="0" orientation="portrait" r:id="rId1"/>
  <headerFooter>
    <oddFooter>&amp;L&amp;F&amp;C&amp;A&amp;R&amp;P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H39"/>
  <sheetViews>
    <sheetView showGridLines="0" view="pageBreakPreview" zoomScaleNormal="100" zoomScaleSheetLayoutView="100" workbookViewId="0"/>
  </sheetViews>
  <sheetFormatPr defaultRowHeight="14.4"/>
  <cols>
    <col min="1" max="1" width="24.88671875" customWidth="1"/>
    <col min="2" max="2" width="22.44140625" customWidth="1"/>
    <col min="5" max="6" width="18.109375" customWidth="1"/>
    <col min="7" max="7" width="52.88671875" customWidth="1"/>
  </cols>
  <sheetData>
    <row r="1" spans="1:7" ht="25.8">
      <c r="A1" s="20" t="s">
        <v>62</v>
      </c>
      <c r="B1" s="21"/>
      <c r="C1" s="21"/>
      <c r="D1" s="21"/>
      <c r="E1" s="21"/>
      <c r="F1" s="21"/>
      <c r="G1" s="21"/>
    </row>
    <row r="2" spans="1:7">
      <c r="A2" s="21"/>
      <c r="B2" s="21"/>
      <c r="C2" s="21"/>
      <c r="D2" s="21"/>
      <c r="E2" s="21"/>
      <c r="F2" s="21"/>
      <c r="G2" s="21"/>
    </row>
    <row r="3" spans="1:7" ht="23.4">
      <c r="A3" s="22" t="s">
        <v>450</v>
      </c>
      <c r="B3" s="21"/>
      <c r="C3" s="21"/>
      <c r="D3" s="21"/>
      <c r="E3" s="21"/>
      <c r="F3" s="21"/>
      <c r="G3" s="21"/>
    </row>
    <row r="4" spans="1:7" s="8" customFormat="1">
      <c r="A4" s="26" t="s">
        <v>316</v>
      </c>
      <c r="B4" s="26" t="s">
        <v>451</v>
      </c>
      <c r="C4" s="38"/>
      <c r="D4" s="21"/>
      <c r="E4" s="21"/>
      <c r="F4" s="21"/>
      <c r="G4" s="21"/>
    </row>
    <row r="5" spans="1:7" s="8" customFormat="1">
      <c r="A5" s="23" t="s">
        <v>99</v>
      </c>
      <c r="B5" s="45">
        <f>[2]Outputs!$G$54/1000</f>
        <v>219.84905161680069</v>
      </c>
      <c r="C5" s="21"/>
      <c r="D5" s="21"/>
      <c r="E5" s="21"/>
      <c r="F5" s="21"/>
      <c r="G5" s="21"/>
    </row>
    <row r="6" spans="1:7" s="8" customFormat="1">
      <c r="A6" s="46"/>
      <c r="B6" s="350"/>
      <c r="C6" s="21"/>
      <c r="D6" s="21"/>
      <c r="E6" s="21"/>
      <c r="F6" s="21"/>
      <c r="G6" s="21"/>
    </row>
    <row r="7" spans="1:7" s="8" customFormat="1" ht="23.4">
      <c r="A7" s="22" t="s">
        <v>453</v>
      </c>
      <c r="B7" s="21"/>
      <c r="C7" s="21"/>
      <c r="D7" s="21"/>
      <c r="E7" s="21"/>
      <c r="F7" s="21"/>
      <c r="G7" s="21"/>
    </row>
    <row r="8" spans="1:7" s="8" customFormat="1">
      <c r="A8" s="26" t="s">
        <v>316</v>
      </c>
      <c r="B8" s="26" t="s">
        <v>454</v>
      </c>
      <c r="C8" s="21"/>
      <c r="D8" s="21"/>
      <c r="E8" s="21"/>
      <c r="F8" s="21"/>
      <c r="G8" s="21"/>
    </row>
    <row r="9" spans="1:7" s="8" customFormat="1">
      <c r="A9" s="24" t="s">
        <v>99</v>
      </c>
      <c r="B9" s="45">
        <f>[2]Outputs!$G$53</f>
        <v>16.615077254265273</v>
      </c>
      <c r="C9" s="21"/>
      <c r="D9" s="21"/>
      <c r="E9" s="21"/>
      <c r="F9" s="21"/>
      <c r="G9" s="21"/>
    </row>
    <row r="10" spans="1:7" s="8" customFormat="1">
      <c r="A10" s="40"/>
      <c r="B10" s="351"/>
      <c r="C10" s="21"/>
      <c r="D10" s="21"/>
      <c r="E10" s="21"/>
      <c r="F10" s="21" t="s">
        <v>452</v>
      </c>
      <c r="G10" s="21"/>
    </row>
    <row r="11" spans="1:7" s="8" customFormat="1">
      <c r="A11" s="40"/>
      <c r="B11" s="351"/>
      <c r="C11" s="21"/>
      <c r="D11" s="21"/>
      <c r="E11" s="21"/>
      <c r="F11" s="21"/>
      <c r="G11" s="21"/>
    </row>
    <row r="12" spans="1:7" s="8" customFormat="1">
      <c r="A12" s="40"/>
      <c r="B12" s="351"/>
      <c r="C12" s="21"/>
      <c r="D12" s="21"/>
      <c r="E12" s="21"/>
      <c r="F12" s="21"/>
      <c r="G12" s="21"/>
    </row>
    <row r="13" spans="1:7" s="8" customFormat="1">
      <c r="A13" s="21"/>
      <c r="B13" s="21"/>
      <c r="C13" s="21"/>
      <c r="D13" s="21"/>
      <c r="E13" s="21"/>
      <c r="F13" s="21"/>
      <c r="G13" s="21"/>
    </row>
    <row r="14" spans="1:7" ht="23.4">
      <c r="A14" s="22" t="s">
        <v>63</v>
      </c>
      <c r="B14" s="21"/>
      <c r="C14" s="21"/>
      <c r="D14" s="21"/>
      <c r="E14" s="21"/>
      <c r="F14" s="21"/>
      <c r="G14" s="21"/>
    </row>
    <row r="15" spans="1:7" ht="52.5" customHeight="1">
      <c r="A15" s="26"/>
      <c r="B15" s="26" t="str">
        <f>+Inputs!C578</f>
        <v>Actual net allowable revenue $m</v>
      </c>
      <c r="C15" s="26" t="str">
        <f>+Inputs!D578</f>
        <v>Decimal places</v>
      </c>
      <c r="D15" s="21"/>
      <c r="E15" s="21"/>
      <c r="F15" s="21"/>
      <c r="G15" s="21"/>
    </row>
    <row r="16" spans="1:7">
      <c r="A16" s="23" t="str">
        <f>+Inputs!B579</f>
        <v>Starting price</v>
      </c>
      <c r="B16" s="98">
        <f>+Inputs!C579</f>
        <v>147.22728121438954</v>
      </c>
      <c r="C16" s="27">
        <f>+Inputs!D579</f>
        <v>3</v>
      </c>
      <c r="D16" s="21"/>
      <c r="E16" s="21" t="str">
        <f>"The starting price for the Regulatory Period, specified as actual net allowable revenue is $"&amp;IFERROR(ROUND(B16,C16),B16)&amp;"m"</f>
        <v>The starting price for the Regulatory Period, specified as actual net allowable revenue is $147.227m</v>
      </c>
      <c r="F16" s="21"/>
      <c r="G16" s="21"/>
    </row>
    <row r="17" spans="1:7">
      <c r="A17" s="21"/>
      <c r="B17" s="21"/>
      <c r="C17" s="21"/>
      <c r="D17" s="21"/>
      <c r="E17" s="21"/>
      <c r="F17" s="21"/>
      <c r="G17" s="21"/>
    </row>
    <row r="18" spans="1:7">
      <c r="A18" s="21"/>
      <c r="B18" s="21"/>
      <c r="C18" s="21"/>
      <c r="D18" s="21"/>
      <c r="E18" s="21"/>
      <c r="F18" s="21"/>
      <c r="G18" s="21"/>
    </row>
    <row r="19" spans="1:7" s="8" customFormat="1" ht="23.4">
      <c r="A19" s="100" t="str">
        <f>Inputs!B582</f>
        <v>Schedule 2: Rate of change</v>
      </c>
      <c r="B19" s="21"/>
      <c r="C19" s="21"/>
      <c r="D19" s="21"/>
      <c r="E19" s="21"/>
      <c r="F19" s="21"/>
      <c r="G19" s="21"/>
    </row>
    <row r="20" spans="1:7" s="8" customFormat="1">
      <c r="A20" s="23"/>
      <c r="B20" s="23" t="str">
        <f>Inputs!C583</f>
        <v>Rate of change / Alternative X factor</v>
      </c>
      <c r="C20"/>
      <c r="D20" s="21"/>
      <c r="E20" s="21"/>
      <c r="F20" s="21"/>
      <c r="G20" s="21"/>
    </row>
    <row r="21" spans="1:7" s="8" customFormat="1">
      <c r="A21" s="23" t="str">
        <f>Inputs!B584</f>
        <v>Rate of change</v>
      </c>
      <c r="B21" s="352">
        <f>Inputs!C584</f>
        <v>-8.4999999999999742E-2</v>
      </c>
      <c r="C21"/>
      <c r="D21" s="21"/>
      <c r="E21" s="21"/>
      <c r="F21" s="21"/>
      <c r="G21" s="21"/>
    </row>
    <row r="22" spans="1:7" s="8" customFormat="1">
      <c r="A22" s="21"/>
      <c r="B22" s="21"/>
      <c r="C22" s="21"/>
      <c r="D22" s="21"/>
      <c r="E22" s="21"/>
      <c r="F22" s="21"/>
      <c r="G22" s="21"/>
    </row>
    <row r="23" spans="1:7" ht="23.4">
      <c r="A23" s="22" t="s">
        <v>69</v>
      </c>
      <c r="B23" s="21"/>
      <c r="C23" s="21"/>
      <c r="D23" s="21"/>
      <c r="E23" s="21"/>
      <c r="F23" s="21"/>
      <c r="G23" s="21"/>
    </row>
    <row r="24" spans="1:7" ht="71.25" customHeight="1">
      <c r="A24" s="26"/>
      <c r="B24" s="26" t="str">
        <f>+Inputs!C588</f>
        <v>Forecast net allowable revenue $k</v>
      </c>
      <c r="C24" s="26" t="str">
        <f>+Inputs!D588</f>
        <v>Decimal places</v>
      </c>
      <c r="D24" s="21"/>
      <c r="G24" s="21"/>
    </row>
    <row r="25" spans="1:7">
      <c r="A25" s="41">
        <f>+Inputs!B589</f>
        <v>45199</v>
      </c>
      <c r="B25" s="353">
        <f>+Inputs!C589</f>
        <v>147227.28121438954</v>
      </c>
      <c r="C25" s="27">
        <f>+Inputs!D589</f>
        <v>3</v>
      </c>
      <c r="D25" s="21"/>
      <c r="G25" s="21"/>
    </row>
    <row r="26" spans="1:7">
      <c r="A26" s="41">
        <f>+Inputs!B590</f>
        <v>45565</v>
      </c>
      <c r="B26" s="353">
        <f>+Inputs!C590</f>
        <v>163454.71988581572</v>
      </c>
      <c r="C26" s="27">
        <f>+Inputs!D590</f>
        <v>3</v>
      </c>
      <c r="D26" s="21"/>
      <c r="G26" s="21"/>
    </row>
    <row r="27" spans="1:7">
      <c r="A27" s="41">
        <f>+Inputs!B591</f>
        <v>45930</v>
      </c>
      <c r="B27" s="353">
        <f>+Inputs!C591</f>
        <v>180939.31938394424</v>
      </c>
      <c r="C27" s="27">
        <f>+Inputs!D591</f>
        <v>3</v>
      </c>
      <c r="D27" s="21"/>
      <c r="G27" s="21"/>
    </row>
    <row r="28" spans="1:7">
      <c r="A28" s="41">
        <f>+Inputs!B592</f>
        <v>46295</v>
      </c>
      <c r="B28" s="353">
        <f>+Inputs!C592</f>
        <v>200245.54476221118</v>
      </c>
      <c r="C28" s="27">
        <f>+Inputs!D592</f>
        <v>3</v>
      </c>
      <c r="D28" s="21"/>
      <c r="G28" s="21"/>
    </row>
    <row r="29" spans="1:7">
      <c r="A29" s="21"/>
      <c r="B29" s="21"/>
      <c r="C29" s="21"/>
      <c r="D29" s="21"/>
      <c r="G29" s="21"/>
    </row>
    <row r="30" spans="1:7">
      <c r="A30" s="21"/>
      <c r="B30" s="21"/>
      <c r="C30" s="21"/>
      <c r="D30" s="21"/>
      <c r="E30" s="21"/>
      <c r="F30" s="21"/>
      <c r="G30" s="21"/>
    </row>
    <row r="31" spans="1:7" ht="23.4">
      <c r="A31" s="22" t="s">
        <v>95</v>
      </c>
      <c r="B31" s="21"/>
      <c r="C31" s="21"/>
      <c r="D31" s="21"/>
      <c r="E31" s="21"/>
      <c r="F31" s="21"/>
      <c r="G31" s="21"/>
    </row>
    <row r="32" spans="1:7" ht="24.75" customHeight="1">
      <c r="A32" s="26"/>
      <c r="B32" s="26" t="str">
        <f>+Inputs!C596</f>
        <v>Value</v>
      </c>
      <c r="C32" s="26" t="str">
        <f>+Inputs!D596</f>
        <v>Decimal places</v>
      </c>
      <c r="D32" s="21"/>
      <c r="E32" s="21"/>
      <c r="F32" s="21"/>
      <c r="G32" s="21"/>
    </row>
    <row r="33" spans="1:8">
      <c r="A33" s="23" t="str">
        <f>+Inputs!B597</f>
        <v>Discount rate %</v>
      </c>
      <c r="B33" s="43">
        <f>+Inputs!C597*100</f>
        <v>0</v>
      </c>
      <c r="C33" s="27">
        <f>+Inputs!D597</f>
        <v>0</v>
      </c>
      <c r="D33" s="21"/>
      <c r="E33" s="21" t="str">
        <f>"1.3 Discount rate is "&amp;IFERROR(ROUND(B33,C33),B33)&amp;"%; and"</f>
        <v>1.3 Discount rate is 0%; and</v>
      </c>
      <c r="F33" s="21"/>
      <c r="G33" s="21"/>
    </row>
    <row r="34" spans="1:8">
      <c r="A34" s="21"/>
      <c r="B34" s="21"/>
      <c r="C34" s="21"/>
      <c r="D34" s="21"/>
      <c r="E34" s="21"/>
      <c r="F34" s="21"/>
      <c r="G34" s="21"/>
    </row>
    <row r="35" spans="1:8">
      <c r="A35" s="21"/>
      <c r="B35" s="21"/>
      <c r="C35" s="21"/>
      <c r="D35" s="21"/>
      <c r="E35" s="21"/>
      <c r="F35" s="21"/>
      <c r="G35" s="21"/>
    </row>
    <row r="36" spans="1:8" ht="23.4">
      <c r="A36" s="22" t="s">
        <v>96</v>
      </c>
      <c r="B36" s="21"/>
      <c r="C36" s="21"/>
      <c r="D36" s="21"/>
      <c r="E36" s="21"/>
      <c r="F36" s="21"/>
      <c r="G36" s="21"/>
    </row>
    <row r="37" spans="1:8" ht="28.5" customHeight="1">
      <c r="A37" s="26"/>
      <c r="B37" s="26" t="str">
        <f>+Inputs!C600</f>
        <v>Value</v>
      </c>
      <c r="C37" s="26" t="str">
        <f>+Inputs!D600</f>
        <v>Decimal places</v>
      </c>
      <c r="D37" s="21"/>
      <c r="E37" s="21"/>
      <c r="F37" s="21"/>
      <c r="G37" s="21"/>
    </row>
    <row r="38" spans="1:8">
      <c r="A38" s="23" t="str">
        <f>+Inputs!B601</f>
        <v>Discount rate %</v>
      </c>
      <c r="B38" s="43">
        <f>+Inputs!C601*100</f>
        <v>5.67</v>
      </c>
      <c r="C38" s="27">
        <f>+Inputs!D601</f>
        <v>2</v>
      </c>
      <c r="D38" s="21"/>
      <c r="E38" s="21" t="str">
        <f>"67th percentile estimate of post-tax WACC is "&amp;IFERROR(ROUND(B38,C38),B38)&amp;"%."</f>
        <v>67th percentile estimate of post-tax WACC is 5.67%.</v>
      </c>
      <c r="F38" s="21"/>
      <c r="G38" s="21"/>
      <c r="H38" s="21"/>
    </row>
    <row r="39" spans="1:8">
      <c r="A39" s="21"/>
      <c r="B39" s="21"/>
      <c r="C39" s="21"/>
      <c r="D39" s="21"/>
      <c r="E39" s="21"/>
      <c r="F39" s="21"/>
      <c r="G39" s="21"/>
      <c r="H39" s="21"/>
    </row>
  </sheetData>
  <pageMargins left="0.7" right="0.7" top="0.75" bottom="0.75" header="0.3" footer="0.3"/>
  <pageSetup paperSize="9" scale="56" fitToHeight="0" orientation="portrait" r:id="rId1"/>
  <headerFoot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G43"/>
  <sheetViews>
    <sheetView showGridLines="0" view="pageBreakPreview" zoomScaleNormal="100" zoomScaleSheetLayoutView="100" workbookViewId="0"/>
  </sheetViews>
  <sheetFormatPr defaultColWidth="9.109375" defaultRowHeight="14.4"/>
  <cols>
    <col min="1" max="1" width="24.88671875" style="1" customWidth="1"/>
    <col min="2" max="4" width="9.109375" style="1"/>
    <col min="5" max="6" width="18.109375" style="1" customWidth="1"/>
    <col min="7" max="7" width="52.88671875" style="1" customWidth="1"/>
    <col min="8" max="16384" width="9.109375" style="1"/>
  </cols>
  <sheetData>
    <row r="1" spans="1:7" ht="25.8">
      <c r="A1" s="20" t="s">
        <v>71</v>
      </c>
      <c r="B1" s="21"/>
      <c r="C1" s="21"/>
      <c r="D1" s="21"/>
      <c r="E1" s="21"/>
      <c r="F1" s="21"/>
      <c r="G1" s="21"/>
    </row>
    <row r="2" spans="1:7">
      <c r="A2" s="21"/>
      <c r="B2" s="21"/>
      <c r="C2" s="21"/>
      <c r="D2" s="21"/>
      <c r="E2" s="21"/>
      <c r="F2" s="21"/>
      <c r="G2" s="21"/>
    </row>
    <row r="3" spans="1:7" s="8" customFormat="1" ht="23.4">
      <c r="A3" s="22" t="s">
        <v>450</v>
      </c>
      <c r="B3" s="21"/>
      <c r="C3" s="21"/>
      <c r="D3" s="21"/>
      <c r="E3" s="21"/>
      <c r="F3" s="21"/>
      <c r="G3" s="21"/>
    </row>
    <row r="4" spans="1:7" s="8" customFormat="1" ht="27.6">
      <c r="A4" s="26" t="s">
        <v>407</v>
      </c>
      <c r="B4" s="26" t="s">
        <v>451</v>
      </c>
      <c r="C4" s="21"/>
      <c r="D4" s="21"/>
      <c r="E4" s="21"/>
      <c r="F4" s="21"/>
      <c r="G4" s="21"/>
    </row>
    <row r="5" spans="1:7" s="8" customFormat="1">
      <c r="A5" s="23" t="s">
        <v>6</v>
      </c>
      <c r="B5" s="45" cm="1">
        <f t="array" ref="B5:B8">TRANSPOSE([2]Outputs!$C$54:$F$54)/1000</f>
        <v>5.2980765769339921</v>
      </c>
      <c r="C5" s="21"/>
      <c r="D5" s="21"/>
      <c r="E5" s="21"/>
      <c r="F5" s="21"/>
      <c r="G5" s="21"/>
    </row>
    <row r="6" spans="1:7">
      <c r="A6" s="23" t="s">
        <v>7</v>
      </c>
      <c r="B6" s="45">
        <v>95.262002290614149</v>
      </c>
      <c r="C6" s="21"/>
      <c r="D6" s="21"/>
      <c r="E6" s="21"/>
      <c r="F6" s="21"/>
      <c r="G6" s="21"/>
    </row>
    <row r="7" spans="1:7" s="8" customFormat="1">
      <c r="A7" s="23" t="s">
        <v>3</v>
      </c>
      <c r="B7" s="45">
        <v>94.016876204780914</v>
      </c>
      <c r="C7" s="21"/>
      <c r="D7" s="21"/>
      <c r="E7" s="21"/>
      <c r="F7" s="21"/>
      <c r="G7" s="21"/>
    </row>
    <row r="8" spans="1:7" s="8" customFormat="1">
      <c r="A8" s="23" t="s">
        <v>98</v>
      </c>
      <c r="B8" s="45">
        <v>44.218014630959516</v>
      </c>
      <c r="C8" s="21"/>
      <c r="D8" s="21"/>
      <c r="E8" s="21"/>
      <c r="F8" s="21"/>
      <c r="G8" s="21"/>
    </row>
    <row r="9" spans="1:7" s="8" customFormat="1">
      <c r="A9" s="21"/>
      <c r="B9" s="21"/>
      <c r="C9" s="21"/>
      <c r="D9" s="21"/>
      <c r="E9" s="21"/>
      <c r="F9" s="21"/>
      <c r="G9" s="21"/>
    </row>
    <row r="10" spans="1:7" s="8" customFormat="1" ht="23.4">
      <c r="A10" s="22" t="s">
        <v>453</v>
      </c>
      <c r="B10" s="21"/>
      <c r="C10" s="21"/>
      <c r="D10" s="21"/>
      <c r="E10" s="21"/>
      <c r="F10" s="21"/>
      <c r="G10" s="21"/>
    </row>
    <row r="11" spans="1:7" s="8" customFormat="1">
      <c r="A11" s="26" t="s">
        <v>316</v>
      </c>
      <c r="B11" s="26" t="s">
        <v>454</v>
      </c>
      <c r="C11" s="21"/>
      <c r="D11" s="21"/>
      <c r="E11" s="21"/>
      <c r="F11" s="21"/>
      <c r="G11" s="21"/>
    </row>
    <row r="12" spans="1:7" s="8" customFormat="1">
      <c r="A12" s="24" t="s">
        <v>6</v>
      </c>
      <c r="B12" s="45" cm="1">
        <f t="array" ref="B12:B15">TRANSPOSE([2]Outputs!$C$53:$F$53)</f>
        <v>20.025797891122572</v>
      </c>
      <c r="C12" s="21"/>
      <c r="D12" s="21"/>
      <c r="E12" s="21"/>
      <c r="F12" s="21"/>
      <c r="G12" s="21"/>
    </row>
    <row r="13" spans="1:7" s="8" customFormat="1">
      <c r="A13" s="24" t="s">
        <v>7</v>
      </c>
      <c r="B13" s="45">
        <v>17.747292074092464</v>
      </c>
      <c r="C13" s="21"/>
      <c r="D13" s="21"/>
      <c r="E13" s="21"/>
      <c r="F13" s="21"/>
      <c r="G13" s="21"/>
    </row>
    <row r="14" spans="1:7" s="8" customFormat="1">
      <c r="A14" s="24" t="s">
        <v>3</v>
      </c>
      <c r="B14" s="45">
        <v>20.573868761477357</v>
      </c>
      <c r="C14" s="21"/>
      <c r="D14" s="21"/>
      <c r="E14" s="21"/>
      <c r="F14" s="21"/>
      <c r="G14" s="21"/>
    </row>
    <row r="15" spans="1:7" s="8" customFormat="1">
      <c r="A15" s="24" t="s">
        <v>98</v>
      </c>
      <c r="B15" s="45">
        <v>17.280451135888878</v>
      </c>
      <c r="C15" s="21"/>
      <c r="D15" s="21"/>
      <c r="E15" s="21"/>
      <c r="F15" s="21"/>
      <c r="G15" s="21"/>
    </row>
    <row r="16" spans="1:7" s="8" customFormat="1">
      <c r="A16" s="21"/>
      <c r="B16" s="21"/>
      <c r="C16" s="21"/>
      <c r="D16" s="21"/>
      <c r="E16" s="21"/>
      <c r="F16" s="21"/>
      <c r="G16" s="21"/>
    </row>
    <row r="17" spans="1:7" s="8" customFormat="1">
      <c r="A17" s="21"/>
      <c r="B17" s="21"/>
      <c r="C17" s="21"/>
      <c r="D17" s="21"/>
      <c r="E17" s="21"/>
      <c r="F17" s="21"/>
      <c r="G17" s="21"/>
    </row>
    <row r="18" spans="1:7" ht="23.4">
      <c r="A18" s="22" t="s">
        <v>63</v>
      </c>
      <c r="B18" s="21"/>
      <c r="C18" s="21"/>
      <c r="D18" s="21"/>
      <c r="E18" s="32"/>
      <c r="F18" s="32"/>
      <c r="G18" s="21"/>
    </row>
    <row r="19" spans="1:7" ht="55.2">
      <c r="A19" s="26" t="str">
        <f>+Inputs!B616</f>
        <v>GDB</v>
      </c>
      <c r="B19" s="26" t="str">
        <f>+Inputs!C616</f>
        <v>Maximum allowable revenue $m</v>
      </c>
      <c r="C19" s="26" t="str">
        <f>+Inputs!D616</f>
        <v>Decimal places</v>
      </c>
      <c r="D19" s="21"/>
      <c r="E19" s="158"/>
      <c r="F19" s="158"/>
      <c r="G19" s="21"/>
    </row>
    <row r="20" spans="1:7">
      <c r="A20" s="41" t="str">
        <f>+Inputs!B617</f>
        <v>GasNet Limited</v>
      </c>
      <c r="B20" s="98">
        <f>+Inputs!C617</f>
        <v>4.8520403518113273</v>
      </c>
      <c r="C20" s="27">
        <f>+Inputs!D617</f>
        <v>3</v>
      </c>
      <c r="D20" s="21"/>
      <c r="E20" s="159"/>
      <c r="F20" s="160"/>
      <c r="G20" s="21"/>
    </row>
    <row r="21" spans="1:7">
      <c r="A21" s="41" t="str">
        <f>+Inputs!B618</f>
        <v>Powerco Limited</v>
      </c>
      <c r="B21" s="98">
        <f>+Inputs!C618</f>
        <v>57.632911093390462</v>
      </c>
      <c r="C21" s="27">
        <f>+Inputs!D618</f>
        <v>3</v>
      </c>
      <c r="D21" s="21"/>
      <c r="E21" s="160"/>
      <c r="F21" s="160"/>
      <c r="G21" s="21"/>
    </row>
    <row r="22" spans="1:7">
      <c r="A22" s="41" t="str">
        <f>+Inputs!B619</f>
        <v>Vector Limited</v>
      </c>
      <c r="B22" s="98">
        <f>+Inputs!C619</f>
        <v>58.316783576111384</v>
      </c>
      <c r="C22" s="27">
        <f>+Inputs!D619</f>
        <v>3</v>
      </c>
      <c r="D22" s="21"/>
      <c r="E22" s="160"/>
      <c r="F22" s="160"/>
      <c r="G22" s="21"/>
    </row>
    <row r="23" spans="1:7">
      <c r="A23" s="41" t="str">
        <f>+Inputs!B620</f>
        <v>First Gas Distribution</v>
      </c>
      <c r="B23" s="98">
        <f>+Inputs!C620</f>
        <v>28.565852081866513</v>
      </c>
      <c r="C23" s="27">
        <f>+Inputs!D620</f>
        <v>3</v>
      </c>
      <c r="D23" s="21"/>
      <c r="E23" s="160"/>
      <c r="F23" s="161"/>
      <c r="G23" s="21" t="s">
        <v>452</v>
      </c>
    </row>
    <row r="24" spans="1:7">
      <c r="A24" s="21"/>
      <c r="B24" s="21"/>
      <c r="C24" s="21"/>
      <c r="D24" s="21"/>
      <c r="E24" s="32"/>
      <c r="F24" s="32"/>
      <c r="G24" s="21"/>
    </row>
    <row r="25" spans="1:7" s="8" customFormat="1" ht="23.4">
      <c r="A25" s="22" t="str">
        <f>Inputs!B623</f>
        <v>Schedule 2: rate of change</v>
      </c>
      <c r="B25" s="99"/>
      <c r="C25" s="99"/>
      <c r="D25" s="99"/>
      <c r="E25" s="21"/>
      <c r="F25" s="21"/>
      <c r="G25" s="21"/>
    </row>
    <row r="26" spans="1:7" s="8" customFormat="1" ht="55.2">
      <c r="A26" s="26" t="str">
        <f>Inputs!B624</f>
        <v>GDB</v>
      </c>
      <c r="B26" s="26" t="str">
        <f>Inputs!C624</f>
        <v>Rate of change / Alternative X factor</v>
      </c>
      <c r="C26"/>
      <c r="D26"/>
      <c r="E26" s="21"/>
      <c r="F26" s="21"/>
      <c r="G26" s="21"/>
    </row>
    <row r="27" spans="1:7" s="8" customFormat="1">
      <c r="A27" s="23" t="str">
        <f>Inputs!B625</f>
        <v>GasNet Limited</v>
      </c>
      <c r="B27" s="101">
        <f>Inputs!C625</f>
        <v>-5.4999999999999938E-2</v>
      </c>
      <c r="C27"/>
      <c r="D27"/>
      <c r="E27" s="21"/>
      <c r="F27" s="21"/>
      <c r="G27" s="21"/>
    </row>
    <row r="28" spans="1:7" s="8" customFormat="1">
      <c r="A28" s="23" t="str">
        <f>Inputs!B626</f>
        <v>Powerco Limited</v>
      </c>
      <c r="B28" s="101">
        <f>Inputs!C626</f>
        <v>-4.9999999999999822E-2</v>
      </c>
      <c r="C28"/>
      <c r="D28"/>
      <c r="E28" s="21"/>
      <c r="F28" s="21"/>
      <c r="G28" s="21"/>
    </row>
    <row r="29" spans="1:7" s="8" customFormat="1">
      <c r="A29" s="23" t="str">
        <f>Inputs!B627</f>
        <v>Vector Limited</v>
      </c>
      <c r="B29" s="101">
        <f>Inputs!C627</f>
        <v>0</v>
      </c>
      <c r="C29"/>
      <c r="D29"/>
      <c r="E29" s="21"/>
      <c r="F29" s="21"/>
      <c r="G29" s="21"/>
    </row>
    <row r="30" spans="1:7" s="8" customFormat="1">
      <c r="A30" s="23" t="str">
        <f>Inputs!B628</f>
        <v>First Gas Distribution</v>
      </c>
      <c r="B30" s="101">
        <f>Inputs!C628</f>
        <v>-9.9999999999999867E-2</v>
      </c>
      <c r="C30"/>
      <c r="D30"/>
      <c r="E30" s="21"/>
      <c r="F30" s="21"/>
      <c r="G30" s="21"/>
    </row>
    <row r="31" spans="1:7" s="8" customFormat="1">
      <c r="A31" s="99"/>
      <c r="B31" s="21"/>
      <c r="C31" s="21"/>
      <c r="D31" s="21"/>
      <c r="E31" s="21"/>
      <c r="F31" s="21"/>
      <c r="G31" s="21"/>
    </row>
    <row r="32" spans="1:7" ht="23.4">
      <c r="A32" s="22" t="s">
        <v>78</v>
      </c>
      <c r="B32" s="21"/>
      <c r="C32" s="21"/>
      <c r="D32" s="21"/>
      <c r="E32" s="21"/>
      <c r="F32" s="21"/>
      <c r="G32" s="21"/>
    </row>
    <row r="33" spans="1:7" ht="27.6">
      <c r="A33" s="26" t="str">
        <f>+Inputs!B632</f>
        <v>GDB</v>
      </c>
      <c r="B33" s="26" t="str">
        <f>+Inputs!C632</f>
        <v>ΔD</v>
      </c>
      <c r="C33" s="26" t="str">
        <f>+Inputs!D632</f>
        <v>Decimal places</v>
      </c>
      <c r="D33" s="21"/>
      <c r="E33" s="158"/>
      <c r="F33" s="158"/>
      <c r="G33" s="21"/>
    </row>
    <row r="34" spans="1:7">
      <c r="A34" s="41" t="str">
        <f>+Inputs!B633</f>
        <v>GasNet Limited</v>
      </c>
      <c r="B34" s="44">
        <f>+Inputs!C633</f>
        <v>0.99607102026032623</v>
      </c>
      <c r="C34" s="27">
        <f>+Inputs!D633</f>
        <v>4</v>
      </c>
      <c r="D34" s="21"/>
      <c r="E34" s="160"/>
      <c r="F34" s="160"/>
      <c r="G34" s="21"/>
    </row>
    <row r="35" spans="1:7">
      <c r="A35" s="41" t="str">
        <f>+Inputs!B634</f>
        <v>Powerco Limited</v>
      </c>
      <c r="B35" s="44">
        <f>+Inputs!C634</f>
        <v>1.0280839896344838</v>
      </c>
      <c r="C35" s="27">
        <f>+Inputs!D634</f>
        <v>4</v>
      </c>
      <c r="D35" s="21"/>
      <c r="E35" s="160"/>
      <c r="F35" s="160"/>
      <c r="G35" s="21"/>
    </row>
    <row r="36" spans="1:7">
      <c r="A36" s="41" t="str">
        <f>+Inputs!B635</f>
        <v>Vector Limited</v>
      </c>
      <c r="B36" s="44">
        <f>+Inputs!C635</f>
        <v>1.0297256851263301</v>
      </c>
      <c r="C36" s="27">
        <f>+Inputs!D635</f>
        <v>4</v>
      </c>
      <c r="D36" s="21"/>
      <c r="E36" s="160"/>
      <c r="F36" s="160"/>
      <c r="G36" s="21"/>
    </row>
    <row r="37" spans="1:7">
      <c r="A37" s="41" t="str">
        <f>+Inputs!B636</f>
        <v>First Gas Limited</v>
      </c>
      <c r="B37" s="44">
        <f>+Inputs!C636</f>
        <v>1.0274419505609997</v>
      </c>
      <c r="C37" s="27">
        <f>+Inputs!D636</f>
        <v>4</v>
      </c>
      <c r="D37" s="21"/>
      <c r="E37" s="160"/>
      <c r="F37" s="160"/>
      <c r="G37" s="21"/>
    </row>
    <row r="38" spans="1:7">
      <c r="A38" s="21"/>
      <c r="B38" s="21"/>
      <c r="C38" s="21"/>
      <c r="D38" s="21"/>
      <c r="E38" s="21"/>
      <c r="F38" s="21"/>
      <c r="G38" s="21"/>
    </row>
    <row r="39" spans="1:7">
      <c r="A39" s="21"/>
      <c r="B39" s="21"/>
      <c r="C39" s="21"/>
      <c r="D39" s="21"/>
      <c r="E39" s="21"/>
      <c r="F39" s="21"/>
      <c r="G39" s="21"/>
    </row>
    <row r="40" spans="1:7" ht="23.4">
      <c r="A40" s="22" t="s">
        <v>91</v>
      </c>
      <c r="B40" s="21"/>
      <c r="C40" s="21"/>
      <c r="D40" s="21"/>
      <c r="E40" s="21"/>
      <c r="F40" s="21"/>
      <c r="G40" s="21"/>
    </row>
    <row r="41" spans="1:7" ht="27.6">
      <c r="A41" s="26">
        <f>+Inputs!B640</f>
        <v>0</v>
      </c>
      <c r="B41" s="26" t="str">
        <f>+Inputs!C640</f>
        <v>Value</v>
      </c>
      <c r="C41" s="26" t="str">
        <f>+Inputs!D640</f>
        <v>Decimal places</v>
      </c>
      <c r="D41" s="21"/>
      <c r="E41" s="21"/>
      <c r="F41" s="21"/>
      <c r="G41" s="21"/>
    </row>
    <row r="42" spans="1:7">
      <c r="A42" s="23" t="str">
        <f>+Inputs!B641</f>
        <v>Discount rate %</v>
      </c>
      <c r="B42" s="45">
        <f>+Inputs!C641*100</f>
        <v>4.04</v>
      </c>
      <c r="C42" s="27">
        <f>+Inputs!D641</f>
        <v>2</v>
      </c>
      <c r="D42" s="21"/>
      <c r="E42" s="21" t="str">
        <f>"is the discount rate of "&amp;IFERROR(ROUND(B42,C42),B42)&amp;"%; or"</f>
        <v>is the discount rate of 4.04%; or</v>
      </c>
      <c r="F42" s="21"/>
      <c r="G42" s="21"/>
    </row>
    <row r="43" spans="1:7">
      <c r="A43" s="21"/>
      <c r="B43" s="21"/>
      <c r="C43" s="21"/>
      <c r="D43" s="21"/>
      <c r="E43" s="21"/>
      <c r="F43" s="21"/>
      <c r="G43" s="21"/>
    </row>
  </sheetData>
  <pageMargins left="0.7" right="0.7" top="0.75" bottom="0.75" header="0.3" footer="0.3"/>
  <pageSetup paperSize="9" scale="61" fitToHeight="0" orientation="portrait" r:id="rId1"/>
  <headerFooter>
    <oddFooter>&amp;L&amp;F&amp;C&amp;A&amp;R&amp;P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Users\FlorianS\AppData\Local\Temp\NetRight\Links\iManage\2833113_9.xlsx?!nrtdms:0:!session:COPPER:!database:iManage:!document:2833113,9:?Y*C:\Users\FlorianS\AppData\Local\Temp\NetRight\Links\iManage\2756131_86.xlsx?!nrtdms:0:!session:COPPER:!database:iManage:!document:2756131,86:?Y*C:\Users\FlorianS\AppData\Local\Temp\NetRight\Links\iManage\2663002_17.xlsx?!nrtdms:0:!session:COPPER:!database:iManage:!document:2663002,17:?Y*C:\Users\FlorianS\AppData\Local\Temp\NetRight\Links\iManage\2681544_26.xlsm?!nrtdms:0:!session:COPPER:!database:iManage:!document:2681544,26:?Y*C:\Users\FlorianS\AppData\Local\Temp\NetRight\Links\iManage\2676491_12.xlsx?!nrtdms:0:!session:COPPER:!database:iManage:!document:2676491,12:?Y*</im:linkstream>
</im:links>
</file>

<file path=customXml/itemProps1.xml><?xml version="1.0" encoding="utf-8"?>
<ds:datastoreItem xmlns:ds="http://schemas.openxmlformats.org/officeDocument/2006/customXml" ds:itemID="{47FE3ECD-F007-4215-96C4-DFDB8FE288ED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CoverSheet</vt:lpstr>
      <vt:lpstr>Table of Contents</vt:lpstr>
      <vt:lpstr>Inputs</vt:lpstr>
      <vt:lpstr>RP Tables</vt:lpstr>
      <vt:lpstr>RP Charts</vt:lpstr>
      <vt:lpstr>Tx Tables</vt:lpstr>
      <vt:lpstr>Dx Tables</vt:lpstr>
      <vt:lpstr>'RP Tables'!_ftnref1</vt:lpstr>
      <vt:lpstr>'RP Tables'!_ftnref2</vt:lpstr>
      <vt:lpstr>'Tx Tables'!_Toc474326120</vt:lpstr>
      <vt:lpstr>CoverSheet!Print_Area</vt:lpstr>
      <vt:lpstr>'Dx Tables'!Print_Area</vt:lpstr>
      <vt:lpstr>Inputs!Print_Area</vt:lpstr>
      <vt:lpstr>'RP Charts'!Print_Area</vt:lpstr>
      <vt:lpstr>'RP Tables'!Print_Area</vt:lpstr>
      <vt:lpstr>'Table of Contents'!Print_Area</vt:lpstr>
      <vt:lpstr>'Tx Tables'!Print_Area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2022-05-29T22:16:19Z</dcterms:created>
  <dcterms:modified xsi:type="dcterms:W3CDTF">2022-05-29T22:17:07Z</dcterms:modified>
</cp:coreProperties>
</file>