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filterPrivacy="1" codeName="ThisWorkbook"/>
  <xr:revisionPtr revIDLastSave="0" documentId="13_ncr:1_{F94BD40F-8E0F-4A8B-AECE-CB6AC4DCB966}" xr6:coauthVersionLast="47" xr6:coauthVersionMax="47" xr10:uidLastSave="{00000000-0000-0000-0000-000000000000}"/>
  <bookViews>
    <workbookView xWindow="-120" yWindow="-120" windowWidth="29040" windowHeight="15840" tabRatio="909" xr2:uid="{00000000-000D-0000-FFFF-FFFF00000000}"/>
  </bookViews>
  <sheets>
    <sheet name="Cover Sheet" sheetId="9" r:id="rId1"/>
    <sheet name="Description" sheetId="10" r:id="rId2"/>
    <sheet name="Inputs" sheetId="84" r:id="rId3"/>
    <sheet name="DCF" sheetId="150" r:id="rId4"/>
  </sheets>
  <externalReferences>
    <externalReference r:id="rId5"/>
  </externalReferences>
  <definedNames>
    <definedName name="_xlnm.Print_Area" localSheetId="0">'Cover Sheet'!$A$1:$D$22</definedName>
    <definedName name="_xlnm.Print_Area" localSheetId="3">DCF!$A$1:$N$346</definedName>
    <definedName name="_xlnm.Print_Area" localSheetId="1">Description!$A$1:$F$11</definedName>
    <definedName name="_xlnm.Print_Area" localSheetId="2">Inputs!$A$1:$O$115</definedName>
    <definedName name="WACC">'[1]EDB data'!$B$9</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7" i="84" l="1"/>
  <c r="N27" i="84"/>
  <c r="N53" i="150" l="1"/>
  <c r="N113" i="150"/>
  <c r="C102" i="150"/>
  <c r="C139" i="150"/>
  <c r="C58" i="150"/>
  <c r="E104" i="84"/>
  <c r="F104" i="84"/>
  <c r="G104" i="84"/>
  <c r="H104" i="84"/>
  <c r="I104" i="84"/>
  <c r="J104" i="84"/>
  <c r="K104" i="84"/>
  <c r="L104" i="84"/>
  <c r="M104" i="84"/>
  <c r="D104" i="84"/>
  <c r="N104" i="84"/>
  <c r="M148" i="150" l="1"/>
  <c r="N118" i="150"/>
  <c r="M118" i="150"/>
  <c r="L118" i="150"/>
  <c r="K118" i="150"/>
  <c r="J118" i="150"/>
  <c r="I118" i="150"/>
  <c r="H118" i="150"/>
  <c r="G118" i="150"/>
  <c r="F118" i="150"/>
  <c r="E118" i="150"/>
  <c r="D118" i="150"/>
  <c r="N117" i="150"/>
  <c r="M117" i="150"/>
  <c r="L117" i="150"/>
  <c r="K117" i="150"/>
  <c r="J117" i="150"/>
  <c r="I117" i="150"/>
  <c r="H117" i="150"/>
  <c r="G117" i="150"/>
  <c r="F117" i="150"/>
  <c r="E117" i="150"/>
  <c r="D117" i="150"/>
  <c r="N102" i="150"/>
  <c r="N139" i="150" s="1"/>
  <c r="M102" i="150"/>
  <c r="M139" i="150" s="1"/>
  <c r="L102" i="150"/>
  <c r="L139" i="150" s="1"/>
  <c r="K102" i="150"/>
  <c r="K139" i="150" s="1"/>
  <c r="J102" i="150"/>
  <c r="J139" i="150" s="1"/>
  <c r="I102" i="150"/>
  <c r="I139" i="150" s="1"/>
  <c r="H102" i="150"/>
  <c r="H139" i="150" s="1"/>
  <c r="G102" i="150"/>
  <c r="G139" i="150" s="1"/>
  <c r="F102" i="150"/>
  <c r="F139" i="150" s="1"/>
  <c r="E102" i="150"/>
  <c r="E139" i="150" s="1"/>
  <c r="D102" i="150"/>
  <c r="D139" i="150" s="1"/>
  <c r="M113" i="150"/>
  <c r="L113" i="150"/>
  <c r="K113" i="150"/>
  <c r="J113" i="150"/>
  <c r="I113" i="150"/>
  <c r="H113" i="150"/>
  <c r="G113" i="150"/>
  <c r="F113" i="150"/>
  <c r="E113" i="150"/>
  <c r="D113" i="150"/>
  <c r="N112" i="150"/>
  <c r="N120" i="150" s="1"/>
  <c r="M112" i="150"/>
  <c r="M120" i="150" s="1"/>
  <c r="L112" i="150"/>
  <c r="L120" i="150" s="1"/>
  <c r="K112" i="150"/>
  <c r="K120" i="150" s="1"/>
  <c r="J112" i="150"/>
  <c r="J120" i="150" s="1"/>
  <c r="I112" i="150"/>
  <c r="I120" i="150" s="1"/>
  <c r="H112" i="150"/>
  <c r="H120" i="150" s="1"/>
  <c r="G112" i="150"/>
  <c r="G120" i="150" s="1"/>
  <c r="F112" i="150"/>
  <c r="F120" i="150" s="1"/>
  <c r="E112" i="150"/>
  <c r="E120" i="150" s="1"/>
  <c r="D112" i="150"/>
  <c r="D120" i="150" s="1"/>
  <c r="N111" i="150"/>
  <c r="M111" i="150"/>
  <c r="L111" i="150"/>
  <c r="K111" i="150"/>
  <c r="J111" i="150"/>
  <c r="I111" i="150"/>
  <c r="H111" i="150"/>
  <c r="G111" i="150"/>
  <c r="F111" i="150"/>
  <c r="E111" i="150"/>
  <c r="D111" i="150"/>
  <c r="D110" i="150"/>
  <c r="N106" i="150"/>
  <c r="M106" i="150"/>
  <c r="L106" i="150"/>
  <c r="K106" i="150"/>
  <c r="J106" i="150"/>
  <c r="I106" i="150"/>
  <c r="H106" i="150"/>
  <c r="G106" i="150"/>
  <c r="F106" i="150"/>
  <c r="E106" i="150"/>
  <c r="D106" i="150"/>
  <c r="N105" i="150"/>
  <c r="M105" i="150"/>
  <c r="L105" i="150"/>
  <c r="K105" i="150"/>
  <c r="J105" i="150"/>
  <c r="I105" i="150"/>
  <c r="H105" i="150"/>
  <c r="G105" i="150"/>
  <c r="F105" i="150"/>
  <c r="E105" i="150"/>
  <c r="D105" i="150"/>
  <c r="D104" i="150"/>
  <c r="M92" i="150"/>
  <c r="N62" i="150"/>
  <c r="M62" i="150"/>
  <c r="L62" i="150"/>
  <c r="K62" i="150"/>
  <c r="J62" i="150"/>
  <c r="I62" i="150"/>
  <c r="H62" i="150"/>
  <c r="G62" i="150"/>
  <c r="F62" i="150"/>
  <c r="E62" i="150"/>
  <c r="D62" i="150"/>
  <c r="C62" i="150"/>
  <c r="N61" i="150"/>
  <c r="M61" i="150"/>
  <c r="L61" i="150"/>
  <c r="K61" i="150"/>
  <c r="J61" i="150"/>
  <c r="I61" i="150"/>
  <c r="H61" i="150"/>
  <c r="G61" i="150"/>
  <c r="F61" i="150"/>
  <c r="F66" i="150" s="1"/>
  <c r="E61" i="150"/>
  <c r="D61" i="150"/>
  <c r="C61" i="150"/>
  <c r="M53" i="150"/>
  <c r="L53" i="150"/>
  <c r="K53" i="150"/>
  <c r="J53" i="150"/>
  <c r="I53" i="150"/>
  <c r="H53" i="150"/>
  <c r="G53" i="150"/>
  <c r="F53" i="150"/>
  <c r="E53" i="150"/>
  <c r="D53" i="150"/>
  <c r="N52" i="150"/>
  <c r="N265" i="150" s="1"/>
  <c r="M52" i="150"/>
  <c r="L52" i="150"/>
  <c r="K52" i="150"/>
  <c r="J52" i="150"/>
  <c r="I52" i="150"/>
  <c r="H52" i="150"/>
  <c r="G52" i="150"/>
  <c r="G265" i="150" s="1"/>
  <c r="F52" i="150"/>
  <c r="F265" i="150" s="1"/>
  <c r="E52" i="150"/>
  <c r="D52" i="150"/>
  <c r="N51" i="150"/>
  <c r="M51" i="150"/>
  <c r="L51" i="150"/>
  <c r="K51" i="150"/>
  <c r="J51" i="150"/>
  <c r="J325" i="150" s="1"/>
  <c r="I51" i="150"/>
  <c r="H51" i="150"/>
  <c r="G51" i="150"/>
  <c r="F51" i="150"/>
  <c r="E51" i="150"/>
  <c r="E325" i="150" s="1"/>
  <c r="D51" i="150"/>
  <c r="C49" i="150"/>
  <c r="N45" i="150"/>
  <c r="M45" i="150"/>
  <c r="L45" i="150"/>
  <c r="K45" i="150"/>
  <c r="J45" i="150"/>
  <c r="I45" i="150"/>
  <c r="H45" i="150"/>
  <c r="G45" i="150"/>
  <c r="F45" i="150"/>
  <c r="E45" i="150"/>
  <c r="D45" i="150"/>
  <c r="N44" i="150"/>
  <c r="M44" i="150"/>
  <c r="L44" i="150"/>
  <c r="K44" i="150"/>
  <c r="J44" i="150"/>
  <c r="I44" i="150"/>
  <c r="H44" i="150"/>
  <c r="G44" i="150"/>
  <c r="F44" i="150"/>
  <c r="E44" i="150"/>
  <c r="D44" i="150"/>
  <c r="C42" i="150"/>
  <c r="C46" i="150" s="1"/>
  <c r="D43" i="150" s="1"/>
  <c r="N39" i="150"/>
  <c r="M39" i="150"/>
  <c r="L39" i="150"/>
  <c r="K39" i="150"/>
  <c r="J39" i="150"/>
  <c r="I39" i="150"/>
  <c r="H39" i="150"/>
  <c r="G39" i="150"/>
  <c r="F39" i="150"/>
  <c r="E39" i="150"/>
  <c r="D39" i="150"/>
  <c r="C39" i="150"/>
  <c r="N26" i="150"/>
  <c r="M26" i="150"/>
  <c r="L26" i="150"/>
  <c r="K26" i="150"/>
  <c r="J26" i="150"/>
  <c r="I26" i="150"/>
  <c r="H26" i="150"/>
  <c r="G26" i="150"/>
  <c r="F26" i="150"/>
  <c r="E26" i="150"/>
  <c r="D26" i="150"/>
  <c r="N25" i="150"/>
  <c r="M25" i="150"/>
  <c r="L25" i="150"/>
  <c r="K25" i="150"/>
  <c r="J25" i="150"/>
  <c r="I25" i="150"/>
  <c r="H25" i="150"/>
  <c r="G25" i="150"/>
  <c r="F25" i="150"/>
  <c r="E25" i="150"/>
  <c r="D25" i="150"/>
  <c r="N16" i="150"/>
  <c r="M16" i="150"/>
  <c r="L16" i="150"/>
  <c r="K16" i="150"/>
  <c r="J16" i="150"/>
  <c r="I16" i="150"/>
  <c r="H16" i="150"/>
  <c r="G16" i="150"/>
  <c r="F16" i="150"/>
  <c r="E16" i="150"/>
  <c r="D16" i="150"/>
  <c r="N14" i="150"/>
  <c r="M14" i="150"/>
  <c r="L14" i="150"/>
  <c r="K14" i="150"/>
  <c r="J14" i="150"/>
  <c r="I14" i="150"/>
  <c r="H14" i="150"/>
  <c r="G14" i="150"/>
  <c r="F14" i="150"/>
  <c r="E14" i="150"/>
  <c r="D14" i="150"/>
  <c r="C14" i="150"/>
  <c r="L273" i="150" l="1"/>
  <c r="L58" i="150"/>
  <c r="E273" i="150"/>
  <c r="E58" i="150"/>
  <c r="M273" i="150"/>
  <c r="M58" i="150"/>
  <c r="F273" i="150"/>
  <c r="F58" i="150"/>
  <c r="N273" i="150"/>
  <c r="N58" i="150"/>
  <c r="G273" i="150"/>
  <c r="G58" i="150"/>
  <c r="H273" i="150"/>
  <c r="H58" i="150"/>
  <c r="I273" i="150"/>
  <c r="I58" i="150"/>
  <c r="J273" i="150"/>
  <c r="J58" i="150"/>
  <c r="D273" i="150"/>
  <c r="D58" i="150"/>
  <c r="K273" i="150"/>
  <c r="K58" i="150"/>
  <c r="E27" i="150"/>
  <c r="E66" i="150"/>
  <c r="M66" i="150"/>
  <c r="I66" i="150"/>
  <c r="I27" i="150"/>
  <c r="I327" i="150" s="1"/>
  <c r="D27" i="150"/>
  <c r="L27" i="150"/>
  <c r="L327" i="150" s="1"/>
  <c r="H27" i="150"/>
  <c r="H327" i="150" s="1"/>
  <c r="K27" i="150"/>
  <c r="K327" i="150" s="1"/>
  <c r="M27" i="150"/>
  <c r="J27" i="150"/>
  <c r="J327" i="150" s="1"/>
  <c r="F27" i="150"/>
  <c r="F275" i="150" s="1"/>
  <c r="N27" i="150"/>
  <c r="N327" i="150" s="1"/>
  <c r="G27" i="150"/>
  <c r="G327" i="150" s="1"/>
  <c r="J66" i="150"/>
  <c r="N66" i="150"/>
  <c r="D114" i="150"/>
  <c r="E110" i="150" s="1"/>
  <c r="E114" i="150" s="1"/>
  <c r="F110" i="150" s="1"/>
  <c r="F114" i="150" s="1"/>
  <c r="G110" i="150" s="1"/>
  <c r="G114" i="150" s="1"/>
  <c r="H110" i="150" s="1"/>
  <c r="H114" i="150" s="1"/>
  <c r="I110" i="150" s="1"/>
  <c r="I114" i="150" s="1"/>
  <c r="J110" i="150" s="1"/>
  <c r="J114" i="150" s="1"/>
  <c r="K110" i="150" s="1"/>
  <c r="K114" i="150" s="1"/>
  <c r="L110" i="150" s="1"/>
  <c r="L114" i="150" s="1"/>
  <c r="M110" i="150" s="1"/>
  <c r="M114" i="150" s="1"/>
  <c r="N110" i="150" s="1"/>
  <c r="N114" i="150" s="1"/>
  <c r="D46" i="150"/>
  <c r="E43" i="150" s="1"/>
  <c r="E46" i="150" s="1"/>
  <c r="F43" i="150" s="1"/>
  <c r="F46" i="150" s="1"/>
  <c r="G43" i="150" s="1"/>
  <c r="G46" i="150" s="1"/>
  <c r="H43" i="150" s="1"/>
  <c r="H46" i="150" s="1"/>
  <c r="I43" i="150" s="1"/>
  <c r="I46" i="150" s="1"/>
  <c r="J43" i="150" s="1"/>
  <c r="J46" i="150" s="1"/>
  <c r="K43" i="150" s="1"/>
  <c r="K46" i="150" s="1"/>
  <c r="L43" i="150" s="1"/>
  <c r="L46" i="150" s="1"/>
  <c r="M43" i="150" s="1"/>
  <c r="M46" i="150" s="1"/>
  <c r="N43" i="150" s="1"/>
  <c r="N46" i="150" s="1"/>
  <c r="D107" i="150"/>
  <c r="E104" i="150" s="1"/>
  <c r="E107" i="150" s="1"/>
  <c r="F104" i="150" s="1"/>
  <c r="F107" i="150" s="1"/>
  <c r="G104" i="150" s="1"/>
  <c r="G107" i="150" s="1"/>
  <c r="H104" i="150" s="1"/>
  <c r="H107" i="150" s="1"/>
  <c r="I104" i="150" s="1"/>
  <c r="I107" i="150" s="1"/>
  <c r="J104" i="150" s="1"/>
  <c r="J107" i="150" s="1"/>
  <c r="K104" i="150" s="1"/>
  <c r="K107" i="150" s="1"/>
  <c r="L104" i="150" s="1"/>
  <c r="L107" i="150" s="1"/>
  <c r="M104" i="150" s="1"/>
  <c r="M107" i="150" s="1"/>
  <c r="N104" i="150" s="1"/>
  <c r="N107" i="150" s="1"/>
  <c r="C63" i="150"/>
  <c r="D60" i="150" s="1"/>
  <c r="D63" i="150" s="1"/>
  <c r="D66" i="150" s="1"/>
  <c r="K66" i="150"/>
  <c r="G66" i="150"/>
  <c r="L66" i="150"/>
  <c r="H66" i="150"/>
  <c r="G325" i="150"/>
  <c r="G194" i="150"/>
  <c r="D265" i="150"/>
  <c r="L265" i="150"/>
  <c r="C294" i="150" a="1"/>
  <c r="C294" i="150" s="1"/>
  <c r="C305" i="150" s="1"/>
  <c r="H325" i="150"/>
  <c r="H203" i="150"/>
  <c r="M265" i="150"/>
  <c r="D325" i="150"/>
  <c r="D167" i="150"/>
  <c r="L239" i="150"/>
  <c r="L325" i="150"/>
  <c r="I265" i="150"/>
  <c r="C21" i="150"/>
  <c r="C54" i="150"/>
  <c r="D50" i="150" s="1"/>
  <c r="D54" i="150" s="1"/>
  <c r="E50" i="150" s="1"/>
  <c r="E54" i="150" s="1"/>
  <c r="F50" i="150" s="1"/>
  <c r="F54" i="150" s="1"/>
  <c r="G50" i="150" s="1"/>
  <c r="G54" i="150" s="1"/>
  <c r="H50" i="150" s="1"/>
  <c r="H54" i="150" s="1"/>
  <c r="I50" i="150" s="1"/>
  <c r="I54" i="150" s="1"/>
  <c r="J50" i="150" s="1"/>
  <c r="J54" i="150" s="1"/>
  <c r="K50" i="150" s="1"/>
  <c r="K54" i="150" s="1"/>
  <c r="L50" i="150" s="1"/>
  <c r="L54" i="150" s="1"/>
  <c r="M50" i="150" s="1"/>
  <c r="M54" i="150" s="1"/>
  <c r="N50" i="150" s="1"/>
  <c r="N54" i="150" s="1"/>
  <c r="N8" i="150" s="1"/>
  <c r="F325" i="150"/>
  <c r="F185" i="150"/>
  <c r="N325" i="150"/>
  <c r="N257" i="150"/>
  <c r="K265" i="150"/>
  <c r="E265" i="150"/>
  <c r="M325" i="150"/>
  <c r="M248" i="150"/>
  <c r="J265" i="150"/>
  <c r="I325" i="150"/>
  <c r="I212" i="150"/>
  <c r="E176" i="150"/>
  <c r="K325" i="150"/>
  <c r="K230" i="150"/>
  <c r="H265" i="150"/>
  <c r="J221" i="150"/>
  <c r="K275" i="150" l="1"/>
  <c r="J275" i="150"/>
  <c r="E275" i="150"/>
  <c r="L275" i="150"/>
  <c r="E327" i="150"/>
  <c r="I275" i="150"/>
  <c r="D327" i="150"/>
  <c r="D275" i="150"/>
  <c r="G275" i="150"/>
  <c r="N275" i="150"/>
  <c r="M327" i="150"/>
  <c r="M275" i="150"/>
  <c r="F327" i="150"/>
  <c r="H275" i="150"/>
  <c r="D151" i="150"/>
  <c r="E60" i="150"/>
  <c r="E63" i="150" s="1"/>
  <c r="F60" i="150" s="1"/>
  <c r="F63" i="150" s="1"/>
  <c r="G60" i="150" s="1"/>
  <c r="G63" i="150" s="1"/>
  <c r="H60" i="150" s="1"/>
  <c r="H63" i="150" s="1"/>
  <c r="I60" i="150" s="1"/>
  <c r="I63" i="150" s="1"/>
  <c r="J60" i="150" s="1"/>
  <c r="J63" i="150" s="1"/>
  <c r="K60" i="150" s="1"/>
  <c r="K63" i="150" s="1"/>
  <c r="L60" i="150" s="1"/>
  <c r="L63" i="150" s="1"/>
  <c r="M60" i="150" s="1"/>
  <c r="M63" i="150" s="1"/>
  <c r="N60" i="150" s="1"/>
  <c r="N63" i="150" s="1"/>
  <c r="C329" i="150"/>
  <c r="D324" i="150" s="1"/>
  <c r="C277" i="150"/>
  <c r="C158" i="150"/>
  <c r="C160" i="150" s="1"/>
  <c r="D157" i="150" s="1"/>
  <c r="K232" i="150"/>
  <c r="L229" i="150" s="1"/>
  <c r="J223" i="150"/>
  <c r="K220" i="150" s="1"/>
  <c r="L241" i="150"/>
  <c r="M238" i="150" s="1"/>
  <c r="H205" i="150"/>
  <c r="I202" i="150" s="1"/>
  <c r="E178" i="150"/>
  <c r="F175" i="150" s="1"/>
  <c r="D169" i="150"/>
  <c r="E166" i="150" s="1"/>
  <c r="I214" i="150"/>
  <c r="J211" i="150" s="1"/>
  <c r="N259" i="150"/>
  <c r="G196" i="150"/>
  <c r="H193" i="150" s="1"/>
  <c r="F187" i="150"/>
  <c r="G184" i="150" s="1"/>
  <c r="M250" i="150"/>
  <c r="N247" i="150" s="1"/>
  <c r="C278" i="150" l="1" a="1"/>
  <c r="C278" i="150" s="1"/>
  <c r="C289" i="150" s="1"/>
  <c r="D159" i="150"/>
  <c r="D264" i="150" s="1"/>
  <c r="D326" i="150" s="1"/>
  <c r="C309" i="150"/>
  <c r="C321" i="150" s="1"/>
  <c r="D160" i="150" l="1"/>
  <c r="E157" i="150" s="1"/>
  <c r="D39" i="84" l="1"/>
  <c r="E39" i="84"/>
  <c r="F39" i="84"/>
  <c r="G39" i="84"/>
  <c r="H39" i="84"/>
  <c r="I39" i="84"/>
  <c r="J39" i="84"/>
  <c r="K39" i="84"/>
  <c r="L39" i="84"/>
  <c r="M39" i="84"/>
  <c r="N39" i="84"/>
  <c r="C39" i="84"/>
  <c r="C32" i="84" l="1"/>
  <c r="N54" i="84" l="1"/>
  <c r="N141" i="150" s="1"/>
  <c r="N144" i="150" s="1"/>
  <c r="M54" i="84"/>
  <c r="M141" i="150" s="1"/>
  <c r="M144" i="150" s="1"/>
  <c r="D102" i="84"/>
  <c r="E101" i="84"/>
  <c r="E83" i="150" s="1"/>
  <c r="F101" i="84"/>
  <c r="F83" i="150" s="1"/>
  <c r="G101" i="84"/>
  <c r="G83" i="150" s="1"/>
  <c r="H100" i="84"/>
  <c r="I100" i="84"/>
  <c r="J100" i="84"/>
  <c r="K102" i="84"/>
  <c r="L101" i="84"/>
  <c r="L83" i="150" s="1"/>
  <c r="M102" i="84"/>
  <c r="M103" i="84" s="1"/>
  <c r="N83" i="150"/>
  <c r="H92" i="150" l="1"/>
  <c r="M75" i="150"/>
  <c r="M83" i="150"/>
  <c r="J92" i="150"/>
  <c r="I92" i="150"/>
  <c r="N57" i="84"/>
  <c r="N142" i="150" s="1"/>
  <c r="N145" i="150" s="1"/>
  <c r="H102" i="84"/>
  <c r="H103" i="84" s="1"/>
  <c r="F102" i="84"/>
  <c r="F103" i="84" s="1"/>
  <c r="F100" i="84"/>
  <c r="E100" i="84"/>
  <c r="E102" i="84"/>
  <c r="E103" i="84" s="1"/>
  <c r="I102" i="84"/>
  <c r="I103" i="84" s="1"/>
  <c r="D101" i="84"/>
  <c r="D83" i="150" s="1"/>
  <c r="G102" i="84"/>
  <c r="G103" i="84" s="1"/>
  <c r="N102" i="84"/>
  <c r="N103" i="84" s="1"/>
  <c r="J102" i="84"/>
  <c r="J103" i="84" s="1"/>
  <c r="G100" i="84"/>
  <c r="J101" i="84"/>
  <c r="J83" i="150" s="1"/>
  <c r="L100" i="84"/>
  <c r="D100" i="84"/>
  <c r="K101" i="84"/>
  <c r="K83" i="150" s="1"/>
  <c r="K103" i="84"/>
  <c r="I101" i="84"/>
  <c r="I83" i="150" s="1"/>
  <c r="K100" i="84"/>
  <c r="H101" i="84"/>
  <c r="H83" i="150" s="1"/>
  <c r="D103" i="84"/>
  <c r="L102" i="84"/>
  <c r="L103" i="84" s="1"/>
  <c r="H75" i="150" l="1"/>
  <c r="D75" i="150"/>
  <c r="D92" i="150"/>
  <c r="L75" i="150"/>
  <c r="L92" i="150"/>
  <c r="J75" i="150"/>
  <c r="N75" i="150"/>
  <c r="N92" i="150"/>
  <c r="I75" i="150"/>
  <c r="E75" i="150"/>
  <c r="E92" i="150"/>
  <c r="G92" i="150"/>
  <c r="G75" i="150"/>
  <c r="F75" i="150"/>
  <c r="F92" i="150"/>
  <c r="K75" i="150"/>
  <c r="K92" i="150"/>
  <c r="N58" i="84"/>
  <c r="N59" i="84" s="1"/>
  <c r="D54" i="84" l="1"/>
  <c r="D141" i="150" s="1"/>
  <c r="D144" i="150" s="1"/>
  <c r="E159" i="150" s="1"/>
  <c r="E152" i="150" l="1"/>
  <c r="E151" i="150" s="1"/>
  <c r="E168" i="150" s="1"/>
  <c r="E160" i="150"/>
  <c r="F157" i="150" s="1"/>
  <c r="N108" i="84"/>
  <c r="D108" i="84"/>
  <c r="F159" i="150" l="1"/>
  <c r="F153" i="150" s="1"/>
  <c r="E169" i="150"/>
  <c r="F166" i="150" s="1"/>
  <c r="E264" i="150"/>
  <c r="E326" i="150" s="1"/>
  <c r="C42" i="84"/>
  <c r="C45" i="84" s="1"/>
  <c r="C147" i="150" s="1"/>
  <c r="F160" i="150" l="1"/>
  <c r="G157" i="150" s="1"/>
  <c r="G159" i="150" s="1"/>
  <c r="D161" i="150"/>
  <c r="D163" i="150" s="1"/>
  <c r="F168" i="150"/>
  <c r="F169" i="150" s="1"/>
  <c r="G166" i="150" s="1"/>
  <c r="F152" i="150"/>
  <c r="F151" i="150" s="1"/>
  <c r="F177" i="150" s="1"/>
  <c r="C50" i="84"/>
  <c r="G153" i="150" l="1"/>
  <c r="G160" i="150"/>
  <c r="H157" i="150" s="1"/>
  <c r="G168" i="150"/>
  <c r="G169" i="150" s="1"/>
  <c r="H166" i="150" s="1"/>
  <c r="F178" i="150"/>
  <c r="G175" i="150" s="1"/>
  <c r="F264" i="150"/>
  <c r="D57" i="84"/>
  <c r="D142" i="150" s="1"/>
  <c r="D145" i="150" s="1"/>
  <c r="G177" i="150" l="1"/>
  <c r="G178" i="150" s="1"/>
  <c r="H175" i="150" s="1"/>
  <c r="H168" i="150"/>
  <c r="H169" i="150" s="1"/>
  <c r="I166" i="150" s="1"/>
  <c r="H159" i="150"/>
  <c r="F326" i="150"/>
  <c r="G152" i="150"/>
  <c r="G151" i="150" s="1"/>
  <c r="G186" i="150" s="1"/>
  <c r="D58" i="84"/>
  <c r="D59" i="84" s="1"/>
  <c r="H153" i="150" l="1"/>
  <c r="H160" i="150"/>
  <c r="I157" i="150" s="1"/>
  <c r="I168" i="150"/>
  <c r="I169" i="150" s="1"/>
  <c r="J166" i="150" s="1"/>
  <c r="H177" i="150"/>
  <c r="H178" i="150" s="1"/>
  <c r="I175" i="150" s="1"/>
  <c r="G264" i="150"/>
  <c r="G326" i="150" s="1"/>
  <c r="G187" i="150"/>
  <c r="H184" i="150" s="1"/>
  <c r="C74" i="84"/>
  <c r="J168" i="150" l="1"/>
  <c r="J169" i="150" s="1"/>
  <c r="K166" i="150" s="1"/>
  <c r="I177" i="150"/>
  <c r="I178" i="150" s="1"/>
  <c r="J175" i="150" s="1"/>
  <c r="I159" i="150"/>
  <c r="I160" i="150" s="1"/>
  <c r="J157" i="150" s="1"/>
  <c r="H152" i="150"/>
  <c r="H151" i="150" s="1"/>
  <c r="H195" i="150" s="1"/>
  <c r="H186" i="150"/>
  <c r="H187" i="150" s="1"/>
  <c r="I184" i="150" s="1"/>
  <c r="N92" i="84"/>
  <c r="E92" i="84"/>
  <c r="D92" i="84"/>
  <c r="C92" i="84"/>
  <c r="J159" i="150" l="1"/>
  <c r="J160" i="150" s="1"/>
  <c r="K157" i="150" s="1"/>
  <c r="I153" i="150"/>
  <c r="H264" i="150"/>
  <c r="H196" i="150"/>
  <c r="I193" i="150" s="1"/>
  <c r="J177" i="150"/>
  <c r="J178" i="150" s="1"/>
  <c r="K175" i="150" s="1"/>
  <c r="K168" i="150"/>
  <c r="K169" i="150" s="1"/>
  <c r="L166" i="150" s="1"/>
  <c r="I186" i="150"/>
  <c r="I187" i="150" s="1"/>
  <c r="J184" i="150" s="1"/>
  <c r="G42" i="84"/>
  <c r="G45" i="84" s="1"/>
  <c r="G147" i="150" s="1"/>
  <c r="H42" i="84"/>
  <c r="H45" i="84" s="1"/>
  <c r="H147" i="150" s="1"/>
  <c r="I42" i="84"/>
  <c r="I45" i="84" s="1"/>
  <c r="I147" i="150" s="1"/>
  <c r="J42" i="84"/>
  <c r="J45" i="84" s="1"/>
  <c r="J147" i="150" s="1"/>
  <c r="K42" i="84"/>
  <c r="K45" i="84" s="1"/>
  <c r="K147" i="150" s="1"/>
  <c r="L42" i="84"/>
  <c r="L45" i="84" s="1"/>
  <c r="L147" i="150" s="1"/>
  <c r="M42" i="84"/>
  <c r="M45" i="84" s="1"/>
  <c r="M147" i="150" s="1"/>
  <c r="N42" i="84"/>
  <c r="N45" i="84" s="1"/>
  <c r="J153" i="150" l="1"/>
  <c r="I195" i="150"/>
  <c r="I196" i="150" s="1"/>
  <c r="J193" i="150" s="1"/>
  <c r="J186" i="150"/>
  <c r="J187" i="150" s="1"/>
  <c r="K184" i="150" s="1"/>
  <c r="H326" i="150"/>
  <c r="I152" i="150"/>
  <c r="I151" i="150" s="1"/>
  <c r="I204" i="150" s="1"/>
  <c r="N251" i="150"/>
  <c r="M242" i="150"/>
  <c r="K159" i="150"/>
  <c r="K177" i="150"/>
  <c r="K178" i="150" s="1"/>
  <c r="L175" i="150" s="1"/>
  <c r="N50" i="84"/>
  <c r="N147" i="150"/>
  <c r="N260" i="150" s="1"/>
  <c r="L168" i="150"/>
  <c r="L169" i="150" s="1"/>
  <c r="M166" i="150" s="1"/>
  <c r="J50" i="84"/>
  <c r="M50" i="84"/>
  <c r="L50" i="84"/>
  <c r="K50" i="84"/>
  <c r="I50" i="84"/>
  <c r="H50" i="84"/>
  <c r="G50" i="84"/>
  <c r="K108" i="84"/>
  <c r="J108" i="84"/>
  <c r="M108" i="84"/>
  <c r="I108" i="84"/>
  <c r="G108" i="84"/>
  <c r="L108" i="84"/>
  <c r="H108" i="84"/>
  <c r="N95" i="150" l="1"/>
  <c r="N69" i="150"/>
  <c r="N86" i="150"/>
  <c r="N77" i="150"/>
  <c r="L95" i="150"/>
  <c r="L69" i="150"/>
  <c r="L86" i="150"/>
  <c r="L77" i="150"/>
  <c r="J86" i="150"/>
  <c r="J77" i="150"/>
  <c r="J95" i="150"/>
  <c r="J69" i="150"/>
  <c r="K153" i="150"/>
  <c r="K186" i="150"/>
  <c r="K187" i="150" s="1"/>
  <c r="L184" i="150" s="1"/>
  <c r="L177" i="150"/>
  <c r="L178" i="150" s="1"/>
  <c r="M175" i="150" s="1"/>
  <c r="I264" i="150"/>
  <c r="I205" i="150"/>
  <c r="J202" i="150" s="1"/>
  <c r="M95" i="150"/>
  <c r="M69" i="150"/>
  <c r="M86" i="150"/>
  <c r="M77" i="150"/>
  <c r="G95" i="150"/>
  <c r="G69" i="150"/>
  <c r="G86" i="150"/>
  <c r="G77" i="150"/>
  <c r="H95" i="150"/>
  <c r="H69" i="150"/>
  <c r="H86" i="150"/>
  <c r="H77" i="150"/>
  <c r="I95" i="150"/>
  <c r="I69" i="150"/>
  <c r="I86" i="150"/>
  <c r="I77" i="150"/>
  <c r="K77" i="150"/>
  <c r="K95" i="150"/>
  <c r="K69" i="150"/>
  <c r="K86" i="150"/>
  <c r="M168" i="150"/>
  <c r="M169" i="150" s="1"/>
  <c r="N166" i="150" s="1"/>
  <c r="K160" i="150"/>
  <c r="L157" i="150" s="1"/>
  <c r="J195" i="150"/>
  <c r="J196" i="150" s="1"/>
  <c r="K193" i="150" s="1"/>
  <c r="C5" i="84"/>
  <c r="C63" i="84"/>
  <c r="C64" i="84" s="1"/>
  <c r="J204" i="150" l="1"/>
  <c r="J205" i="150" s="1"/>
  <c r="K202" i="150" s="1"/>
  <c r="J152" i="150"/>
  <c r="J151" i="150" s="1"/>
  <c r="J213" i="150" s="1"/>
  <c r="I326" i="150"/>
  <c r="N168" i="150"/>
  <c r="N169" i="150" s="1"/>
  <c r="L159" i="150"/>
  <c r="L160" i="150" s="1"/>
  <c r="M157" i="150" s="1"/>
  <c r="M177" i="150"/>
  <c r="M178" i="150" s="1"/>
  <c r="N175" i="150" s="1"/>
  <c r="K195" i="150"/>
  <c r="K196" i="150" s="1"/>
  <c r="L193" i="150" s="1"/>
  <c r="L186" i="150"/>
  <c r="L187" i="150" s="1"/>
  <c r="M184" i="150" s="1"/>
  <c r="C83" i="84"/>
  <c r="M186" i="150" l="1"/>
  <c r="M187" i="150" s="1"/>
  <c r="N184" i="150" s="1"/>
  <c r="M161" i="150"/>
  <c r="M163" i="150" s="1"/>
  <c r="M159" i="150"/>
  <c r="M160" i="150"/>
  <c r="N157" i="150" s="1"/>
  <c r="L195" i="150"/>
  <c r="L196" i="150" s="1"/>
  <c r="M193" i="150" s="1"/>
  <c r="M153" i="150"/>
  <c r="L153" i="150"/>
  <c r="J264" i="150"/>
  <c r="J214" i="150"/>
  <c r="K211" i="150" s="1"/>
  <c r="N177" i="150"/>
  <c r="N178" i="150" s="1"/>
  <c r="K204" i="150"/>
  <c r="K205" i="150" s="1"/>
  <c r="L202" i="150" s="1"/>
  <c r="C65" i="84"/>
  <c r="C82" i="84" s="1"/>
  <c r="C84" i="84" s="1"/>
  <c r="C22" i="150" s="1"/>
  <c r="C23" i="150" s="1"/>
  <c r="M197" i="150" l="1"/>
  <c r="M195" i="150"/>
  <c r="M196" i="150" s="1"/>
  <c r="N193" i="150" s="1"/>
  <c r="C34" i="150"/>
  <c r="J326" i="150"/>
  <c r="K152" i="150"/>
  <c r="K151" i="150" s="1"/>
  <c r="K222" i="150" s="1"/>
  <c r="L204" i="150"/>
  <c r="L205" i="150" s="1"/>
  <c r="M202" i="150" s="1"/>
  <c r="N159" i="150"/>
  <c r="N160" i="150" s="1"/>
  <c r="N161" i="150"/>
  <c r="N163" i="150" s="1"/>
  <c r="K213" i="150"/>
  <c r="K214" i="150" s="1"/>
  <c r="L211" i="150" s="1"/>
  <c r="N186" i="150"/>
  <c r="N187" i="150" s="1"/>
  <c r="E54" i="84"/>
  <c r="E141" i="150" s="1"/>
  <c r="E144" i="150" s="1"/>
  <c r="E161" i="150" s="1"/>
  <c r="E163" i="150" s="1"/>
  <c r="N107" i="84"/>
  <c r="N113" i="84" s="1"/>
  <c r="M107" i="84"/>
  <c r="M113" i="84" s="1"/>
  <c r="L107" i="84"/>
  <c r="L113" i="84" s="1"/>
  <c r="K107" i="84"/>
  <c r="K113" i="84" s="1"/>
  <c r="J107" i="84"/>
  <c r="J113" i="84" s="1"/>
  <c r="I107" i="84"/>
  <c r="I113" i="84" s="1"/>
  <c r="H107" i="84"/>
  <c r="H113" i="84" s="1"/>
  <c r="G107" i="84"/>
  <c r="G113" i="84" s="1"/>
  <c r="F42" i="84"/>
  <c r="E42" i="84"/>
  <c r="D42" i="84"/>
  <c r="D45" i="84" s="1"/>
  <c r="N5" i="84"/>
  <c r="E5" i="84"/>
  <c r="D5" i="84"/>
  <c r="D69" i="84" s="1"/>
  <c r="D70" i="84" s="1"/>
  <c r="N153" i="150" l="1"/>
  <c r="M204" i="150"/>
  <c r="M205" i="150" s="1"/>
  <c r="N202" i="150" s="1"/>
  <c r="M206" i="150"/>
  <c r="K223" i="150"/>
  <c r="L220" i="150" s="1"/>
  <c r="K264" i="150"/>
  <c r="L213" i="150"/>
  <c r="L214" i="150" s="1"/>
  <c r="M211" i="150" s="1"/>
  <c r="B332" i="150" a="1"/>
  <c r="B332" i="150" s="1"/>
  <c r="D147" i="150"/>
  <c r="N195" i="150"/>
  <c r="N196" i="150" s="1"/>
  <c r="N197" i="150"/>
  <c r="E69" i="84"/>
  <c r="E70" i="84" s="1"/>
  <c r="E71" i="84" s="1"/>
  <c r="E57" i="84"/>
  <c r="E142" i="150" s="1"/>
  <c r="E145" i="150" s="1"/>
  <c r="N69" i="84"/>
  <c r="N70" i="84" s="1"/>
  <c r="D50" i="84"/>
  <c r="E45" i="84"/>
  <c r="E147" i="150" s="1"/>
  <c r="M110" i="84"/>
  <c r="M111" i="84"/>
  <c r="F45" i="84"/>
  <c r="F147" i="150" s="1"/>
  <c r="D107" i="84"/>
  <c r="D113" i="84" s="1"/>
  <c r="D71" i="84"/>
  <c r="D68" i="84"/>
  <c r="D143" i="150" s="1"/>
  <c r="D146" i="150" s="1"/>
  <c r="E58" i="84"/>
  <c r="E59" i="84" s="1"/>
  <c r="E108" i="84"/>
  <c r="F108" i="84"/>
  <c r="F92" i="84"/>
  <c r="F5" i="84"/>
  <c r="F54" i="84"/>
  <c r="F141" i="150" s="1"/>
  <c r="F144" i="150" s="1"/>
  <c r="F161" i="150" s="1"/>
  <c r="F163" i="150" s="1"/>
  <c r="M188" i="150" l="1"/>
  <c r="N188" i="150"/>
  <c r="L222" i="150"/>
  <c r="L223" i="150" s="1"/>
  <c r="M220" i="150" s="1"/>
  <c r="D95" i="150"/>
  <c r="D69" i="150"/>
  <c r="D86" i="150"/>
  <c r="D77" i="150"/>
  <c r="D170" i="150"/>
  <c r="E170" i="150"/>
  <c r="F170" i="150"/>
  <c r="M170" i="150"/>
  <c r="N170" i="150"/>
  <c r="K326" i="150"/>
  <c r="L152" i="150"/>
  <c r="L151" i="150" s="1"/>
  <c r="L231" i="150" s="1"/>
  <c r="M84" i="150"/>
  <c r="M85" i="150" s="1"/>
  <c r="M150" i="150"/>
  <c r="M149" i="150"/>
  <c r="M93" i="150"/>
  <c r="M94" i="150" s="1"/>
  <c r="N252" i="150"/>
  <c r="N253" i="150" s="1"/>
  <c r="M215" i="150"/>
  <c r="M213" i="150"/>
  <c r="M214" i="150" s="1"/>
  <c r="N211" i="150" s="1"/>
  <c r="E179" i="150"/>
  <c r="F179" i="150"/>
  <c r="M179" i="150"/>
  <c r="N179" i="150"/>
  <c r="N204" i="150"/>
  <c r="N205" i="150" s="1"/>
  <c r="N206" i="150"/>
  <c r="E68" i="84"/>
  <c r="E143" i="150" s="1"/>
  <c r="E146" i="150" s="1"/>
  <c r="F57" i="84"/>
  <c r="E107" i="84"/>
  <c r="E113" i="84" s="1"/>
  <c r="E50" i="84"/>
  <c r="F50" i="84"/>
  <c r="F107" i="84"/>
  <c r="F113" i="84" s="1"/>
  <c r="F69" i="84"/>
  <c r="H111" i="84"/>
  <c r="H110" i="84"/>
  <c r="D111" i="84"/>
  <c r="J111" i="84"/>
  <c r="J110" i="84"/>
  <c r="K110" i="84"/>
  <c r="K111" i="84"/>
  <c r="G110" i="84"/>
  <c r="G111" i="84"/>
  <c r="L110" i="84"/>
  <c r="L111" i="84"/>
  <c r="I111" i="84"/>
  <c r="I110" i="84"/>
  <c r="N110" i="84"/>
  <c r="N111" i="84"/>
  <c r="D110" i="84"/>
  <c r="E32" i="84"/>
  <c r="E74" i="84" s="1"/>
  <c r="G92" i="84"/>
  <c r="M114" i="84"/>
  <c r="M67" i="150" s="1"/>
  <c r="M68" i="150" s="1"/>
  <c r="G5" i="84"/>
  <c r="D87" i="84"/>
  <c r="E87" i="84"/>
  <c r="D78" i="84"/>
  <c r="D88" i="84"/>
  <c r="K78" i="84"/>
  <c r="K88" i="84"/>
  <c r="J78" i="84"/>
  <c r="J88" i="84"/>
  <c r="G78" i="84"/>
  <c r="G88" i="84"/>
  <c r="M78" i="84"/>
  <c r="M88" i="84"/>
  <c r="L88" i="84"/>
  <c r="L78" i="84"/>
  <c r="H88" i="84"/>
  <c r="H78" i="84"/>
  <c r="N88" i="84"/>
  <c r="N78" i="84"/>
  <c r="I88" i="84"/>
  <c r="I78" i="84"/>
  <c r="G54" i="84"/>
  <c r="G141" i="150" s="1"/>
  <c r="G144" i="150" s="1"/>
  <c r="G161" i="150" s="1"/>
  <c r="G163" i="150" s="1"/>
  <c r="B277" i="150" l="1" a="1"/>
  <c r="B277" i="150" s="1"/>
  <c r="D277" i="150" s="1"/>
  <c r="K93" i="150"/>
  <c r="K94" i="150" s="1"/>
  <c r="K149" i="150"/>
  <c r="N213" i="150"/>
  <c r="N214" i="150" s="1"/>
  <c r="N215" i="150"/>
  <c r="L232" i="150"/>
  <c r="M229" i="150" s="1"/>
  <c r="L264" i="150"/>
  <c r="N149" i="150"/>
  <c r="N93" i="150"/>
  <c r="N94" i="150" s="1"/>
  <c r="J84" i="150"/>
  <c r="J85" i="150" s="1"/>
  <c r="J150" i="150"/>
  <c r="D84" i="150"/>
  <c r="D85" i="150" s="1"/>
  <c r="D150" i="150"/>
  <c r="G170" i="150"/>
  <c r="F95" i="150"/>
  <c r="F69" i="150"/>
  <c r="F86" i="150"/>
  <c r="F77" i="150"/>
  <c r="H149" i="150"/>
  <c r="H93" i="150"/>
  <c r="H94" i="150" s="1"/>
  <c r="E267" i="150"/>
  <c r="M76" i="150"/>
  <c r="I84" i="150"/>
  <c r="I85" i="150" s="1"/>
  <c r="I150" i="150"/>
  <c r="F58" i="84"/>
  <c r="F59" i="84" s="1"/>
  <c r="F142" i="150"/>
  <c r="F145" i="150" s="1"/>
  <c r="F188" i="150" s="1"/>
  <c r="H150" i="150"/>
  <c r="H84" i="150"/>
  <c r="H85" i="150" s="1"/>
  <c r="M222" i="150"/>
  <c r="M223" i="150" s="1"/>
  <c r="N220" i="150" s="1"/>
  <c r="M224" i="150"/>
  <c r="I93" i="150"/>
  <c r="I94" i="150" s="1"/>
  <c r="I149" i="150"/>
  <c r="J93" i="150"/>
  <c r="J94" i="150" s="1"/>
  <c r="J149" i="150"/>
  <c r="L150" i="150"/>
  <c r="L84" i="150"/>
  <c r="L85" i="150" s="1"/>
  <c r="L93" i="150"/>
  <c r="L94" i="150" s="1"/>
  <c r="L149" i="150"/>
  <c r="G150" i="150"/>
  <c r="G84" i="150"/>
  <c r="G85" i="150" s="1"/>
  <c r="D93" i="150"/>
  <c r="D94" i="150" s="1"/>
  <c r="D149" i="150"/>
  <c r="G149" i="150"/>
  <c r="G93" i="150"/>
  <c r="G94" i="150" s="1"/>
  <c r="G179" i="150"/>
  <c r="D267" i="150"/>
  <c r="G188" i="150"/>
  <c r="E95" i="150"/>
  <c r="E69" i="150"/>
  <c r="E86" i="150"/>
  <c r="E77" i="150"/>
  <c r="N150" i="150"/>
  <c r="N84" i="150"/>
  <c r="N85" i="150" s="1"/>
  <c r="K150" i="150"/>
  <c r="K84" i="150"/>
  <c r="K85" i="150" s="1"/>
  <c r="B293" i="150" a="1"/>
  <c r="G57" i="84"/>
  <c r="G142" i="150" s="1"/>
  <c r="G145" i="150" s="1"/>
  <c r="G197" i="150" s="1"/>
  <c r="E111" i="84"/>
  <c r="E110" i="84"/>
  <c r="F78" i="84"/>
  <c r="E88" i="84"/>
  <c r="E89" i="84" s="1"/>
  <c r="E17" i="150" s="1"/>
  <c r="E18" i="150" s="1"/>
  <c r="E78" i="84"/>
  <c r="F110" i="84"/>
  <c r="F88" i="84"/>
  <c r="K114" i="84"/>
  <c r="K67" i="150" s="1"/>
  <c r="K68" i="150" s="1"/>
  <c r="L114" i="84"/>
  <c r="L67" i="150" s="1"/>
  <c r="L68" i="150" s="1"/>
  <c r="F68" i="84"/>
  <c r="F143" i="150" s="1"/>
  <c r="F146" i="150" s="1"/>
  <c r="F70" i="84"/>
  <c r="F71" i="84" s="1"/>
  <c r="F87" i="84" s="1"/>
  <c r="H114" i="84"/>
  <c r="H67" i="150" s="1"/>
  <c r="H68" i="150" s="1"/>
  <c r="J114" i="84"/>
  <c r="J67" i="150" s="1"/>
  <c r="J68" i="150" s="1"/>
  <c r="I114" i="84"/>
  <c r="I67" i="150" s="1"/>
  <c r="I68" i="150" s="1"/>
  <c r="F111" i="84"/>
  <c r="G114" i="84"/>
  <c r="G67" i="150" s="1"/>
  <c r="G68" i="150" s="1"/>
  <c r="D112" i="84"/>
  <c r="D148" i="150" s="1"/>
  <c r="H112" i="84"/>
  <c r="H148" i="150" s="1"/>
  <c r="N148" i="150"/>
  <c r="K112" i="84"/>
  <c r="K148" i="150" s="1"/>
  <c r="J112" i="84"/>
  <c r="J148" i="150" s="1"/>
  <c r="I112" i="84"/>
  <c r="I148" i="150" s="1"/>
  <c r="L112" i="84"/>
  <c r="L148" i="150" s="1"/>
  <c r="G112" i="84"/>
  <c r="G148" i="150" s="1"/>
  <c r="G69" i="84"/>
  <c r="G70" i="84" s="1"/>
  <c r="E60" i="84"/>
  <c r="E77" i="84" s="1"/>
  <c r="H54" i="84"/>
  <c r="H141" i="150" s="1"/>
  <c r="H144" i="150" s="1"/>
  <c r="H5" i="84"/>
  <c r="H92" i="84"/>
  <c r="D89" i="84"/>
  <c r="D17" i="150" s="1"/>
  <c r="D18" i="150" s="1"/>
  <c r="D278" i="150" l="1"/>
  <c r="E278" i="150" s="1"/>
  <c r="E279" i="150"/>
  <c r="F279" i="150" s="1"/>
  <c r="G279" i="150" s="1"/>
  <c r="H279" i="150" s="1"/>
  <c r="N288" i="150"/>
  <c r="N261" i="150"/>
  <c r="E78" i="150"/>
  <c r="E70" i="150"/>
  <c r="E87" i="150"/>
  <c r="F32" i="84"/>
  <c r="F74" i="84" s="1"/>
  <c r="B293" i="150"/>
  <c r="E295" i="150"/>
  <c r="E311" i="150" s="1"/>
  <c r="D294" i="150"/>
  <c r="F296" i="150"/>
  <c r="N243" i="150"/>
  <c r="M243" i="150"/>
  <c r="M244" i="150" s="1"/>
  <c r="N262" i="150"/>
  <c r="I76" i="150"/>
  <c r="L76" i="150"/>
  <c r="M207" i="150"/>
  <c r="M208" i="150" s="1"/>
  <c r="N207" i="150"/>
  <c r="N208" i="150" s="1"/>
  <c r="L326" i="150"/>
  <c r="M152" i="150"/>
  <c r="M151" i="150" s="1"/>
  <c r="M240" i="150" s="1"/>
  <c r="M234" i="150"/>
  <c r="N234" i="150"/>
  <c r="N222" i="150"/>
  <c r="N223" i="150" s="1"/>
  <c r="N224" i="150"/>
  <c r="M231" i="150"/>
  <c r="M232" i="150" s="1"/>
  <c r="N229" i="150" s="1"/>
  <c r="M233" i="150"/>
  <c r="E149" i="150"/>
  <c r="E93" i="150"/>
  <c r="E94" i="150" s="1"/>
  <c r="K76" i="150"/>
  <c r="E96" i="150"/>
  <c r="H171" i="150"/>
  <c r="N171" i="150"/>
  <c r="N172" i="150" s="1"/>
  <c r="G171" i="150"/>
  <c r="G172" i="150" s="1"/>
  <c r="E171" i="150"/>
  <c r="E172" i="150" s="1"/>
  <c r="D171" i="150"/>
  <c r="M171" i="150"/>
  <c r="M172" i="150" s="1"/>
  <c r="F171" i="150"/>
  <c r="F172" i="150" s="1"/>
  <c r="N225" i="150"/>
  <c r="M225" i="150"/>
  <c r="M226" i="150" s="1"/>
  <c r="H76" i="150"/>
  <c r="D76" i="150"/>
  <c r="M198" i="150"/>
  <c r="M199" i="150" s="1"/>
  <c r="N198" i="150"/>
  <c r="N199" i="150" s="1"/>
  <c r="H198" i="150"/>
  <c r="G198" i="150"/>
  <c r="G199" i="150" s="1"/>
  <c r="E84" i="150"/>
  <c r="E85" i="150" s="1"/>
  <c r="E150" i="150"/>
  <c r="F280" i="150"/>
  <c r="G267" i="150"/>
  <c r="N76" i="150"/>
  <c r="G76" i="150"/>
  <c r="N216" i="150"/>
  <c r="N217" i="150" s="1"/>
  <c r="M216" i="150"/>
  <c r="M217" i="150" s="1"/>
  <c r="F267" i="150"/>
  <c r="J76" i="150"/>
  <c r="G281" i="150"/>
  <c r="F149" i="150"/>
  <c r="F93" i="150"/>
  <c r="F94" i="150" s="1"/>
  <c r="H161" i="150"/>
  <c r="H163" i="150" s="1"/>
  <c r="H197" i="150"/>
  <c r="H179" i="150"/>
  <c r="H188" i="150"/>
  <c r="H170" i="150"/>
  <c r="F150" i="150"/>
  <c r="F84" i="150"/>
  <c r="F85" i="150" s="1"/>
  <c r="E277" i="150"/>
  <c r="E309" i="150" s="1"/>
  <c r="D309" i="150"/>
  <c r="G58" i="84"/>
  <c r="G59" i="84" s="1"/>
  <c r="E114" i="84"/>
  <c r="E67" i="150" s="1"/>
  <c r="E68" i="150" s="1"/>
  <c r="H57" i="84"/>
  <c r="H142" i="150" s="1"/>
  <c r="H145" i="150" s="1"/>
  <c r="H207" i="150" s="1"/>
  <c r="E112" i="84"/>
  <c r="E148" i="150" s="1"/>
  <c r="F89" i="84"/>
  <c r="F17" i="150" s="1"/>
  <c r="F18" i="150" s="1"/>
  <c r="E79" i="84"/>
  <c r="E30" i="150" s="1"/>
  <c r="F114" i="84"/>
  <c r="F67" i="150" s="1"/>
  <c r="F68" i="150" s="1"/>
  <c r="F112" i="84"/>
  <c r="F148" i="150" s="1"/>
  <c r="H69" i="84"/>
  <c r="H70" i="84" s="1"/>
  <c r="G68" i="84"/>
  <c r="G143" i="150" s="1"/>
  <c r="G146" i="150" s="1"/>
  <c r="G297" i="150" s="1"/>
  <c r="G71" i="84"/>
  <c r="F60" i="84"/>
  <c r="F87" i="150" s="1"/>
  <c r="I54" i="84"/>
  <c r="I141" i="150" s="1"/>
  <c r="I144" i="150" s="1"/>
  <c r="I207" i="150" s="1"/>
  <c r="I92" i="84"/>
  <c r="I5" i="84"/>
  <c r="D289" i="150" l="1"/>
  <c r="E71" i="150"/>
  <c r="I198" i="150"/>
  <c r="E97" i="150"/>
  <c r="H172" i="150"/>
  <c r="M235" i="150"/>
  <c r="H199" i="150"/>
  <c r="N226" i="150"/>
  <c r="H297" i="150"/>
  <c r="I297" i="150" s="1"/>
  <c r="H281" i="150"/>
  <c r="G313" i="150"/>
  <c r="E289" i="150"/>
  <c r="N231" i="150"/>
  <c r="N232" i="150" s="1"/>
  <c r="N233" i="150"/>
  <c r="N235" i="150" s="1"/>
  <c r="D305" i="150"/>
  <c r="E294" i="150"/>
  <c r="E305" i="150" s="1"/>
  <c r="F70" i="150"/>
  <c r="F71" i="150" s="1"/>
  <c r="E88" i="150"/>
  <c r="E76" i="150"/>
  <c r="E79" i="150" s="1"/>
  <c r="M180" i="150"/>
  <c r="M181" i="150" s="1"/>
  <c r="G180" i="150"/>
  <c r="G181" i="150" s="1"/>
  <c r="F180" i="150"/>
  <c r="F181" i="150" s="1"/>
  <c r="E180" i="150"/>
  <c r="H180" i="150"/>
  <c r="H181" i="150" s="1"/>
  <c r="I180" i="150"/>
  <c r="N180" i="150"/>
  <c r="N181" i="150" s="1"/>
  <c r="I279" i="150"/>
  <c r="F96" i="150"/>
  <c r="G280" i="150"/>
  <c r="H280" i="150" s="1"/>
  <c r="F312" i="150"/>
  <c r="F78" i="150"/>
  <c r="I171" i="150"/>
  <c r="F295" i="150"/>
  <c r="F88" i="150"/>
  <c r="F76" i="150"/>
  <c r="F278" i="150"/>
  <c r="H206" i="150"/>
  <c r="H282" i="150"/>
  <c r="I161" i="150"/>
  <c r="I163" i="150" s="1"/>
  <c r="I197" i="150"/>
  <c r="I206" i="150"/>
  <c r="I208" i="150" s="1"/>
  <c r="I188" i="150"/>
  <c r="I179" i="150"/>
  <c r="I170" i="150"/>
  <c r="F277" i="150"/>
  <c r="F309" i="150" s="1"/>
  <c r="F97" i="150"/>
  <c r="D268" i="150"/>
  <c r="D172" i="150"/>
  <c r="D270" i="150" s="1"/>
  <c r="G189" i="150"/>
  <c r="G190" i="150" s="1"/>
  <c r="H189" i="150"/>
  <c r="I189" i="150"/>
  <c r="F189" i="150"/>
  <c r="M189" i="150"/>
  <c r="M190" i="150" s="1"/>
  <c r="N189" i="150"/>
  <c r="N190" i="150" s="1"/>
  <c r="D310" i="150"/>
  <c r="D321" i="150" s="1"/>
  <c r="D328" i="150" s="1"/>
  <c r="D329" i="150" s="1"/>
  <c r="E324" i="150" s="1"/>
  <c r="M264" i="150"/>
  <c r="M326" i="150" s="1"/>
  <c r="M241" i="150"/>
  <c r="N238" i="150" s="1"/>
  <c r="G296" i="150"/>
  <c r="H296" i="150" s="1"/>
  <c r="I296" i="150" s="1"/>
  <c r="G32" i="84"/>
  <c r="G74" i="84" s="1"/>
  <c r="H58" i="84"/>
  <c r="H59" i="84" s="1"/>
  <c r="I57" i="84"/>
  <c r="I142" i="150" s="1"/>
  <c r="I145" i="150" s="1"/>
  <c r="I69" i="84"/>
  <c r="I70" i="84" s="1"/>
  <c r="F77" i="84"/>
  <c r="F79" i="84" s="1"/>
  <c r="F30" i="150" s="1"/>
  <c r="H68" i="84"/>
  <c r="H143" i="150" s="1"/>
  <c r="H146" i="150" s="1"/>
  <c r="H298" i="150" s="1"/>
  <c r="G87" i="84"/>
  <c r="G89" i="84" s="1"/>
  <c r="G17" i="150" s="1"/>
  <c r="G18" i="150" s="1"/>
  <c r="G60" i="84"/>
  <c r="J92" i="84"/>
  <c r="J54" i="84"/>
  <c r="J141" i="150" s="1"/>
  <c r="J144" i="150" s="1"/>
  <c r="J180" i="150" s="1"/>
  <c r="J5" i="84"/>
  <c r="I199" i="150" l="1"/>
  <c r="F294" i="150"/>
  <c r="G294" i="150" s="1"/>
  <c r="H312" i="150"/>
  <c r="J189" i="150"/>
  <c r="I181" i="150"/>
  <c r="F79" i="150"/>
  <c r="J296" i="150"/>
  <c r="H268" i="150"/>
  <c r="I172" i="150"/>
  <c r="H313" i="150"/>
  <c r="I280" i="150"/>
  <c r="H32" i="84"/>
  <c r="E310" i="150"/>
  <c r="E321" i="150" s="1"/>
  <c r="E328" i="150" s="1"/>
  <c r="E329" i="150" s="1"/>
  <c r="F324" i="150" s="1"/>
  <c r="J280" i="150"/>
  <c r="G312" i="150"/>
  <c r="H208" i="150"/>
  <c r="H267" i="150"/>
  <c r="E268" i="150"/>
  <c r="E181" i="150"/>
  <c r="E270" i="150" s="1"/>
  <c r="F268" i="150"/>
  <c r="F190" i="150"/>
  <c r="F270" i="150" s="1"/>
  <c r="G295" i="150"/>
  <c r="G311" i="150" s="1"/>
  <c r="J279" i="150"/>
  <c r="H190" i="150"/>
  <c r="H270" i="150" s="1"/>
  <c r="I190" i="150"/>
  <c r="G270" i="150"/>
  <c r="N268" i="150"/>
  <c r="G78" i="150"/>
  <c r="G79" i="150" s="1"/>
  <c r="G70" i="150"/>
  <c r="G71" i="150" s="1"/>
  <c r="G87" i="150"/>
  <c r="G88" i="150" s="1"/>
  <c r="G96" i="150"/>
  <c r="G97" i="150" s="1"/>
  <c r="F289" i="150"/>
  <c r="G277" i="150"/>
  <c r="I282" i="150"/>
  <c r="J282" i="150" s="1"/>
  <c r="H314" i="150"/>
  <c r="I298" i="150"/>
  <c r="J298" i="150" s="1"/>
  <c r="F311" i="150"/>
  <c r="G278" i="150"/>
  <c r="I312" i="150"/>
  <c r="I281" i="150"/>
  <c r="J281" i="150" s="1"/>
  <c r="J161" i="150"/>
  <c r="J163" i="150" s="1"/>
  <c r="J215" i="150"/>
  <c r="J197" i="150"/>
  <c r="J206" i="150"/>
  <c r="J188" i="150"/>
  <c r="J190" i="150" s="1"/>
  <c r="J179" i="150"/>
  <c r="J181" i="150" s="1"/>
  <c r="J170" i="150"/>
  <c r="J216" i="150"/>
  <c r="J207" i="150"/>
  <c r="J171" i="150"/>
  <c r="J198" i="150"/>
  <c r="I215" i="150"/>
  <c r="I283" i="150"/>
  <c r="I216" i="150"/>
  <c r="I268" i="150" s="1"/>
  <c r="N240" i="150"/>
  <c r="N152" i="150" s="1"/>
  <c r="N151" i="150" s="1"/>
  <c r="N249" i="150" s="1"/>
  <c r="N242" i="150"/>
  <c r="G268" i="150"/>
  <c r="J297" i="150"/>
  <c r="I58" i="84"/>
  <c r="I59" i="84" s="1"/>
  <c r="J57" i="84"/>
  <c r="J142" i="150" s="1"/>
  <c r="J145" i="150" s="1"/>
  <c r="J69" i="84"/>
  <c r="I68" i="84"/>
  <c r="I143" i="150" s="1"/>
  <c r="I146" i="150" s="1"/>
  <c r="I299" i="150" s="1"/>
  <c r="H71" i="84"/>
  <c r="H60" i="84"/>
  <c r="G77" i="84"/>
  <c r="G79" i="84" s="1"/>
  <c r="G30" i="150" s="1"/>
  <c r="H74" i="84"/>
  <c r="K5" i="84"/>
  <c r="K54" i="84"/>
  <c r="K141" i="150" s="1"/>
  <c r="K144" i="150" s="1"/>
  <c r="K92" i="84"/>
  <c r="N241" i="150" l="1"/>
  <c r="J314" i="150"/>
  <c r="H294" i="150"/>
  <c r="I294" i="150" s="1"/>
  <c r="J294" i="150" s="1"/>
  <c r="F310" i="150"/>
  <c r="F305" i="150"/>
  <c r="I314" i="150"/>
  <c r="J217" i="150"/>
  <c r="K280" i="150"/>
  <c r="J313" i="150"/>
  <c r="G305" i="150"/>
  <c r="K279" i="150"/>
  <c r="J208" i="150"/>
  <c r="J312" i="150"/>
  <c r="I32" i="84"/>
  <c r="I74" i="84" s="1"/>
  <c r="F321" i="150"/>
  <c r="F328" i="150" s="1"/>
  <c r="F329" i="150" s="1"/>
  <c r="G324" i="150" s="1"/>
  <c r="J283" i="150"/>
  <c r="K283" i="150" s="1"/>
  <c r="I315" i="150"/>
  <c r="I217" i="150"/>
  <c r="I270" i="150" s="1"/>
  <c r="I267" i="150"/>
  <c r="G309" i="150"/>
  <c r="G289" i="150"/>
  <c r="K282" i="150"/>
  <c r="K281" i="150"/>
  <c r="J299" i="150"/>
  <c r="K299" i="150" s="1"/>
  <c r="J199" i="150"/>
  <c r="K298" i="150"/>
  <c r="K296" i="150"/>
  <c r="H277" i="150"/>
  <c r="K297" i="150"/>
  <c r="H278" i="150"/>
  <c r="H310" i="150" s="1"/>
  <c r="N264" i="150"/>
  <c r="N326" i="150" s="1"/>
  <c r="N250" i="150"/>
  <c r="J172" i="150"/>
  <c r="I313" i="150"/>
  <c r="H295" i="150"/>
  <c r="K224" i="150"/>
  <c r="K161" i="150"/>
  <c r="K163" i="150" s="1"/>
  <c r="K197" i="150"/>
  <c r="K206" i="150"/>
  <c r="K215" i="150"/>
  <c r="K170" i="150"/>
  <c r="K179" i="150"/>
  <c r="K188" i="150"/>
  <c r="K171" i="150"/>
  <c r="K216" i="150"/>
  <c r="K207" i="150"/>
  <c r="K225" i="150"/>
  <c r="K198" i="150"/>
  <c r="K180" i="150"/>
  <c r="K189" i="150"/>
  <c r="J224" i="150"/>
  <c r="J284" i="150"/>
  <c r="J225" i="150"/>
  <c r="J268" i="150" s="1"/>
  <c r="N244" i="150"/>
  <c r="N270" i="150" s="1"/>
  <c r="N267" i="150"/>
  <c r="H70" i="150"/>
  <c r="H71" i="150" s="1"/>
  <c r="H96" i="150"/>
  <c r="H97" i="150" s="1"/>
  <c r="H87" i="150"/>
  <c r="H88" i="150" s="1"/>
  <c r="H78" i="150"/>
  <c r="H79" i="150" s="1"/>
  <c r="G310" i="150"/>
  <c r="G321" i="150" s="1"/>
  <c r="J58" i="84"/>
  <c r="J59" i="84" s="1"/>
  <c r="K57" i="84"/>
  <c r="K142" i="150" s="1"/>
  <c r="K145" i="150" s="1"/>
  <c r="J68" i="84"/>
  <c r="J143" i="150" s="1"/>
  <c r="J146" i="150" s="1"/>
  <c r="J300" i="150" s="1"/>
  <c r="J70" i="84"/>
  <c r="J71" i="84" s="1"/>
  <c r="H77" i="84"/>
  <c r="H79" i="84" s="1"/>
  <c r="H30" i="150" s="1"/>
  <c r="K69" i="84"/>
  <c r="K70" i="84" s="1"/>
  <c r="I71" i="84"/>
  <c r="H87" i="84"/>
  <c r="H89" i="84" s="1"/>
  <c r="H17" i="150" s="1"/>
  <c r="H18" i="150" s="1"/>
  <c r="I60" i="84"/>
  <c r="L92" i="84"/>
  <c r="L5" i="84"/>
  <c r="L54" i="84"/>
  <c r="L141" i="150" s="1"/>
  <c r="L144" i="150" s="1"/>
  <c r="K294" i="150" l="1"/>
  <c r="K312" i="150"/>
  <c r="K313" i="150"/>
  <c r="L279" i="150"/>
  <c r="K181" i="150"/>
  <c r="L297" i="150"/>
  <c r="M297" i="150" s="1"/>
  <c r="N297" i="150" s="1"/>
  <c r="K208" i="150"/>
  <c r="L294" i="150"/>
  <c r="M294" i="150" s="1"/>
  <c r="N294" i="150" s="1"/>
  <c r="L299" i="150"/>
  <c r="M299" i="150" s="1"/>
  <c r="N299" i="150" s="1"/>
  <c r="K315" i="150"/>
  <c r="J315" i="150"/>
  <c r="K172" i="150"/>
  <c r="L298" i="150"/>
  <c r="M298" i="150" s="1"/>
  <c r="N298" i="150" s="1"/>
  <c r="K217" i="150"/>
  <c r="M279" i="150"/>
  <c r="N279" i="150" s="1"/>
  <c r="K314" i="150"/>
  <c r="L282" i="150"/>
  <c r="M282" i="150" s="1"/>
  <c r="I87" i="150"/>
  <c r="I88" i="150" s="1"/>
  <c r="I78" i="150"/>
  <c r="I79" i="150" s="1"/>
  <c r="I70" i="150"/>
  <c r="I71" i="150" s="1"/>
  <c r="I96" i="150"/>
  <c r="I97" i="150" s="1"/>
  <c r="L283" i="150"/>
  <c r="G328" i="150"/>
  <c r="G329" i="150" s="1"/>
  <c r="H324" i="150" s="1"/>
  <c r="K199" i="150"/>
  <c r="L281" i="150"/>
  <c r="H309" i="150"/>
  <c r="H289" i="150"/>
  <c r="L296" i="150"/>
  <c r="M296" i="150" s="1"/>
  <c r="N296" i="150" s="1"/>
  <c r="L233" i="150"/>
  <c r="L161" i="150"/>
  <c r="L163" i="150" s="1"/>
  <c r="L197" i="150"/>
  <c r="L206" i="150"/>
  <c r="L215" i="150"/>
  <c r="L224" i="150"/>
  <c r="L170" i="150"/>
  <c r="L179" i="150"/>
  <c r="L188" i="150"/>
  <c r="L198" i="150"/>
  <c r="L234" i="150"/>
  <c r="L216" i="150"/>
  <c r="L207" i="150"/>
  <c r="L171" i="150"/>
  <c r="L225" i="150"/>
  <c r="L189" i="150"/>
  <c r="L180" i="150"/>
  <c r="K300" i="150"/>
  <c r="L300" i="150" s="1"/>
  <c r="M300" i="150" s="1"/>
  <c r="J316" i="150"/>
  <c r="K284" i="150"/>
  <c r="K226" i="150"/>
  <c r="H311" i="150"/>
  <c r="L280" i="150"/>
  <c r="K233" i="150"/>
  <c r="K285" i="150"/>
  <c r="K234" i="150"/>
  <c r="K268" i="150" s="1"/>
  <c r="J226" i="150"/>
  <c r="J270" i="150" s="1"/>
  <c r="J267" i="150"/>
  <c r="K190" i="150"/>
  <c r="I295" i="150"/>
  <c r="I311" i="150" s="1"/>
  <c r="H305" i="150"/>
  <c r="I278" i="150"/>
  <c r="J278" i="150"/>
  <c r="J310" i="150" s="1"/>
  <c r="I277" i="150"/>
  <c r="J32" i="84"/>
  <c r="J74" i="84" s="1"/>
  <c r="K58" i="84"/>
  <c r="K59" i="84" s="1"/>
  <c r="L57" i="84"/>
  <c r="L142" i="150" s="1"/>
  <c r="L145" i="150" s="1"/>
  <c r="I77" i="84"/>
  <c r="I79" i="84" s="1"/>
  <c r="I30" i="150" s="1"/>
  <c r="L69" i="84"/>
  <c r="K68" i="84"/>
  <c r="K143" i="150" s="1"/>
  <c r="K146" i="150" s="1"/>
  <c r="K301" i="150" s="1"/>
  <c r="J87" i="84"/>
  <c r="J89" i="84" s="1"/>
  <c r="J17" i="150" s="1"/>
  <c r="J18" i="150" s="1"/>
  <c r="I87" i="84"/>
  <c r="I89" i="84" s="1"/>
  <c r="I17" i="150" s="1"/>
  <c r="I18" i="150" s="1"/>
  <c r="J60" i="84"/>
  <c r="M92" i="84"/>
  <c r="M5" i="84"/>
  <c r="M57" i="84"/>
  <c r="M142" i="150" s="1"/>
  <c r="M145" i="150" s="1"/>
  <c r="K316" i="150" l="1"/>
  <c r="L284" i="150"/>
  <c r="L316" i="150" s="1"/>
  <c r="L181" i="150"/>
  <c r="L199" i="150"/>
  <c r="L172" i="150"/>
  <c r="L217" i="150"/>
  <c r="L315" i="150"/>
  <c r="L314" i="150"/>
  <c r="H321" i="150"/>
  <c r="H328" i="150" s="1"/>
  <c r="H329" i="150" s="1"/>
  <c r="I324" i="150" s="1"/>
  <c r="M283" i="150"/>
  <c r="M315" i="150" s="1"/>
  <c r="K235" i="150"/>
  <c r="K270" i="150" s="1"/>
  <c r="K267" i="150"/>
  <c r="M280" i="150"/>
  <c r="N280" i="150" s="1"/>
  <c r="N312" i="150" s="1"/>
  <c r="L312" i="150"/>
  <c r="L285" i="150"/>
  <c r="M285" i="150" s="1"/>
  <c r="K317" i="150"/>
  <c r="J78" i="150"/>
  <c r="J79" i="150" s="1"/>
  <c r="J87" i="150"/>
  <c r="J88" i="150" s="1"/>
  <c r="J96" i="150"/>
  <c r="J97" i="150" s="1"/>
  <c r="J70" i="150"/>
  <c r="J71" i="150" s="1"/>
  <c r="I305" i="150"/>
  <c r="J295" i="150"/>
  <c r="N300" i="150"/>
  <c r="L208" i="150"/>
  <c r="J277" i="150"/>
  <c r="J309" i="150" s="1"/>
  <c r="I309" i="150"/>
  <c r="L301" i="150"/>
  <c r="M301" i="150" s="1"/>
  <c r="N301" i="150" s="1"/>
  <c r="M251" i="150"/>
  <c r="M252" i="150"/>
  <c r="M268" i="150" s="1"/>
  <c r="M287" i="150"/>
  <c r="L242" i="150"/>
  <c r="L286" i="150"/>
  <c r="L243" i="150"/>
  <c r="L268" i="150" s="1"/>
  <c r="M281" i="150"/>
  <c r="N281" i="150" s="1"/>
  <c r="N313" i="150" s="1"/>
  <c r="L313" i="150"/>
  <c r="M314" i="150"/>
  <c r="L226" i="150"/>
  <c r="I289" i="150"/>
  <c r="K278" i="150"/>
  <c r="L278" i="150" s="1"/>
  <c r="L310" i="150" s="1"/>
  <c r="I310" i="150"/>
  <c r="I321" i="150" s="1"/>
  <c r="L190" i="150"/>
  <c r="L235" i="150"/>
  <c r="N282" i="150"/>
  <c r="N314" i="150" s="1"/>
  <c r="K32" i="84"/>
  <c r="K74" i="84" s="1"/>
  <c r="L58" i="84"/>
  <c r="L59" i="84" s="1"/>
  <c r="L70" i="84"/>
  <c r="J77" i="84"/>
  <c r="J79" i="84" s="1"/>
  <c r="J30" i="150" s="1"/>
  <c r="M69" i="84"/>
  <c r="M70" i="84" s="1"/>
  <c r="L68" i="84"/>
  <c r="L143" i="150" s="1"/>
  <c r="L146" i="150" s="1"/>
  <c r="L302" i="150" s="1"/>
  <c r="N68" i="84"/>
  <c r="N143" i="150" s="1"/>
  <c r="N146" i="150" s="1"/>
  <c r="N304" i="150" s="1"/>
  <c r="N320" i="150" s="1"/>
  <c r="K71" i="84"/>
  <c r="K60" i="84"/>
  <c r="M58" i="84"/>
  <c r="M59" i="84" s="1"/>
  <c r="I328" i="150" l="1"/>
  <c r="I329" i="150" s="1"/>
  <c r="J324" i="150" s="1"/>
  <c r="M284" i="150"/>
  <c r="M316" i="150" s="1"/>
  <c r="N284" i="150"/>
  <c r="K277" i="150"/>
  <c r="K309" i="150" s="1"/>
  <c r="M313" i="150"/>
  <c r="N283" i="150"/>
  <c r="N315" i="150" s="1"/>
  <c r="M312" i="150"/>
  <c r="N316" i="150"/>
  <c r="N285" i="150"/>
  <c r="N317" i="150" s="1"/>
  <c r="M317" i="150"/>
  <c r="K295" i="150"/>
  <c r="J305" i="150"/>
  <c r="M253" i="150"/>
  <c r="M270" i="150" s="1"/>
  <c r="M267" i="150"/>
  <c r="K289" i="150"/>
  <c r="K310" i="150"/>
  <c r="M278" i="150"/>
  <c r="N278" i="150" s="1"/>
  <c r="N310" i="150" s="1"/>
  <c r="L317" i="150"/>
  <c r="J289" i="150"/>
  <c r="M302" i="150"/>
  <c r="J311" i="150"/>
  <c r="J321" i="150" s="1"/>
  <c r="L244" i="150"/>
  <c r="L270" i="150" s="1"/>
  <c r="L267" i="150"/>
  <c r="L318" i="150"/>
  <c r="M286" i="150"/>
  <c r="N286" i="150" s="1"/>
  <c r="K96" i="150"/>
  <c r="K97" i="150" s="1"/>
  <c r="K78" i="150"/>
  <c r="K79" i="150" s="1"/>
  <c r="K70" i="150"/>
  <c r="K71" i="150" s="1"/>
  <c r="K87" i="150"/>
  <c r="K88" i="150" s="1"/>
  <c r="N287" i="150"/>
  <c r="L277" i="150"/>
  <c r="L32" i="84"/>
  <c r="L74" i="84" s="1"/>
  <c r="L71" i="84"/>
  <c r="K77" i="84"/>
  <c r="K79" i="84" s="1"/>
  <c r="K30" i="150" s="1"/>
  <c r="K87" i="84"/>
  <c r="K89" i="84" s="1"/>
  <c r="K17" i="150" s="1"/>
  <c r="K18" i="150" s="1"/>
  <c r="N71" i="84"/>
  <c r="M68" i="84"/>
  <c r="M143" i="150" s="1"/>
  <c r="M146" i="150" s="1"/>
  <c r="M303" i="150" s="1"/>
  <c r="N303" i="150" s="1"/>
  <c r="L60" i="84"/>
  <c r="M32" i="84"/>
  <c r="J328" i="150" l="1"/>
  <c r="J329" i="150" s="1"/>
  <c r="K324" i="150" s="1"/>
  <c r="M318" i="150"/>
  <c r="N302" i="150"/>
  <c r="N318" i="150" s="1"/>
  <c r="M319" i="150"/>
  <c r="L295" i="150"/>
  <c r="L311" i="150" s="1"/>
  <c r="K305" i="150"/>
  <c r="L309" i="150"/>
  <c r="L289" i="150"/>
  <c r="L78" i="150"/>
  <c r="L79" i="150" s="1"/>
  <c r="L87" i="150"/>
  <c r="L88" i="150" s="1"/>
  <c r="L70" i="150"/>
  <c r="L71" i="150" s="1"/>
  <c r="L96" i="150"/>
  <c r="L97" i="150" s="1"/>
  <c r="M277" i="150"/>
  <c r="M310" i="150"/>
  <c r="K311" i="150"/>
  <c r="K321" i="150" s="1"/>
  <c r="K328" i="150" s="1"/>
  <c r="K329" i="150" s="1"/>
  <c r="L324" i="150" s="1"/>
  <c r="N319" i="150"/>
  <c r="L77" i="84"/>
  <c r="L79" i="84" s="1"/>
  <c r="L30" i="150" s="1"/>
  <c r="L87" i="84"/>
  <c r="L89" i="84" s="1"/>
  <c r="L17" i="150" s="1"/>
  <c r="L18" i="150" s="1"/>
  <c r="M71" i="84"/>
  <c r="N87" i="84"/>
  <c r="N89" i="84" s="1"/>
  <c r="N17" i="150" s="1"/>
  <c r="N18" i="150" s="1"/>
  <c r="M60" i="84"/>
  <c r="N32" i="84"/>
  <c r="M74" i="84"/>
  <c r="L321" i="150" l="1"/>
  <c r="L328" i="150" s="1"/>
  <c r="L329" i="150" s="1"/>
  <c r="M324" i="150" s="1"/>
  <c r="M96" i="150"/>
  <c r="M97" i="150" s="1"/>
  <c r="M87" i="150"/>
  <c r="M88" i="150" s="1"/>
  <c r="M70" i="150"/>
  <c r="M71" i="150" s="1"/>
  <c r="M78" i="150"/>
  <c r="M79" i="150" s="1"/>
  <c r="M289" i="150"/>
  <c r="N277" i="150"/>
  <c r="M309" i="150"/>
  <c r="L305" i="150"/>
  <c r="M295" i="150"/>
  <c r="M77" i="84"/>
  <c r="M79" i="84" s="1"/>
  <c r="M30" i="150" s="1"/>
  <c r="M87" i="84"/>
  <c r="M89" i="84" s="1"/>
  <c r="M17" i="150" s="1"/>
  <c r="M18" i="150" s="1"/>
  <c r="N60" i="84"/>
  <c r="N74" i="84"/>
  <c r="M305" i="150" l="1"/>
  <c r="M311" i="150"/>
  <c r="M321" i="150" s="1"/>
  <c r="M328" i="150" s="1"/>
  <c r="M329" i="150" s="1"/>
  <c r="N324" i="150" s="1"/>
  <c r="N295" i="150"/>
  <c r="N305" i="150" s="1"/>
  <c r="N311" i="150"/>
  <c r="N78" i="150"/>
  <c r="N79" i="150" s="1"/>
  <c r="N70" i="150"/>
  <c r="N96" i="150"/>
  <c r="N97" i="150" s="1"/>
  <c r="N87" i="150"/>
  <c r="N88" i="150" s="1"/>
  <c r="N309" i="150"/>
  <c r="N289" i="150"/>
  <c r="N77" i="84"/>
  <c r="N79" i="84" s="1"/>
  <c r="N30" i="150" s="1"/>
  <c r="N321" i="150" l="1"/>
  <c r="N328" i="150" s="1"/>
  <c r="C332" i="150" s="1" a="1"/>
  <c r="N114" i="84"/>
  <c r="N67" i="150" s="1"/>
  <c r="N68" i="150" s="1"/>
  <c r="N71" i="150" s="1"/>
  <c r="M341" i="150" l="1"/>
  <c r="N340" i="150"/>
  <c r="L338" i="150"/>
  <c r="M336" i="150"/>
  <c r="K335" i="150"/>
  <c r="I334" i="150"/>
  <c r="M337" i="150"/>
  <c r="K336" i="150"/>
  <c r="I336" i="150"/>
  <c r="N341" i="150"/>
  <c r="F334" i="150"/>
  <c r="N342" i="150"/>
  <c r="M339" i="150"/>
  <c r="N336" i="150"/>
  <c r="N339" i="150"/>
  <c r="C332" i="150"/>
  <c r="M334" i="150"/>
  <c r="N338" i="150"/>
  <c r="M338" i="150"/>
  <c r="I337" i="150"/>
  <c r="L335" i="150"/>
  <c r="K334" i="150"/>
  <c r="J333" i="150"/>
  <c r="K333" i="150"/>
  <c r="J337" i="150"/>
  <c r="N335" i="150"/>
  <c r="L333" i="150"/>
  <c r="K338" i="150"/>
  <c r="H336" i="150"/>
  <c r="M335" i="150"/>
  <c r="G335" i="150"/>
  <c r="K339" i="150"/>
  <c r="G334" i="150"/>
  <c r="J335" i="150"/>
  <c r="N337" i="150"/>
  <c r="J338" i="150"/>
  <c r="F333" i="150"/>
  <c r="K337" i="150"/>
  <c r="L334" i="150"/>
  <c r="N334" i="150"/>
  <c r="J334" i="150"/>
  <c r="H335" i="150"/>
  <c r="H334" i="150"/>
  <c r="L337" i="150"/>
  <c r="H333" i="150"/>
  <c r="J336" i="150"/>
  <c r="M340" i="150"/>
  <c r="I335" i="150"/>
  <c r="M333" i="150"/>
  <c r="E333" i="150"/>
  <c r="L339" i="150"/>
  <c r="G333" i="150"/>
  <c r="I333" i="150"/>
  <c r="L340" i="150"/>
  <c r="L336" i="150"/>
  <c r="N333" i="150"/>
  <c r="N329" i="150"/>
  <c r="D60" i="84"/>
  <c r="D32" i="84"/>
  <c r="K332" i="150" l="1"/>
  <c r="K343" i="150" s="1"/>
  <c r="K345" i="150" s="1"/>
  <c r="K119" i="150" s="1"/>
  <c r="K121" i="150" s="1"/>
  <c r="M332" i="150"/>
  <c r="M343" i="150" s="1"/>
  <c r="M345" i="150" s="1"/>
  <c r="M119" i="150" s="1"/>
  <c r="M121" i="150" s="1"/>
  <c r="J332" i="150"/>
  <c r="J343" i="150" s="1"/>
  <c r="J345" i="150" s="1"/>
  <c r="J119" i="150" s="1"/>
  <c r="J121" i="150" s="1"/>
  <c r="H332" i="150"/>
  <c r="H343" i="150" s="1"/>
  <c r="H345" i="150" s="1"/>
  <c r="H119" i="150" s="1"/>
  <c r="H121" i="150" s="1"/>
  <c r="I332" i="150"/>
  <c r="I343" i="150" s="1"/>
  <c r="I345" i="150" s="1"/>
  <c r="I119" i="150" s="1"/>
  <c r="I121" i="150" s="1"/>
  <c r="E332" i="150"/>
  <c r="E343" i="150" s="1"/>
  <c r="E345" i="150" s="1"/>
  <c r="E119" i="150" s="1"/>
  <c r="E121" i="150" s="1"/>
  <c r="G332" i="150"/>
  <c r="G343" i="150" s="1"/>
  <c r="G345" i="150" s="1"/>
  <c r="G119" i="150" s="1"/>
  <c r="G121" i="150" s="1"/>
  <c r="N332" i="150"/>
  <c r="N343" i="150" s="1"/>
  <c r="N345" i="150" s="1"/>
  <c r="N119" i="150" s="1"/>
  <c r="N121" i="150" s="1"/>
  <c r="F332" i="150"/>
  <c r="F343" i="150" s="1"/>
  <c r="F345" i="150" s="1"/>
  <c r="F119" i="150" s="1"/>
  <c r="F121" i="150" s="1"/>
  <c r="L332" i="150"/>
  <c r="L343" i="150" s="1"/>
  <c r="L345" i="150" s="1"/>
  <c r="L119" i="150" s="1"/>
  <c r="L121" i="150" s="1"/>
  <c r="D332" i="150"/>
  <c r="D343" i="150" s="1"/>
  <c r="D345" i="150" s="1"/>
  <c r="D119" i="150" s="1"/>
  <c r="D121" i="150" s="1"/>
  <c r="D96" i="150"/>
  <c r="D97" i="150" s="1"/>
  <c r="N98" i="150" s="1"/>
  <c r="D87" i="150"/>
  <c r="D88" i="150" s="1"/>
  <c r="N89" i="150" s="1"/>
  <c r="D78" i="150"/>
  <c r="D79" i="150" s="1"/>
  <c r="N80" i="150" s="1"/>
  <c r="D70" i="150"/>
  <c r="D77" i="84"/>
  <c r="D79" i="84" s="1"/>
  <c r="D30" i="150" s="1"/>
  <c r="D74" i="84"/>
  <c r="J127" i="150" l="1"/>
  <c r="J122" i="150"/>
  <c r="G127" i="150"/>
  <c r="G122" i="150"/>
  <c r="I122" i="150"/>
  <c r="I127" i="150"/>
  <c r="D127" i="150"/>
  <c r="D122" i="150"/>
  <c r="M122" i="150"/>
  <c r="M127" i="150"/>
  <c r="N127" i="150"/>
  <c r="N122" i="150"/>
  <c r="E127" i="150"/>
  <c r="E122" i="150"/>
  <c r="H127" i="150"/>
  <c r="H122" i="150"/>
  <c r="L122" i="150"/>
  <c r="L127" i="150"/>
  <c r="F127" i="150"/>
  <c r="F122" i="150"/>
  <c r="K122" i="150"/>
  <c r="K127" i="150"/>
  <c r="D114" i="84"/>
  <c r="D67" i="150" s="1"/>
  <c r="D68" i="150" s="1"/>
  <c r="D71" i="150" s="1"/>
  <c r="N72" i="150" s="1"/>
  <c r="N9" i="150" s="1"/>
  <c r="F133" i="150" l="1"/>
  <c r="F134" i="150" s="1"/>
  <c r="F123" i="150"/>
  <c r="F28" i="150" s="1"/>
  <c r="F128" i="150"/>
  <c r="L133" i="150"/>
  <c r="L134" i="150" s="1"/>
  <c r="L128" i="150"/>
  <c r="L123" i="150"/>
  <c r="L28" i="150" s="1"/>
  <c r="I133" i="150"/>
  <c r="I134" i="150" s="1"/>
  <c r="I123" i="150"/>
  <c r="I28" i="150" s="1"/>
  <c r="I128" i="150"/>
  <c r="K133" i="150"/>
  <c r="K134" i="150" s="1"/>
  <c r="K128" i="150"/>
  <c r="K123" i="150"/>
  <c r="K28" i="150" s="1"/>
  <c r="N133" i="150"/>
  <c r="N128" i="150"/>
  <c r="G133" i="150"/>
  <c r="G134" i="150" s="1"/>
  <c r="G128" i="150"/>
  <c r="G123" i="150"/>
  <c r="G28" i="150" s="1"/>
  <c r="J133" i="150"/>
  <c r="J134" i="150" s="1"/>
  <c r="J128" i="150"/>
  <c r="J123" i="150"/>
  <c r="J28" i="150" s="1"/>
  <c r="M133" i="150"/>
  <c r="M128" i="150"/>
  <c r="H133" i="150"/>
  <c r="H134" i="150" s="1"/>
  <c r="H123" i="150"/>
  <c r="H28" i="150" s="1"/>
  <c r="H128" i="150"/>
  <c r="D133" i="150"/>
  <c r="D134" i="150" s="1"/>
  <c r="D135" i="150" s="1"/>
  <c r="E132" i="150" s="1"/>
  <c r="D123" i="150"/>
  <c r="D28" i="150" s="1"/>
  <c r="D128" i="150"/>
  <c r="D129" i="150" s="1"/>
  <c r="E126" i="150" s="1"/>
  <c r="E133" i="150"/>
  <c r="E134" i="150" s="1"/>
  <c r="E123" i="150"/>
  <c r="E28" i="150" s="1"/>
  <c r="E128" i="150"/>
  <c r="E129" i="150" l="1"/>
  <c r="F126" i="150" s="1"/>
  <c r="F129" i="150" s="1"/>
  <c r="G126" i="150" s="1"/>
  <c r="G129" i="150" s="1"/>
  <c r="H126" i="150" s="1"/>
  <c r="H129" i="150" s="1"/>
  <c r="I126" i="150" s="1"/>
  <c r="I129" i="150" s="1"/>
  <c r="J126" i="150" s="1"/>
  <c r="J129" i="150" s="1"/>
  <c r="K126" i="150" s="1"/>
  <c r="K129" i="150" s="1"/>
  <c r="L126" i="150" s="1"/>
  <c r="L129" i="150" s="1"/>
  <c r="M126" i="150" s="1"/>
  <c r="M129" i="150" s="1"/>
  <c r="N126" i="150" s="1"/>
  <c r="N129" i="150" s="1"/>
  <c r="N11" i="150" s="1"/>
  <c r="D29" i="150"/>
  <c r="D31" i="150" s="1"/>
  <c r="D34" i="150" s="1"/>
  <c r="J29" i="150"/>
  <c r="J31" i="150" s="1"/>
  <c r="J34" i="150" s="1"/>
  <c r="L29" i="150"/>
  <c r="L31" i="150" s="1"/>
  <c r="L34" i="150" s="1"/>
  <c r="E135" i="150"/>
  <c r="F132" i="150" s="1"/>
  <c r="F135" i="150" s="1"/>
  <c r="G132" i="150" s="1"/>
  <c r="G135" i="150" s="1"/>
  <c r="H132" i="150" s="1"/>
  <c r="H135" i="150" s="1"/>
  <c r="I132" i="150" s="1"/>
  <c r="I135" i="150" s="1"/>
  <c r="J132" i="150" s="1"/>
  <c r="J135" i="150" s="1"/>
  <c r="K132" i="150" s="1"/>
  <c r="K135" i="150" s="1"/>
  <c r="L132" i="150" s="1"/>
  <c r="L135" i="150" s="1"/>
  <c r="M132" i="150" s="1"/>
  <c r="M134" i="150" s="1"/>
  <c r="G29" i="150"/>
  <c r="G31" i="150" s="1"/>
  <c r="G34" i="150" s="1"/>
  <c r="F29" i="150"/>
  <c r="F31" i="150" s="1"/>
  <c r="F34" i="150" s="1"/>
  <c r="E29" i="150"/>
  <c r="E31" i="150" s="1"/>
  <c r="E34" i="150" s="1"/>
  <c r="I29" i="150"/>
  <c r="I31" i="150" s="1"/>
  <c r="I34" i="150" s="1"/>
  <c r="K29" i="150"/>
  <c r="K31" i="150" s="1"/>
  <c r="K34" i="150" s="1"/>
  <c r="H29" i="150"/>
  <c r="H31" i="150" s="1"/>
  <c r="H34" i="150" s="1"/>
  <c r="M135" i="150" l="1"/>
  <c r="N132" i="150" s="1"/>
  <c r="N134" i="150" s="1"/>
  <c r="M123" i="150"/>
  <c r="M28" i="150" s="1"/>
  <c r="M29" i="150" l="1"/>
  <c r="M31" i="150" s="1"/>
  <c r="M34" i="150" s="1"/>
  <c r="N135" i="150"/>
  <c r="N123" i="150"/>
  <c r="N28" i="150" s="1"/>
  <c r="N29" i="150" l="1"/>
  <c r="N31" i="150" s="1"/>
  <c r="N34" i="150" s="1"/>
  <c r="N35" i="150" s="1"/>
  <c r="N7" i="150" s="1"/>
  <c r="N10" i="150" s="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<sst xmlns="http://schemas.openxmlformats.org/spreadsheetml/2006/main" count="735" uniqueCount="232">
  <si>
    <t>Description</t>
  </si>
  <si>
    <t>Inputs</t>
  </si>
  <si>
    <t>Notes</t>
  </si>
  <si>
    <t>Depreciation</t>
  </si>
  <si>
    <t>Asset beta</t>
  </si>
  <si>
    <t>Equity beta</t>
  </si>
  <si>
    <t>TAMRP</t>
  </si>
  <si>
    <t>Average investor tax rate</t>
  </si>
  <si>
    <t>Debt issuance costs</t>
  </si>
  <si>
    <t>Leverage</t>
  </si>
  <si>
    <t>Debt from all sources as a proportion of total financing</t>
  </si>
  <si>
    <t>Days from mid-year to year-end</t>
  </si>
  <si>
    <t>Days from revenue date to year-end</t>
  </si>
  <si>
    <t>Mid-year date</t>
  </si>
  <si>
    <t>Revenue date</t>
  </si>
  <si>
    <t>Telecommunications</t>
  </si>
  <si>
    <t>$000</t>
  </si>
  <si>
    <t>Financial loss asset</t>
  </si>
  <si>
    <t>%</t>
  </si>
  <si>
    <t>Crown financing</t>
  </si>
  <si>
    <t>Crown financing (opening value)</t>
  </si>
  <si>
    <t>UFB costs</t>
  </si>
  <si>
    <t>Crown financing (closing value)</t>
  </si>
  <si>
    <t>Cost of debt</t>
  </si>
  <si>
    <t>Index</t>
  </si>
  <si>
    <t>Cost of equity</t>
  </si>
  <si>
    <t>Corporate tax rate</t>
  </si>
  <si>
    <t>Count</t>
  </si>
  <si>
    <t>General description</t>
  </si>
  <si>
    <t>UFB revenues</t>
  </si>
  <si>
    <t>Years</t>
  </si>
  <si>
    <t>Roll forward of unallocated UFB fibre assets</t>
  </si>
  <si>
    <t>Roll forward of Crown financing</t>
  </si>
  <si>
    <t>Compounding factor step 1</t>
  </si>
  <si>
    <t>Index factor</t>
  </si>
  <si>
    <t>Roll forward of allocated tax assets</t>
  </si>
  <si>
    <t>Roll forward of unallocated tax assets</t>
  </si>
  <si>
    <t>Tax calculations</t>
  </si>
  <si>
    <t>Cash flow inputs</t>
  </si>
  <si>
    <t>Net cash flows</t>
  </si>
  <si>
    <t>Cash flows</t>
  </si>
  <si>
    <t>Add present value benefit of Crown financing</t>
  </si>
  <si>
    <t>Start date</t>
  </si>
  <si>
    <t>Full year to</t>
  </si>
  <si>
    <t>Date</t>
  </si>
  <si>
    <t>Days from mid-year to implementation date</t>
  </si>
  <si>
    <t>Days from revenue date to implementation date</t>
  </si>
  <si>
    <t>Revenue date compounding</t>
  </si>
  <si>
    <t>Mid-year date compounding</t>
  </si>
  <si>
    <t>As at</t>
  </si>
  <si>
    <t>Present value benefit of Crown financing</t>
  </si>
  <si>
    <t>Years prior to 31 Dec 2021 for compounding index</t>
  </si>
  <si>
    <t>Present value of total net cash flows</t>
  </si>
  <si>
    <t>Present value of annual net cash flows</t>
  </si>
  <si>
    <t>UFB revenues cash flows</t>
  </si>
  <si>
    <t>Present value of UFB revenues cash flows</t>
  </si>
  <si>
    <t>Present value of UFB costs cash flows</t>
  </si>
  <si>
    <t>UFB cost allocation adjustment cash flow</t>
  </si>
  <si>
    <t>UFB operating expenditure cash flow</t>
  </si>
  <si>
    <t>UFB tax costs cash flow</t>
  </si>
  <si>
    <t>UFB revenues cash flow</t>
  </si>
  <si>
    <t>Crown financing repaid</t>
  </si>
  <si>
    <t>UFB taxable income</t>
  </si>
  <si>
    <t>Add UFB asset base closing value at implementation date</t>
  </si>
  <si>
    <t>Tax (before tax losses)</t>
  </si>
  <si>
    <t>7 months to</t>
  </si>
  <si>
    <t>6 months to</t>
  </si>
  <si>
    <t>Start date compounding</t>
  </si>
  <si>
    <t>Days from start date to implementation date</t>
  </si>
  <si>
    <t>Number of days in part or full year</t>
  </si>
  <si>
    <t>Depreciation (allocated)</t>
  </si>
  <si>
    <t>Roll forward of allocated UFB fibre assets</t>
  </si>
  <si>
    <t>Total</t>
  </si>
  <si>
    <t>Benefit of Crown financing</t>
  </si>
  <si>
    <t>Crown finance rate</t>
  </si>
  <si>
    <t>Subordinated debt premium</t>
  </si>
  <si>
    <t>Crown financing rate</t>
  </si>
  <si>
    <t>Debt like equity drawdown</t>
  </si>
  <si>
    <t>Equity drawdown</t>
  </si>
  <si>
    <t>Tax revenue</t>
  </si>
  <si>
    <t>Tax operating expenditure</t>
  </si>
  <si>
    <t>Opening allocated tax asset base value</t>
  </si>
  <si>
    <t>Tax net commissioned assets (allocated)</t>
  </si>
  <si>
    <t>Tax net commissioned assets (unallocated)</t>
  </si>
  <si>
    <t>Tax depreciation (unallocated)</t>
  </si>
  <si>
    <t>Tax depreciation (allocated)</t>
  </si>
  <si>
    <t>Opening unallocated tax asset base value</t>
  </si>
  <si>
    <t>Depreciation (unallocated)</t>
  </si>
  <si>
    <t>Opening tax effect of losses</t>
  </si>
  <si>
    <t>Current period tax effect of losses</t>
  </si>
  <si>
    <t>Utilised tax effect of losses</t>
  </si>
  <si>
    <t>Closing tax effect of losses</t>
  </si>
  <si>
    <t>Days in year</t>
  </si>
  <si>
    <t>Days from mid year to end of year</t>
  </si>
  <si>
    <t>Proportion of year for mid year calcs</t>
  </si>
  <si>
    <t>Days from revenue year to end of year</t>
  </si>
  <si>
    <t>Proportion of year for revenue year calcs</t>
  </si>
  <si>
    <t>Present value benefit of Crown debt financing</t>
  </si>
  <si>
    <t>Benefit of Crown debt financing</t>
  </si>
  <si>
    <t>Future value of benefit of Crown debt financing</t>
  </si>
  <si>
    <t>Present value benefit of Crown senior debt financing</t>
  </si>
  <si>
    <t>Crown subordinated debt financing rate</t>
  </si>
  <si>
    <t>Present value benefit of Crown subordinated debt financing</t>
  </si>
  <si>
    <t>Depreciation rate</t>
  </si>
  <si>
    <t>Historic depreciation</t>
  </si>
  <si>
    <t>Adjustment for partial depreciation</t>
  </si>
  <si>
    <t>Opening balance</t>
  </si>
  <si>
    <t>Total depreciation</t>
  </si>
  <si>
    <t>Closing balance</t>
  </si>
  <si>
    <t>Benefit of Crown subordinated debt financing</t>
  </si>
  <si>
    <t>Future value of benefit of Crown subordinated debt financing</t>
  </si>
  <si>
    <t>Crown senior debt financing rate</t>
  </si>
  <si>
    <t>Benefit of Crown senior debt financing</t>
  </si>
  <si>
    <t>Future value of benefit of Crown senior debt financing</t>
  </si>
  <si>
    <t>Proportion of year</t>
  </si>
  <si>
    <t>Loss adjustment</t>
  </si>
  <si>
    <t>Notional deductible interest calculations</t>
  </si>
  <si>
    <t>Commissioned assets (including cost allocation adjustment cashflow)</t>
  </si>
  <si>
    <t>Initial asset value</t>
  </si>
  <si>
    <t>Commissioned assets (including cost allocation adjustment cashflow) for financial loss year 2022</t>
  </si>
  <si>
    <t>Commissioned assets (including cost allocation adjustment cashflow) for financial loss year 2013</t>
  </si>
  <si>
    <t>Commissioned assets (including cost allocation adjustment cashflow) for financial loss year 2014</t>
  </si>
  <si>
    <t>Commissioned assets (including cost allocation adjustment cashflow) for financial loss year 2015</t>
  </si>
  <si>
    <t>Commissioned assets (including cost allocation adjustment cashflow) for financial loss year 2016</t>
  </si>
  <si>
    <t>Commissioned assets (including cost allocation adjustment cashflow) for financial loss year 2017</t>
  </si>
  <si>
    <t>Commissioned assets (including cost allocation adjustment cashflow) for financial loss year 2018</t>
  </si>
  <si>
    <t>Commissioned assets (including cost allocation adjustment cashflow) for financial loss year 2019</t>
  </si>
  <si>
    <t>Commissioned assets (including cost allocation adjustment cashflow) for financial loss year 2020</t>
  </si>
  <si>
    <t>Commissioned assets (including cost allocation adjustment cashflow) for financial loss year 2021</t>
  </si>
  <si>
    <t>Net cost of debt financing assets</t>
  </si>
  <si>
    <t>Total cost of debt financing losses</t>
  </si>
  <si>
    <t>Loss</t>
  </si>
  <si>
    <t>Notional deductible interest</t>
  </si>
  <si>
    <t>Crown financing inputs</t>
  </si>
  <si>
    <t>UFB value of net commissioned assets cash flow</t>
  </si>
  <si>
    <t>Days</t>
  </si>
  <si>
    <t>Crown financing rates</t>
  </si>
  <si>
    <t>Compounding factors</t>
  </si>
  <si>
    <t>Timing</t>
  </si>
  <si>
    <t>Tax losses</t>
  </si>
  <si>
    <t>UFB utilised tax losses</t>
  </si>
  <si>
    <t>UFB opening tax losses</t>
  </si>
  <si>
    <t>UFB closing tax losses</t>
  </si>
  <si>
    <t>UFB current period tax losses</t>
  </si>
  <si>
    <t>Tax effect of losses</t>
  </si>
  <si>
    <t>Closing unallocated tax asset base value</t>
  </si>
  <si>
    <t>Closing allocated tax asset base value</t>
  </si>
  <si>
    <t>UFB closing asset value adjusted for losses</t>
  </si>
  <si>
    <t>Roll forward of UFB closing asset value adjusted for losses</t>
  </si>
  <si>
    <t>Matrix of accumulating UFB closing asset value adjusted for losses</t>
  </si>
  <si>
    <t>Calculation of UFB closing asset value adjusted for losses</t>
  </si>
  <si>
    <t>UFB value of net commissioned assets</t>
  </si>
  <si>
    <t>Tax cost allocation adjustment cash flow</t>
  </si>
  <si>
    <t>Matrix of accumulating UFB costs</t>
  </si>
  <si>
    <t>Matrix of accumulating UFB revenue</t>
  </si>
  <si>
    <t>Matrix of cost of debt financing losses</t>
  </si>
  <si>
    <t>Debt financing costs for UFB asset value as of 1 December 2011</t>
  </si>
  <si>
    <t>Debt financing costs for UFB assets commissioned in financial loss year 2012</t>
  </si>
  <si>
    <t>Debt financing costs for UFB assets commissioned in financial loss year 2013</t>
  </si>
  <si>
    <t>Debt financing costs for UFB assets commissioned in financial loss year 2014</t>
  </si>
  <si>
    <t>Debt financing costs for UFB assets commissioned in financial loss year 2015</t>
  </si>
  <si>
    <t>Debt financing costs for UFB assets commissioned in financial loss year 2016</t>
  </si>
  <si>
    <t>Debt financing costs for UFB assets commissioned in financial loss year 2017</t>
  </si>
  <si>
    <t>Debt financing costs for UFB assets commissioned in financial loss year 2018</t>
  </si>
  <si>
    <t>Debt financing costs for UFB assets commissioned in financial loss year 2019</t>
  </si>
  <si>
    <t>Debt financing costs for UFB assets commissioned in financial loss year 2020</t>
  </si>
  <si>
    <t>Debt financing costs for UFB assets commissioned in financial loss year 2021</t>
  </si>
  <si>
    <t>Debt financing costs for UFB assets commissioned in financial loss year 2022</t>
  </si>
  <si>
    <t>Total gross cost of debt financing UFB assets</t>
  </si>
  <si>
    <t>Total net cost of debt financing UFB assets</t>
  </si>
  <si>
    <t>Mid-year compounding factors</t>
  </si>
  <si>
    <t>Start date compounding factors</t>
  </si>
  <si>
    <t>Revenue date compounding factors</t>
  </si>
  <si>
    <t>Mid-year compounding factor</t>
  </si>
  <si>
    <t>Benefit of Crown financing compounding factor</t>
  </si>
  <si>
    <t>Start date compounding factor</t>
  </si>
  <si>
    <t>Revenue date compounding factor</t>
  </si>
  <si>
    <t>Crown financing drawn down</t>
  </si>
  <si>
    <t>Financial loss year WACC</t>
  </si>
  <si>
    <t>Check depreciation is all accounted for</t>
  </si>
  <si>
    <t>Benefit of Crown financing calculations</t>
  </si>
  <si>
    <t>Asset value calculations</t>
  </si>
  <si>
    <t>Tax inputs</t>
  </si>
  <si>
    <t>Asset-related inputs</t>
  </si>
  <si>
    <t>Senior debt drawdown as proportion of total debt drawdown</t>
  </si>
  <si>
    <t>Debt like equity as proportion of total equity drawdown</t>
  </si>
  <si>
    <t>Net drawdown</t>
  </si>
  <si>
    <t>Debt as a proportion of net drawdown</t>
  </si>
  <si>
    <t>Net drawdown in the financial loss year that is senior debt</t>
  </si>
  <si>
    <t>Net drawdown in the financial loss year that is subordinated debt</t>
  </si>
  <si>
    <t>Crown debt finance rate</t>
  </si>
  <si>
    <t>Crown equity finance rate</t>
  </si>
  <si>
    <t>Crown senior debt finance rate</t>
  </si>
  <si>
    <t>Crown subordinated debt finance rate</t>
  </si>
  <si>
    <t>Gross cost of debt financing UFB assets</t>
  </si>
  <si>
    <t>UFB costs cash flows</t>
  </si>
  <si>
    <t>Net drawdown in the financial loss year that is debt</t>
  </si>
  <si>
    <t>Total benefit of Crown debt financing</t>
  </si>
  <si>
    <t>Calculate debt financing cost of commissioned assets</t>
  </si>
  <si>
    <t>Add cost of debt financing losses</t>
  </si>
  <si>
    <t>n/a</t>
  </si>
  <si>
    <t>Chorus Limited data</t>
  </si>
  <si>
    <t>Sum of UFB unallocated asset value opening value as of 1 December 2011</t>
  </si>
  <si>
    <t>Sum of value of net commissioned assets (unallocated)</t>
  </si>
  <si>
    <t>Sum of UFB opening asset values as of 1 December 2011</t>
  </si>
  <si>
    <t>Sum of regulatory tax asset values as of 1 December 2011 (allocated)</t>
  </si>
  <si>
    <t>Sum of tax asset values as of 1 December 2011 (unallocated)</t>
  </si>
  <si>
    <t>Risk-free rate</t>
  </si>
  <si>
    <t>Debt premium</t>
  </si>
  <si>
    <t>Financial loss asset at implementation date</t>
  </si>
  <si>
    <t>UFB closing tax losses on the last day of financial loss year 2022</t>
  </si>
  <si>
    <t>Sum of UFB opening asset value as of 1 December 2011</t>
  </si>
  <si>
    <t>Present value of sum of UFB asset value as of 1 December 2011</t>
  </si>
  <si>
    <t>Sum of UFB unallocated opening asset values</t>
  </si>
  <si>
    <t>Sum of UFB unallocated closing asset values</t>
  </si>
  <si>
    <t>Sum of UFB asset base opening value as of 1 December 2011</t>
  </si>
  <si>
    <t>Sum of UFB opening asset values</t>
  </si>
  <si>
    <t>Sum of UFB closing asset value</t>
  </si>
  <si>
    <t>Present value of annual benefits</t>
  </si>
  <si>
    <t>Discounted cash flow calculation of financial loss asset and value of opening tax losses for disclosure year 2022</t>
  </si>
  <si>
    <t>Sum of UFB opening asset values adjusted for losses</t>
  </si>
  <si>
    <t>Sum of UFB closing asset values adjusted for losses</t>
  </si>
  <si>
    <t>Tax sum of value of net commissioned assets (unallocated)</t>
  </si>
  <si>
    <t>UFB value of net commissioned assets cash flow (allocated)</t>
  </si>
  <si>
    <t>Tax UFB value of net commissioned assets cash flow (allocated)</t>
  </si>
  <si>
    <t>Tax revenues cash flow</t>
  </si>
  <si>
    <t>Tax operating expenditure cash flow</t>
  </si>
  <si>
    <t>Assuming a 50% central office space allocation</t>
  </si>
  <si>
    <t>Fibre regulation - Chorus' initial regulatory asset base as at 1 January 2022</t>
  </si>
  <si>
    <t>Published 6 October 2022</t>
  </si>
  <si>
    <t>Demonstration of financial loss asset calculation assuming a 50% application of the central office space allocator</t>
  </si>
  <si>
    <t xml:space="preserve">This model summarises the determination of the “opening RAB value” of the financial loss asset for Chorus Limited for the PQ RAB as of the implementation date under clause 3.3.1(9) of the Fibre Input Methodologies Determination 2020, as amended on 29 November 2021,  assuming a 50% application of the central office space allocator.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</si>
</sst>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2">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quot;$&quot;#,##0_);[Red]\(&quot;$&quot;#,##0\)"/>
    <numFmt numFmtId="169" formatCode="_(@_)"/>
    <numFmt numFmtId="170" formatCode="_(* #,##0.0_);_(* \(#,##0.0\);_(* &quot;–&quot;???_);_(* @_)"/>
    <numFmt numFmtId="171" formatCode="_(* #,##0.00_);_(* \(#,##0.00\);_(* &quot;–&quot;???_);_(* @_)"/>
    <numFmt numFmtId="172" formatCode="_(* #,##0.0000_);_(* \(#,##0.0000\);_(* &quot;–&quot;??_);_(* @_)"/>
    <numFmt numFmtId="173" formatCode="[$-1409]d\ mmm\ yy;@"/>
    <numFmt numFmtId="174" formatCode="_(* #,##0%_);_(* \(#,##0%\);_(* &quot;–&quot;???_);_(* @_)"/>
    <numFmt numFmtId="175" formatCode="_(* #,##0.0%_);_(* \(#,##0.0%\);_(* &quot;–&quot;??_);_(* @_)"/>
    <numFmt numFmtId="176" formatCode="_(* #,##0.00%_);_(* \(#,##0.00%\);_(* &quot;–&quot;???_);_(* @_)"/>
    <numFmt numFmtId="177" formatCode="_(* #,##0.000%_);_(* \(#,##0.000%\);_(* &quot;–&quot;???_);_(* @_)"/>
    <numFmt numFmtId="178" formatCode="_(* #,##0%_);_(* \(#,##0%\);_(* &quot;–&quot;??_);_(* @_)"/>
    <numFmt numFmtId="179" formatCode="_(* 0_);_(* \(0\);_(* &quot;–&quot;??_);_(@_)"/>
    <numFmt numFmtId="180" formatCode="_(* #,##0_);_(* \(#,##0\);_(* &quot;–&quot;???_);_(* @_)"/>
    <numFmt numFmtId="181" formatCode="_(* #,##0.0000%_);_(* \(#,##0.0000%\);_(* &quot;–&quot;???_);_(* @_)"/>
    <numFmt numFmtId="182" formatCode="_(* #,##0.000_);_(* \(#,##0.000\);_(* &quot;–&quot;???_);_(* @_)"/>
    <numFmt numFmtId="183" formatCode="0_ ;\-0\ "/>
    <numFmt numFmtId="184" formatCode="_(* #,##0_);_(* \(#,##0\);_(* &quot;-&quot;??_);_(@_)"/>
    <numFmt numFmtId="185" formatCode="_-* #,##0_-;\-* #,##0_-;_-* &quot;-&quot;??_-;_-@_-"/>
    <numFmt numFmtId="186" formatCode="_(* #,##0_);_(* \(#,##0\);_(* &quot;–&quot;??_);_(* @_)"/>
    <numFmt numFmtId="187" formatCode="0.0000%"/>
    <numFmt numFmtId="188" formatCode="0.0000"/>
    <numFmt numFmtId="189" formatCode="#,##0.000"/>
    <numFmt numFmtId="190" formatCode="0.0%"/>
    <numFmt numFmtId="191" formatCode="[Magenta]&quot;Err&quot;;[Magenta]&quot;Err&quot;;[Blue]&quot;OK&quot;"/>
    <numFmt numFmtId="192" formatCode="#,##0.00%;[Red]\-#,##0.00%;&quot;-&quot;\%;@_)"/>
    <numFmt numFmtId="193" formatCode="#,##0_);[Red]\-#,##0_);&quot;-&quot;?_);@_)"/>
    <numFmt numFmtId="194" formatCode="#,##0.00_);[Red]\-#,##0.00_);0.00_);@_)"/>
    <numFmt numFmtId="195" formatCode="#,##0.00_);[Red]\-#,##0.00_);&quot;-&quot;?_);@_)"/>
    <numFmt numFmtId="196" formatCode="* _(#,##0.00_);[Red]* \(#,##0.00\);* _(&quot;-&quot;?_);@_)"/>
    <numFmt numFmtId="197" formatCode="#,##0%;[Red]\-#,##0%;&quot;-&quot;\%;@_)"/>
    <numFmt numFmtId="198" formatCode="#,##0_);[Red]\-#,##0_);0_);@_)"/>
    <numFmt numFmtId="199" formatCode="* _(#,##0_);[Red]* \(#,##0\);* _(&quot;-&quot;?_);@_)"/>
    <numFmt numFmtId="200" formatCode="dd\ mmm\ yy_)"/>
    <numFmt numFmtId="201" formatCode="[$EUR]\ * _(#,##0_);[Red][$EUR]\ * \(#,##0\);[$EUR]\ * _(&quot;-&quot;?_);@_)"/>
    <numFmt numFmtId="202" formatCode="[$EUR]\ * _(#,##0.00_);[Red][$EUR]\ * \(#,##0.00\);[$EUR]\ * _(&quot;-&quot;?_);@_)"/>
    <numFmt numFmtId="203" formatCode="\€\ * _(#,##0_);[Red]\€\ * \(#,##0\);\€\ * _(&quot;-&quot;?_);@_)"/>
    <numFmt numFmtId="204" formatCode="\€\ * _(#,##0.00_);[Red]\€\ * \(#,##0.00\);\€\ * _(&quot;-&quot;?_);@_)"/>
    <numFmt numFmtId="205" formatCode="[$USD]\ * _(#,##0_);[Red][$USD]\ * \(#,##0\);[$USD]\ * _(&quot;-&quot;?_);@_)"/>
    <numFmt numFmtId="206" formatCode="[$USD]\ * _(#,##0.00_);[Red][$USD]\ * \(#,##0.00\);[$USD]\ * _(&quot;-&quot;?_);@_)"/>
    <numFmt numFmtId="207" formatCode="\$\ * _(#,##0_);[Red]\$\ * \(#,##0\);\$\ * _(&quot;-&quot;?_);@_)"/>
    <numFmt numFmtId="208" formatCode="\$\ * _(#,##0.00_);[Red]\$\ * \(#,##0.00\);\$\ * _(&quot;-&quot;?_);@_)"/>
    <numFmt numFmtId="209" formatCode="[$GBP]\ * _(#,##0_);[Red][$GBP]\ * \(#,##0\);[$GBP]\ * _(&quot;-&quot;?_);@_)"/>
    <numFmt numFmtId="210" formatCode="[$GBP]\ * _(#,##0.00_);[Red][$GBP]\ * \(#,##0.00\);[$GBP]\ * _(&quot;-&quot;?_);@_)"/>
    <numFmt numFmtId="211" formatCode="\£\ * _(#,##0_);[Red]\£\ * \(#,##0\);\£\ * _(&quot;-&quot;?_);@_)"/>
    <numFmt numFmtId="212" formatCode="\£\ * _(#,##0.00_);[Red]\£\ * \(#,##0.00\);\£\ * _(&quot;-&quot;?_);@_)"/>
    <numFmt numFmtId="213" formatCode="mmm\ yy_)"/>
    <numFmt numFmtId="214" formatCode="yyyy_)"/>
    <numFmt numFmtId="215" formatCode="###,000"/>
  </numFmts>
  <fonts count="80" x14ac:knownFonts="1">
    <font>
      <sz val="11"/>
      <color theme="1"/>
      <name val="Calibri"/>
      <family val="2"/>
      <scheme val="minor"/>
    </font>
    <font>
      <sz val="11"/>
      <color theme="1"/>
      <name val="Calibri"/>
      <family val="2"/>
      <scheme val="minor"/>
    </font>
    <font>
      <b/>
      <sz val="11"/>
      <color theme="1"/>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sz val="10"/>
      <color theme="1"/>
      <name val="Calibri"/>
      <family val="2"/>
      <scheme val="minor"/>
    </font>
    <font>
      <sz val="11"/>
      <name val="Calibri"/>
      <family val="2"/>
      <scheme val="minor"/>
    </font>
    <font>
      <b/>
      <sz val="18"/>
      <name val="Calibri"/>
      <family val="2"/>
      <scheme val="minor"/>
    </font>
    <font>
      <b/>
      <sz val="16"/>
      <name val="Calibri"/>
      <family val="2"/>
      <scheme val="minor"/>
    </font>
    <font>
      <b/>
      <sz val="14"/>
      <name val="Calibri"/>
      <family val="2"/>
      <scheme val="minor"/>
    </font>
    <font>
      <b/>
      <sz val="10"/>
      <name val="Calibri"/>
      <family val="4"/>
      <scheme val="minor"/>
    </font>
    <font>
      <sz val="11"/>
      <name val="Calibri"/>
      <family val="2"/>
    </font>
    <font>
      <sz val="11"/>
      <color theme="1"/>
      <name val="Calibri"/>
      <family val="2"/>
    </font>
    <font>
      <i/>
      <sz val="10"/>
      <name val="Calibri"/>
      <family val="4"/>
      <scheme val="minor"/>
    </font>
    <font>
      <b/>
      <sz val="10"/>
      <color theme="1"/>
      <name val="Calibri"/>
      <family val="2"/>
      <scheme val="minor"/>
    </font>
    <font>
      <u/>
      <sz val="10"/>
      <color theme="11"/>
      <name val="Calibri"/>
      <family val="2"/>
      <scheme val="minor"/>
    </font>
    <font>
      <sz val="10"/>
      <color theme="4"/>
      <name val="Calibri"/>
      <family val="2"/>
      <scheme val="minor"/>
    </font>
    <font>
      <u/>
      <sz val="10"/>
      <color rgb="FF0000FF"/>
      <name val="Calibri"/>
      <family val="2"/>
      <scheme val="minor"/>
    </font>
    <font>
      <sz val="11"/>
      <color rgb="FFC00000"/>
      <name val="Calibri"/>
      <family val="2"/>
      <scheme val="minor"/>
    </font>
    <font>
      <b/>
      <sz val="20"/>
      <color rgb="FFC00000"/>
      <name val="Calibri"/>
      <family val="2"/>
      <scheme val="minor"/>
    </font>
    <font>
      <sz val="11"/>
      <color rgb="FF645F3A"/>
      <name val="Calibri"/>
      <family val="2"/>
      <scheme val="minor"/>
    </font>
    <font>
      <sz val="18"/>
      <color theme="3"/>
      <name val="Cambria"/>
      <family val="2"/>
      <scheme val="major"/>
    </font>
    <font>
      <i/>
      <sz val="11"/>
      <color rgb="FF7F7F7F"/>
      <name val="Calibri"/>
      <family val="2"/>
      <scheme val="minor"/>
    </font>
    <font>
      <b/>
      <sz val="15"/>
      <color theme="3"/>
      <name val="Calibri"/>
      <family val="2"/>
      <scheme val="minor"/>
    </font>
    <font>
      <b/>
      <sz val="11"/>
      <color rgb="FF3F3F3F"/>
      <name val="Calibri"/>
      <family val="2"/>
      <scheme val="minor"/>
    </font>
    <font>
      <sz val="11"/>
      <color theme="9"/>
      <name val="Calibri"/>
      <family val="2"/>
      <scheme val="minor"/>
    </font>
    <font>
      <b/>
      <sz val="13"/>
      <color theme="3"/>
      <name val="Calibri"/>
      <family val="2"/>
      <scheme val="minor"/>
    </font>
    <font>
      <sz val="11"/>
      <color rgb="FF3F3F76"/>
      <name val="Calibri"/>
      <family val="2"/>
      <scheme val="minor"/>
    </font>
    <font>
      <sz val="10"/>
      <name val="Calibri"/>
      <family val="2"/>
      <scheme val="minor"/>
    </font>
    <font>
      <b/>
      <sz val="14"/>
      <color theme="0" tint="-0.499984740745262"/>
      <name val="Calibri"/>
      <family val="2"/>
      <scheme val="minor"/>
    </font>
    <font>
      <sz val="10"/>
      <color theme="0" tint="-0.14999847407452621"/>
      <name val="Calibri"/>
      <family val="2"/>
      <scheme val="minor"/>
    </font>
    <font>
      <sz val="11"/>
      <color theme="0" tint="-0.14999847407452621"/>
      <name val="Calibri"/>
      <family val="2"/>
      <scheme val="minor"/>
    </font>
    <font>
      <i/>
      <sz val="11"/>
      <name val="Calibri"/>
      <family val="2"/>
      <scheme val="minor"/>
    </font>
    <font>
      <sz val="10"/>
      <color rgb="FFC00000"/>
      <name val="Calibri"/>
      <family val="2"/>
      <scheme val="minor"/>
    </font>
    <font>
      <sz val="16"/>
      <color theme="1"/>
      <name val="Calibri"/>
      <family val="2"/>
      <scheme val="minor"/>
    </font>
    <font>
      <b/>
      <sz val="11"/>
      <name val="Calibri"/>
      <family val="4"/>
      <scheme val="minor"/>
    </font>
    <font>
      <b/>
      <sz val="10"/>
      <name val="Calibri"/>
      <family val="2"/>
      <scheme val="minor"/>
    </font>
    <font>
      <b/>
      <sz val="11"/>
      <color rgb="FF645F3A"/>
      <name val="Calibri"/>
      <family val="2"/>
      <scheme val="minor"/>
    </font>
    <font>
      <b/>
      <sz val="13"/>
      <color theme="1"/>
      <name val="Calibri"/>
      <family val="2"/>
      <scheme val="minor"/>
    </font>
    <font>
      <sz val="11"/>
      <color theme="8" tint="-0.249977111117893"/>
      <name val="Calibri"/>
      <family val="2"/>
      <scheme val="minor"/>
    </font>
    <font>
      <sz val="11"/>
      <color theme="0" tint="-0.34998626667073579"/>
      <name val="Calibri"/>
      <family val="2"/>
      <scheme val="minor"/>
    </font>
    <font>
      <sz val="8"/>
      <name val="Calibri"/>
      <family val="2"/>
      <scheme val="minor"/>
    </font>
    <font>
      <sz val="9"/>
      <name val="Arial"/>
      <family val="2"/>
    </font>
    <font>
      <sz val="13"/>
      <color theme="1"/>
      <name val="Calibri"/>
      <family val="2"/>
      <scheme val="minor"/>
    </font>
    <font>
      <b/>
      <sz val="12"/>
      <name val="Calibri"/>
      <family val="4"/>
      <scheme val="minor"/>
    </font>
    <font>
      <sz val="11"/>
      <color theme="1" tint="0.34998626667073579"/>
      <name val="Calibri"/>
      <family val="2"/>
      <scheme val="minor"/>
    </font>
    <font>
      <sz val="11"/>
      <color theme="4"/>
      <name val="Calibri"/>
      <family val="2"/>
      <scheme val="minor"/>
    </font>
    <font>
      <sz val="11"/>
      <color theme="9" tint="0.39997558519241921"/>
      <name val="Calibri"/>
      <family val="2"/>
      <scheme val="minor"/>
    </font>
    <font>
      <b/>
      <sz val="11"/>
      <name val="Calibri"/>
      <family val="2"/>
      <scheme val="minor"/>
    </font>
    <font>
      <sz val="16"/>
      <name val="Calibri"/>
      <family val="2"/>
      <scheme val="minor"/>
    </font>
    <font>
      <sz val="13"/>
      <name val="Calibri"/>
      <family val="2"/>
      <scheme val="minor"/>
    </font>
    <font>
      <sz val="11"/>
      <color theme="2"/>
      <name val="Calibri"/>
      <family val="2"/>
      <scheme val="minor"/>
    </font>
    <font>
      <b/>
      <sz val="20"/>
      <color theme="2"/>
      <name val="Calibri"/>
      <family val="2"/>
      <scheme val="minor"/>
    </font>
    <font>
      <u/>
      <sz val="10"/>
      <color theme="10"/>
      <name val="Calibri"/>
      <family val="2"/>
    </font>
    <font>
      <b/>
      <sz val="8"/>
      <color indexed="12"/>
      <name val="Arial"/>
      <family val="2"/>
    </font>
    <font>
      <b/>
      <sz val="22"/>
      <name val="Arial"/>
      <family val="2"/>
    </font>
    <font>
      <i/>
      <sz val="9"/>
      <color rgb="FFC41230"/>
      <name val="Arial"/>
      <family val="2"/>
    </font>
    <font>
      <b/>
      <sz val="9"/>
      <name val="Arial"/>
      <family val="2"/>
    </font>
    <font>
      <i/>
      <sz val="9"/>
      <color indexed="55"/>
      <name val="Arial"/>
      <family val="2"/>
    </font>
    <font>
      <b/>
      <sz val="9"/>
      <color rgb="FFFFFFFF"/>
      <name val="Arial"/>
      <family val="2"/>
    </font>
    <font>
      <u/>
      <sz val="9"/>
      <color theme="10"/>
      <name val="Arial"/>
      <family val="2"/>
    </font>
    <font>
      <b/>
      <sz val="14"/>
      <name val="Arial"/>
      <family val="2"/>
    </font>
    <font>
      <b/>
      <sz val="12"/>
      <name val="Arial"/>
      <family val="2"/>
    </font>
    <font>
      <sz val="8"/>
      <name val="Arial"/>
      <family val="2"/>
    </font>
    <font>
      <b/>
      <sz val="18"/>
      <name val="Arial"/>
      <family val="2"/>
    </font>
    <font>
      <sz val="9"/>
      <color rgb="FFFFFFFF"/>
      <name val="Arial"/>
      <family val="2"/>
    </font>
    <font>
      <b/>
      <sz val="8"/>
      <color rgb="FF1F497D"/>
      <name val="Verdana"/>
      <family val="2"/>
    </font>
    <font>
      <sz val="8"/>
      <color rgb="FF000000"/>
      <name val="Verdana"/>
      <family val="2"/>
    </font>
    <font>
      <sz val="8"/>
      <color rgb="FF1F497D"/>
      <name val="Verdana"/>
      <family val="2"/>
    </font>
    <font>
      <sz val="11"/>
      <color indexed="8"/>
      <name val="Calibri"/>
      <family val="2"/>
      <scheme val="minor"/>
    </font>
    <font>
      <sz val="10"/>
      <name val="Arial"/>
      <family val="2"/>
    </font>
    <font>
      <sz val="11"/>
      <color theme="1"/>
      <name val="Arial Narrow"/>
      <family val="2"/>
    </font>
    <font>
      <u/>
      <sz val="11"/>
      <color theme="10"/>
      <name val="Arial Narrow"/>
      <family val="2"/>
    </font>
  </fonts>
  <fills count="6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43"/>
        <bgColor indexed="64"/>
      </patternFill>
    </fill>
    <fill>
      <patternFill patternType="solid">
        <fgColor theme="3"/>
        <bgColor indexed="64"/>
      </patternFill>
    </fill>
    <fill>
      <patternFill patternType="solid">
        <fgColor rgb="FFC9C4A3"/>
        <bgColor indexed="64"/>
      </patternFill>
    </fill>
    <fill>
      <patternFill patternType="solid">
        <fgColor theme="6"/>
        <bgColor indexed="64"/>
      </patternFill>
    </fill>
    <fill>
      <patternFill patternType="solid">
        <fgColor theme="4"/>
        <bgColor indexed="64"/>
      </patternFill>
    </fill>
    <fill>
      <patternFill patternType="solid">
        <fgColor rgb="FFFFCC99"/>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B4FF3C"/>
        <bgColor indexed="64"/>
      </patternFill>
    </fill>
    <fill>
      <patternFill patternType="solid">
        <fgColor rgb="FFFFFF00"/>
        <bgColor indexed="64"/>
      </patternFill>
    </fill>
    <fill>
      <patternFill patternType="solid">
        <fgColor indexed="41"/>
        <bgColor indexed="64"/>
      </patternFill>
    </fill>
    <fill>
      <patternFill patternType="solid">
        <fgColor rgb="FFD0FFD0"/>
        <bgColor indexed="64"/>
      </patternFill>
    </fill>
    <fill>
      <patternFill patternType="solid">
        <fgColor rgb="FF221F72"/>
        <bgColor rgb="FF221F72"/>
      </patternFill>
    </fill>
    <fill>
      <patternFill patternType="solid">
        <fgColor rgb="FFFFE0A0"/>
        <bgColor indexed="64"/>
      </patternFill>
    </fill>
    <fill>
      <patternFill patternType="solid">
        <fgColor rgb="FFFFFAB3"/>
        <bgColor indexed="15"/>
      </patternFill>
    </fill>
    <fill>
      <patternFill patternType="solid">
        <fgColor rgb="FF221F72"/>
        <bgColor indexed="64"/>
      </patternFill>
    </fill>
    <fill>
      <patternFill patternType="solid">
        <fgColor rgb="FF00FF00"/>
        <bgColor indexed="64"/>
      </patternFill>
    </fill>
    <fill>
      <patternFill patternType="solid">
        <fgColor indexed="22"/>
        <bgColor indexed="64"/>
      </patternFill>
    </fill>
    <fill>
      <patternFill patternType="solid">
        <fgColor rgb="FFC4D0E9"/>
        <bgColor indexed="64"/>
      </patternFill>
    </fill>
    <fill>
      <patternFill patternType="solid">
        <fgColor rgb="FFDBE5F1"/>
        <bgColor rgb="FF000000"/>
      </patternFill>
    </fill>
    <fill>
      <patternFill patternType="solid">
        <fgColor rgb="FFE9EFF7"/>
        <bgColor rgb="FF000000"/>
      </patternFill>
    </fill>
    <fill>
      <patternFill patternType="solid">
        <fgColor rgb="FFDBE5F2"/>
        <bgColor rgb="FF000000"/>
      </patternFill>
    </fill>
    <fill>
      <patternFill patternType="solid">
        <fgColor rgb="FFC3D6EB"/>
        <bgColor rgb="FF000000"/>
      </patternFill>
    </fill>
    <fill>
      <patternFill patternType="solid">
        <fgColor rgb="FFB7CFE8"/>
        <bgColor rgb="FF000000"/>
      </patternFill>
    </fill>
    <fill>
      <patternFill patternType="solid">
        <fgColor indexed="23"/>
      </patternFill>
    </fill>
    <fill>
      <patternFill patternType="solid">
        <fgColor indexed="44"/>
      </patternFill>
    </fill>
    <fill>
      <patternFill patternType="solid">
        <fgColor indexed="41"/>
      </patternFill>
    </fill>
    <fill>
      <patternFill patternType="solid">
        <fgColor indexed="22"/>
      </patternFill>
    </fill>
    <fill>
      <patternFill patternType="solid">
        <fgColor rgb="FFDBE5F1"/>
        <bgColor rgb="FFFFFFFF"/>
      </patternFill>
    </fill>
    <fill>
      <patternFill patternType="solid">
        <fgColor indexed="60"/>
      </patternFill>
    </fill>
  </fills>
  <borders count="40">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theme="7"/>
      </top>
      <bottom style="thin">
        <color theme="7"/>
      </bottom>
      <diagonal/>
    </border>
    <border>
      <left/>
      <right/>
      <top style="thin">
        <color theme="7"/>
      </top>
      <bottom/>
      <diagonal/>
    </border>
    <border>
      <left/>
      <right/>
      <top/>
      <bottom style="thin">
        <color theme="7"/>
      </bottom>
      <diagonal/>
    </border>
    <border>
      <left/>
      <right/>
      <top style="thin">
        <color rgb="FFB0A978"/>
      </top>
      <bottom style="thin">
        <color rgb="FFB0A978"/>
      </bottom>
      <diagonal/>
    </border>
    <border>
      <left/>
      <right style="thin">
        <color rgb="FFB0A978"/>
      </right>
      <top style="thin">
        <color rgb="FFB0A978"/>
      </top>
      <bottom style="thin">
        <color rgb="FFB0A978"/>
      </bottom>
      <diagonal/>
    </border>
    <border>
      <left/>
      <right/>
      <top/>
      <bottom style="thick">
        <color theme="4"/>
      </bottom>
      <diagonal/>
    </border>
    <border>
      <left style="thin">
        <color rgb="FF3F3F3F"/>
      </left>
      <right style="thin">
        <color rgb="FF3F3F3F"/>
      </right>
      <top style="thin">
        <color rgb="FF3F3F3F"/>
      </top>
      <bottom style="thin">
        <color rgb="FF3F3F3F"/>
      </bottom>
      <diagonal/>
    </border>
    <border>
      <left/>
      <right/>
      <top/>
      <bottom style="thin">
        <color rgb="FFB0A978"/>
      </bottom>
      <diagonal/>
    </border>
    <border>
      <left/>
      <right/>
      <top/>
      <bottom style="thick">
        <color theme="4" tint="0.499984740745262"/>
      </bottom>
      <diagonal/>
    </border>
    <border>
      <left/>
      <right style="thin">
        <color rgb="FFB0A978"/>
      </right>
      <top style="thin">
        <color rgb="FFB0A978"/>
      </top>
      <bottom style="thin">
        <color theme="7"/>
      </bottom>
      <diagonal/>
    </border>
    <border>
      <left/>
      <right/>
      <top style="thin">
        <color rgb="FFB0A978"/>
      </top>
      <bottom/>
      <diagonal/>
    </border>
    <border>
      <left/>
      <right/>
      <top/>
      <bottom style="thin">
        <color theme="8"/>
      </bottom>
      <diagonal/>
    </border>
    <border>
      <left/>
      <right/>
      <top style="thin">
        <color theme="8"/>
      </top>
      <bottom style="thin">
        <color theme="8"/>
      </bottom>
      <diagonal/>
    </border>
    <border>
      <left/>
      <right/>
      <top style="thin">
        <color theme="1"/>
      </top>
      <bottom style="thin">
        <color rgb="FFB0A978"/>
      </bottom>
      <diagonal/>
    </border>
    <border>
      <left/>
      <right/>
      <top style="thin">
        <color theme="1"/>
      </top>
      <bottom style="thin">
        <color theme="8"/>
      </bottom>
      <diagonal/>
    </border>
    <border>
      <left/>
      <right/>
      <top style="thin">
        <color rgb="FFB0A978"/>
      </top>
      <bottom style="thin">
        <color indexed="64"/>
      </bottom>
      <diagonal/>
    </border>
    <border>
      <left style="thin">
        <color rgb="FF00C000"/>
      </left>
      <right style="thin">
        <color rgb="FF00C000"/>
      </right>
      <top style="thin">
        <color rgb="FF00C000"/>
      </top>
      <bottom style="thin">
        <color rgb="FF00C000"/>
      </bottom>
      <diagonal/>
    </border>
    <border>
      <left style="dotted">
        <color rgb="FF00C000"/>
      </left>
      <right style="dotted">
        <color rgb="FF00C000"/>
      </right>
      <top style="dotted">
        <color rgb="FF00C000"/>
      </top>
      <bottom style="dotted">
        <color rgb="FF00C000"/>
      </bottom>
      <diagonal/>
    </border>
    <border>
      <left/>
      <right style="thin">
        <color theme="7"/>
      </right>
      <top style="thin">
        <color theme="7"/>
      </top>
      <bottom style="thin">
        <color theme="7"/>
      </bottom>
      <diagonal/>
    </border>
    <border>
      <left style="thin">
        <color rgb="FF0000FF"/>
      </left>
      <right style="thin">
        <color rgb="FF0000FF"/>
      </right>
      <top style="thin">
        <color rgb="FF0000FF"/>
      </top>
      <bottom style="thin">
        <color rgb="FF0000FF"/>
      </bottom>
      <diagonal/>
    </border>
    <border>
      <left/>
      <right/>
      <top style="medium">
        <color rgb="FFC4D0E9"/>
      </top>
      <bottom/>
      <diagonal/>
    </border>
    <border>
      <left/>
      <right/>
      <top style="medium">
        <color rgb="FFC4D0E9"/>
      </top>
      <bottom style="medium">
        <color rgb="FFC4D0E9"/>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indexed="18"/>
      </left>
      <right style="thin">
        <color indexed="18"/>
      </right>
      <top style="thin">
        <color indexed="18"/>
      </top>
      <bottom style="thin">
        <color indexed="18"/>
      </bottom>
      <diagonal/>
    </border>
    <border>
      <left/>
      <right/>
      <top/>
      <bottom style="medium">
        <color theme="4" tint="0.39997558519241921"/>
      </bottom>
      <diagonal/>
    </border>
  </borders>
  <cellStyleXfs count="8574">
    <xf numFmtId="0" fontId="0" fillId="0" borderId="0"/>
    <xf numFmtId="167" fontId="1" fillId="0" borderId="0" applyFont="0" applyFill="0" applyBorder="0" applyAlignment="0" applyProtection="0"/>
    <xf numFmtId="180" fontId="13"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49" fontId="26" fillId="0" borderId="0" applyFill="0" applyAlignment="0"/>
    <xf numFmtId="49" fontId="14" fillId="0" borderId="0" applyFill="0" applyAlignment="0"/>
    <xf numFmtId="49" fontId="15" fillId="0" borderId="0" applyFill="0" applyAlignment="0"/>
    <xf numFmtId="49" fontId="16" fillId="33" borderId="0" applyFill="0" applyBorder="0">
      <alignment horizontal="left"/>
    </xf>
    <xf numFmtId="0" fontId="3" fillId="0" borderId="0" applyNumberFormat="0" applyFill="0" applyBorder="0" applyAlignment="0" applyProtection="0"/>
    <xf numFmtId="0" fontId="4" fillId="2" borderId="0" applyNumberFormat="0" applyBorder="0" applyAlignment="0" applyProtection="0"/>
    <xf numFmtId="0" fontId="5" fillId="3" borderId="0" applyNumberFormat="0" applyBorder="0" applyAlignment="0" applyProtection="0"/>
    <xf numFmtId="0" fontId="6" fillId="4" borderId="0" applyNumberFormat="0" applyBorder="0" applyAlignment="0" applyProtection="0"/>
    <xf numFmtId="0" fontId="25" fillId="0" borderId="17" applyNumberFormat="0" applyAlignment="0">
      <protection locked="0"/>
    </xf>
    <xf numFmtId="0" fontId="1" fillId="0" borderId="17" applyNumberFormat="0" applyAlignment="0"/>
    <xf numFmtId="0" fontId="7" fillId="5" borderId="1" applyNumberFormat="0" applyAlignment="0" applyProtection="0"/>
    <xf numFmtId="0" fontId="8" fillId="0" borderId="2" applyNumberFormat="0" applyFill="0" applyAlignment="0" applyProtection="0"/>
    <xf numFmtId="0" fontId="9" fillId="6" borderId="3" applyNumberFormat="0" applyAlignment="0" applyProtection="0"/>
    <xf numFmtId="0" fontId="10" fillId="0" borderId="0" applyNumberFormat="0" applyFill="0" applyBorder="0" applyAlignment="0" applyProtection="0"/>
    <xf numFmtId="0" fontId="1" fillId="7" borderId="4" applyNumberFormat="0" applyFont="0" applyAlignment="0" applyProtection="0"/>
    <xf numFmtId="49" fontId="20" fillId="0" borderId="0" applyFill="0" applyProtection="0">
      <alignment horizontal="left" indent="1"/>
    </xf>
    <xf numFmtId="0" fontId="2" fillId="0" borderId="5" applyNumberFormat="0" applyFill="0" applyAlignment="0" applyProtection="0"/>
    <xf numFmtId="0" fontId="1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1" fillId="31" borderId="0" applyNumberFormat="0" applyBorder="0" applyAlignment="0" applyProtection="0"/>
    <xf numFmtId="179" fontId="18" fillId="0" borderId="0" applyFont="0" applyFill="0" applyBorder="0" applyAlignment="0" applyProtection="0">
      <alignment horizontal="left"/>
      <protection locked="0"/>
    </xf>
    <xf numFmtId="165" fontId="1" fillId="34" borderId="18" applyNumberFormat="0" applyFont="0" applyFill="0" applyAlignment="0" applyProtection="0"/>
    <xf numFmtId="177" fontId="13" fillId="32" borderId="0" applyFont="0" applyBorder="0"/>
    <xf numFmtId="176" fontId="18" fillId="0" borderId="0" applyFont="0" applyFill="0" applyBorder="0" applyAlignment="0" applyProtection="0">
      <protection locked="0"/>
    </xf>
    <xf numFmtId="175" fontId="13" fillId="0" borderId="0" applyFont="0" applyFill="0" applyBorder="0" applyAlignment="0" applyProtection="0">
      <alignment horizontal="center" vertical="top" wrapText="1"/>
    </xf>
    <xf numFmtId="174" fontId="27" fillId="0" borderId="17" applyNumberFormat="0" applyAlignment="0"/>
    <xf numFmtId="0" fontId="17" fillId="0" borderId="17" applyNumberFormat="0">
      <alignment horizontal="centerContinuous" wrapText="1"/>
    </xf>
    <xf numFmtId="173" fontId="18" fillId="0" borderId="0" applyFont="0" applyFill="0" applyBorder="0" applyAlignment="0" applyProtection="0">
      <alignment wrapText="1"/>
    </xf>
    <xf numFmtId="172" fontId="18" fillId="0" borderId="0" applyFont="0" applyFill="0" applyBorder="0" applyAlignment="0" applyProtection="0"/>
    <xf numFmtId="171" fontId="18" fillId="0" borderId="0" applyFont="0" applyFill="0" applyBorder="0" applyAlignment="0" applyProtection="0">
      <protection locked="0"/>
    </xf>
    <xf numFmtId="169" fontId="19" fillId="0" borderId="0" applyFont="0" applyFill="0" applyBorder="0" applyAlignment="0" applyProtection="0">
      <alignment horizontal="left"/>
      <protection locked="0"/>
    </xf>
    <xf numFmtId="170" fontId="18" fillId="0" borderId="0" applyFont="0" applyFill="0" applyBorder="0" applyAlignment="0" applyProtection="0">
      <protection locked="0"/>
    </xf>
    <xf numFmtId="0" fontId="24" fillId="0" borderId="0" applyNumberFormat="0" applyFill="0" applyBorder="0" applyAlignment="0" applyProtection="0">
      <alignment vertical="top"/>
      <protection locked="0"/>
    </xf>
    <xf numFmtId="9" fontId="1" fillId="0" borderId="0" applyFont="0" applyFill="0" applyBorder="0" applyAlignment="0" applyProtection="0"/>
    <xf numFmtId="178" fontId="1" fillId="0" borderId="0" applyFont="0" applyFill="0" applyBorder="0" applyAlignment="0" applyProtection="0"/>
    <xf numFmtId="0" fontId="22" fillId="0" borderId="0" applyNumberFormat="0" applyFill="0" applyBorder="0" applyAlignment="0" applyProtection="0"/>
    <xf numFmtId="181" fontId="1" fillId="32" borderId="0" applyFont="0" applyBorder="0"/>
    <xf numFmtId="182" fontId="1" fillId="0" borderId="0" applyFont="0" applyFill="0" applyBorder="0" applyAlignment="0" applyProtection="0"/>
    <xf numFmtId="0" fontId="13" fillId="35" borderId="17" applyNumberFormat="0" applyAlignment="0" applyProtection="0"/>
    <xf numFmtId="49" fontId="20" fillId="0" borderId="0" applyFill="0" applyProtection="0">
      <alignment horizontal="left" indent="1"/>
    </xf>
    <xf numFmtId="167" fontId="1" fillId="0" borderId="0" applyFont="0" applyFill="0" applyBorder="0" applyAlignment="0" applyProtection="0"/>
    <xf numFmtId="9" fontId="1"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19" applyNumberFormat="0" applyFill="0" applyAlignment="0" applyProtection="0"/>
    <xf numFmtId="0" fontId="17" fillId="36" borderId="14" applyNumberFormat="0" applyFill="0">
      <alignment horizontal="centerContinuous" wrapText="1"/>
    </xf>
    <xf numFmtId="0" fontId="31" fillId="5" borderId="20" applyNumberFormat="0" applyAlignment="0" applyProtection="0"/>
    <xf numFmtId="174" fontId="32" fillId="37" borderId="14" applyNumberFormat="0" applyFill="0" applyAlignment="0"/>
    <xf numFmtId="165" fontId="1" fillId="0" borderId="0" applyFont="0" applyFill="0" applyBorder="0" applyAlignment="0" applyProtection="0"/>
    <xf numFmtId="169" fontId="18" fillId="0" borderId="0" applyFont="0" applyFill="0" applyBorder="0" applyAlignment="0" applyProtection="0">
      <alignment horizontal="left"/>
      <protection locked="0"/>
    </xf>
    <xf numFmtId="0" fontId="33" fillId="0" borderId="22" applyNumberFormat="0" applyFill="0" applyAlignment="0" applyProtection="0"/>
    <xf numFmtId="170" fontId="1" fillId="34" borderId="23" applyNumberFormat="0" applyFont="0" applyFill="0" applyAlignment="0" applyProtection="0"/>
    <xf numFmtId="0" fontId="34" fillId="38" borderId="1" applyNumberFormat="0" applyAlignment="0" applyProtection="0"/>
    <xf numFmtId="0" fontId="49" fillId="0" borderId="30" applyNumberFormat="0" applyAlignment="0">
      <alignment vertical="center"/>
      <protection locked="0"/>
    </xf>
    <xf numFmtId="0" fontId="49" fillId="0" borderId="31" applyNumberFormat="0" applyAlignment="0">
      <alignment vertical="center"/>
    </xf>
    <xf numFmtId="0" fontId="49" fillId="42" borderId="0" applyNumberFormat="0" applyAlignment="0">
      <alignment vertical="center"/>
    </xf>
    <xf numFmtId="165" fontId="1" fillId="0" borderId="0" applyFont="0" applyFill="0" applyBorder="0" applyAlignment="0" applyProtection="0"/>
    <xf numFmtId="49" fontId="59" fillId="0" borderId="0" applyFill="0" applyAlignment="0"/>
    <xf numFmtId="0" fontId="58" fillId="37" borderId="14" applyNumberFormat="0" applyFill="0" applyAlignment="0">
      <protection locked="0"/>
    </xf>
    <xf numFmtId="0" fontId="1" fillId="34" borderId="14" applyNumberFormat="0" applyFill="0" applyAlignment="0"/>
    <xf numFmtId="0" fontId="60" fillId="0" borderId="0" applyNumberFormat="0" applyFill="0" applyBorder="0" applyAlignment="0" applyProtection="0">
      <alignment vertical="top"/>
      <protection locked="0"/>
    </xf>
    <xf numFmtId="0" fontId="1" fillId="3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14"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166"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166" fontId="1" fillId="0" borderId="0" applyFont="0" applyFill="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166"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166" fontId="1" fillId="0" borderId="0" applyFont="0" applyFill="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7" borderId="4" applyNumberFormat="0" applyFont="0" applyAlignment="0" applyProtection="0"/>
    <xf numFmtId="0" fontId="1" fillId="22" borderId="0" applyNumberFormat="0" applyBorder="0" applyAlignment="0" applyProtection="0"/>
    <xf numFmtId="0" fontId="1" fillId="17" borderId="0" applyNumberFormat="0" applyBorder="0" applyAlignment="0" applyProtection="0"/>
    <xf numFmtId="0" fontId="1" fillId="7" borderId="4" applyNumberFormat="0" applyFont="0" applyAlignment="0" applyProtection="0"/>
    <xf numFmtId="0" fontId="1" fillId="26"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7" borderId="4" applyNumberFormat="0" applyFont="0" applyAlignment="0" applyProtection="0"/>
    <xf numFmtId="0" fontId="1" fillId="17"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9"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7" borderId="4" applyNumberFormat="0" applyFont="0" applyAlignment="0" applyProtection="0"/>
    <xf numFmtId="0" fontId="1" fillId="14" borderId="0" applyNumberFormat="0" applyBorder="0" applyAlignment="0" applyProtection="0"/>
    <xf numFmtId="0" fontId="1" fillId="9" borderId="0" applyNumberFormat="0" applyBorder="0" applyAlignment="0" applyProtection="0"/>
    <xf numFmtId="0" fontId="1" fillId="3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8" borderId="0" applyNumberFormat="0" applyBorder="0" applyAlignment="0" applyProtection="0"/>
    <xf numFmtId="0" fontId="1" fillId="7" borderId="4" applyNumberFormat="0" applyFont="0" applyAlignment="0" applyProtection="0"/>
    <xf numFmtId="0" fontId="1" fillId="21"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29" borderId="0" applyNumberFormat="0" applyBorder="0" applyAlignment="0" applyProtection="0"/>
    <xf numFmtId="0" fontId="1" fillId="7" borderId="4" applyNumberFormat="0" applyFont="0" applyAlignment="0" applyProtection="0"/>
    <xf numFmtId="0" fontId="1" fillId="26"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10"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7" borderId="4"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9"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0" borderId="0" applyNumberFormat="0" applyBorder="0" applyAlignment="0" applyProtection="0"/>
    <xf numFmtId="0" fontId="1" fillId="25" borderId="0" applyNumberFormat="0" applyBorder="0" applyAlignment="0" applyProtection="0"/>
    <xf numFmtId="0" fontId="1" fillId="30"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9"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7" borderId="4" applyNumberFormat="0" applyFont="0" applyAlignment="0" applyProtection="0"/>
    <xf numFmtId="0" fontId="1" fillId="13" borderId="0" applyNumberFormat="0" applyBorder="0" applyAlignment="0" applyProtection="0"/>
    <xf numFmtId="0" fontId="1" fillId="22" borderId="0" applyNumberFormat="0" applyBorder="0" applyAlignment="0" applyProtection="0"/>
    <xf numFmtId="0" fontId="1" fillId="7" borderId="4" applyNumberFormat="0" applyFont="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2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7" borderId="4" applyNumberFormat="0" applyFont="0" applyAlignment="0" applyProtection="0"/>
    <xf numFmtId="0" fontId="1" fillId="10" borderId="0" applyNumberFormat="0" applyBorder="0" applyAlignment="0" applyProtection="0"/>
    <xf numFmtId="0" fontId="1" fillId="9"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164" fontId="1" fillId="0" borderId="0" applyFont="0" applyFill="0" applyBorder="0" applyAlignment="0" applyProtection="0"/>
    <xf numFmtId="0" fontId="1" fillId="21"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7" borderId="4" applyNumberFormat="0" applyFont="0" applyAlignment="0" applyProtection="0"/>
    <xf numFmtId="0" fontId="1" fillId="10" borderId="0" applyNumberFormat="0" applyBorder="0" applyAlignment="0" applyProtection="0"/>
    <xf numFmtId="0" fontId="1" fillId="22" borderId="0" applyNumberFormat="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25"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7" borderId="4" applyNumberFormat="0" applyFont="0" applyAlignment="0" applyProtection="0"/>
    <xf numFmtId="0" fontId="1" fillId="30" borderId="0" applyNumberFormat="0" applyBorder="0" applyAlignment="0" applyProtection="0"/>
    <xf numFmtId="0" fontId="1" fillId="21"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9" borderId="0" applyNumberFormat="0" applyBorder="0" applyAlignment="0" applyProtection="0"/>
    <xf numFmtId="0" fontId="1" fillId="17"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13" borderId="0" applyNumberFormat="0" applyBorder="0" applyAlignment="0" applyProtection="0"/>
    <xf numFmtId="0" fontId="1" fillId="7" borderId="4" applyNumberFormat="0" applyFont="0" applyAlignment="0" applyProtection="0"/>
    <xf numFmtId="0" fontId="1" fillId="10" borderId="0" applyNumberFormat="0" applyBorder="0" applyAlignment="0" applyProtection="0"/>
    <xf numFmtId="0" fontId="1" fillId="29"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7" borderId="4" applyNumberFormat="0" applyFont="0" applyAlignment="0" applyProtection="0"/>
    <xf numFmtId="0" fontId="1" fillId="26" borderId="0" applyNumberFormat="0" applyBorder="0" applyAlignment="0" applyProtection="0"/>
    <xf numFmtId="0" fontId="1" fillId="17" borderId="0" applyNumberFormat="0" applyBorder="0" applyAlignment="0" applyProtection="0"/>
    <xf numFmtId="0" fontId="1" fillId="7" borderId="4" applyNumberFormat="0" applyFont="0" applyAlignment="0" applyProtection="0"/>
    <xf numFmtId="0" fontId="1" fillId="13"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9"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9"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164" fontId="1" fillId="0" borderId="0" applyFont="0" applyFill="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7" borderId="4" applyNumberFormat="0" applyFont="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8"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10" borderId="0" applyNumberFormat="0" applyBorder="0" applyAlignment="0" applyProtection="0"/>
    <xf numFmtId="0" fontId="1" fillId="17" borderId="0" applyNumberFormat="0" applyBorder="0" applyAlignment="0" applyProtection="0"/>
    <xf numFmtId="0" fontId="1" fillId="7" borderId="4" applyNumberFormat="0" applyFont="0" applyAlignment="0" applyProtection="0"/>
    <xf numFmtId="0" fontId="1" fillId="17"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7" borderId="4" applyNumberFormat="0" applyFont="0" applyAlignment="0" applyProtection="0"/>
    <xf numFmtId="0" fontId="1" fillId="22"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7" borderId="4" applyNumberFormat="0" applyFont="0" applyAlignment="0" applyProtection="0"/>
    <xf numFmtId="0" fontId="1" fillId="25" borderId="0" applyNumberFormat="0" applyBorder="0" applyAlignment="0" applyProtection="0"/>
    <xf numFmtId="0" fontId="1" fillId="7" borderId="4" applyNumberFormat="0" applyFont="0" applyAlignment="0" applyProtection="0"/>
    <xf numFmtId="0" fontId="1" fillId="26"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9"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13"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7" borderId="4" applyNumberFormat="0" applyFont="0" applyAlignment="0" applyProtection="0"/>
    <xf numFmtId="0" fontId="1" fillId="10"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9" borderId="0" applyNumberFormat="0" applyBorder="0" applyAlignment="0" applyProtection="0"/>
    <xf numFmtId="0" fontId="1" fillId="22" borderId="0" applyNumberFormat="0" applyBorder="0" applyAlignment="0" applyProtection="0"/>
    <xf numFmtId="0" fontId="1" fillId="7" borderId="4" applyNumberFormat="0" applyFont="0" applyAlignment="0" applyProtection="0"/>
    <xf numFmtId="0" fontId="1" fillId="2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2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7" borderId="4" applyNumberFormat="0" applyFont="0" applyAlignment="0" applyProtection="0"/>
    <xf numFmtId="0" fontId="1" fillId="29" borderId="0" applyNumberFormat="0" applyBorder="0" applyAlignment="0" applyProtection="0"/>
    <xf numFmtId="0" fontId="1" fillId="7" borderId="4" applyNumberFormat="0" applyFont="0" applyAlignment="0" applyProtection="0"/>
    <xf numFmtId="0" fontId="1" fillId="2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9" borderId="0" applyNumberFormat="0" applyBorder="0" applyAlignment="0" applyProtection="0"/>
    <xf numFmtId="164" fontId="1" fillId="0" borderId="0" applyFont="0" applyFill="0" applyBorder="0" applyAlignment="0" applyProtection="0"/>
    <xf numFmtId="0" fontId="1" fillId="10" borderId="0" applyNumberFormat="0" applyBorder="0" applyAlignment="0" applyProtection="0"/>
    <xf numFmtId="0" fontId="1" fillId="9"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7" borderId="4" applyNumberFormat="0" applyFont="0" applyAlignment="0" applyProtection="0"/>
    <xf numFmtId="164" fontId="1" fillId="0" borderId="0" applyFont="0" applyFill="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166"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166" fontId="1" fillId="0" borderId="0" applyFont="0" applyFill="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9"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7" borderId="0" applyNumberFormat="0" applyBorder="0" applyAlignment="0" applyProtection="0"/>
    <xf numFmtId="0" fontId="1" fillId="7" borderId="4" applyNumberFormat="0" applyFont="0" applyAlignment="0" applyProtection="0"/>
    <xf numFmtId="0" fontId="1" fillId="14"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164" fontId="1" fillId="0" borderId="0" applyFont="0" applyFill="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7" borderId="0" applyNumberFormat="0" applyBorder="0" applyAlignment="0" applyProtection="0"/>
    <xf numFmtId="164" fontId="1" fillId="0" borderId="0" applyFont="0" applyFill="0" applyBorder="0" applyAlignment="0" applyProtection="0"/>
    <xf numFmtId="0" fontId="1" fillId="7" borderId="4" applyNumberFormat="0" applyFont="0" applyAlignment="0" applyProtection="0"/>
    <xf numFmtId="0" fontId="1" fillId="18" borderId="0" applyNumberFormat="0" applyBorder="0" applyAlignment="0" applyProtection="0"/>
    <xf numFmtId="0" fontId="1" fillId="25" borderId="0" applyNumberFormat="0" applyBorder="0" applyAlignment="0" applyProtection="0"/>
    <xf numFmtId="164" fontId="1" fillId="0" borderId="0" applyFont="0" applyFill="0" applyBorder="0" applyAlignment="0" applyProtection="0"/>
    <xf numFmtId="0" fontId="1" fillId="10" borderId="0" applyNumberFormat="0" applyBorder="0" applyAlignment="0" applyProtection="0"/>
    <xf numFmtId="0" fontId="1" fillId="25" borderId="0" applyNumberFormat="0" applyBorder="0" applyAlignment="0" applyProtection="0"/>
    <xf numFmtId="164" fontId="1" fillId="0" borderId="0" applyFont="0" applyFill="0" applyBorder="0" applyAlignment="0" applyProtection="0"/>
    <xf numFmtId="0" fontId="1" fillId="29" borderId="0" applyNumberFormat="0" applyBorder="0" applyAlignment="0" applyProtection="0"/>
    <xf numFmtId="0" fontId="1" fillId="30"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5" borderId="0" applyNumberFormat="0" applyBorder="0" applyAlignment="0" applyProtection="0"/>
    <xf numFmtId="164" fontId="1" fillId="0" borderId="0" applyFont="0" applyFill="0" applyBorder="0" applyAlignment="0" applyProtection="0"/>
    <xf numFmtId="0" fontId="1" fillId="9" borderId="0" applyNumberFormat="0" applyBorder="0" applyAlignment="0" applyProtection="0"/>
    <xf numFmtId="164" fontId="1" fillId="0" borderId="0" applyFont="0" applyFill="0" applyBorder="0" applyAlignment="0" applyProtection="0"/>
    <xf numFmtId="0" fontId="1" fillId="14"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0" borderId="0" applyNumberFormat="0" applyBorder="0" applyAlignment="0" applyProtection="0"/>
    <xf numFmtId="0" fontId="1" fillId="21"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1"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166"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166" fontId="1" fillId="0" borderId="0" applyFont="0" applyFill="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7" borderId="4" applyNumberFormat="0" applyFont="0" applyAlignment="0" applyProtection="0"/>
    <xf numFmtId="0" fontId="1" fillId="14" borderId="0" applyNumberFormat="0" applyBorder="0" applyAlignment="0" applyProtection="0"/>
    <xf numFmtId="0" fontId="1" fillId="13"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7" borderId="4" applyNumberFormat="0" applyFont="0" applyAlignment="0" applyProtection="0"/>
    <xf numFmtId="0" fontId="1" fillId="17" borderId="0" applyNumberFormat="0" applyBorder="0" applyAlignment="0" applyProtection="0"/>
    <xf numFmtId="0" fontId="1" fillId="7" borderId="4" applyNumberFormat="0" applyFont="0" applyAlignment="0" applyProtection="0"/>
    <xf numFmtId="0" fontId="1" fillId="17"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7" borderId="4" applyNumberFormat="0" applyFont="0" applyAlignment="0" applyProtection="0"/>
    <xf numFmtId="0" fontId="1" fillId="14"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25"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9"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7" borderId="4" applyNumberFormat="0" applyFont="0" applyAlignment="0" applyProtection="0"/>
    <xf numFmtId="0" fontId="1" fillId="10" borderId="0" applyNumberFormat="0" applyBorder="0" applyAlignment="0" applyProtection="0"/>
    <xf numFmtId="0" fontId="1" fillId="9"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29" borderId="0" applyNumberFormat="0" applyBorder="0" applyAlignment="0" applyProtection="0"/>
    <xf numFmtId="0" fontId="1" fillId="7" borderId="4" applyNumberFormat="0" applyFont="0" applyAlignment="0" applyProtection="0"/>
    <xf numFmtId="0" fontId="1" fillId="2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166"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166" fontId="1" fillId="0" borderId="0" applyFont="0" applyFill="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9"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7" borderId="4" applyNumberFormat="0" applyFont="0" applyAlignment="0" applyProtection="0"/>
    <xf numFmtId="0" fontId="1" fillId="1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18" borderId="0" applyNumberFormat="0" applyBorder="0" applyAlignment="0" applyProtection="0"/>
    <xf numFmtId="0" fontId="1" fillId="9"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7" borderId="4" applyNumberFormat="0" applyFont="0" applyAlignment="0" applyProtection="0"/>
    <xf numFmtId="164" fontId="1" fillId="0" borderId="0" applyFont="0" applyFill="0" applyBorder="0" applyAlignment="0" applyProtection="0"/>
    <xf numFmtId="0" fontId="1" fillId="26" borderId="0" applyNumberFormat="0" applyBorder="0" applyAlignment="0" applyProtection="0"/>
    <xf numFmtId="0" fontId="1" fillId="25"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0" borderId="0" applyNumberFormat="0" applyBorder="0" applyAlignment="0" applyProtection="0"/>
    <xf numFmtId="164" fontId="1" fillId="0" borderId="0" applyFont="0" applyFill="0" applyBorder="0" applyAlignment="0" applyProtection="0"/>
    <xf numFmtId="0" fontId="1" fillId="17"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7" borderId="4" applyNumberFormat="0" applyFont="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166"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166" fontId="1" fillId="0" borderId="0" applyFont="0" applyFill="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17"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7" borderId="4" applyNumberFormat="0" applyFont="0" applyAlignment="0" applyProtection="0"/>
    <xf numFmtId="164" fontId="1" fillId="0" borderId="0" applyFont="0" applyFill="0" applyBorder="0" applyAlignment="0" applyProtection="0"/>
    <xf numFmtId="0" fontId="1" fillId="25"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166"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166" fontId="1" fillId="0" borderId="0" applyFont="0" applyFill="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7" borderId="4" applyNumberFormat="0" applyFont="0" applyAlignment="0" applyProtection="0"/>
    <xf numFmtId="0" fontId="1" fillId="17"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7" borderId="4" applyNumberFormat="0" applyFont="0" applyAlignment="0" applyProtection="0"/>
    <xf numFmtId="164" fontId="1" fillId="0" borderId="0" applyFont="0" applyFill="0" applyBorder="0" applyAlignment="0" applyProtection="0"/>
    <xf numFmtId="0" fontId="1" fillId="25"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166"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166" fontId="1" fillId="0" borderId="0" applyFont="0" applyFill="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7" borderId="4" applyNumberFormat="0" applyFont="0" applyAlignment="0" applyProtection="0"/>
    <xf numFmtId="0" fontId="1" fillId="17"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4" fontId="32" fillId="37" borderId="14" applyNumberFormat="0" applyAlignment="0"/>
    <xf numFmtId="0" fontId="1" fillId="3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14"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166"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166" fontId="1" fillId="0" borderId="0" applyFont="0" applyFill="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166"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166" fontId="1" fillId="0" borderId="0" applyFont="0" applyFill="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7" borderId="4" applyNumberFormat="0" applyFont="0" applyAlignment="0" applyProtection="0"/>
    <xf numFmtId="0" fontId="1" fillId="22" borderId="0" applyNumberFormat="0" applyBorder="0" applyAlignment="0" applyProtection="0"/>
    <xf numFmtId="0" fontId="1" fillId="17" borderId="0" applyNumberFormat="0" applyBorder="0" applyAlignment="0" applyProtection="0"/>
    <xf numFmtId="0" fontId="1" fillId="7" borderId="4" applyNumberFormat="0" applyFont="0" applyAlignment="0" applyProtection="0"/>
    <xf numFmtId="0" fontId="1" fillId="26"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7" borderId="4" applyNumberFormat="0" applyFont="0" applyAlignment="0" applyProtection="0"/>
    <xf numFmtId="0" fontId="1" fillId="17"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9"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7" borderId="4" applyNumberFormat="0" applyFont="0" applyAlignment="0" applyProtection="0"/>
    <xf numFmtId="0" fontId="1" fillId="14" borderId="0" applyNumberFormat="0" applyBorder="0" applyAlignment="0" applyProtection="0"/>
    <xf numFmtId="0" fontId="1" fillId="9" borderId="0" applyNumberFormat="0" applyBorder="0" applyAlignment="0" applyProtection="0"/>
    <xf numFmtId="0" fontId="1" fillId="3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8" borderId="0" applyNumberFormat="0" applyBorder="0" applyAlignment="0" applyProtection="0"/>
    <xf numFmtId="0" fontId="1" fillId="7" borderId="4" applyNumberFormat="0" applyFont="0" applyAlignment="0" applyProtection="0"/>
    <xf numFmtId="0" fontId="1" fillId="21"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29" borderId="0" applyNumberFormat="0" applyBorder="0" applyAlignment="0" applyProtection="0"/>
    <xf numFmtId="0" fontId="1" fillId="7" borderId="4" applyNumberFormat="0" applyFont="0" applyAlignment="0" applyProtection="0"/>
    <xf numFmtId="0" fontId="1" fillId="26"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10"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7" borderId="4"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9"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0" borderId="0" applyNumberFormat="0" applyBorder="0" applyAlignment="0" applyProtection="0"/>
    <xf numFmtId="0" fontId="1" fillId="25" borderId="0" applyNumberFormat="0" applyBorder="0" applyAlignment="0" applyProtection="0"/>
    <xf numFmtId="0" fontId="1" fillId="30"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9"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7" borderId="4" applyNumberFormat="0" applyFont="0" applyAlignment="0" applyProtection="0"/>
    <xf numFmtId="0" fontId="1" fillId="13" borderId="0" applyNumberFormat="0" applyBorder="0" applyAlignment="0" applyProtection="0"/>
    <xf numFmtId="0" fontId="1" fillId="22" borderId="0" applyNumberFormat="0" applyBorder="0" applyAlignment="0" applyProtection="0"/>
    <xf numFmtId="0" fontId="1" fillId="7" borderId="4" applyNumberFormat="0" applyFont="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2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7" borderId="4" applyNumberFormat="0" applyFont="0" applyAlignment="0" applyProtection="0"/>
    <xf numFmtId="0" fontId="1" fillId="10" borderId="0" applyNumberFormat="0" applyBorder="0" applyAlignment="0" applyProtection="0"/>
    <xf numFmtId="0" fontId="1" fillId="9"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164" fontId="1" fillId="0" borderId="0" applyFont="0" applyFill="0" applyBorder="0" applyAlignment="0" applyProtection="0"/>
    <xf numFmtId="0" fontId="1" fillId="21"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7" borderId="4" applyNumberFormat="0" applyFont="0" applyAlignment="0" applyProtection="0"/>
    <xf numFmtId="0" fontId="1" fillId="10" borderId="0" applyNumberFormat="0" applyBorder="0" applyAlignment="0" applyProtection="0"/>
    <xf numFmtId="0" fontId="1" fillId="22" borderId="0" applyNumberFormat="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25"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7" borderId="4" applyNumberFormat="0" applyFont="0" applyAlignment="0" applyProtection="0"/>
    <xf numFmtId="0" fontId="1" fillId="30" borderId="0" applyNumberFormat="0" applyBorder="0" applyAlignment="0" applyProtection="0"/>
    <xf numFmtId="0" fontId="1" fillId="21"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9" borderId="0" applyNumberFormat="0" applyBorder="0" applyAlignment="0" applyProtection="0"/>
    <xf numFmtId="0" fontId="1" fillId="17"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13" borderId="0" applyNumberFormat="0" applyBorder="0" applyAlignment="0" applyProtection="0"/>
    <xf numFmtId="0" fontId="1" fillId="7" borderId="4" applyNumberFormat="0" applyFont="0" applyAlignment="0" applyProtection="0"/>
    <xf numFmtId="0" fontId="1" fillId="10" borderId="0" applyNumberFormat="0" applyBorder="0" applyAlignment="0" applyProtection="0"/>
    <xf numFmtId="0" fontId="1" fillId="29"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7" borderId="4" applyNumberFormat="0" applyFont="0" applyAlignment="0" applyProtection="0"/>
    <xf numFmtId="0" fontId="1" fillId="26" borderId="0" applyNumberFormat="0" applyBorder="0" applyAlignment="0" applyProtection="0"/>
    <xf numFmtId="0" fontId="1" fillId="17" borderId="0" applyNumberFormat="0" applyBorder="0" applyAlignment="0" applyProtection="0"/>
    <xf numFmtId="0" fontId="1" fillId="7" borderId="4" applyNumberFormat="0" applyFont="0" applyAlignment="0" applyProtection="0"/>
    <xf numFmtId="0" fontId="1" fillId="13"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9"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9"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164" fontId="1" fillId="0" borderId="0" applyFont="0" applyFill="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7" borderId="4" applyNumberFormat="0" applyFont="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8"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10" borderId="0" applyNumberFormat="0" applyBorder="0" applyAlignment="0" applyProtection="0"/>
    <xf numFmtId="0" fontId="1" fillId="17" borderId="0" applyNumberFormat="0" applyBorder="0" applyAlignment="0" applyProtection="0"/>
    <xf numFmtId="0" fontId="1" fillId="7" borderId="4" applyNumberFormat="0" applyFont="0" applyAlignment="0" applyProtection="0"/>
    <xf numFmtId="0" fontId="1" fillId="17"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7" borderId="4" applyNumberFormat="0" applyFont="0" applyAlignment="0" applyProtection="0"/>
    <xf numFmtId="0" fontId="1" fillId="22"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7" borderId="4" applyNumberFormat="0" applyFont="0" applyAlignment="0" applyProtection="0"/>
    <xf numFmtId="0" fontId="1" fillId="25" borderId="0" applyNumberFormat="0" applyBorder="0" applyAlignment="0" applyProtection="0"/>
    <xf numFmtId="0" fontId="1" fillId="7" borderId="4" applyNumberFormat="0" applyFont="0" applyAlignment="0" applyProtection="0"/>
    <xf numFmtId="0" fontId="1" fillId="26"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9"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13"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7" borderId="4" applyNumberFormat="0" applyFont="0" applyAlignment="0" applyProtection="0"/>
    <xf numFmtId="0" fontId="1" fillId="10"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9" borderId="0" applyNumberFormat="0" applyBorder="0" applyAlignment="0" applyProtection="0"/>
    <xf numFmtId="0" fontId="1" fillId="22" borderId="0" applyNumberFormat="0" applyBorder="0" applyAlignment="0" applyProtection="0"/>
    <xf numFmtId="0" fontId="1" fillId="7" borderId="4" applyNumberFormat="0" applyFont="0" applyAlignment="0" applyProtection="0"/>
    <xf numFmtId="0" fontId="1" fillId="2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2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7" borderId="4" applyNumberFormat="0" applyFont="0" applyAlignment="0" applyProtection="0"/>
    <xf numFmtId="0" fontId="1" fillId="29" borderId="0" applyNumberFormat="0" applyBorder="0" applyAlignment="0" applyProtection="0"/>
    <xf numFmtId="0" fontId="1" fillId="7" borderId="4" applyNumberFormat="0" applyFont="0" applyAlignment="0" applyProtection="0"/>
    <xf numFmtId="0" fontId="1" fillId="2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9" borderId="0" applyNumberFormat="0" applyBorder="0" applyAlignment="0" applyProtection="0"/>
    <xf numFmtId="164" fontId="1" fillId="0" borderId="0" applyFont="0" applyFill="0" applyBorder="0" applyAlignment="0" applyProtection="0"/>
    <xf numFmtId="0" fontId="1" fillId="10" borderId="0" applyNumberFormat="0" applyBorder="0" applyAlignment="0" applyProtection="0"/>
    <xf numFmtId="0" fontId="1" fillId="9"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7" borderId="4" applyNumberFormat="0" applyFont="0" applyAlignment="0" applyProtection="0"/>
    <xf numFmtId="164" fontId="1" fillId="0" borderId="0" applyFont="0" applyFill="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166"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166" fontId="1" fillId="0" borderId="0" applyFont="0" applyFill="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9"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7" borderId="0" applyNumberFormat="0" applyBorder="0" applyAlignment="0" applyProtection="0"/>
    <xf numFmtId="0" fontId="1" fillId="7" borderId="4" applyNumberFormat="0" applyFont="0" applyAlignment="0" applyProtection="0"/>
    <xf numFmtId="0" fontId="1" fillId="14"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164" fontId="1" fillId="0" borderId="0" applyFont="0" applyFill="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7" borderId="0" applyNumberFormat="0" applyBorder="0" applyAlignment="0" applyProtection="0"/>
    <xf numFmtId="164" fontId="1" fillId="0" borderId="0" applyFont="0" applyFill="0" applyBorder="0" applyAlignment="0" applyProtection="0"/>
    <xf numFmtId="0" fontId="1" fillId="7" borderId="4" applyNumberFormat="0" applyFont="0" applyAlignment="0" applyProtection="0"/>
    <xf numFmtId="0" fontId="1" fillId="18" borderId="0" applyNumberFormat="0" applyBorder="0" applyAlignment="0" applyProtection="0"/>
    <xf numFmtId="0" fontId="1" fillId="25" borderId="0" applyNumberFormat="0" applyBorder="0" applyAlignment="0" applyProtection="0"/>
    <xf numFmtId="164" fontId="1" fillId="0" borderId="0" applyFont="0" applyFill="0" applyBorder="0" applyAlignment="0" applyProtection="0"/>
    <xf numFmtId="0" fontId="1" fillId="10" borderId="0" applyNumberFormat="0" applyBorder="0" applyAlignment="0" applyProtection="0"/>
    <xf numFmtId="0" fontId="1" fillId="25" borderId="0" applyNumberFormat="0" applyBorder="0" applyAlignment="0" applyProtection="0"/>
    <xf numFmtId="164" fontId="1" fillId="0" borderId="0" applyFont="0" applyFill="0" applyBorder="0" applyAlignment="0" applyProtection="0"/>
    <xf numFmtId="0" fontId="1" fillId="29" borderId="0" applyNumberFormat="0" applyBorder="0" applyAlignment="0" applyProtection="0"/>
    <xf numFmtId="0" fontId="1" fillId="30"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5" borderId="0" applyNumberFormat="0" applyBorder="0" applyAlignment="0" applyProtection="0"/>
    <xf numFmtId="164" fontId="1" fillId="0" borderId="0" applyFont="0" applyFill="0" applyBorder="0" applyAlignment="0" applyProtection="0"/>
    <xf numFmtId="0" fontId="1" fillId="9" borderId="0" applyNumberFormat="0" applyBorder="0" applyAlignment="0" applyProtection="0"/>
    <xf numFmtId="164" fontId="1" fillId="0" borderId="0" applyFont="0" applyFill="0" applyBorder="0" applyAlignment="0" applyProtection="0"/>
    <xf numFmtId="0" fontId="1" fillId="14"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0" borderId="0" applyNumberFormat="0" applyBorder="0" applyAlignment="0" applyProtection="0"/>
    <xf numFmtId="0" fontId="1" fillId="21"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1"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166"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166" fontId="1" fillId="0" borderId="0" applyFont="0" applyFill="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7" borderId="4" applyNumberFormat="0" applyFont="0" applyAlignment="0" applyProtection="0"/>
    <xf numFmtId="0" fontId="1" fillId="14" borderId="0" applyNumberFormat="0" applyBorder="0" applyAlignment="0" applyProtection="0"/>
    <xf numFmtId="0" fontId="1" fillId="13"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7" borderId="4" applyNumberFormat="0" applyFont="0" applyAlignment="0" applyProtection="0"/>
    <xf numFmtId="0" fontId="1" fillId="17" borderId="0" applyNumberFormat="0" applyBorder="0" applyAlignment="0" applyProtection="0"/>
    <xf numFmtId="0" fontId="1" fillId="7" borderId="4" applyNumberFormat="0" applyFont="0" applyAlignment="0" applyProtection="0"/>
    <xf numFmtId="0" fontId="1" fillId="17"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7" borderId="4" applyNumberFormat="0" applyFont="0" applyAlignment="0" applyProtection="0"/>
    <xf numFmtId="0" fontId="1" fillId="14"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25"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9"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7" borderId="4" applyNumberFormat="0" applyFont="0" applyAlignment="0" applyProtection="0"/>
    <xf numFmtId="0" fontId="1" fillId="10" borderId="0" applyNumberFormat="0" applyBorder="0" applyAlignment="0" applyProtection="0"/>
    <xf numFmtId="0" fontId="1" fillId="9"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29" borderId="0" applyNumberFormat="0" applyBorder="0" applyAlignment="0" applyProtection="0"/>
    <xf numFmtId="0" fontId="1" fillId="7" borderId="4" applyNumberFormat="0" applyFont="0" applyAlignment="0" applyProtection="0"/>
    <xf numFmtId="0" fontId="1" fillId="2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166"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166" fontId="1" fillId="0" borderId="0" applyFont="0" applyFill="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9"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7" borderId="4" applyNumberFormat="0" applyFont="0" applyAlignment="0" applyProtection="0"/>
    <xf numFmtId="0" fontId="1" fillId="1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18" borderId="0" applyNumberFormat="0" applyBorder="0" applyAlignment="0" applyProtection="0"/>
    <xf numFmtId="0" fontId="1" fillId="9"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7" borderId="4" applyNumberFormat="0" applyFont="0" applyAlignment="0" applyProtection="0"/>
    <xf numFmtId="164" fontId="1" fillId="0" borderId="0" applyFont="0" applyFill="0" applyBorder="0" applyAlignment="0" applyProtection="0"/>
    <xf numFmtId="0" fontId="1" fillId="26" borderId="0" applyNumberFormat="0" applyBorder="0" applyAlignment="0" applyProtection="0"/>
    <xf numFmtId="0" fontId="1" fillId="25"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0" borderId="0" applyNumberFormat="0" applyBorder="0" applyAlignment="0" applyProtection="0"/>
    <xf numFmtId="164" fontId="1" fillId="0" borderId="0" applyFont="0" applyFill="0" applyBorder="0" applyAlignment="0" applyProtection="0"/>
    <xf numFmtId="0" fontId="1" fillId="17"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7" borderId="4" applyNumberFormat="0" applyFont="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166"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166" fontId="1" fillId="0" borderId="0" applyFont="0" applyFill="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17"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7" borderId="4" applyNumberFormat="0" applyFont="0" applyAlignment="0" applyProtection="0"/>
    <xf numFmtId="164" fontId="1" fillId="0" borderId="0" applyFont="0" applyFill="0" applyBorder="0" applyAlignment="0" applyProtection="0"/>
    <xf numFmtId="0" fontId="1" fillId="25"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166"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166" fontId="1" fillId="0" borderId="0" applyFont="0" applyFill="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7" borderId="4" applyNumberFormat="0" applyFont="0" applyAlignment="0" applyProtection="0"/>
    <xf numFmtId="0" fontId="1" fillId="17"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7" borderId="4" applyNumberFormat="0" applyFont="0" applyAlignment="0" applyProtection="0"/>
    <xf numFmtId="164" fontId="1" fillId="0" borderId="0" applyFont="0" applyFill="0" applyBorder="0" applyAlignment="0" applyProtection="0"/>
    <xf numFmtId="0" fontId="1" fillId="25"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166"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166" fontId="1" fillId="0" borderId="0" applyFont="0" applyFill="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7" borderId="4" applyNumberFormat="0" applyFont="0" applyAlignment="0" applyProtection="0"/>
    <xf numFmtId="0" fontId="1" fillId="17"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14"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166"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166" fontId="1" fillId="0" borderId="0" applyFont="0" applyFill="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166"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166" fontId="1" fillId="0" borderId="0" applyFont="0" applyFill="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7" borderId="4" applyNumberFormat="0" applyFont="0" applyAlignment="0" applyProtection="0"/>
    <xf numFmtId="0" fontId="1" fillId="22" borderId="0" applyNumberFormat="0" applyBorder="0" applyAlignment="0" applyProtection="0"/>
    <xf numFmtId="0" fontId="1" fillId="17" borderId="0" applyNumberFormat="0" applyBorder="0" applyAlignment="0" applyProtection="0"/>
    <xf numFmtId="0" fontId="1" fillId="7" borderId="4" applyNumberFormat="0" applyFont="0" applyAlignment="0" applyProtection="0"/>
    <xf numFmtId="0" fontId="1" fillId="26"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7" borderId="4" applyNumberFormat="0" applyFont="0" applyAlignment="0" applyProtection="0"/>
    <xf numFmtId="0" fontId="1" fillId="17"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9"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7" borderId="4" applyNumberFormat="0" applyFont="0" applyAlignment="0" applyProtection="0"/>
    <xf numFmtId="0" fontId="1" fillId="14" borderId="0" applyNumberFormat="0" applyBorder="0" applyAlignment="0" applyProtection="0"/>
    <xf numFmtId="0" fontId="1" fillId="9" borderId="0" applyNumberFormat="0" applyBorder="0" applyAlignment="0" applyProtection="0"/>
    <xf numFmtId="0" fontId="1" fillId="3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8" borderId="0" applyNumberFormat="0" applyBorder="0" applyAlignment="0" applyProtection="0"/>
    <xf numFmtId="0" fontId="1" fillId="7" borderId="4" applyNumberFormat="0" applyFont="0" applyAlignment="0" applyProtection="0"/>
    <xf numFmtId="0" fontId="1" fillId="21"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29" borderId="0" applyNumberFormat="0" applyBorder="0" applyAlignment="0" applyProtection="0"/>
    <xf numFmtId="0" fontId="1" fillId="7" borderId="4" applyNumberFormat="0" applyFont="0" applyAlignment="0" applyProtection="0"/>
    <xf numFmtId="0" fontId="1" fillId="26"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10"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7" borderId="4"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9"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0" borderId="0" applyNumberFormat="0" applyBorder="0" applyAlignment="0" applyProtection="0"/>
    <xf numFmtId="0" fontId="1" fillId="25" borderId="0" applyNumberFormat="0" applyBorder="0" applyAlignment="0" applyProtection="0"/>
    <xf numFmtId="0" fontId="1" fillId="30"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9"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7" borderId="4" applyNumberFormat="0" applyFont="0" applyAlignment="0" applyProtection="0"/>
    <xf numFmtId="0" fontId="1" fillId="13" borderId="0" applyNumberFormat="0" applyBorder="0" applyAlignment="0" applyProtection="0"/>
    <xf numFmtId="0" fontId="1" fillId="22" borderId="0" applyNumberFormat="0" applyBorder="0" applyAlignment="0" applyProtection="0"/>
    <xf numFmtId="0" fontId="1" fillId="7" borderId="4" applyNumberFormat="0" applyFont="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2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7" borderId="4" applyNumberFormat="0" applyFont="0" applyAlignment="0" applyProtection="0"/>
    <xf numFmtId="0" fontId="1" fillId="10" borderId="0" applyNumberFormat="0" applyBorder="0" applyAlignment="0" applyProtection="0"/>
    <xf numFmtId="0" fontId="1" fillId="9"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164" fontId="1" fillId="0" borderId="0" applyFont="0" applyFill="0" applyBorder="0" applyAlignment="0" applyProtection="0"/>
    <xf numFmtId="0" fontId="1" fillId="21"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7" borderId="4" applyNumberFormat="0" applyFont="0" applyAlignment="0" applyProtection="0"/>
    <xf numFmtId="0" fontId="1" fillId="10" borderId="0" applyNumberFormat="0" applyBorder="0" applyAlignment="0" applyProtection="0"/>
    <xf numFmtId="0" fontId="1" fillId="22" borderId="0" applyNumberFormat="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25"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7" borderId="4" applyNumberFormat="0" applyFont="0" applyAlignment="0" applyProtection="0"/>
    <xf numFmtId="0" fontId="1" fillId="30" borderId="0" applyNumberFormat="0" applyBorder="0" applyAlignment="0" applyProtection="0"/>
    <xf numFmtId="0" fontId="1" fillId="21"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9" borderId="0" applyNumberFormat="0" applyBorder="0" applyAlignment="0" applyProtection="0"/>
    <xf numFmtId="0" fontId="1" fillId="17"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13" borderId="0" applyNumberFormat="0" applyBorder="0" applyAlignment="0" applyProtection="0"/>
    <xf numFmtId="0" fontId="1" fillId="7" borderId="4" applyNumberFormat="0" applyFont="0" applyAlignment="0" applyProtection="0"/>
    <xf numFmtId="0" fontId="1" fillId="10" borderId="0" applyNumberFormat="0" applyBorder="0" applyAlignment="0" applyProtection="0"/>
    <xf numFmtId="0" fontId="1" fillId="29"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7" borderId="4" applyNumberFormat="0" applyFont="0" applyAlignment="0" applyProtection="0"/>
    <xf numFmtId="0" fontId="1" fillId="26" borderId="0" applyNumberFormat="0" applyBorder="0" applyAlignment="0" applyProtection="0"/>
    <xf numFmtId="0" fontId="1" fillId="17" borderId="0" applyNumberFormat="0" applyBorder="0" applyAlignment="0" applyProtection="0"/>
    <xf numFmtId="0" fontId="1" fillId="7" borderId="4" applyNumberFormat="0" applyFont="0" applyAlignment="0" applyProtection="0"/>
    <xf numFmtId="0" fontId="1" fillId="13"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9"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9"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164" fontId="1" fillId="0" borderId="0" applyFont="0" applyFill="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7" borderId="4" applyNumberFormat="0" applyFont="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8"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10" borderId="0" applyNumberFormat="0" applyBorder="0" applyAlignment="0" applyProtection="0"/>
    <xf numFmtId="0" fontId="1" fillId="17" borderId="0" applyNumberFormat="0" applyBorder="0" applyAlignment="0" applyProtection="0"/>
    <xf numFmtId="0" fontId="1" fillId="7" borderId="4" applyNumberFormat="0" applyFont="0" applyAlignment="0" applyProtection="0"/>
    <xf numFmtId="0" fontId="1" fillId="17"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7" borderId="4" applyNumberFormat="0" applyFont="0" applyAlignment="0" applyProtection="0"/>
    <xf numFmtId="0" fontId="1" fillId="22"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7" borderId="4" applyNumberFormat="0" applyFont="0" applyAlignment="0" applyProtection="0"/>
    <xf numFmtId="0" fontId="1" fillId="25" borderId="0" applyNumberFormat="0" applyBorder="0" applyAlignment="0" applyProtection="0"/>
    <xf numFmtId="0" fontId="1" fillId="7" borderId="4" applyNumberFormat="0" applyFont="0" applyAlignment="0" applyProtection="0"/>
    <xf numFmtId="0" fontId="1" fillId="26"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9"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13"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7" borderId="4" applyNumberFormat="0" applyFont="0" applyAlignment="0" applyProtection="0"/>
    <xf numFmtId="0" fontId="1" fillId="10"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9" borderId="0" applyNumberFormat="0" applyBorder="0" applyAlignment="0" applyProtection="0"/>
    <xf numFmtId="0" fontId="1" fillId="22" borderId="0" applyNumberFormat="0" applyBorder="0" applyAlignment="0" applyProtection="0"/>
    <xf numFmtId="0" fontId="1" fillId="7" borderId="4" applyNumberFormat="0" applyFont="0" applyAlignment="0" applyProtection="0"/>
    <xf numFmtId="0" fontId="1" fillId="2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2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7" borderId="4" applyNumberFormat="0" applyFont="0" applyAlignment="0" applyProtection="0"/>
    <xf numFmtId="0" fontId="1" fillId="29" borderId="0" applyNumberFormat="0" applyBorder="0" applyAlignment="0" applyProtection="0"/>
    <xf numFmtId="0" fontId="1" fillId="7" borderId="4" applyNumberFormat="0" applyFont="0" applyAlignment="0" applyProtection="0"/>
    <xf numFmtId="0" fontId="1" fillId="2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9" borderId="0" applyNumberFormat="0" applyBorder="0" applyAlignment="0" applyProtection="0"/>
    <xf numFmtId="164" fontId="1" fillId="0" borderId="0" applyFont="0" applyFill="0" applyBorder="0" applyAlignment="0" applyProtection="0"/>
    <xf numFmtId="0" fontId="1" fillId="10" borderId="0" applyNumberFormat="0" applyBorder="0" applyAlignment="0" applyProtection="0"/>
    <xf numFmtId="0" fontId="1" fillId="9"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7" borderId="4" applyNumberFormat="0" applyFont="0" applyAlignment="0" applyProtection="0"/>
    <xf numFmtId="164" fontId="1" fillId="0" borderId="0" applyFont="0" applyFill="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166"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166" fontId="1" fillId="0" borderId="0" applyFont="0" applyFill="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9"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7" borderId="0" applyNumberFormat="0" applyBorder="0" applyAlignment="0" applyProtection="0"/>
    <xf numFmtId="0" fontId="1" fillId="7" borderId="4" applyNumberFormat="0" applyFont="0" applyAlignment="0" applyProtection="0"/>
    <xf numFmtId="0" fontId="1" fillId="14"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164" fontId="1" fillId="0" borderId="0" applyFont="0" applyFill="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1"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17" borderId="0" applyNumberFormat="0" applyBorder="0" applyAlignment="0" applyProtection="0"/>
    <xf numFmtId="164" fontId="1" fillId="0" borderId="0" applyFont="0" applyFill="0" applyBorder="0" applyAlignment="0" applyProtection="0"/>
    <xf numFmtId="0" fontId="1" fillId="7" borderId="4" applyNumberFormat="0" applyFont="0" applyAlignment="0" applyProtection="0"/>
    <xf numFmtId="0" fontId="1" fillId="18" borderId="0" applyNumberFormat="0" applyBorder="0" applyAlignment="0" applyProtection="0"/>
    <xf numFmtId="0" fontId="1" fillId="25" borderId="0" applyNumberFormat="0" applyBorder="0" applyAlignment="0" applyProtection="0"/>
    <xf numFmtId="164" fontId="1" fillId="0" borderId="0" applyFont="0" applyFill="0" applyBorder="0" applyAlignment="0" applyProtection="0"/>
    <xf numFmtId="0" fontId="1" fillId="10" borderId="0" applyNumberFormat="0" applyBorder="0" applyAlignment="0" applyProtection="0"/>
    <xf numFmtId="0" fontId="1" fillId="25" borderId="0" applyNumberFormat="0" applyBorder="0" applyAlignment="0" applyProtection="0"/>
    <xf numFmtId="164" fontId="1" fillId="0" borderId="0" applyFont="0" applyFill="0" applyBorder="0" applyAlignment="0" applyProtection="0"/>
    <xf numFmtId="0" fontId="1" fillId="29" borderId="0" applyNumberFormat="0" applyBorder="0" applyAlignment="0" applyProtection="0"/>
    <xf numFmtId="0" fontId="1" fillId="30"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5" borderId="0" applyNumberFormat="0" applyBorder="0" applyAlignment="0" applyProtection="0"/>
    <xf numFmtId="164" fontId="1" fillId="0" borderId="0" applyFont="0" applyFill="0" applyBorder="0" applyAlignment="0" applyProtection="0"/>
    <xf numFmtId="0" fontId="1" fillId="9" borderId="0" applyNumberFormat="0" applyBorder="0" applyAlignment="0" applyProtection="0"/>
    <xf numFmtId="164" fontId="1" fillId="0" borderId="0" applyFont="0" applyFill="0" applyBorder="0" applyAlignment="0" applyProtection="0"/>
    <xf numFmtId="0" fontId="1" fillId="14"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0" borderId="0" applyNumberFormat="0" applyBorder="0" applyAlignment="0" applyProtection="0"/>
    <xf numFmtId="0" fontId="1" fillId="21"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1"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166"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166" fontId="1" fillId="0" borderId="0" applyFont="0" applyFill="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7" borderId="4" applyNumberFormat="0" applyFont="0" applyAlignment="0" applyProtection="0"/>
    <xf numFmtId="0" fontId="1" fillId="14" borderId="0" applyNumberFormat="0" applyBorder="0" applyAlignment="0" applyProtection="0"/>
    <xf numFmtId="0" fontId="1" fillId="13"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7" borderId="4" applyNumberFormat="0" applyFont="0" applyAlignment="0" applyProtection="0"/>
    <xf numFmtId="0" fontId="1" fillId="17" borderId="0" applyNumberFormat="0" applyBorder="0" applyAlignment="0" applyProtection="0"/>
    <xf numFmtId="0" fontId="1" fillId="7" borderId="4" applyNumberFormat="0" applyFont="0" applyAlignment="0" applyProtection="0"/>
    <xf numFmtId="0" fontId="1" fillId="17"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7" borderId="4" applyNumberFormat="0" applyFont="0" applyAlignment="0" applyProtection="0"/>
    <xf numFmtId="0" fontId="1" fillId="14"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25"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9" borderId="0" applyNumberFormat="0" applyBorder="0" applyAlignment="0" applyProtection="0"/>
    <xf numFmtId="0" fontId="1" fillId="21"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7" borderId="4" applyNumberFormat="0" applyFont="0" applyAlignment="0" applyProtection="0"/>
    <xf numFmtId="0" fontId="1" fillId="10" borderId="0" applyNumberFormat="0" applyBorder="0" applyAlignment="0" applyProtection="0"/>
    <xf numFmtId="0" fontId="1" fillId="9" borderId="0" applyNumberFormat="0" applyBorder="0" applyAlignment="0" applyProtection="0"/>
    <xf numFmtId="0" fontId="1" fillId="22"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29" borderId="0" applyNumberFormat="0" applyBorder="0" applyAlignment="0" applyProtection="0"/>
    <xf numFmtId="0" fontId="1" fillId="7" borderId="4" applyNumberFormat="0" applyFont="0" applyAlignment="0" applyProtection="0"/>
    <xf numFmtId="0" fontId="1" fillId="2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166"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166" fontId="1" fillId="0" borderId="0" applyFont="0" applyFill="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9"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7" borderId="4" applyNumberFormat="0" applyFont="0" applyAlignment="0" applyProtection="0"/>
    <xf numFmtId="0" fontId="1" fillId="1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18" borderId="0" applyNumberFormat="0" applyBorder="0" applyAlignment="0" applyProtection="0"/>
    <xf numFmtId="0" fontId="1" fillId="9"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7" borderId="4" applyNumberFormat="0" applyFont="0" applyAlignment="0" applyProtection="0"/>
    <xf numFmtId="164" fontId="1" fillId="0" borderId="0" applyFont="0" applyFill="0" applyBorder="0" applyAlignment="0" applyProtection="0"/>
    <xf numFmtId="0" fontId="1" fillId="26" borderId="0" applyNumberFormat="0" applyBorder="0" applyAlignment="0" applyProtection="0"/>
    <xf numFmtId="0" fontId="1" fillId="25"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30" borderId="0" applyNumberFormat="0" applyBorder="0" applyAlignment="0" applyProtection="0"/>
    <xf numFmtId="164" fontId="1" fillId="0" borderId="0" applyFont="0" applyFill="0" applyBorder="0" applyAlignment="0" applyProtection="0"/>
    <xf numFmtId="0" fontId="1" fillId="17"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7" borderId="4" applyNumberFormat="0" applyFont="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166"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166" fontId="1" fillId="0" borderId="0" applyFont="0" applyFill="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17"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7" borderId="4" applyNumberFormat="0" applyFont="0" applyAlignment="0" applyProtection="0"/>
    <xf numFmtId="164" fontId="1" fillId="0" borderId="0" applyFont="0" applyFill="0" applyBorder="0" applyAlignment="0" applyProtection="0"/>
    <xf numFmtId="0" fontId="1" fillId="25"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166"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166" fontId="1" fillId="0" borderId="0" applyFont="0" applyFill="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7" borderId="4" applyNumberFormat="0" applyFont="0" applyAlignment="0" applyProtection="0"/>
    <xf numFmtId="0" fontId="1" fillId="17"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7" borderId="4" applyNumberFormat="0" applyFont="0" applyAlignment="0" applyProtection="0"/>
    <xf numFmtId="164" fontId="1" fillId="0" borderId="0" applyFont="0" applyFill="0" applyBorder="0" applyAlignment="0" applyProtection="0"/>
    <xf numFmtId="0" fontId="1" fillId="25"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166" fontId="1" fillId="0" borderId="0" applyFont="0" applyFill="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7" borderId="4" applyNumberFormat="0" applyFont="0" applyAlignment="0" applyProtection="0"/>
    <xf numFmtId="166" fontId="1" fillId="0" borderId="0" applyFont="0" applyFill="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7" borderId="4" applyNumberFormat="0" applyFont="0" applyAlignment="0" applyProtection="0"/>
    <xf numFmtId="0" fontId="1" fillId="17" borderId="0" applyNumberFormat="0" applyBorder="0" applyAlignment="0" applyProtection="0"/>
    <xf numFmtId="0" fontId="1" fillId="29"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13"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7" borderId="4" applyNumberFormat="0" applyFont="0" applyAlignment="0" applyProtection="0"/>
    <xf numFmtId="0" fontId="1" fillId="7" borderId="4" applyNumberFormat="0" applyFont="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7" borderId="4" applyNumberFormat="0" applyFont="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34" borderId="32" applyNumberFormat="0" applyFont="0" applyFill="0" applyAlignment="0" applyProtection="0"/>
    <xf numFmtId="191" fontId="61" fillId="0" borderId="0" applyFill="0" applyBorder="0"/>
    <xf numFmtId="192" fontId="49" fillId="0" borderId="0" applyFont="0" applyFill="0" applyBorder="0" applyAlignment="0" applyProtection="0">
      <alignment vertical="center"/>
    </xf>
    <xf numFmtId="0" fontId="49" fillId="0" borderId="0">
      <alignment vertical="center"/>
    </xf>
    <xf numFmtId="167" fontId="49" fillId="0" borderId="0" applyFont="0" applyFill="0" applyBorder="0" applyAlignment="0" applyProtection="0"/>
    <xf numFmtId="9" fontId="49" fillId="0" borderId="0" applyFont="0" applyFill="0" applyBorder="0" applyAlignment="0" applyProtection="0"/>
    <xf numFmtId="0" fontId="49" fillId="47" borderId="0" applyNumberFormat="0" applyFont="0" applyBorder="0" applyAlignment="0" applyProtection="0">
      <alignment vertical="center"/>
    </xf>
    <xf numFmtId="0" fontId="62" fillId="44" borderId="0" applyNumberFormat="0">
      <alignment vertical="center"/>
    </xf>
    <xf numFmtId="0" fontId="49" fillId="0" borderId="33" applyNumberFormat="0" applyAlignment="0">
      <alignment vertical="center"/>
      <protection locked="0"/>
    </xf>
    <xf numFmtId="0" fontId="63" fillId="0" borderId="0" applyNumberFormat="0" applyAlignment="0">
      <alignment vertical="center"/>
    </xf>
    <xf numFmtId="193" fontId="49" fillId="0" borderId="0" applyFont="0" applyFill="0" applyBorder="0" applyAlignment="0" applyProtection="0">
      <alignment vertical="center"/>
    </xf>
    <xf numFmtId="194" fontId="65" fillId="0" borderId="0" applyNumberFormat="0" applyAlignment="0">
      <alignment vertical="center"/>
    </xf>
    <xf numFmtId="0" fontId="66" fillId="46" borderId="0" applyNumberFormat="0">
      <alignment horizontal="center" vertical="top" wrapText="1"/>
    </xf>
    <xf numFmtId="0" fontId="49" fillId="45" borderId="0" applyNumberFormat="0" applyAlignment="0">
      <alignment vertical="center"/>
    </xf>
    <xf numFmtId="0" fontId="49" fillId="0" borderId="0" applyNumberFormat="0" applyFont="0" applyBorder="0" applyAlignment="0" applyProtection="0">
      <alignment vertical="center"/>
    </xf>
    <xf numFmtId="195" fontId="49" fillId="0" borderId="0" applyFont="0" applyFill="0" applyBorder="0" applyAlignment="0" applyProtection="0">
      <alignment vertical="center"/>
    </xf>
    <xf numFmtId="0" fontId="49" fillId="43" borderId="0" applyNumberFormat="0" applyFont="0" applyBorder="0" applyAlignment="0" applyProtection="0">
      <alignment vertical="center"/>
    </xf>
    <xf numFmtId="196" fontId="49" fillId="0" borderId="0" applyFont="0" applyFill="0" applyBorder="0" applyAlignment="0" applyProtection="0">
      <alignment vertical="center"/>
    </xf>
    <xf numFmtId="197" fontId="49" fillId="0" borderId="0" applyFont="0" applyFill="0" applyBorder="0" applyAlignment="0" applyProtection="0">
      <alignment horizontal="right" vertical="center"/>
    </xf>
    <xf numFmtId="198" fontId="49" fillId="48" borderId="30" applyNumberFormat="0" applyAlignment="0">
      <alignment vertical="center"/>
      <protection locked="0"/>
    </xf>
    <xf numFmtId="0" fontId="66" fillId="49" borderId="0" applyNumberFormat="0">
      <alignment horizontal="centerContinuous" vertical="top"/>
    </xf>
    <xf numFmtId="0" fontId="67" fillId="0" borderId="0" applyNumberFormat="0" applyFill="0" applyBorder="0" applyAlignment="0" applyProtection="0">
      <alignment vertical="center"/>
    </xf>
    <xf numFmtId="0" fontId="62" fillId="0" borderId="0" applyFill="0" applyBorder="0" applyAlignment="0" applyProtection="0">
      <alignment vertical="center"/>
    </xf>
    <xf numFmtId="0" fontId="68" fillId="0" borderId="0" applyNumberFormat="0" applyFill="0" applyBorder="0" applyAlignment="0" applyProtection="0">
      <alignment vertical="center"/>
    </xf>
    <xf numFmtId="0" fontId="64" fillId="0" borderId="0" applyNumberFormat="0" applyFill="0" applyBorder="0">
      <alignment horizontal="left" vertical="center" wrapText="1"/>
    </xf>
    <xf numFmtId="49" fontId="49" fillId="0" borderId="0" applyFont="0" applyFill="0" applyBorder="0" applyAlignment="0" applyProtection="0">
      <alignment horizontal="center" vertical="center"/>
    </xf>
    <xf numFmtId="0" fontId="69" fillId="0" borderId="0" applyNumberFormat="0" applyFill="0" applyBorder="0" applyAlignment="0" applyProtection="0">
      <alignment horizontal="left" vertical="center"/>
    </xf>
    <xf numFmtId="200" fontId="49" fillId="0" borderId="0" applyFont="0" applyFill="0" applyBorder="0" applyAlignment="0" applyProtection="0">
      <alignment vertical="center"/>
    </xf>
    <xf numFmtId="0" fontId="70" fillId="0" borderId="0" applyNumberFormat="0" applyFill="0" applyBorder="0" applyAlignment="0" applyProtection="0">
      <alignment vertical="center"/>
    </xf>
    <xf numFmtId="0" fontId="49" fillId="0" borderId="0" applyNumberFormat="0" applyFill="0" applyBorder="0">
      <alignment horizontal="left" vertical="center" wrapText="1" indent="1"/>
    </xf>
    <xf numFmtId="0" fontId="49" fillId="50" borderId="0" applyNumberFormat="0" applyAlignment="0">
      <alignment vertical="center"/>
    </xf>
    <xf numFmtId="198" fontId="64" fillId="0" borderId="0" applyNumberFormat="0" applyFill="0" applyBorder="0" applyAlignment="0" applyProtection="0">
      <alignment vertical="center"/>
    </xf>
    <xf numFmtId="198" fontId="49" fillId="0" borderId="0" applyNumberFormat="0" applyFont="0" applyBorder="0" applyAlignment="0" applyProtection="0">
      <alignment vertical="center"/>
    </xf>
    <xf numFmtId="199" fontId="49" fillId="0" borderId="0" applyFont="0" applyFill="0" applyBorder="0" applyAlignment="0" applyProtection="0">
      <alignment vertical="center"/>
    </xf>
    <xf numFmtId="0" fontId="49" fillId="51" borderId="0" applyNumberFormat="0" applyFont="0" applyBorder="0" applyAlignment="0" applyProtection="0">
      <alignment vertical="center"/>
    </xf>
    <xf numFmtId="198" fontId="49" fillId="0" borderId="34" applyNumberFormat="0" applyFont="0" applyFill="0" applyAlignment="0" applyProtection="0">
      <alignment vertical="center"/>
    </xf>
    <xf numFmtId="201" fontId="49" fillId="0" borderId="0" applyFont="0" applyFill="0" applyBorder="0" applyAlignment="0" applyProtection="0">
      <alignment vertical="center"/>
    </xf>
    <xf numFmtId="202" fontId="49" fillId="0" borderId="0" applyFont="0" applyFill="0" applyBorder="0" applyAlignment="0" applyProtection="0">
      <alignment vertical="center"/>
    </xf>
    <xf numFmtId="203" fontId="49" fillId="0" borderId="0" applyFont="0" applyFill="0" applyBorder="0" applyAlignment="0" applyProtection="0">
      <alignment vertical="center"/>
    </xf>
    <xf numFmtId="204" fontId="49" fillId="0" borderId="0" applyFont="0" applyFill="0" applyBorder="0" applyAlignment="0" applyProtection="0">
      <alignment vertical="center"/>
    </xf>
    <xf numFmtId="205" fontId="49" fillId="0" borderId="0" applyFont="0" applyFill="0" applyBorder="0" applyAlignment="0" applyProtection="0">
      <alignment vertical="center"/>
    </xf>
    <xf numFmtId="206" fontId="49" fillId="0" borderId="0" applyFont="0" applyFill="0" applyBorder="0" applyAlignment="0" applyProtection="0">
      <alignment vertical="center"/>
    </xf>
    <xf numFmtId="207" fontId="49" fillId="0" borderId="0" applyFont="0" applyFill="0" applyBorder="0" applyAlignment="0" applyProtection="0">
      <alignment vertical="center"/>
    </xf>
    <xf numFmtId="208" fontId="49" fillId="0" borderId="0" applyFont="0" applyFill="0" applyBorder="0" applyAlignment="0" applyProtection="0">
      <alignment vertical="center"/>
    </xf>
    <xf numFmtId="209" fontId="49" fillId="0" borderId="0" applyFont="0" applyFill="0" applyBorder="0" applyAlignment="0" applyProtection="0">
      <alignment vertical="center"/>
    </xf>
    <xf numFmtId="210" fontId="49" fillId="0" borderId="0" applyFont="0" applyFill="0" applyBorder="0" applyAlignment="0" applyProtection="0">
      <alignment vertical="center"/>
    </xf>
    <xf numFmtId="211" fontId="49" fillId="0" borderId="0" applyFont="0" applyFill="0" applyBorder="0" applyAlignment="0" applyProtection="0">
      <alignment vertical="center"/>
    </xf>
    <xf numFmtId="212" fontId="49" fillId="0" borderId="0" applyFont="0" applyFill="0" applyBorder="0" applyAlignment="0" applyProtection="0">
      <alignment vertical="center"/>
    </xf>
    <xf numFmtId="213" fontId="49" fillId="0" borderId="0" applyFont="0" applyFill="0" applyBorder="0" applyAlignment="0" applyProtection="0">
      <alignment vertical="center"/>
    </xf>
    <xf numFmtId="214" fontId="49" fillId="0" borderId="0" applyFont="0" applyFill="0" applyBorder="0" applyAlignment="0" applyProtection="0">
      <alignment vertical="center"/>
    </xf>
    <xf numFmtId="0" fontId="71" fillId="0" borderId="0" applyFill="0" applyBorder="0" applyAlignment="0" applyProtection="0">
      <alignment vertical="center"/>
    </xf>
    <xf numFmtId="0" fontId="64" fillId="0" borderId="0" applyNumberFormat="0" applyFill="0" applyBorder="0" applyAlignment="0" applyProtection="0">
      <alignment vertical="center"/>
    </xf>
    <xf numFmtId="0" fontId="66" fillId="49" borderId="0" applyNumberFormat="0">
      <alignment horizontal="left" vertical="top" wrapText="1"/>
    </xf>
    <xf numFmtId="0" fontId="72" fillId="49" borderId="0" applyNumberFormat="0">
      <alignment horizontal="center" vertical="top" wrapText="1"/>
    </xf>
    <xf numFmtId="198" fontId="64" fillId="0" borderId="35" applyNumberFormat="0" applyFill="0" applyAlignment="0" applyProtection="0">
      <alignment vertical="center"/>
    </xf>
    <xf numFmtId="198" fontId="64" fillId="52" borderId="0" applyNumberFormat="0" applyAlignment="0" applyProtection="0">
      <alignment vertical="center"/>
    </xf>
    <xf numFmtId="9" fontId="49" fillId="0" borderId="0" applyFont="0" applyFill="0" applyBorder="0" applyAlignment="0" applyProtection="0"/>
    <xf numFmtId="0" fontId="49" fillId="0" borderId="0" applyNumberFormat="0" applyAlignment="0">
      <alignment vertical="center"/>
    </xf>
    <xf numFmtId="199" fontId="49" fillId="0" borderId="0" applyFont="0" applyFill="0" applyBorder="0" applyAlignment="0" applyProtection="0">
      <alignment vertical="center"/>
    </xf>
    <xf numFmtId="0" fontId="70" fillId="0" borderId="0" applyNumberFormat="0" applyFill="0" applyBorder="0" applyAlignment="0" applyProtection="0">
      <alignment vertical="center"/>
    </xf>
    <xf numFmtId="0" fontId="49" fillId="0" borderId="0" applyNumberFormat="0" applyFont="0" applyFill="0" applyAlignment="0" applyProtection="0">
      <alignment vertical="center"/>
    </xf>
    <xf numFmtId="198" fontId="64" fillId="0" borderId="0" applyNumberFormat="0" applyFill="0" applyBorder="0" applyAlignment="0" applyProtection="0">
      <alignment vertical="center"/>
    </xf>
    <xf numFmtId="0" fontId="49" fillId="0" borderId="0" applyNumberFormat="0" applyFont="0" applyAlignment="0" applyProtection="0">
      <alignment vertical="center"/>
    </xf>
    <xf numFmtId="0" fontId="49" fillId="0" borderId="0">
      <alignment vertical="center"/>
    </xf>
    <xf numFmtId="0" fontId="73" fillId="53" borderId="36" applyNumberFormat="0" applyAlignment="0" applyProtection="0">
      <alignment horizontal="left" vertical="center" indent="1"/>
    </xf>
    <xf numFmtId="0" fontId="74" fillId="54" borderId="36" applyNumberFormat="0" applyAlignment="0" applyProtection="0">
      <alignment horizontal="left" vertical="center" indent="1"/>
    </xf>
    <xf numFmtId="0" fontId="74" fillId="55" borderId="36" applyNumberFormat="0" applyAlignment="0" applyProtection="0">
      <alignment horizontal="left" vertical="center" indent="1"/>
    </xf>
    <xf numFmtId="0" fontId="74" fillId="56" borderId="36" applyNumberFormat="0" applyAlignment="0" applyProtection="0">
      <alignment horizontal="left" vertical="center" indent="1"/>
    </xf>
    <xf numFmtId="0" fontId="74" fillId="57" borderId="36" applyNumberFormat="0" applyAlignment="0" applyProtection="0">
      <alignment horizontal="left" vertical="center" indent="1"/>
    </xf>
    <xf numFmtId="215" fontId="75" fillId="0" borderId="37" applyNumberFormat="0" applyProtection="0">
      <alignment horizontal="right" vertical="center"/>
    </xf>
    <xf numFmtId="0" fontId="70" fillId="58" borderId="38" applyNumberFormat="0" applyProtection="0">
      <alignment horizontal="left" vertical="center" indent="1"/>
    </xf>
    <xf numFmtId="0" fontId="70" fillId="59" borderId="38" applyNumberFormat="0" applyProtection="0">
      <alignment horizontal="left" vertical="center" indent="1"/>
    </xf>
    <xf numFmtId="0" fontId="70" fillId="60" borderId="38" applyNumberFormat="0" applyProtection="0">
      <alignment horizontal="left" vertical="center" indent="1"/>
    </xf>
    <xf numFmtId="0" fontId="70" fillId="61" borderId="38" applyNumberFormat="0" applyProtection="0">
      <alignment horizontal="left" vertical="center" indent="1"/>
    </xf>
    <xf numFmtId="4" fontId="70" fillId="0" borderId="38" applyNumberFormat="0" applyProtection="0">
      <alignment horizontal="right" vertical="center"/>
    </xf>
    <xf numFmtId="9" fontId="49" fillId="0" borderId="0" applyFont="0" applyFill="0" applyBorder="0" applyAlignment="0" applyProtection="0"/>
    <xf numFmtId="167" fontId="1" fillId="0" borderId="0" applyFont="0" applyFill="0" applyBorder="0" applyAlignment="0" applyProtection="0"/>
    <xf numFmtId="167" fontId="49" fillId="0" borderId="0" applyFont="0" applyFill="0" applyBorder="0" applyAlignment="0" applyProtection="0"/>
    <xf numFmtId="167" fontId="1" fillId="0" borderId="0" applyFont="0" applyFill="0" applyBorder="0" applyAlignment="0" applyProtection="0"/>
    <xf numFmtId="167" fontId="49" fillId="0" borderId="0" applyFont="0" applyFill="0" applyBorder="0" applyAlignment="0" applyProtection="0"/>
    <xf numFmtId="167" fontId="1" fillId="0" borderId="0" applyFont="0" applyFill="0" applyBorder="0" applyAlignment="0" applyProtection="0"/>
    <xf numFmtId="167" fontId="49" fillId="0" borderId="0" applyFont="0" applyFill="0" applyBorder="0" applyAlignment="0" applyProtection="0"/>
    <xf numFmtId="0" fontId="1" fillId="0" borderId="0"/>
    <xf numFmtId="0" fontId="1" fillId="0" borderId="0"/>
    <xf numFmtId="0" fontId="1" fillId="0" borderId="0"/>
    <xf numFmtId="215" fontId="75" fillId="62" borderId="36" applyNumberFormat="0" applyAlignment="0" applyProtection="0">
      <alignment horizontal="left" vertical="center" indent="1"/>
    </xf>
    <xf numFmtId="0" fontId="70" fillId="63" borderId="0"/>
    <xf numFmtId="0" fontId="1" fillId="0" borderId="0"/>
    <xf numFmtId="0" fontId="1" fillId="0" borderId="0"/>
    <xf numFmtId="9" fontId="1" fillId="0" borderId="0" applyFont="0" applyFill="0" applyBorder="0" applyAlignment="0" applyProtection="0"/>
    <xf numFmtId="0" fontId="76" fillId="0" borderId="0"/>
    <xf numFmtId="9" fontId="76" fillId="0" borderId="0" applyFont="0" applyFill="0" applyBorder="0" applyAlignment="0" applyProtection="0"/>
    <xf numFmtId="167" fontId="49" fillId="0" borderId="0" applyFont="0" applyFill="0" applyBorder="0" applyAlignment="0" applyProtection="0"/>
    <xf numFmtId="0" fontId="1" fillId="0" borderId="0"/>
    <xf numFmtId="167" fontId="1" fillId="0" borderId="0" applyFont="0" applyFill="0" applyBorder="0" applyAlignment="0" applyProtection="0"/>
    <xf numFmtId="9" fontId="1" fillId="0" borderId="0" applyFont="0" applyFill="0" applyBorder="0" applyAlignment="0" applyProtection="0"/>
    <xf numFmtId="0" fontId="77" fillId="0" borderId="0"/>
    <xf numFmtId="0" fontId="77" fillId="0" borderId="0"/>
    <xf numFmtId="0" fontId="77" fillId="0" borderId="0"/>
    <xf numFmtId="9" fontId="77" fillId="0" borderId="0" applyFont="0" applyFill="0" applyBorder="0" applyAlignment="0" applyProtection="0"/>
    <xf numFmtId="0" fontId="77" fillId="0" borderId="0"/>
    <xf numFmtId="9" fontId="78" fillId="0" borderId="0" applyFont="0" applyFill="0" applyBorder="0" applyAlignment="0" applyProtection="0"/>
    <xf numFmtId="0" fontId="78" fillId="0" borderId="0"/>
    <xf numFmtId="0" fontId="79" fillId="0" borderId="0" applyNumberFormat="0" applyFill="0" applyBorder="0" applyAlignment="0" applyProtection="0"/>
    <xf numFmtId="22" fontId="77" fillId="0" borderId="0"/>
    <xf numFmtId="0" fontId="76" fillId="0" borderId="0"/>
    <xf numFmtId="0" fontId="3" fillId="0" borderId="39" applyNumberFormat="0" applyFill="0" applyAlignment="0" applyProtection="0"/>
    <xf numFmtId="0" fontId="17" fillId="0" borderId="17" applyNumberFormat="0">
      <alignment horizontal="centerContinuous" wrapText="1"/>
    </xf>
    <xf numFmtId="9" fontId="49" fillId="0" borderId="0" applyFont="0" applyFill="0" applyBorder="0" applyAlignment="0" applyProtection="0"/>
    <xf numFmtId="9" fontId="49" fillId="0" borderId="0" applyFont="0" applyFill="0" applyBorder="0" applyAlignment="0" applyProtection="0"/>
  </cellStyleXfs>
  <cellXfs count="260">
    <xf numFmtId="0" fontId="0" fillId="0" borderId="0" xfId="0"/>
    <xf numFmtId="0" fontId="0" fillId="0" borderId="0" xfId="0"/>
    <xf numFmtId="0" fontId="12" fillId="32" borderId="6" xfId="0" applyFont="1" applyFill="1" applyBorder="1"/>
    <xf numFmtId="0" fontId="12" fillId="32" borderId="7" xfId="0" applyFont="1" applyFill="1" applyBorder="1"/>
    <xf numFmtId="0" fontId="12" fillId="32" borderId="8" xfId="0" applyFont="1" applyFill="1" applyBorder="1"/>
    <xf numFmtId="0" fontId="12" fillId="32" borderId="9" xfId="0" applyFont="1" applyFill="1" applyBorder="1" applyAlignment="1">
      <alignment horizontal="centerContinuous"/>
    </xf>
    <xf numFmtId="0" fontId="12" fillId="32" borderId="0" xfId="0" applyFont="1" applyFill="1" applyBorder="1" applyAlignment="1">
      <alignment horizontal="centerContinuous"/>
    </xf>
    <xf numFmtId="0" fontId="12" fillId="32" borderId="9" xfId="0" applyFont="1" applyFill="1" applyBorder="1"/>
    <xf numFmtId="0" fontId="0" fillId="0" borderId="0" xfId="0" applyBorder="1"/>
    <xf numFmtId="0" fontId="12" fillId="32" borderId="10" xfId="0" applyFont="1" applyFill="1" applyBorder="1"/>
    <xf numFmtId="0" fontId="12" fillId="32" borderId="9" xfId="0" applyFont="1" applyFill="1" applyBorder="1" applyAlignment="1"/>
    <xf numFmtId="0" fontId="12" fillId="32" borderId="0" xfId="0" applyFont="1" applyFill="1" applyBorder="1"/>
    <xf numFmtId="49" fontId="26" fillId="0" borderId="0" xfId="5"/>
    <xf numFmtId="169" fontId="0" fillId="0" borderId="0" xfId="56" applyFont="1" applyBorder="1" applyAlignment="1" applyProtection="1"/>
    <xf numFmtId="0" fontId="0" fillId="0" borderId="0" xfId="0" applyFill="1" applyBorder="1"/>
    <xf numFmtId="0" fontId="0" fillId="0" borderId="13" xfId="0" applyFont="1" applyFill="1" applyBorder="1"/>
    <xf numFmtId="0" fontId="0" fillId="0" borderId="12" xfId="0" applyFont="1" applyFill="1" applyBorder="1"/>
    <xf numFmtId="0" fontId="0" fillId="0" borderId="11" xfId="0" applyFont="1" applyFill="1" applyBorder="1"/>
    <xf numFmtId="0" fontId="0" fillId="0" borderId="0" xfId="0" applyFont="1" applyBorder="1"/>
    <xf numFmtId="49" fontId="20" fillId="0" borderId="0" xfId="65" applyAlignment="1">
      <alignment vertical="top"/>
    </xf>
    <xf numFmtId="169" fontId="1" fillId="0" borderId="16" xfId="14" applyNumberFormat="1" applyFill="1" applyBorder="1" applyAlignment="1"/>
    <xf numFmtId="179" fontId="1" fillId="0" borderId="16" xfId="14" applyNumberFormat="1" applyFill="1" applyBorder="1" applyAlignment="1"/>
    <xf numFmtId="0" fontId="24" fillId="0" borderId="16" xfId="58" applyFill="1" applyBorder="1" applyAlignment="1" applyProtection="1"/>
    <xf numFmtId="169" fontId="0" fillId="0" borderId="15" xfId="14" applyNumberFormat="1" applyFont="1" applyFill="1" applyBorder="1" applyAlignment="1"/>
    <xf numFmtId="0" fontId="23" fillId="32" borderId="10" xfId="0" applyFont="1" applyFill="1" applyBorder="1"/>
    <xf numFmtId="49" fontId="26" fillId="0" borderId="0" xfId="5" applyFill="1" applyAlignment="1">
      <alignment horizontal="centerContinuous"/>
    </xf>
    <xf numFmtId="169" fontId="1" fillId="0" borderId="16" xfId="14" applyNumberFormat="1" applyFill="1" applyBorder="1" applyAlignment="1">
      <alignment vertical="top"/>
    </xf>
    <xf numFmtId="169" fontId="1" fillId="0" borderId="0" xfId="14" applyNumberFormat="1" applyFill="1" applyBorder="1" applyAlignment="1">
      <alignment vertical="top"/>
    </xf>
    <xf numFmtId="0" fontId="2" fillId="0" borderId="0" xfId="0" applyFont="1"/>
    <xf numFmtId="3" fontId="0" fillId="0" borderId="0" xfId="66" applyNumberFormat="1" applyFont="1"/>
    <xf numFmtId="3" fontId="0" fillId="0" borderId="0" xfId="0" applyNumberFormat="1"/>
    <xf numFmtId="0" fontId="0" fillId="0" borderId="0" xfId="0" applyAlignment="1">
      <alignment wrapText="1"/>
    </xf>
    <xf numFmtId="184" fontId="25" fillId="0" borderId="17" xfId="13" applyNumberFormat="1">
      <protection locked="0"/>
    </xf>
    <xf numFmtId="0" fontId="17" fillId="0" borderId="17" xfId="52" applyAlignment="1">
      <alignment horizontal="left" wrapText="1"/>
    </xf>
    <xf numFmtId="0" fontId="1" fillId="0" borderId="17" xfId="14"/>
    <xf numFmtId="3" fontId="1" fillId="0" borderId="17" xfId="14" applyNumberFormat="1"/>
    <xf numFmtId="0" fontId="1" fillId="0" borderId="24" xfId="14" applyBorder="1"/>
    <xf numFmtId="3" fontId="1" fillId="0" borderId="24" xfId="14" applyNumberFormat="1" applyBorder="1"/>
    <xf numFmtId="184" fontId="0" fillId="0" borderId="0" xfId="0" applyNumberFormat="1"/>
    <xf numFmtId="168" fontId="35" fillId="0" borderId="17" xfId="52" quotePrefix="1" applyNumberFormat="1" applyFont="1" applyAlignment="1">
      <alignment horizontal="left" wrapText="1"/>
    </xf>
    <xf numFmtId="49" fontId="16" fillId="0" borderId="0" xfId="8" applyFill="1">
      <alignment horizontal="left"/>
    </xf>
    <xf numFmtId="0" fontId="17" fillId="0" borderId="24" xfId="52" applyBorder="1" applyAlignment="1">
      <alignment horizontal="left" wrapText="1"/>
    </xf>
    <xf numFmtId="0" fontId="17" fillId="0" borderId="0" xfId="52" applyBorder="1" applyAlignment="1">
      <alignment horizontal="left" wrapText="1"/>
    </xf>
    <xf numFmtId="3" fontId="1" fillId="0" borderId="0" xfId="14" applyNumberFormat="1" applyBorder="1"/>
    <xf numFmtId="3" fontId="0" fillId="0" borderId="24" xfId="0" applyNumberFormat="1" applyBorder="1"/>
    <xf numFmtId="0" fontId="1" fillId="0" borderId="0" xfId="14" applyBorder="1"/>
    <xf numFmtId="3" fontId="1" fillId="0" borderId="17" xfId="14" applyNumberFormat="1" applyBorder="1"/>
    <xf numFmtId="49" fontId="36" fillId="0" borderId="21" xfId="8" applyFont="1" applyFill="1" applyBorder="1">
      <alignment horizontal="left"/>
    </xf>
    <xf numFmtId="9" fontId="25" fillId="0" borderId="0" xfId="67" applyFont="1" applyBorder="1" applyProtection="1">
      <protection locked="0"/>
    </xf>
    <xf numFmtId="3" fontId="0" fillId="0" borderId="27" xfId="0" applyNumberFormat="1" applyBorder="1"/>
    <xf numFmtId="3" fontId="0" fillId="0" borderId="28" xfId="0" applyNumberFormat="1" applyBorder="1"/>
    <xf numFmtId="2" fontId="17" fillId="0" borderId="17" xfId="52" applyNumberFormat="1" applyAlignment="1">
      <alignment horizontal="left" wrapText="1"/>
    </xf>
    <xf numFmtId="49" fontId="36" fillId="0" borderId="0" xfId="8" applyFont="1" applyFill="1" applyBorder="1">
      <alignment horizontal="left"/>
    </xf>
    <xf numFmtId="9" fontId="1" fillId="0" borderId="17" xfId="67" applyBorder="1"/>
    <xf numFmtId="0" fontId="35" fillId="0" borderId="17" xfId="52" applyFont="1" applyAlignment="1">
      <alignment horizontal="left" wrapText="1"/>
    </xf>
    <xf numFmtId="0" fontId="37" fillId="32" borderId="0" xfId="0" applyFont="1" applyFill="1" applyBorder="1" applyAlignment="1">
      <alignment horizontal="centerContinuous"/>
    </xf>
    <xf numFmtId="0" fontId="38" fillId="0" borderId="0" xfId="0" applyFont="1"/>
    <xf numFmtId="0" fontId="37" fillId="32" borderId="0" xfId="0" applyFont="1" applyFill="1" applyBorder="1"/>
    <xf numFmtId="0" fontId="35" fillId="0" borderId="0" xfId="0" applyFont="1"/>
    <xf numFmtId="184" fontId="25" fillId="0" borderId="0" xfId="13" applyNumberFormat="1" applyBorder="1">
      <protection locked="0"/>
    </xf>
    <xf numFmtId="185" fontId="25" fillId="0" borderId="0" xfId="13" applyNumberFormat="1" applyBorder="1">
      <protection locked="0"/>
    </xf>
    <xf numFmtId="0" fontId="0" fillId="0" borderId="17" xfId="14" applyFont="1"/>
    <xf numFmtId="49" fontId="15" fillId="0" borderId="0" xfId="7" applyFill="1" applyAlignment="1">
      <alignment horizontal="left"/>
    </xf>
    <xf numFmtId="0" fontId="0" fillId="0" borderId="0" xfId="0" applyBorder="1" applyAlignment="1">
      <alignment wrapText="1"/>
    </xf>
    <xf numFmtId="168" fontId="35" fillId="0" borderId="21" xfId="52" quotePrefix="1" applyNumberFormat="1" applyFont="1" applyBorder="1" applyAlignment="1">
      <alignment horizontal="left" wrapText="1"/>
    </xf>
    <xf numFmtId="186" fontId="25" fillId="0" borderId="24" xfId="13" applyNumberFormat="1" applyBorder="1">
      <protection locked="0"/>
    </xf>
    <xf numFmtId="0" fontId="17" fillId="0" borderId="0" xfId="52" applyFill="1" applyBorder="1" applyAlignment="1">
      <alignment horizontal="left" wrapText="1"/>
    </xf>
    <xf numFmtId="9" fontId="25" fillId="0" borderId="17" xfId="67" applyNumberFormat="1" applyFont="1" applyBorder="1" applyProtection="1">
      <protection locked="0"/>
    </xf>
    <xf numFmtId="0" fontId="21" fillId="32" borderId="0" xfId="0" applyFont="1" applyFill="1" applyBorder="1" applyAlignment="1">
      <alignment horizontal="centerContinuous"/>
    </xf>
    <xf numFmtId="49" fontId="26" fillId="0" borderId="0" xfId="5" applyFont="1" applyFill="1" applyAlignment="1">
      <alignment horizontal="centerContinuous"/>
    </xf>
    <xf numFmtId="169" fontId="0" fillId="0" borderId="15" xfId="14" applyNumberFormat="1" applyFont="1" applyFill="1" applyBorder="1" applyAlignment="1">
      <alignment wrapText="1"/>
    </xf>
    <xf numFmtId="49" fontId="14" fillId="0" borderId="16" xfId="6" applyFill="1" applyBorder="1" applyAlignment="1">
      <alignment horizontal="left"/>
    </xf>
    <xf numFmtId="0" fontId="39" fillId="0" borderId="0" xfId="69" applyFont="1" applyAlignment="1">
      <alignment horizontal="left" indent="1"/>
    </xf>
    <xf numFmtId="3" fontId="1" fillId="0" borderId="21" xfId="14" applyNumberFormat="1" applyBorder="1"/>
    <xf numFmtId="49" fontId="14" fillId="0" borderId="0" xfId="6" applyFill="1" applyBorder="1" applyAlignment="1"/>
    <xf numFmtId="10" fontId="25" fillId="0" borderId="17" xfId="67" applyNumberFormat="1" applyFont="1" applyBorder="1" applyProtection="1">
      <protection locked="0"/>
    </xf>
    <xf numFmtId="10" fontId="27" fillId="0" borderId="17" xfId="67" applyNumberFormat="1" applyFont="1" applyBorder="1"/>
    <xf numFmtId="49" fontId="16" fillId="0" borderId="0" xfId="8" applyFill="1" applyBorder="1">
      <alignment horizontal="left"/>
    </xf>
    <xf numFmtId="173" fontId="40" fillId="0" borderId="17" xfId="13" applyNumberFormat="1" applyFont="1" applyAlignment="1">
      <protection locked="0"/>
    </xf>
    <xf numFmtId="0" fontId="41" fillId="0" borderId="0" xfId="0" applyFont="1"/>
    <xf numFmtId="187" fontId="0" fillId="0" borderId="0" xfId="67" applyNumberFormat="1" applyFont="1"/>
    <xf numFmtId="10" fontId="1" fillId="0" borderId="0" xfId="67" applyNumberFormat="1" applyFont="1"/>
    <xf numFmtId="0" fontId="1" fillId="0" borderId="21" xfId="14" applyBorder="1"/>
    <xf numFmtId="10" fontId="27" fillId="0" borderId="21" xfId="67" applyNumberFormat="1" applyFont="1" applyBorder="1"/>
    <xf numFmtId="0" fontId="0" fillId="0" borderId="29" xfId="14" applyFont="1" applyBorder="1"/>
    <xf numFmtId="9" fontId="25" fillId="0" borderId="29" xfId="67" applyFont="1" applyBorder="1" applyProtection="1">
      <protection locked="0"/>
    </xf>
    <xf numFmtId="10" fontId="25" fillId="0" borderId="29" xfId="67" applyNumberFormat="1" applyFont="1" applyBorder="1" applyProtection="1">
      <protection locked="0"/>
    </xf>
    <xf numFmtId="0" fontId="25" fillId="0" borderId="17" xfId="51" applyNumberFormat="1" applyFont="1"/>
    <xf numFmtId="0" fontId="0" fillId="0" borderId="0" xfId="0" applyFill="1"/>
    <xf numFmtId="169" fontId="35" fillId="0" borderId="17" xfId="52" applyNumberFormat="1" applyFont="1" applyAlignment="1">
      <alignment horizontal="left" wrapText="1"/>
    </xf>
    <xf numFmtId="1" fontId="27" fillId="0" borderId="17" xfId="67" applyNumberFormat="1" applyFont="1" applyBorder="1"/>
    <xf numFmtId="2" fontId="27" fillId="0" borderId="17" xfId="67" applyNumberFormat="1" applyFont="1" applyBorder="1"/>
    <xf numFmtId="183" fontId="43" fillId="39" borderId="0" xfId="52" quotePrefix="1" applyNumberFormat="1" applyFont="1" applyFill="1" applyBorder="1" applyAlignment="1">
      <alignment horizontal="center" wrapText="1"/>
    </xf>
    <xf numFmtId="173" fontId="42" fillId="39" borderId="0" xfId="52" applyNumberFormat="1" applyFont="1" applyFill="1" applyBorder="1" applyAlignment="1">
      <alignment horizontal="center" vertical="center" wrapText="1"/>
    </xf>
    <xf numFmtId="2" fontId="44" fillId="0" borderId="17" xfId="67" applyNumberFormat="1" applyFont="1" applyBorder="1"/>
    <xf numFmtId="3" fontId="45" fillId="0" borderId="17" xfId="14" applyNumberFormat="1" applyFont="1"/>
    <xf numFmtId="2" fontId="25" fillId="0" borderId="17" xfId="13" applyNumberFormat="1">
      <protection locked="0"/>
    </xf>
    <xf numFmtId="3" fontId="46" fillId="0" borderId="17" xfId="14" applyNumberFormat="1" applyFont="1"/>
    <xf numFmtId="2" fontId="46" fillId="0" borderId="0" xfId="0" applyNumberFormat="1" applyFont="1"/>
    <xf numFmtId="3" fontId="46" fillId="0" borderId="29" xfId="14" applyNumberFormat="1" applyFont="1" applyBorder="1"/>
    <xf numFmtId="0" fontId="43" fillId="0" borderId="17" xfId="52" applyFont="1" applyAlignment="1">
      <alignment horizontal="left" wrapText="1"/>
    </xf>
    <xf numFmtId="3" fontId="1" fillId="0" borderId="27" xfId="14" applyNumberFormat="1" applyBorder="1"/>
    <xf numFmtId="188" fontId="27" fillId="0" borderId="17" xfId="67" applyNumberFormat="1" applyFont="1" applyBorder="1"/>
    <xf numFmtId="2" fontId="13" fillId="0" borderId="17" xfId="67" applyNumberFormat="1" applyFont="1" applyBorder="1"/>
    <xf numFmtId="0" fontId="47" fillId="0" borderId="0" xfId="0" applyFont="1"/>
    <xf numFmtId="3" fontId="1" fillId="0" borderId="17" xfId="14" applyNumberFormat="1" applyFill="1"/>
    <xf numFmtId="3" fontId="46" fillId="0" borderId="17" xfId="14" applyNumberFormat="1" applyFont="1" applyFill="1"/>
    <xf numFmtId="3" fontId="0" fillId="0" borderId="24" xfId="0" applyNumberFormat="1" applyFill="1" applyBorder="1"/>
    <xf numFmtId="3" fontId="0" fillId="0" borderId="28" xfId="0" applyNumberFormat="1" applyFill="1" applyBorder="1"/>
    <xf numFmtId="2" fontId="46" fillId="0" borderId="0" xfId="0" applyNumberFormat="1" applyFont="1" applyFill="1"/>
    <xf numFmtId="10" fontId="27" fillId="0" borderId="17" xfId="66" applyNumberFormat="1" applyFont="1" applyBorder="1"/>
    <xf numFmtId="10" fontId="27" fillId="0" borderId="17" xfId="67" applyNumberFormat="1" applyFont="1" applyFill="1" applyBorder="1"/>
    <xf numFmtId="10" fontId="25" fillId="0" borderId="17" xfId="66" applyNumberFormat="1" applyFont="1" applyBorder="1"/>
    <xf numFmtId="2" fontId="17" fillId="0" borderId="17" xfId="52" applyNumberFormat="1" applyFill="1" applyAlignment="1">
      <alignment horizontal="left" wrapText="1"/>
    </xf>
    <xf numFmtId="168" fontId="35" fillId="0" borderId="17" xfId="52" quotePrefix="1" applyNumberFormat="1" applyFont="1" applyFill="1" applyAlignment="1">
      <alignment horizontal="left" wrapText="1"/>
    </xf>
    <xf numFmtId="0" fontId="17" fillId="0" borderId="25" xfId="52" applyFill="1" applyBorder="1" applyAlignment="1">
      <alignment horizontal="left" wrapText="1"/>
    </xf>
    <xf numFmtId="3" fontId="1" fillId="0" borderId="21" xfId="14" applyNumberFormat="1" applyFill="1" applyBorder="1"/>
    <xf numFmtId="3" fontId="45" fillId="0" borderId="21" xfId="14" applyNumberFormat="1" applyFont="1" applyFill="1" applyBorder="1"/>
    <xf numFmtId="3" fontId="1" fillId="0" borderId="29" xfId="14" applyNumberFormat="1" applyFill="1" applyBorder="1"/>
    <xf numFmtId="10" fontId="25" fillId="0" borderId="17" xfId="67" applyNumberFormat="1" applyFont="1" applyFill="1" applyBorder="1" applyProtection="1">
      <protection locked="0"/>
    </xf>
    <xf numFmtId="0" fontId="0" fillId="0" borderId="17" xfId="14" applyFont="1" applyFill="1"/>
    <xf numFmtId="1" fontId="27" fillId="0" borderId="17" xfId="67" applyNumberFormat="1" applyFont="1" applyFill="1" applyBorder="1"/>
    <xf numFmtId="2" fontId="27" fillId="0" borderId="17" xfId="67" applyNumberFormat="1" applyFont="1" applyFill="1" applyBorder="1"/>
    <xf numFmtId="169" fontId="35" fillId="0" borderId="17" xfId="52" applyNumberFormat="1" applyFont="1" applyFill="1" applyAlignment="1">
      <alignment horizontal="left" wrapText="1"/>
    </xf>
    <xf numFmtId="3" fontId="1" fillId="0" borderId="0" xfId="14" applyNumberFormat="1" applyFill="1" applyBorder="1"/>
    <xf numFmtId="3" fontId="1" fillId="0" borderId="24" xfId="14" applyNumberFormat="1" applyFill="1" applyBorder="1"/>
    <xf numFmtId="2" fontId="25" fillId="0" borderId="17" xfId="13" applyNumberFormat="1" applyFill="1">
      <protection locked="0"/>
    </xf>
    <xf numFmtId="9" fontId="25" fillId="0" borderId="29" xfId="67" applyFont="1" applyFill="1" applyBorder="1" applyProtection="1">
      <protection locked="0"/>
    </xf>
    <xf numFmtId="10" fontId="0" fillId="0" borderId="0" xfId="0" applyNumberFormat="1"/>
    <xf numFmtId="184" fontId="25" fillId="0" borderId="17" xfId="13" applyNumberFormat="1" applyFill="1">
      <protection locked="0"/>
    </xf>
    <xf numFmtId="3" fontId="1" fillId="0" borderId="29" xfId="14" applyNumberFormat="1" applyBorder="1"/>
    <xf numFmtId="9" fontId="25" fillId="0" borderId="17" xfId="67" applyNumberFormat="1" applyFont="1" applyFill="1" applyBorder="1" applyProtection="1">
      <protection locked="0"/>
    </xf>
    <xf numFmtId="2" fontId="44" fillId="0" borderId="0" xfId="67" applyNumberFormat="1" applyFont="1" applyBorder="1"/>
    <xf numFmtId="0" fontId="0" fillId="0" borderId="0" xfId="0" applyAlignment="1">
      <alignment horizontal="right"/>
    </xf>
    <xf numFmtId="189" fontId="1" fillId="0" borderId="17" xfId="14" applyNumberFormat="1" applyFill="1"/>
    <xf numFmtId="10" fontId="35" fillId="0" borderId="17" xfId="67" quotePrefix="1" applyNumberFormat="1" applyFont="1" applyBorder="1" applyAlignment="1">
      <alignment horizontal="left" wrapText="1"/>
    </xf>
    <xf numFmtId="3" fontId="0" fillId="0" borderId="7" xfId="0" applyNumberFormat="1" applyBorder="1"/>
    <xf numFmtId="186" fontId="25" fillId="0" borderId="0" xfId="13" applyNumberFormat="1" applyFill="1" applyBorder="1">
      <protection locked="0"/>
    </xf>
    <xf numFmtId="0" fontId="35" fillId="0" borderId="0" xfId="0" applyFont="1" applyFill="1"/>
    <xf numFmtId="0" fontId="35" fillId="0" borderId="17" xfId="52" applyFont="1" applyFill="1" applyAlignment="1">
      <alignment horizontal="left" wrapText="1"/>
    </xf>
    <xf numFmtId="10" fontId="1" fillId="0" borderId="17" xfId="51" applyNumberFormat="1" applyFont="1" applyFill="1"/>
    <xf numFmtId="10" fontId="1" fillId="0" borderId="17" xfId="51" applyNumberFormat="1" applyFont="1"/>
    <xf numFmtId="3" fontId="46" fillId="0" borderId="29" xfId="14" applyNumberFormat="1" applyFont="1" applyFill="1" applyBorder="1"/>
    <xf numFmtId="10" fontId="46" fillId="0" borderId="17" xfId="14" applyNumberFormat="1" applyFont="1" applyFill="1"/>
    <xf numFmtId="10" fontId="46" fillId="0" borderId="17" xfId="67" applyNumberFormat="1" applyFont="1" applyFill="1" applyBorder="1"/>
    <xf numFmtId="167" fontId="46" fillId="0" borderId="17" xfId="66" applyFont="1" applyFill="1" applyBorder="1"/>
    <xf numFmtId="9" fontId="25" fillId="0" borderId="17" xfId="51" applyNumberFormat="1" applyFont="1" applyFill="1"/>
    <xf numFmtId="184" fontId="13" fillId="0" borderId="17" xfId="51" applyNumberFormat="1" applyFont="1" applyFill="1"/>
    <xf numFmtId="3" fontId="13" fillId="0" borderId="17" xfId="14" applyNumberFormat="1" applyFont="1" applyFill="1"/>
    <xf numFmtId="190" fontId="46" fillId="0" borderId="17" xfId="67" applyNumberFormat="1" applyFont="1" applyFill="1" applyBorder="1"/>
    <xf numFmtId="3" fontId="10" fillId="0" borderId="0" xfId="0" applyNumberFormat="1" applyFont="1"/>
    <xf numFmtId="0" fontId="10" fillId="0" borderId="0" xfId="0" applyFont="1"/>
    <xf numFmtId="3" fontId="46" fillId="0" borderId="0" xfId="0" applyNumberFormat="1" applyFont="1"/>
    <xf numFmtId="3" fontId="46" fillId="0" borderId="7" xfId="0" applyNumberFormat="1" applyFont="1" applyBorder="1"/>
    <xf numFmtId="3" fontId="0" fillId="0" borderId="0" xfId="0" applyNumberFormat="1" applyFont="1"/>
    <xf numFmtId="3" fontId="45" fillId="0" borderId="0" xfId="14" applyNumberFormat="1" applyFont="1" applyFill="1" applyBorder="1"/>
    <xf numFmtId="2" fontId="35" fillId="0" borderId="17" xfId="52" applyNumberFormat="1" applyFont="1" applyAlignment="1">
      <alignment horizontal="left" wrapText="1"/>
    </xf>
    <xf numFmtId="10" fontId="0" fillId="0" borderId="17" xfId="51" applyNumberFormat="1" applyFont="1"/>
    <xf numFmtId="0" fontId="35" fillId="0" borderId="0" xfId="52" applyFont="1" applyFill="1" applyBorder="1" applyAlignment="1">
      <alignment horizontal="left" wrapText="1"/>
    </xf>
    <xf numFmtId="49" fontId="20" fillId="0" borderId="0" xfId="20">
      <alignment horizontal="left" indent="1"/>
    </xf>
    <xf numFmtId="189" fontId="1" fillId="0" borderId="17" xfId="14" applyNumberFormat="1" applyFont="1" applyFill="1"/>
    <xf numFmtId="0" fontId="35" fillId="0" borderId="25" xfId="52" applyFont="1" applyBorder="1" applyAlignment="1">
      <alignment horizontal="left" wrapText="1" indent="1"/>
    </xf>
    <xf numFmtId="0" fontId="35" fillId="0" borderId="25" xfId="52" applyFont="1" applyBorder="1" applyAlignment="1">
      <alignment horizontal="left" wrapText="1"/>
    </xf>
    <xf numFmtId="0" fontId="35" fillId="0" borderId="26" xfId="52" applyFont="1" applyBorder="1" applyAlignment="1">
      <alignment horizontal="left" wrapText="1"/>
    </xf>
    <xf numFmtId="3" fontId="10" fillId="0" borderId="17" xfId="14" applyNumberFormat="1" applyFont="1" applyFill="1"/>
    <xf numFmtId="0" fontId="43" fillId="0" borderId="0" xfId="52" applyFont="1" applyFill="1" applyBorder="1" applyAlignment="1">
      <alignment horizontal="left" wrapText="1"/>
    </xf>
    <xf numFmtId="0" fontId="51" fillId="0" borderId="17" xfId="52" applyFont="1" applyAlignment="1">
      <alignment horizontal="left" wrapText="1"/>
    </xf>
    <xf numFmtId="3" fontId="0" fillId="41" borderId="0" xfId="0" applyNumberFormat="1" applyFill="1"/>
    <xf numFmtId="2" fontId="35" fillId="0" borderId="17" xfId="52" applyNumberFormat="1" applyFont="1" applyFill="1" applyAlignment="1">
      <alignment horizontal="left" wrapText="1"/>
    </xf>
    <xf numFmtId="184" fontId="13" fillId="40" borderId="17" xfId="51" applyNumberFormat="1" applyFont="1" applyFill="1"/>
    <xf numFmtId="173" fontId="27" fillId="0" borderId="17" xfId="53" applyFont="1" applyFill="1" applyBorder="1" applyAlignment="1"/>
    <xf numFmtId="168" fontId="35" fillId="0" borderId="24" xfId="52" quotePrefix="1" applyNumberFormat="1" applyFont="1" applyFill="1" applyBorder="1" applyAlignment="1">
      <alignment horizontal="left" wrapText="1"/>
    </xf>
    <xf numFmtId="168" fontId="35" fillId="0" borderId="24" xfId="52" quotePrefix="1" applyNumberFormat="1" applyFont="1" applyBorder="1" applyAlignment="1">
      <alignment horizontal="left" wrapText="1"/>
    </xf>
    <xf numFmtId="3" fontId="13" fillId="0" borderId="0" xfId="0" applyNumberFormat="1" applyFont="1"/>
    <xf numFmtId="3" fontId="10" fillId="0" borderId="29" xfId="0" applyNumberFormat="1" applyFont="1" applyBorder="1"/>
    <xf numFmtId="0" fontId="0" fillId="0" borderId="24" xfId="0" applyBorder="1"/>
    <xf numFmtId="10" fontId="13" fillId="0" borderId="17" xfId="67" quotePrefix="1" applyNumberFormat="1" applyFont="1" applyBorder="1" applyAlignment="1">
      <alignment horizontal="left" wrapText="1"/>
    </xf>
    <xf numFmtId="3" fontId="1" fillId="0" borderId="17" xfId="14" applyNumberFormat="1" applyFont="1"/>
    <xf numFmtId="168" fontId="13" fillId="0" borderId="17" xfId="52" quotePrefix="1" applyNumberFormat="1" applyFont="1" applyAlignment="1">
      <alignment horizontal="left" wrapText="1"/>
    </xf>
    <xf numFmtId="3" fontId="1" fillId="0" borderId="0" xfId="0" applyNumberFormat="1" applyFont="1"/>
    <xf numFmtId="0" fontId="21" fillId="0" borderId="10" xfId="0" applyFont="1" applyFill="1" applyBorder="1" applyAlignment="1">
      <alignment horizontal="centerContinuous"/>
    </xf>
    <xf numFmtId="0" fontId="12" fillId="0" borderId="9" xfId="0" applyFont="1" applyFill="1" applyBorder="1" applyAlignment="1">
      <alignment horizontal="centerContinuous"/>
    </xf>
    <xf numFmtId="10" fontId="0" fillId="0" borderId="0" xfId="67" applyNumberFormat="1" applyFont="1" applyFill="1"/>
    <xf numFmtId="10" fontId="13" fillId="0" borderId="17" xfId="67" applyNumberFormat="1" applyFont="1" applyFill="1" applyBorder="1"/>
    <xf numFmtId="3" fontId="1" fillId="41" borderId="17" xfId="14" applyNumberFormat="1" applyFill="1"/>
    <xf numFmtId="3" fontId="50" fillId="0" borderId="17" xfId="14" applyNumberFormat="1" applyFont="1" applyFill="1"/>
    <xf numFmtId="3" fontId="45" fillId="0" borderId="17" xfId="14" applyNumberFormat="1" applyFont="1" applyFill="1"/>
    <xf numFmtId="3" fontId="2" fillId="0" borderId="21" xfId="14" applyNumberFormat="1" applyFont="1" applyFill="1" applyBorder="1"/>
    <xf numFmtId="184" fontId="25" fillId="0" borderId="0" xfId="13" applyNumberFormat="1" applyFill="1" applyBorder="1">
      <protection locked="0"/>
    </xf>
    <xf numFmtId="0" fontId="39" fillId="0" borderId="0" xfId="69" applyFont="1" applyFill="1" applyAlignment="1">
      <alignment horizontal="left" indent="1"/>
    </xf>
    <xf numFmtId="9" fontId="25" fillId="0" borderId="0" xfId="67" applyFont="1" applyFill="1" applyBorder="1" applyProtection="1">
      <protection locked="0"/>
    </xf>
    <xf numFmtId="10" fontId="1" fillId="0" borderId="0" xfId="67" applyNumberFormat="1" applyFont="1" applyFill="1"/>
    <xf numFmtId="173" fontId="40" fillId="0" borderId="17" xfId="13" applyNumberFormat="1" applyFont="1" applyFill="1" applyAlignment="1">
      <protection locked="0"/>
    </xf>
    <xf numFmtId="0" fontId="25" fillId="0" borderId="17" xfId="51" applyNumberFormat="1" applyFont="1" applyFill="1"/>
    <xf numFmtId="173" fontId="52" fillId="0" borderId="17" xfId="13" applyNumberFormat="1" applyFont="1" applyFill="1" applyAlignment="1">
      <protection locked="0"/>
    </xf>
    <xf numFmtId="9" fontId="25" fillId="0" borderId="17" xfId="67" applyFont="1" applyFill="1" applyBorder="1"/>
    <xf numFmtId="49" fontId="26" fillId="0" borderId="0" xfId="5" applyAlignment="1">
      <alignment horizontal="left"/>
    </xf>
    <xf numFmtId="49" fontId="15" fillId="0" borderId="0" xfId="6" applyFont="1" applyAlignment="1">
      <alignment horizontal="left"/>
    </xf>
    <xf numFmtId="0" fontId="0" fillId="0" borderId="0" xfId="0" applyAlignment="1">
      <alignment horizontal="left"/>
    </xf>
    <xf numFmtId="49" fontId="36" fillId="0" borderId="0" xfId="8" applyFont="1" applyFill="1" applyBorder="1" applyAlignment="1">
      <alignment horizontal="left"/>
    </xf>
    <xf numFmtId="3" fontId="45" fillId="0" borderId="17" xfId="14" applyNumberFormat="1" applyFont="1" applyAlignment="1">
      <alignment horizontal="left"/>
    </xf>
    <xf numFmtId="49" fontId="36" fillId="0" borderId="21" xfId="8" applyFont="1" applyFill="1" applyBorder="1" applyAlignment="1">
      <alignment horizontal="left"/>
    </xf>
    <xf numFmtId="49" fontId="15" fillId="0" borderId="0" xfId="6" applyFont="1" applyFill="1" applyAlignment="1">
      <alignment horizontal="left"/>
    </xf>
    <xf numFmtId="0" fontId="0" fillId="0" borderId="0" xfId="0" applyFont="1" applyAlignment="1">
      <alignment horizontal="left"/>
    </xf>
    <xf numFmtId="4" fontId="54" fillId="0" borderId="17" xfId="14" applyNumberFormat="1" applyFont="1" applyFill="1"/>
    <xf numFmtId="190" fontId="13" fillId="0" borderId="17" xfId="67" applyNumberFormat="1" applyFont="1" applyFill="1" applyBorder="1"/>
    <xf numFmtId="3" fontId="54" fillId="0" borderId="21" xfId="14" applyNumberFormat="1" applyFont="1" applyFill="1" applyBorder="1"/>
    <xf numFmtId="3" fontId="54" fillId="0" borderId="21" xfId="14" applyNumberFormat="1" applyFont="1" applyBorder="1"/>
    <xf numFmtId="3" fontId="54" fillId="0" borderId="29" xfId="14" applyNumberFormat="1" applyFont="1" applyBorder="1"/>
    <xf numFmtId="10" fontId="54" fillId="0" borderId="17" xfId="67" quotePrefix="1" applyNumberFormat="1" applyFont="1" applyBorder="1" applyAlignment="1">
      <alignment horizontal="left" wrapText="1"/>
    </xf>
    <xf numFmtId="3" fontId="54" fillId="0" borderId="17" xfId="14" applyNumberFormat="1" applyFont="1"/>
    <xf numFmtId="189" fontId="1" fillId="0" borderId="21" xfId="14" applyNumberFormat="1" applyBorder="1"/>
    <xf numFmtId="3" fontId="13" fillId="0" borderId="21" xfId="14" applyNumberFormat="1" applyFont="1" applyFill="1" applyBorder="1"/>
    <xf numFmtId="3" fontId="13" fillId="0" borderId="29" xfId="14" applyNumberFormat="1" applyFont="1" applyFill="1" applyBorder="1"/>
    <xf numFmtId="3" fontId="55" fillId="0" borderId="21" xfId="14" applyNumberFormat="1" applyFont="1" applyFill="1" applyBorder="1"/>
    <xf numFmtId="0" fontId="13" fillId="0" borderId="0" xfId="0" applyFont="1" applyFill="1"/>
    <xf numFmtId="0" fontId="56" fillId="0" borderId="0" xfId="0" applyFont="1" applyFill="1"/>
    <xf numFmtId="0" fontId="35" fillId="0" borderId="26" xfId="52" applyFont="1" applyFill="1" applyBorder="1" applyAlignment="1">
      <alignment horizontal="left" wrapText="1"/>
    </xf>
    <xf numFmtId="0" fontId="43" fillId="0" borderId="26" xfId="52" applyFont="1" applyFill="1" applyBorder="1" applyAlignment="1">
      <alignment horizontal="left" wrapText="1"/>
    </xf>
    <xf numFmtId="0" fontId="13" fillId="0" borderId="0" xfId="0" applyFont="1" applyFill="1" applyAlignment="1">
      <alignment horizontal="left"/>
    </xf>
    <xf numFmtId="0" fontId="43" fillId="0" borderId="17" xfId="52" applyFont="1" applyFill="1" applyAlignment="1">
      <alignment horizontal="left" wrapText="1"/>
    </xf>
    <xf numFmtId="3" fontId="54" fillId="0" borderId="29" xfId="14" applyNumberFormat="1" applyFont="1" applyFill="1" applyBorder="1"/>
    <xf numFmtId="168" fontId="35" fillId="0" borderId="29" xfId="52" quotePrefix="1" applyNumberFormat="1" applyFont="1" applyBorder="1" applyAlignment="1">
      <alignment horizontal="left" wrapText="1"/>
    </xf>
    <xf numFmtId="10" fontId="35" fillId="0" borderId="21" xfId="67" quotePrefix="1" applyNumberFormat="1" applyFont="1" applyBorder="1" applyAlignment="1">
      <alignment horizontal="left" wrapText="1"/>
    </xf>
    <xf numFmtId="3" fontId="1" fillId="0" borderId="29" xfId="14" applyNumberFormat="1" applyFont="1" applyBorder="1"/>
    <xf numFmtId="3" fontId="1" fillId="0" borderId="21" xfId="14" applyNumberFormat="1" applyFont="1" applyBorder="1"/>
    <xf numFmtId="3" fontId="54" fillId="41" borderId="17" xfId="14" applyNumberFormat="1" applyFont="1" applyFill="1"/>
    <xf numFmtId="3" fontId="54" fillId="41" borderId="29" xfId="14" applyNumberFormat="1" applyFont="1" applyFill="1" applyBorder="1"/>
    <xf numFmtId="3" fontId="1" fillId="41" borderId="29" xfId="14" applyNumberFormat="1" applyFill="1" applyBorder="1"/>
    <xf numFmtId="9" fontId="1" fillId="41" borderId="17" xfId="14" applyNumberFormat="1" applyFill="1"/>
    <xf numFmtId="3" fontId="10" fillId="41" borderId="17" xfId="14" applyNumberFormat="1" applyFont="1" applyFill="1"/>
    <xf numFmtId="3" fontId="1" fillId="41" borderId="21" xfId="14" applyNumberFormat="1" applyFill="1" applyBorder="1"/>
    <xf numFmtId="10" fontId="54" fillId="0" borderId="29" xfId="67" quotePrefix="1" applyNumberFormat="1" applyFont="1" applyBorder="1" applyAlignment="1">
      <alignment horizontal="left" wrapText="1"/>
    </xf>
    <xf numFmtId="0" fontId="35" fillId="0" borderId="17" xfId="52" applyFont="1" applyAlignment="1">
      <alignment horizontal="left" vertical="center" wrapText="1"/>
    </xf>
    <xf numFmtId="2" fontId="35" fillId="0" borderId="29" xfId="52" applyNumberFormat="1" applyFont="1" applyBorder="1" applyAlignment="1">
      <alignment horizontal="left" wrapText="1"/>
    </xf>
    <xf numFmtId="2" fontId="35" fillId="0" borderId="21" xfId="52" applyNumberFormat="1" applyFont="1" applyBorder="1" applyAlignment="1">
      <alignment horizontal="left" wrapText="1"/>
    </xf>
    <xf numFmtId="2" fontId="27" fillId="0" borderId="0" xfId="67" applyNumberFormat="1" applyFont="1" applyFill="1" applyBorder="1"/>
    <xf numFmtId="3" fontId="0" fillId="0" borderId="0" xfId="0" applyNumberFormat="1" applyBorder="1"/>
    <xf numFmtId="0" fontId="35" fillId="0" borderId="0" xfId="52" applyFont="1" applyBorder="1" applyAlignment="1">
      <alignment horizontal="left" wrapText="1"/>
    </xf>
    <xf numFmtId="0" fontId="43" fillId="0" borderId="26" xfId="52" applyFont="1" applyBorder="1" applyAlignment="1">
      <alignment horizontal="left" wrapText="1"/>
    </xf>
    <xf numFmtId="10" fontId="35" fillId="0" borderId="17" xfId="67" applyNumberFormat="1" applyFont="1" applyFill="1" applyBorder="1"/>
    <xf numFmtId="10" fontId="35" fillId="0" borderId="17" xfId="67" applyNumberFormat="1" applyFont="1" applyFill="1" applyBorder="1" applyAlignment="1">
      <alignment wrapText="1"/>
    </xf>
    <xf numFmtId="0" fontId="43" fillId="0" borderId="0" xfId="52" applyFont="1" applyBorder="1" applyAlignment="1">
      <alignment horizontal="left" wrapText="1"/>
    </xf>
    <xf numFmtId="0" fontId="35" fillId="0" borderId="17" xfId="52" applyFont="1" applyAlignment="1">
      <alignment horizontal="right" wrapText="1"/>
    </xf>
    <xf numFmtId="10" fontId="35" fillId="0" borderId="17" xfId="67" applyNumberFormat="1" applyFont="1" applyFill="1" applyBorder="1" applyAlignment="1">
      <alignment horizontal="right" wrapText="1"/>
    </xf>
    <xf numFmtId="9" fontId="25" fillId="0" borderId="17" xfId="51" applyNumberFormat="1" applyFont="1" applyFill="1" applyAlignment="1">
      <alignment horizontal="right"/>
    </xf>
    <xf numFmtId="184" fontId="53" fillId="0" borderId="17" xfId="51" applyNumberFormat="1" applyFont="1" applyFill="1"/>
    <xf numFmtId="3" fontId="53" fillId="0" borderId="17" xfId="51" applyNumberFormat="1" applyFont="1" applyFill="1"/>
    <xf numFmtId="3" fontId="1" fillId="41" borderId="17" xfId="14" applyNumberFormat="1" applyFill="1" applyAlignment="1">
      <alignment horizontal="right"/>
    </xf>
    <xf numFmtId="0" fontId="12" fillId="0" borderId="0" xfId="0" applyFont="1" applyFill="1" applyBorder="1" applyAlignment="1">
      <alignment horizontal="centerContinuous"/>
    </xf>
    <xf numFmtId="10" fontId="25" fillId="0" borderId="17" xfId="51" applyNumberFormat="1" applyFont="1" applyFill="1"/>
    <xf numFmtId="190" fontId="46" fillId="0" borderId="17" xfId="67" applyNumberFormat="1" applyFont="1" applyFill="1" applyBorder="1" applyAlignment="1">
      <alignment horizontal="right"/>
    </xf>
    <xf numFmtId="3" fontId="57" fillId="0" borderId="17" xfId="14" applyNumberFormat="1" applyFont="1"/>
    <xf numFmtId="10" fontId="25" fillId="0" borderId="17" xfId="66" applyNumberFormat="1" applyFont="1" applyFill="1" applyBorder="1"/>
    <xf numFmtId="3" fontId="1" fillId="0" borderId="17" xfId="14" applyNumberFormat="1" applyFill="1" applyAlignment="1">
      <alignment horizontal="right"/>
    </xf>
    <xf numFmtId="3" fontId="57" fillId="0" borderId="17" xfId="14" applyNumberFormat="1" applyFont="1" applyFill="1"/>
    <xf numFmtId="0" fontId="0" fillId="0" borderId="21" xfId="14" applyFont="1" applyFill="1" applyBorder="1" applyAlignment="1">
      <alignment vertical="top" wrapText="1"/>
    </xf>
    <xf numFmtId="0" fontId="1" fillId="0" borderId="21" xfId="14" applyFill="1" applyBorder="1" applyAlignment="1">
      <alignment wrapText="1"/>
    </xf>
    <xf numFmtId="0" fontId="35" fillId="0" borderId="17" xfId="52" applyFont="1" applyAlignment="1">
      <alignment horizontal="left" indent="1"/>
    </xf>
    <xf numFmtId="0" fontId="35" fillId="0" borderId="17" xfId="52" applyFont="1" applyFill="1" applyAlignment="1">
      <alignment horizontal="left"/>
    </xf>
  </cellXfs>
  <cellStyles count="8574">
    <cellStyle name="20% - Accent1" xfId="23" builtinId="30" hidden="1"/>
    <cellStyle name="20% - Accent1 10" xfId="135" hidden="1" xr:uid="{0D0A1A40-86BB-4F9E-81B5-501B240D36AA}"/>
    <cellStyle name="20% - Accent1 10" xfId="209" hidden="1" xr:uid="{A2B7F68A-36B5-4CDE-9200-97A0B8AE97DD}"/>
    <cellStyle name="20% - Accent1 10" xfId="285" hidden="1" xr:uid="{A9FF8FF8-FE87-495A-BFB5-990ACD6929DA}"/>
    <cellStyle name="20% - Accent1 10" xfId="363" hidden="1" xr:uid="{99A263BB-77B3-446E-B620-7E9C061C16E8}"/>
    <cellStyle name="20% - Accent1 10" xfId="948" hidden="1" xr:uid="{E5365E74-B51A-4142-9616-AAAFA5D340F3}"/>
    <cellStyle name="20% - Accent1 10" xfId="1024" hidden="1" xr:uid="{2D210A7F-109A-44BC-B344-EB7485D19297}"/>
    <cellStyle name="20% - Accent1 10" xfId="1103" hidden="1" xr:uid="{6F1D6B3F-1E78-4B00-A134-A9149D6E56B1}"/>
    <cellStyle name="20% - Accent1 10" xfId="793" hidden="1" xr:uid="{B8A11FA3-DC0F-4FD9-9A95-DA6E79DEA6E1}"/>
    <cellStyle name="20% - Accent1 10" xfId="809" hidden="1" xr:uid="{EAC5CDB4-A037-414E-ADEC-EE0D298CA8CC}"/>
    <cellStyle name="20% - Accent1 10" xfId="704" hidden="1" xr:uid="{173E1F0F-4FA4-4147-A312-4E459C731EB2}"/>
    <cellStyle name="20% - Accent1 10" xfId="1543" hidden="1" xr:uid="{3BA663A4-77ED-46DC-95AF-CE6FEDF3F4F3}"/>
    <cellStyle name="20% - Accent1 10" xfId="1619" hidden="1" xr:uid="{14C69C0C-E9E4-4947-8871-EA7879799F9E}"/>
    <cellStyle name="20% - Accent1 10" xfId="1697" hidden="1" xr:uid="{AAD604BF-D0D4-4B4E-9061-2DC8090423D5}"/>
    <cellStyle name="20% - Accent1 10" xfId="1351" hidden="1" xr:uid="{C7B8F101-E8B1-4C5C-A03F-F4C98716B946}"/>
    <cellStyle name="20% - Accent1 10" xfId="1209" hidden="1" xr:uid="{AE156122-821A-419C-A7F6-99454FDE9E80}"/>
    <cellStyle name="20% - Accent1 10" xfId="734" hidden="1" xr:uid="{057AC2F8-2CAB-4313-9327-0A93CFCA9FE3}"/>
    <cellStyle name="20% - Accent1 10" xfId="2075" hidden="1" xr:uid="{DF8A583B-A291-484F-8E21-E6E20EAF490E}"/>
    <cellStyle name="20% - Accent1 10" xfId="2151" hidden="1" xr:uid="{5C21B1C8-EB43-4332-8F94-D96B018B25C8}"/>
    <cellStyle name="20% - Accent1 10" xfId="2229" hidden="1" xr:uid="{FF90BD53-9379-46E0-A204-F81DFBB000A6}"/>
    <cellStyle name="20% - Accent1 10" xfId="2412" hidden="1" xr:uid="{9FBC6EE9-288D-4172-BD6C-ACC16784F880}"/>
    <cellStyle name="20% - Accent1 10" xfId="2488" hidden="1" xr:uid="{D196391C-8ED5-41BF-B59C-BFA2200F79E7}"/>
    <cellStyle name="20% - Accent1 10" xfId="2566" hidden="1" xr:uid="{7C3B4DB1-3E8C-4662-9F97-84C2EE42A2A1}"/>
    <cellStyle name="20% - Accent1 10" xfId="2749" hidden="1" xr:uid="{1967ACF7-E8C4-4990-928F-71A1133E4044}"/>
    <cellStyle name="20% - Accent1 10" xfId="2825" hidden="1" xr:uid="{2DC76C90-E26B-4807-A91E-A763B260A3FC}"/>
    <cellStyle name="20% - Accent1 10" xfId="2928" hidden="1" xr:uid="{5DDCE803-E3EE-4082-BCF0-FA160A76D3A8}"/>
    <cellStyle name="20% - Accent1 10" xfId="3002" hidden="1" xr:uid="{F9D19458-0AB4-4645-8BDB-A26BD38FE57B}"/>
    <cellStyle name="20% - Accent1 10" xfId="3078" hidden="1" xr:uid="{649FA540-C87F-4D7F-8461-6A4ED3F3A44C}"/>
    <cellStyle name="20% - Accent1 10" xfId="3156" hidden="1" xr:uid="{7EA3334B-74A2-4D00-AB26-F713656DE886}"/>
    <cellStyle name="20% - Accent1 10" xfId="3741" hidden="1" xr:uid="{A1CCA04A-1B2F-4924-A3F5-C0F7CD76C34F}"/>
    <cellStyle name="20% - Accent1 10" xfId="3817" hidden="1" xr:uid="{2EF035C9-5CFF-430A-932B-B48D6D004100}"/>
    <cellStyle name="20% - Accent1 10" xfId="3896" hidden="1" xr:uid="{8E38199D-5F67-4E44-AC35-2A18A3F6EDFE}"/>
    <cellStyle name="20% - Accent1 10" xfId="3586" hidden="1" xr:uid="{8109EE06-92E6-4A2B-B8B8-011D8AE80638}"/>
    <cellStyle name="20% - Accent1 10" xfId="3602" hidden="1" xr:uid="{A680B64D-18F1-49E2-A358-71AEBA72B776}"/>
    <cellStyle name="20% - Accent1 10" xfId="3497" hidden="1" xr:uid="{9055F70D-7858-43D9-8952-DD37951064BD}"/>
    <cellStyle name="20% - Accent1 10" xfId="4336" hidden="1" xr:uid="{B0C519A1-3EDC-4E65-8634-412918B9670C}"/>
    <cellStyle name="20% - Accent1 10" xfId="4412" hidden="1" xr:uid="{147C5899-9243-4AEC-A5D0-B8B220A975DE}"/>
    <cellStyle name="20% - Accent1 10" xfId="4490" hidden="1" xr:uid="{FD60437A-63CB-410A-9ED3-7C6CA97CC6E1}"/>
    <cellStyle name="20% - Accent1 10" xfId="4144" hidden="1" xr:uid="{CBAE63EC-5FEF-4232-A499-14BF08F2CBA8}"/>
    <cellStyle name="20% - Accent1 10" xfId="4002" hidden="1" xr:uid="{55BABBAE-2818-41DB-845C-3B14A059DEA8}"/>
    <cellStyle name="20% - Accent1 10" xfId="3527" hidden="1" xr:uid="{D96E2101-D1DC-4C2F-852C-867CD214BBE0}"/>
    <cellStyle name="20% - Accent1 10" xfId="4868" hidden="1" xr:uid="{0AB73824-7400-42AD-AE2A-AB82356B52DD}"/>
    <cellStyle name="20% - Accent1 10" xfId="4944" hidden="1" xr:uid="{B32625BC-3D6A-45DE-8C15-8FE9C8205764}"/>
    <cellStyle name="20% - Accent1 10" xfId="5022" hidden="1" xr:uid="{1F37BC88-1CF9-45AB-8224-81BA17EC7A1B}"/>
    <cellStyle name="20% - Accent1 10" xfId="5205" hidden="1" xr:uid="{0FEDD344-039B-457B-90BD-7E946F8CB646}"/>
    <cellStyle name="20% - Accent1 10" xfId="5281" hidden="1" xr:uid="{47330009-E269-493B-95AC-EBDD5F4C9D22}"/>
    <cellStyle name="20% - Accent1 10" xfId="5359" hidden="1" xr:uid="{22E2AE41-767A-4ABB-982F-6910BA070927}"/>
    <cellStyle name="20% - Accent1 10" xfId="5542" hidden="1" xr:uid="{6EB1A65F-7AC2-40FF-918A-7FBF128E6922}"/>
    <cellStyle name="20% - Accent1 10" xfId="5618" hidden="1" xr:uid="{E987B489-50FE-4881-B7F7-499E3FD30D11}"/>
    <cellStyle name="20% - Accent1 10" xfId="5720" hidden="1" xr:uid="{05B6DC35-C3E3-421B-8C74-A7F6BADE56ED}"/>
    <cellStyle name="20% - Accent1 10" xfId="5794" hidden="1" xr:uid="{C6332FF6-35BF-4C3E-93C8-355350BC00DC}"/>
    <cellStyle name="20% - Accent1 10" xfId="5870" hidden="1" xr:uid="{FAC2C9AA-8FAF-449C-857F-DED8A653F60C}"/>
    <cellStyle name="20% - Accent1 10" xfId="5948" hidden="1" xr:uid="{4C027348-294F-498A-84D7-2C5994D8FC1E}"/>
    <cellStyle name="20% - Accent1 10" xfId="6533" hidden="1" xr:uid="{1807F58E-606E-4CEA-8B78-267C8EC013DD}"/>
    <cellStyle name="20% - Accent1 10" xfId="6609" hidden="1" xr:uid="{BDC5318E-D32D-4B4D-BB5D-668D39EC74CB}"/>
    <cellStyle name="20% - Accent1 10" xfId="6688" hidden="1" xr:uid="{EC80C845-7DCC-4D63-9A13-5B990B733A01}"/>
    <cellStyle name="20% - Accent1 10" xfId="6378" hidden="1" xr:uid="{0A35970C-CDB9-43CB-AB07-F18B6DE47C06}"/>
    <cellStyle name="20% - Accent1 10" xfId="6394" hidden="1" xr:uid="{64E67B45-A293-4101-805C-CCE0E615A169}"/>
    <cellStyle name="20% - Accent1 10" xfId="6289" hidden="1" xr:uid="{55AB829D-E7B8-4FF8-B36D-B1878F167887}"/>
    <cellStyle name="20% - Accent1 10" xfId="7128" hidden="1" xr:uid="{170DA048-C51B-40B3-B82E-3F50D840E30A}"/>
    <cellStyle name="20% - Accent1 10" xfId="7204" hidden="1" xr:uid="{DC6D2B3A-8DCE-4087-826E-402F96D5F243}"/>
    <cellStyle name="20% - Accent1 10" xfId="7282" hidden="1" xr:uid="{09E9F82A-FC51-4810-AFBD-999AE55381C5}"/>
    <cellStyle name="20% - Accent1 10" xfId="6936" hidden="1" xr:uid="{E84C29F4-DC26-431B-9813-D957FCB9BB63}"/>
    <cellStyle name="20% - Accent1 10" xfId="6794" hidden="1" xr:uid="{C98BC793-61D0-4B7A-9B4A-239C9ED00EF2}"/>
    <cellStyle name="20% - Accent1 10" xfId="6319" hidden="1" xr:uid="{F2C54E47-65F3-4FCD-AA5C-B2212CF53EFB}"/>
    <cellStyle name="20% - Accent1 10" xfId="7660" hidden="1" xr:uid="{A71B467C-DB67-4AC4-AE5C-83072374F8AD}"/>
    <cellStyle name="20% - Accent1 10" xfId="7736" hidden="1" xr:uid="{2B599993-B212-4B82-94B4-7D72529E1A16}"/>
    <cellStyle name="20% - Accent1 10" xfId="7814" hidden="1" xr:uid="{2EF8AFB4-DAE2-40F4-943D-EBF22CE10C3E}"/>
    <cellStyle name="20% - Accent1 10" xfId="7997" hidden="1" xr:uid="{238E5C42-456A-474B-B19B-D53D7F37AE3C}"/>
    <cellStyle name="20% - Accent1 10" xfId="8073" hidden="1" xr:uid="{9E2AD0D1-5124-467C-BBA0-981E77CA46DE}"/>
    <cellStyle name="20% - Accent1 10" xfId="8151" hidden="1" xr:uid="{C964729B-9F2B-4C09-B023-868DAD7427D0}"/>
    <cellStyle name="20% - Accent1 10" xfId="8334" hidden="1" xr:uid="{B3DED032-D956-4F48-8734-900F03A055BD}"/>
    <cellStyle name="20% - Accent1 10" xfId="8410" hidden="1" xr:uid="{DF3703ED-D7F5-4FDD-8EC4-7BE4D0230AFC}"/>
    <cellStyle name="20% - Accent1 11" xfId="148" hidden="1" xr:uid="{7A642045-0687-4B53-B261-27B3099FB70F}"/>
    <cellStyle name="20% - Accent1 11" xfId="222" hidden="1" xr:uid="{2E2B4D45-7AA1-49E5-96EE-AF3223DED3B9}"/>
    <cellStyle name="20% - Accent1 11" xfId="298" hidden="1" xr:uid="{E7EE7E1C-C454-482E-8C88-608A59B65B42}"/>
    <cellStyle name="20% - Accent1 11" xfId="376" hidden="1" xr:uid="{7FD20E05-4749-42F3-BFCD-B1406175F3E2}"/>
    <cellStyle name="20% - Accent1 11" xfId="961" hidden="1" xr:uid="{703324C0-EF74-42CD-AC60-2AE77BB4DF57}"/>
    <cellStyle name="20% - Accent1 11" xfId="1037" hidden="1" xr:uid="{B6DDECF9-E89F-4114-9086-CBC61C50A073}"/>
    <cellStyle name="20% - Accent1 11" xfId="1116" hidden="1" xr:uid="{1454A2D3-8DC4-4F9E-87F5-71538BA2999E}"/>
    <cellStyle name="20% - Accent1 11" xfId="1343" hidden="1" xr:uid="{E86C7F4C-C0A0-49D8-86C4-A4656E390D91}"/>
    <cellStyle name="20% - Accent1 11" xfId="804" hidden="1" xr:uid="{4C194ACF-8B22-46AD-84EC-4D9A7A1EE08F}"/>
    <cellStyle name="20% - Accent1 11" xfId="876" hidden="1" xr:uid="{08D5B795-0060-47C4-A8D9-E446BF696793}"/>
    <cellStyle name="20% - Accent1 11" xfId="1556" hidden="1" xr:uid="{944A99C6-C9FB-479D-A71F-57ECF822DF65}"/>
    <cellStyle name="20% - Accent1 11" xfId="1632" hidden="1" xr:uid="{39684057-2215-476A-AFD3-0306D92C951C}"/>
    <cellStyle name="20% - Accent1 11" xfId="1710" hidden="1" xr:uid="{6F48F2DC-3469-434B-8A2F-DCA7ED8156D4}"/>
    <cellStyle name="20% - Accent1 11" xfId="1907" hidden="1" xr:uid="{5F9C2840-1277-4E6A-8DD3-06AD1E1C43BB}"/>
    <cellStyle name="20% - Accent1 11" xfId="899" hidden="1" xr:uid="{D6791874-4A90-40B2-97D7-17B4B2210D68}"/>
    <cellStyle name="20% - Accent1 11" xfId="676" hidden="1" xr:uid="{7F7F15E0-C2E5-42EB-9C1E-32BF48E4CBC7}"/>
    <cellStyle name="20% - Accent1 11" xfId="2088" hidden="1" xr:uid="{8DA45027-BDBA-4B80-BC2E-4A244BDA5C3E}"/>
    <cellStyle name="20% - Accent1 11" xfId="2164" hidden="1" xr:uid="{6B55AE6D-BD39-494D-8B95-B3712C696047}"/>
    <cellStyle name="20% - Accent1 11" xfId="2242" hidden="1" xr:uid="{6069D362-C109-41F0-A6D7-C05070FE695E}"/>
    <cellStyle name="20% - Accent1 11" xfId="2425" hidden="1" xr:uid="{E4D759BF-75F3-41A9-9D3B-EC5FCA49DCE3}"/>
    <cellStyle name="20% - Accent1 11" xfId="2501" hidden="1" xr:uid="{316D1664-C05B-4B34-87F3-549DA366253B}"/>
    <cellStyle name="20% - Accent1 11" xfId="2579" hidden="1" xr:uid="{FB48727B-2E82-4C77-9C2D-39FF54913ADF}"/>
    <cellStyle name="20% - Accent1 11" xfId="2762" hidden="1" xr:uid="{E9B7B0A9-1ADA-412A-8DE3-9562C840904F}"/>
    <cellStyle name="20% - Accent1 11" xfId="2838" hidden="1" xr:uid="{5BDCBBDC-F5B0-48DF-A74A-AD93643A1124}"/>
    <cellStyle name="20% - Accent1 11" xfId="2941" hidden="1" xr:uid="{151FB9CF-22DF-4ACB-B7D4-2E8A5C772EF9}"/>
    <cellStyle name="20% - Accent1 11" xfId="3015" hidden="1" xr:uid="{A0D54947-D999-4A12-8658-76A5569E2CC2}"/>
    <cellStyle name="20% - Accent1 11" xfId="3091" hidden="1" xr:uid="{7CE300C8-41A1-46AF-989E-B24F5A6E22E1}"/>
    <cellStyle name="20% - Accent1 11" xfId="3169" hidden="1" xr:uid="{65E4DC8B-4E6E-4593-BB2D-46659D9F2B1D}"/>
    <cellStyle name="20% - Accent1 11" xfId="3754" hidden="1" xr:uid="{575C546B-164F-4B68-A468-7A4FE293D703}"/>
    <cellStyle name="20% - Accent1 11" xfId="3830" hidden="1" xr:uid="{5E0C9DC5-5D08-4DAD-B690-E242C10D564A}"/>
    <cellStyle name="20% - Accent1 11" xfId="3909" hidden="1" xr:uid="{B359D6F6-F8F3-4A25-9085-3D53209B27CA}"/>
    <cellStyle name="20% - Accent1 11" xfId="4136" hidden="1" xr:uid="{484AF11F-65BE-4B10-960D-0033F797B935}"/>
    <cellStyle name="20% - Accent1 11" xfId="3597" hidden="1" xr:uid="{11121949-E1F3-4217-B09C-088E1EF43D88}"/>
    <cellStyle name="20% - Accent1 11" xfId="3669" hidden="1" xr:uid="{5C01A651-649A-42E1-96A1-079B61A0F6F3}"/>
    <cellStyle name="20% - Accent1 11" xfId="4349" hidden="1" xr:uid="{EF8330B5-D273-4FBB-9B1C-85A7B008A4B3}"/>
    <cellStyle name="20% - Accent1 11" xfId="4425" hidden="1" xr:uid="{4251F27A-D990-437C-8741-2E7F0357A19B}"/>
    <cellStyle name="20% - Accent1 11" xfId="4503" hidden="1" xr:uid="{F8B629D4-9F9A-441A-B5D0-1D7139231949}"/>
    <cellStyle name="20% - Accent1 11" xfId="4700" hidden="1" xr:uid="{57608791-8C26-4C70-B2A6-953FCBACA78E}"/>
    <cellStyle name="20% - Accent1 11" xfId="3692" hidden="1" xr:uid="{16CF2986-D577-4C7F-A9F0-B509388A4394}"/>
    <cellStyle name="20% - Accent1 11" xfId="3469" hidden="1" xr:uid="{A9754831-81BB-4326-BE21-1FCB762AECC6}"/>
    <cellStyle name="20% - Accent1 11" xfId="4881" hidden="1" xr:uid="{BAC06D72-1C2B-4A12-9D36-C627412FBD1F}"/>
    <cellStyle name="20% - Accent1 11" xfId="4957" hidden="1" xr:uid="{DC210575-2AA2-4B0E-AE22-459D0F49D789}"/>
    <cellStyle name="20% - Accent1 11" xfId="5035" hidden="1" xr:uid="{B219E587-B5E7-4BB4-9E6C-EAA3A837B5EE}"/>
    <cellStyle name="20% - Accent1 11" xfId="5218" hidden="1" xr:uid="{81EDD884-54C5-4BB5-B428-B6097ED55DF6}"/>
    <cellStyle name="20% - Accent1 11" xfId="5294" hidden="1" xr:uid="{4F40A12F-5963-4F5F-B125-9A7E60D828EB}"/>
    <cellStyle name="20% - Accent1 11" xfId="5372" hidden="1" xr:uid="{600D3CB1-0D63-4DAB-A55E-048942293F08}"/>
    <cellStyle name="20% - Accent1 11" xfId="5555" hidden="1" xr:uid="{FC37008C-A929-48E2-A6FC-38752DF3912A}"/>
    <cellStyle name="20% - Accent1 11" xfId="5631" hidden="1" xr:uid="{09A9675A-8561-42E9-80B4-6C9C9AA7E783}"/>
    <cellStyle name="20% - Accent1 11" xfId="5733" hidden="1" xr:uid="{CEFE4A18-0A50-4025-AA5D-E0623E4FAFEE}"/>
    <cellStyle name="20% - Accent1 11" xfId="5807" hidden="1" xr:uid="{70EC1F1B-30D6-4E2A-B552-56003F97CF29}"/>
    <cellStyle name="20% - Accent1 11" xfId="5883" hidden="1" xr:uid="{788EC958-19C3-4EED-A98D-CC1D03F98641}"/>
    <cellStyle name="20% - Accent1 11" xfId="5961" hidden="1" xr:uid="{D0850E9F-F8F4-4D11-AC92-B4664D6A15E2}"/>
    <cellStyle name="20% - Accent1 11" xfId="6546" hidden="1" xr:uid="{11531866-1701-4379-A59C-C62A747BEC8C}"/>
    <cellStyle name="20% - Accent1 11" xfId="6622" hidden="1" xr:uid="{52812A9F-D56C-4B37-B484-27F45F70BD62}"/>
    <cellStyle name="20% - Accent1 11" xfId="6701" hidden="1" xr:uid="{49FBD7FB-2E66-4F15-BD2D-E93CAF14EAD1}"/>
    <cellStyle name="20% - Accent1 11" xfId="6928" hidden="1" xr:uid="{9D24DDD7-C842-48E2-B202-C958207A908B}"/>
    <cellStyle name="20% - Accent1 11" xfId="6389" hidden="1" xr:uid="{62953BE9-3D16-4BC8-B95C-4C107A801334}"/>
    <cellStyle name="20% - Accent1 11" xfId="6461" hidden="1" xr:uid="{6AA1D7C9-22D6-49D2-B1E5-16E193760288}"/>
    <cellStyle name="20% - Accent1 11" xfId="7141" hidden="1" xr:uid="{535B8125-2AF1-4902-8BED-A422DD60CE8E}"/>
    <cellStyle name="20% - Accent1 11" xfId="7217" hidden="1" xr:uid="{513A4031-C757-45BB-B7A2-671FAC81285D}"/>
    <cellStyle name="20% - Accent1 11" xfId="7295" hidden="1" xr:uid="{2E0346D6-BF85-4D9A-BB6A-BA31880B00D7}"/>
    <cellStyle name="20% - Accent1 11" xfId="7492" hidden="1" xr:uid="{C9FBDAFA-C92E-4FB9-A1F8-AD099DDAB190}"/>
    <cellStyle name="20% - Accent1 11" xfId="6484" hidden="1" xr:uid="{0A9FF004-8787-44EC-9F05-08E1DA8CE497}"/>
    <cellStyle name="20% - Accent1 11" xfId="6261" hidden="1" xr:uid="{A2CB516C-E370-4949-8EA9-4FE31A497F4E}"/>
    <cellStyle name="20% - Accent1 11" xfId="7673" hidden="1" xr:uid="{F006AE29-66D7-4A91-95C3-7895E847B6FC}"/>
    <cellStyle name="20% - Accent1 11" xfId="7749" hidden="1" xr:uid="{11E484A7-6F4E-48BD-AD01-A51181A420CD}"/>
    <cellStyle name="20% - Accent1 11" xfId="7827" hidden="1" xr:uid="{C7AD2454-51F5-4F37-A917-837B26222F77}"/>
    <cellStyle name="20% - Accent1 11" xfId="8010" hidden="1" xr:uid="{CC91C41F-D671-4541-83EF-89198ADE6D22}"/>
    <cellStyle name="20% - Accent1 11" xfId="8086" hidden="1" xr:uid="{15C6ADBF-5611-428D-821B-D1439C4B83CA}"/>
    <cellStyle name="20% - Accent1 11" xfId="8164" hidden="1" xr:uid="{B66414A7-08AA-499A-95EF-12753E016293}"/>
    <cellStyle name="20% - Accent1 11" xfId="8347" hidden="1" xr:uid="{F5A41AA6-68EF-4FDC-8D96-B209D2BCF297}"/>
    <cellStyle name="20% - Accent1 11" xfId="8423" hidden="1" xr:uid="{E3AEBB5E-A4F7-4AE4-86D2-C6480607E357}"/>
    <cellStyle name="20% - Accent1 12" xfId="161" hidden="1" xr:uid="{E1EB0D9C-8826-4D97-ACE9-31E124F6D0B2}"/>
    <cellStyle name="20% - Accent1 12" xfId="236" hidden="1" xr:uid="{A97C07F8-B530-4D24-9F4F-B34C0D856046}"/>
    <cellStyle name="20% - Accent1 12" xfId="311" hidden="1" xr:uid="{804FFBB4-1230-4B27-A541-0354CED5D198}"/>
    <cellStyle name="20% - Accent1 12" xfId="389" hidden="1" xr:uid="{023F33AC-138C-437B-80CE-4C172169D59D}"/>
    <cellStyle name="20% - Accent1 12" xfId="975" hidden="1" xr:uid="{5E07639F-BB52-4FEA-B58C-963D43F527F5}"/>
    <cellStyle name="20% - Accent1 12" xfId="1050" hidden="1" xr:uid="{DD4C8D57-9EE5-43F7-8169-0F92BFF86167}"/>
    <cellStyle name="20% - Accent1 12" xfId="1129" hidden="1" xr:uid="{D1077910-DF70-4C05-A49F-94F654A6C4BB}"/>
    <cellStyle name="20% - Accent1 12" xfId="792" hidden="1" xr:uid="{FCEC4F38-4981-4CA5-AADA-888D4FB4BFBA}"/>
    <cellStyle name="20% - Accent1 12" xfId="742" hidden="1" xr:uid="{2F6B4C03-3276-4F1C-91F0-B1A5C6F2E507}"/>
    <cellStyle name="20% - Accent1 12" xfId="711" hidden="1" xr:uid="{8B31CF16-5124-4DDF-9B42-8F66C64AED75}"/>
    <cellStyle name="20% - Accent1 12" xfId="1570" hidden="1" xr:uid="{3902217D-7299-478D-A137-9AE6E8903D82}"/>
    <cellStyle name="20% - Accent1 12" xfId="1645" hidden="1" xr:uid="{0E4EBD0C-9C1D-470B-A753-8DCE1440DB16}"/>
    <cellStyle name="20% - Accent1 12" xfId="1723" hidden="1" xr:uid="{70940D48-16BB-4BDB-B170-E61AAE7BEA68}"/>
    <cellStyle name="20% - Accent1 12" xfId="1194" hidden="1" xr:uid="{A8A063B0-880B-4E82-B276-4C72B89EB2C0}"/>
    <cellStyle name="20% - Accent1 12" xfId="884" hidden="1" xr:uid="{816913F7-ED1F-4A4F-8EA1-7A12070D9C5F}"/>
    <cellStyle name="20% - Accent1 12" xfId="1238" hidden="1" xr:uid="{1436C2F0-2F4E-4F10-BC2A-AF1950D77F1A}"/>
    <cellStyle name="20% - Accent1 12" xfId="2102" hidden="1" xr:uid="{904DF5F7-9187-4201-82ED-ABCD49A33A93}"/>
    <cellStyle name="20% - Accent1 12" xfId="2177" hidden="1" xr:uid="{A0BCF08D-53A1-41E5-AD41-B77FAE21B67A}"/>
    <cellStyle name="20% - Accent1 12" xfId="2255" hidden="1" xr:uid="{1496AA4F-9D2A-43D3-BD9A-0453A07DE2ED}"/>
    <cellStyle name="20% - Accent1 12" xfId="2439" hidden="1" xr:uid="{D246AD12-B17C-4EF8-ACA6-28BE3E22C1C7}"/>
    <cellStyle name="20% - Accent1 12" xfId="2514" hidden="1" xr:uid="{4D830755-7F55-4AE4-B7BE-7363F959CDCA}"/>
    <cellStyle name="20% - Accent1 12" xfId="2592" hidden="1" xr:uid="{4DA639B8-210B-4C71-BD0B-16ECF3EE441F}"/>
    <cellStyle name="20% - Accent1 12" xfId="2776" hidden="1" xr:uid="{F8FEEDEB-A152-43E0-BA08-DA55884D53D4}"/>
    <cellStyle name="20% - Accent1 12" xfId="2851" hidden="1" xr:uid="{DF748F39-7537-4DFC-8810-A2A4D347C110}"/>
    <cellStyle name="20% - Accent1 12" xfId="2954" hidden="1" xr:uid="{9FC304A4-5C47-4296-8FF0-23D9B61AFBCA}"/>
    <cellStyle name="20% - Accent1 12" xfId="3029" hidden="1" xr:uid="{563BA404-B7D9-4A8B-8BFF-FAC47114AB31}"/>
    <cellStyle name="20% - Accent1 12" xfId="3104" hidden="1" xr:uid="{40D5A1A7-1F65-4FC8-A583-2039BE62BFF5}"/>
    <cellStyle name="20% - Accent1 12" xfId="3182" hidden="1" xr:uid="{E88DC7FD-BE3F-4156-8501-B739F391BABB}"/>
    <cellStyle name="20% - Accent1 12" xfId="3768" hidden="1" xr:uid="{EA2AA562-2866-4E5E-BF83-31DD263A3CD3}"/>
    <cellStyle name="20% - Accent1 12" xfId="3843" hidden="1" xr:uid="{FFE10977-4CC4-4ADA-806E-02AAD1BC11FF}"/>
    <cellStyle name="20% - Accent1 12" xfId="3922" hidden="1" xr:uid="{F8692D30-E89C-4B88-A0A5-3E1BBA18315C}"/>
    <cellStyle name="20% - Accent1 12" xfId="3585" hidden="1" xr:uid="{D5D5546A-CF0E-4744-B48E-C89F3231FAC0}"/>
    <cellStyle name="20% - Accent1 12" xfId="3535" hidden="1" xr:uid="{E4B92D71-0306-492A-B7D6-7A3FC62DA11C}"/>
    <cellStyle name="20% - Accent1 12" xfId="3504" hidden="1" xr:uid="{D6BE082A-97B6-4C93-9562-753347B98830}"/>
    <cellStyle name="20% - Accent1 12" xfId="4363" hidden="1" xr:uid="{AF407193-14DA-4542-953F-E8F1B0A53346}"/>
    <cellStyle name="20% - Accent1 12" xfId="4438" hidden="1" xr:uid="{EF074949-C744-4818-A2A0-7FF706AC0556}"/>
    <cellStyle name="20% - Accent1 12" xfId="4516" hidden="1" xr:uid="{6B591442-DC9D-44E9-B794-7C3D217110F9}"/>
    <cellStyle name="20% - Accent1 12" xfId="3987" hidden="1" xr:uid="{9761B87E-7C66-46FD-A770-4F6713A22D5D}"/>
    <cellStyle name="20% - Accent1 12" xfId="3677" hidden="1" xr:uid="{67D9FF39-885E-4488-AEEE-5DCED4F8841F}"/>
    <cellStyle name="20% - Accent1 12" xfId="4031" hidden="1" xr:uid="{41FA630D-BA19-4F80-BA60-DD01EED0A30A}"/>
    <cellStyle name="20% - Accent1 12" xfId="4895" hidden="1" xr:uid="{506D992B-A652-45B7-A438-F456E544BFAD}"/>
    <cellStyle name="20% - Accent1 12" xfId="4970" hidden="1" xr:uid="{4FA3A0F1-CA69-4015-82F9-6533AB0054E4}"/>
    <cellStyle name="20% - Accent1 12" xfId="5048" hidden="1" xr:uid="{89ACCD9A-C966-445A-8904-DB90B31CE89A}"/>
    <cellStyle name="20% - Accent1 12" xfId="5232" hidden="1" xr:uid="{7FAA18D5-7757-4291-BAEF-3C3A12485CE2}"/>
    <cellStyle name="20% - Accent1 12" xfId="5307" hidden="1" xr:uid="{03ED0D00-A255-47F2-9752-44B4FF94618F}"/>
    <cellStyle name="20% - Accent1 12" xfId="5385" hidden="1" xr:uid="{E12CFDDA-6E2B-47D3-8068-1FEF84DE84E0}"/>
    <cellStyle name="20% - Accent1 12" xfId="5569" hidden="1" xr:uid="{83054E65-FD24-43D6-92C8-84A9AC5C2BA9}"/>
    <cellStyle name="20% - Accent1 12" xfId="5644" hidden="1" xr:uid="{ABD386D5-3668-41F6-95E6-8A11CA5CB725}"/>
    <cellStyle name="20% - Accent1 12" xfId="5746" hidden="1" xr:uid="{ED95F905-991B-493B-8DD8-2DC070D33E32}"/>
    <cellStyle name="20% - Accent1 12" xfId="5821" hidden="1" xr:uid="{41E0CE32-9DE7-44B0-B8AB-0C22A75A9D15}"/>
    <cellStyle name="20% - Accent1 12" xfId="5896" hidden="1" xr:uid="{FE031B41-1149-47B9-9781-E3F4E5FD0923}"/>
    <cellStyle name="20% - Accent1 12" xfId="5974" hidden="1" xr:uid="{ED8EFFCA-3B04-471F-A621-F676B707F2EA}"/>
    <cellStyle name="20% - Accent1 12" xfId="6560" hidden="1" xr:uid="{D6CCF77D-6DD0-4B44-AEF4-198ED2841DB1}"/>
    <cellStyle name="20% - Accent1 12" xfId="6635" hidden="1" xr:uid="{4966390B-8FD1-4485-855C-41610C68CB29}"/>
    <cellStyle name="20% - Accent1 12" xfId="6714" hidden="1" xr:uid="{12B8FCEE-4815-4FDF-A199-F18E9AAFC958}"/>
    <cellStyle name="20% - Accent1 12" xfId="6377" hidden="1" xr:uid="{B85C238D-6A3F-49A3-A02E-5A12F2CFC9EA}"/>
    <cellStyle name="20% - Accent1 12" xfId="6327" hidden="1" xr:uid="{E77C8C5C-A611-4FC9-9395-CE34D334AD01}"/>
    <cellStyle name="20% - Accent1 12" xfId="6296" hidden="1" xr:uid="{493F319B-D6BE-4338-908E-6EF76CF8AF5C}"/>
    <cellStyle name="20% - Accent1 12" xfId="7155" hidden="1" xr:uid="{C7AE116E-A797-4F54-82DD-EA547BAC4B5C}"/>
    <cellStyle name="20% - Accent1 12" xfId="7230" hidden="1" xr:uid="{A16B35C4-4906-4BE9-806E-EB54FD4709AD}"/>
    <cellStyle name="20% - Accent1 12" xfId="7308" hidden="1" xr:uid="{8C0BD33F-40FD-41EA-8D19-EC167BD7CADB}"/>
    <cellStyle name="20% - Accent1 12" xfId="6779" hidden="1" xr:uid="{1DD554A9-EC23-42EA-90DC-4C9A100755B0}"/>
    <cellStyle name="20% - Accent1 12" xfId="6469" hidden="1" xr:uid="{F1D3ABCB-79A6-4E39-A0AE-252A5918569F}"/>
    <cellStyle name="20% - Accent1 12" xfId="6823" hidden="1" xr:uid="{1528D501-E9C8-4BFE-9EFA-B28088EDA82A}"/>
    <cellStyle name="20% - Accent1 12" xfId="7687" hidden="1" xr:uid="{4BA899ED-C37A-4330-BB8F-6B006656CC05}"/>
    <cellStyle name="20% - Accent1 12" xfId="7762" hidden="1" xr:uid="{CF30E75E-0EA0-49E6-87C9-1337DCEB0A15}"/>
    <cellStyle name="20% - Accent1 12" xfId="7840" hidden="1" xr:uid="{399C4511-BE35-40D1-8617-5482CA821D3B}"/>
    <cellStyle name="20% - Accent1 12" xfId="8024" hidden="1" xr:uid="{ED224A88-1BEE-4F0E-82CD-093A32215F21}"/>
    <cellStyle name="20% - Accent1 12" xfId="8099" hidden="1" xr:uid="{D99A583B-582E-4E61-9E90-DDE244927F4E}"/>
    <cellStyle name="20% - Accent1 12" xfId="8177" hidden="1" xr:uid="{506D88FD-2AFB-4A57-8356-231C704F2F46}"/>
    <cellStyle name="20% - Accent1 12" xfId="8361" hidden="1" xr:uid="{4D942287-E8B0-4D66-B3F0-8C3971A43A69}"/>
    <cellStyle name="20% - Accent1 12" xfId="8436" hidden="1" xr:uid="{C690DA8A-8E25-4F77-861E-321BF4187F26}"/>
    <cellStyle name="20% - Accent1 13" xfId="402" hidden="1" xr:uid="{1D45468D-3DD7-47DC-A5FD-2DE34C3C868E}"/>
    <cellStyle name="20% - Accent1 13" xfId="517" hidden="1" xr:uid="{D3035051-BE01-4448-A2FD-ECABE462FD8E}"/>
    <cellStyle name="20% - Accent1 13" xfId="1240" hidden="1" xr:uid="{DF0A02BB-82FF-4C9F-982A-C972E18FEA6E}"/>
    <cellStyle name="20% - Accent1 13" xfId="1413" hidden="1" xr:uid="{272A88CD-7D8B-4E98-82BF-B604D613587B}"/>
    <cellStyle name="20% - Accent1 13" xfId="1806" hidden="1" xr:uid="{D75D261F-A141-4A5C-93D3-D18A9E36046D}"/>
    <cellStyle name="20% - Accent1 13" xfId="1954" hidden="1" xr:uid="{06DAD0E0-18D8-45AD-A3FC-CFD6BED6E980}"/>
    <cellStyle name="20% - Accent1 13" xfId="2292" hidden="1" xr:uid="{6F880833-0277-40D9-9A7A-4FEC39407C32}"/>
    <cellStyle name="20% - Accent1 13" xfId="2629" hidden="1" xr:uid="{4FDFF113-7899-42EB-AC74-F737A3E0A78A}"/>
    <cellStyle name="20% - Accent1 13" xfId="3195" hidden="1" xr:uid="{FFFC9724-2E84-4F66-B965-8F1F5C384E99}"/>
    <cellStyle name="20% - Accent1 13" xfId="3310" hidden="1" xr:uid="{A0698EAA-13CD-4D33-A0B1-978BE6B7D123}"/>
    <cellStyle name="20% - Accent1 13" xfId="4033" hidden="1" xr:uid="{1B8EF23B-B1CD-48A9-99FC-FC17DA27600A}"/>
    <cellStyle name="20% - Accent1 13" xfId="4206" hidden="1" xr:uid="{E7728666-95E1-4C90-9096-5D699362003B}"/>
    <cellStyle name="20% - Accent1 13" xfId="4599" hidden="1" xr:uid="{CCEA3016-E7C1-462F-A558-B9D3C6CE32E6}"/>
    <cellStyle name="20% - Accent1 13" xfId="4747" hidden="1" xr:uid="{2FC09857-0DC5-4A72-9816-1E1D96CAF373}"/>
    <cellStyle name="20% - Accent1 13" xfId="5085" hidden="1" xr:uid="{6B67BC64-EA9F-4936-8AA8-C88EBBBF5E05}"/>
    <cellStyle name="20% - Accent1 13" xfId="5422" hidden="1" xr:uid="{E8E2DA84-0777-4645-924A-0F727E52AD82}"/>
    <cellStyle name="20% - Accent1 13" xfId="5987" hidden="1" xr:uid="{5764260A-D828-4BB3-9EAD-BD90462E9DCB}"/>
    <cellStyle name="20% - Accent1 13" xfId="6102" hidden="1" xr:uid="{F0836E1F-C550-42EB-8BCC-73C61BBF0F31}"/>
    <cellStyle name="20% - Accent1 13" xfId="6825" hidden="1" xr:uid="{A11C5EF4-52D0-4351-AE52-96FB430402A0}"/>
    <cellStyle name="20% - Accent1 13" xfId="6998" hidden="1" xr:uid="{F332DAA4-B1F8-490C-A554-170D81E8C74F}"/>
    <cellStyle name="20% - Accent1 13" xfId="7391" hidden="1" xr:uid="{806F008F-C768-43F5-8FD6-C72FEAF6D1FD}"/>
    <cellStyle name="20% - Accent1 13" xfId="7539" hidden="1" xr:uid="{9A07B78E-F0EA-4386-B30D-B65077BF5CD3}"/>
    <cellStyle name="20% - Accent1 13" xfId="7877" hidden="1" xr:uid="{60CB4835-9D5D-47B8-965C-40571577724E}"/>
    <cellStyle name="20% - Accent1 13" xfId="8214" hidden="1" xr:uid="{E79CFE44-648C-4FFE-A2E8-C67AF5DFCDB8}"/>
    <cellStyle name="20% - Accent1 3 2 3 2" xfId="478" hidden="1" xr:uid="{B1D4A493-5909-4F98-8D31-47A0CDAE05C3}"/>
    <cellStyle name="20% - Accent1 3 2 3 2" xfId="593" hidden="1" xr:uid="{818370D4-B553-43D8-AFB1-E6CA4D8D8F3A}"/>
    <cellStyle name="20% - Accent1 3 2 3 2" xfId="1316" hidden="1" xr:uid="{2255382A-C214-4229-B2D0-78DDF181C4B2}"/>
    <cellStyle name="20% - Accent1 3 2 3 2" xfId="1489" hidden="1" xr:uid="{156C34AE-33E1-46DD-ADDF-6975B624013C}"/>
    <cellStyle name="20% - Accent1 3 2 3 2" xfId="1882" hidden="1" xr:uid="{94BBCDCD-1834-4B7E-BEC2-4E4BBE65B562}"/>
    <cellStyle name="20% - Accent1 3 2 3 2" xfId="2030" hidden="1" xr:uid="{D53FC096-BD10-4E81-99D1-E5BAD39F261D}"/>
    <cellStyle name="20% - Accent1 3 2 3 2" xfId="2368" hidden="1" xr:uid="{DC7FA556-CE0D-4F5C-8507-098AB086090B}"/>
    <cellStyle name="20% - Accent1 3 2 3 2" xfId="2705" hidden="1" xr:uid="{91F062AC-EF28-4F72-9F37-5BE5F61AE5CC}"/>
    <cellStyle name="20% - Accent1 3 2 3 2" xfId="3271" hidden="1" xr:uid="{9106FB0A-5DF5-49DD-B3B4-BA06E209A56B}"/>
    <cellStyle name="20% - Accent1 3 2 3 2" xfId="3386" hidden="1" xr:uid="{ED10A7A2-7A8B-437D-A641-8071D82B1FFD}"/>
    <cellStyle name="20% - Accent1 3 2 3 2" xfId="4109" hidden="1" xr:uid="{D51F9F6E-0681-45AC-ABCB-12CD3930B409}"/>
    <cellStyle name="20% - Accent1 3 2 3 2" xfId="4282" hidden="1" xr:uid="{A387EB46-BE69-48EB-AB26-0CD9B31D2DEF}"/>
    <cellStyle name="20% - Accent1 3 2 3 2" xfId="4675" hidden="1" xr:uid="{8E4775CB-3B2C-4591-8DBB-A790CB93BCA1}"/>
    <cellStyle name="20% - Accent1 3 2 3 2" xfId="4823" hidden="1" xr:uid="{3F432C4B-34F1-4E2A-BAD1-F2ECB0C3DEE1}"/>
    <cellStyle name="20% - Accent1 3 2 3 2" xfId="5161" hidden="1" xr:uid="{D91D1FBF-E197-4DE0-8E6B-766907C58979}"/>
    <cellStyle name="20% - Accent1 3 2 3 2" xfId="5498" hidden="1" xr:uid="{019799A9-BC2F-4FDD-B4FF-A066B75EEDA5}"/>
    <cellStyle name="20% - Accent1 3 2 3 2" xfId="6063" hidden="1" xr:uid="{8E4686EF-198D-423C-BD97-73B1098D04AF}"/>
    <cellStyle name="20% - Accent1 3 2 3 2" xfId="6178" hidden="1" xr:uid="{3DA02D6C-45F4-482E-BC93-0E46D2E7771F}"/>
    <cellStyle name="20% - Accent1 3 2 3 2" xfId="6901" hidden="1" xr:uid="{96FB93A7-4F8D-4D8E-8139-0E3CF84A5719}"/>
    <cellStyle name="20% - Accent1 3 2 3 2" xfId="7074" hidden="1" xr:uid="{B8A2D8BB-C27A-40E5-9F82-5AECD1681E55}"/>
    <cellStyle name="20% - Accent1 3 2 3 2" xfId="7467" hidden="1" xr:uid="{54A8515D-DE39-423E-826E-BDD5EC487E7E}"/>
    <cellStyle name="20% - Accent1 3 2 3 2" xfId="7615" hidden="1" xr:uid="{D1D05A06-B1FB-42EE-941E-4C1E0DD31947}"/>
    <cellStyle name="20% - Accent1 3 2 3 2" xfId="7953" hidden="1" xr:uid="{F5FCE5C5-0E59-42BA-899B-D67858CA8588}"/>
    <cellStyle name="20% - Accent1 3 2 3 2" xfId="8290" hidden="1" xr:uid="{AAE4F079-2B21-4840-8295-6578673A360A}"/>
    <cellStyle name="20% - Accent1 3 2 4 2" xfId="429" hidden="1" xr:uid="{A8A21BBF-3262-4BF6-8F4D-FCB62D7BFF30}"/>
    <cellStyle name="20% - Accent1 3 2 4 2" xfId="544" hidden="1" xr:uid="{19DEED73-AC97-414C-A0A4-81497AEE4855}"/>
    <cellStyle name="20% - Accent1 3 2 4 2" xfId="1267" hidden="1" xr:uid="{7BDAE4C9-2578-44EF-9C22-3E8DD36A4543}"/>
    <cellStyle name="20% - Accent1 3 2 4 2" xfId="1440" hidden="1" xr:uid="{3E1EAD82-143B-4DFA-97F1-0603AE536686}"/>
    <cellStyle name="20% - Accent1 3 2 4 2" xfId="1833" hidden="1" xr:uid="{23F49FF5-9ECE-4714-8FAB-FC9FCDC23B7E}"/>
    <cellStyle name="20% - Accent1 3 2 4 2" xfId="1981" hidden="1" xr:uid="{B18E7615-9AC2-4A65-9CD7-320A663E2E5C}"/>
    <cellStyle name="20% - Accent1 3 2 4 2" xfId="2319" hidden="1" xr:uid="{AF606694-234B-46F9-B03E-1A41236A145A}"/>
    <cellStyle name="20% - Accent1 3 2 4 2" xfId="2656" hidden="1" xr:uid="{A77DB8A1-AE44-4053-8D2E-1C716C258A40}"/>
    <cellStyle name="20% - Accent1 3 2 4 2" xfId="3222" hidden="1" xr:uid="{53FFD17C-CC19-4068-A875-3F680497CDD6}"/>
    <cellStyle name="20% - Accent1 3 2 4 2" xfId="3337" hidden="1" xr:uid="{6FB4A6E9-B69C-48CC-A501-0188EA15F72C}"/>
    <cellStyle name="20% - Accent1 3 2 4 2" xfId="4060" hidden="1" xr:uid="{8E8727FD-4738-4413-A73D-96F00C505CF1}"/>
    <cellStyle name="20% - Accent1 3 2 4 2" xfId="4233" hidden="1" xr:uid="{038CF587-8C86-4A32-8994-9A92724ACAF7}"/>
    <cellStyle name="20% - Accent1 3 2 4 2" xfId="4626" hidden="1" xr:uid="{36012D5D-B3E8-42F3-947F-4A968C9E44A1}"/>
    <cellStyle name="20% - Accent1 3 2 4 2" xfId="4774" hidden="1" xr:uid="{661749E6-1579-4D4D-8681-C3A5D2C3C4EB}"/>
    <cellStyle name="20% - Accent1 3 2 4 2" xfId="5112" hidden="1" xr:uid="{C679CD82-17EA-42E7-81F7-532CACF38E2A}"/>
    <cellStyle name="20% - Accent1 3 2 4 2" xfId="5449" hidden="1" xr:uid="{81C50FA2-4207-4C50-B56D-D640E2609D6E}"/>
    <cellStyle name="20% - Accent1 3 2 4 2" xfId="6014" hidden="1" xr:uid="{431F7C86-D652-48FB-B037-F1D7F676F604}"/>
    <cellStyle name="20% - Accent1 3 2 4 2" xfId="6129" hidden="1" xr:uid="{A0CD0F41-AA36-46D9-A563-88167F269D32}"/>
    <cellStyle name="20% - Accent1 3 2 4 2" xfId="6852" hidden="1" xr:uid="{816903BD-1E42-42DF-9E4C-931ABF1EF05C}"/>
    <cellStyle name="20% - Accent1 3 2 4 2" xfId="7025" hidden="1" xr:uid="{BB6C887A-F998-4119-A6CF-F17F3F7D68CF}"/>
    <cellStyle name="20% - Accent1 3 2 4 2" xfId="7418" hidden="1" xr:uid="{CF106BBD-0067-4846-879A-7092767A73AE}"/>
    <cellStyle name="20% - Accent1 3 2 4 2" xfId="7566" hidden="1" xr:uid="{2B6A73C3-8F14-40B5-B7BF-2BA81D67F842}"/>
    <cellStyle name="20% - Accent1 3 2 4 2" xfId="7904" hidden="1" xr:uid="{967E3BA6-319D-4081-A4DF-C29E8B5AEB9D}"/>
    <cellStyle name="20% - Accent1 3 2 4 2" xfId="8241" hidden="1" xr:uid="{83CA642B-CF2B-477A-B739-1276B390BE95}"/>
    <cellStyle name="20% - Accent1 3 3 3 2" xfId="428" hidden="1" xr:uid="{7386EDE9-16E1-4892-9004-6078ABCD267D}"/>
    <cellStyle name="20% - Accent1 3 3 3 2" xfId="543" hidden="1" xr:uid="{B914CCE4-1E8C-4DA7-A5CC-ADDF3802ADB6}"/>
    <cellStyle name="20% - Accent1 3 3 3 2" xfId="1266" hidden="1" xr:uid="{E26F8830-020B-4373-8B83-5C4BFF8D5E3E}"/>
    <cellStyle name="20% - Accent1 3 3 3 2" xfId="1439" hidden="1" xr:uid="{2D03E49C-8C8F-44AA-ABE0-2C901001408F}"/>
    <cellStyle name="20% - Accent1 3 3 3 2" xfId="1832" hidden="1" xr:uid="{78039E7A-5446-456F-B823-5C29D8E33CA5}"/>
    <cellStyle name="20% - Accent1 3 3 3 2" xfId="1980" hidden="1" xr:uid="{42693275-1D8A-41ED-A8D1-50F15C8B31E0}"/>
    <cellStyle name="20% - Accent1 3 3 3 2" xfId="2318" hidden="1" xr:uid="{3C229CC0-94AF-4FDD-B097-B271891ECF1A}"/>
    <cellStyle name="20% - Accent1 3 3 3 2" xfId="2655" hidden="1" xr:uid="{C0A53896-7D10-47B9-BEAD-446C5FDA391A}"/>
    <cellStyle name="20% - Accent1 3 3 3 2" xfId="3221" hidden="1" xr:uid="{B4AB79C4-6F0A-4F00-B465-4E4EF8BD794A}"/>
    <cellStyle name="20% - Accent1 3 3 3 2" xfId="3336" hidden="1" xr:uid="{12F6742F-5DF8-4ABF-BA0B-63711993EEAF}"/>
    <cellStyle name="20% - Accent1 3 3 3 2" xfId="4059" hidden="1" xr:uid="{DBAD5669-8C2F-4B56-B7EB-77379504FED2}"/>
    <cellStyle name="20% - Accent1 3 3 3 2" xfId="4232" hidden="1" xr:uid="{6927646E-B7BD-498A-8B9A-E5BC9D2482BE}"/>
    <cellStyle name="20% - Accent1 3 3 3 2" xfId="4625" hidden="1" xr:uid="{C7B8FCC7-57D0-4314-9225-CB6EA1CAABE4}"/>
    <cellStyle name="20% - Accent1 3 3 3 2" xfId="4773" hidden="1" xr:uid="{C0BBBB4F-0B29-4909-AC5E-27521FF4F31B}"/>
    <cellStyle name="20% - Accent1 3 3 3 2" xfId="5111" hidden="1" xr:uid="{3A99C25C-3441-43F5-98F5-6E6F450AE402}"/>
    <cellStyle name="20% - Accent1 3 3 3 2" xfId="5448" hidden="1" xr:uid="{9C5EE362-95A0-4DFB-9E97-606EB94FC7BB}"/>
    <cellStyle name="20% - Accent1 3 3 3 2" xfId="6013" hidden="1" xr:uid="{DCECD6AB-2140-44E5-8CC3-22205DD7AF4B}"/>
    <cellStyle name="20% - Accent1 3 3 3 2" xfId="6128" hidden="1" xr:uid="{DD70D020-CE39-45F0-AB24-BE8BE4D21E16}"/>
    <cellStyle name="20% - Accent1 3 3 3 2" xfId="6851" hidden="1" xr:uid="{A16A9E62-BE0A-4706-BB90-5BEF3C18A26F}"/>
    <cellStyle name="20% - Accent1 3 3 3 2" xfId="7024" hidden="1" xr:uid="{50B9E9D6-A090-4806-86A2-26CE1961B364}"/>
    <cellStyle name="20% - Accent1 3 3 3 2" xfId="7417" hidden="1" xr:uid="{62B17B74-C471-4A7B-AB1C-9639F4EBB5FE}"/>
    <cellStyle name="20% - Accent1 3 3 3 2" xfId="7565" hidden="1" xr:uid="{687937A7-1B34-46B4-9D28-8174C08DB14B}"/>
    <cellStyle name="20% - Accent1 3 3 3 2" xfId="7903" hidden="1" xr:uid="{51634CB5-6985-41A8-A5FE-70D4F8B1893E}"/>
    <cellStyle name="20% - Accent1 3 3 3 2" xfId="8240" hidden="1" xr:uid="{4A796323-CC66-4384-AE05-AB50A9D55707}"/>
    <cellStyle name="20% - Accent1 4 2 3 2" xfId="479" hidden="1" xr:uid="{D54D813D-7DDB-4941-89EE-A6DF8AE23DF6}"/>
    <cellStyle name="20% - Accent1 4 2 3 2" xfId="594" hidden="1" xr:uid="{B474560F-67AC-40AB-BBDF-4657BBB465F3}"/>
    <cellStyle name="20% - Accent1 4 2 3 2" xfId="1317" hidden="1" xr:uid="{ED342B04-F193-4C52-A6A4-6635CF4A0B3E}"/>
    <cellStyle name="20% - Accent1 4 2 3 2" xfId="1490" hidden="1" xr:uid="{D4F66492-BA33-4D84-9685-39C4E50D45A0}"/>
    <cellStyle name="20% - Accent1 4 2 3 2" xfId="1883" hidden="1" xr:uid="{8BF88C47-5ABC-45CD-B488-8B774B49B956}"/>
    <cellStyle name="20% - Accent1 4 2 3 2" xfId="2031" hidden="1" xr:uid="{14B8267C-1D52-4F48-92A6-63F83CEA8FD8}"/>
    <cellStyle name="20% - Accent1 4 2 3 2" xfId="2369" hidden="1" xr:uid="{1176F963-E0FC-4D0C-AA4F-B94B6D5985F0}"/>
    <cellStyle name="20% - Accent1 4 2 3 2" xfId="2706" hidden="1" xr:uid="{946359C8-E86E-42F3-BFF1-A5E373929017}"/>
    <cellStyle name="20% - Accent1 4 2 3 2" xfId="3272" hidden="1" xr:uid="{319E9B43-8C1D-4099-9003-77B64C84D52F}"/>
    <cellStyle name="20% - Accent1 4 2 3 2" xfId="3387" hidden="1" xr:uid="{92C7D34B-CEA0-4015-A26B-FC075F1813EF}"/>
    <cellStyle name="20% - Accent1 4 2 3 2" xfId="4110" hidden="1" xr:uid="{8E465894-BAD2-477C-B1D1-ED4042B6A64F}"/>
    <cellStyle name="20% - Accent1 4 2 3 2" xfId="4283" hidden="1" xr:uid="{4D101E17-D9F3-4888-B9E1-08746B7F764B}"/>
    <cellStyle name="20% - Accent1 4 2 3 2" xfId="4676" hidden="1" xr:uid="{BB34C754-F550-4615-9A9A-3019A97220E3}"/>
    <cellStyle name="20% - Accent1 4 2 3 2" xfId="4824" hidden="1" xr:uid="{27EE32D7-D2C7-4813-852D-03BB9D59C09E}"/>
    <cellStyle name="20% - Accent1 4 2 3 2" xfId="5162" hidden="1" xr:uid="{00CC4A13-AB5C-4738-8781-5C929DE70CDC}"/>
    <cellStyle name="20% - Accent1 4 2 3 2" xfId="5499" hidden="1" xr:uid="{47A14D61-388A-4602-A116-B4A0216563C9}"/>
    <cellStyle name="20% - Accent1 4 2 3 2" xfId="6064" hidden="1" xr:uid="{559E9ED2-8CE2-4B29-8548-E6D6C7AD3EEE}"/>
    <cellStyle name="20% - Accent1 4 2 3 2" xfId="6179" hidden="1" xr:uid="{502D7FC3-F0B2-48FC-86CC-23FD806C3595}"/>
    <cellStyle name="20% - Accent1 4 2 3 2" xfId="6902" hidden="1" xr:uid="{8E3561EE-A5ED-468B-8243-7717579170A6}"/>
    <cellStyle name="20% - Accent1 4 2 3 2" xfId="7075" hidden="1" xr:uid="{F4EB8835-C7D7-41B4-B3E2-A5CEA6B452EF}"/>
    <cellStyle name="20% - Accent1 4 2 3 2" xfId="7468" hidden="1" xr:uid="{0AB6DFE9-808C-4D86-A5E2-D4496A6EE8FA}"/>
    <cellStyle name="20% - Accent1 4 2 3 2" xfId="7616" hidden="1" xr:uid="{C7EDCD8D-01FB-4B2B-AECF-61234109F75A}"/>
    <cellStyle name="20% - Accent1 4 2 3 2" xfId="7954" hidden="1" xr:uid="{61844629-74EE-4ABA-BCD6-70922BE61884}"/>
    <cellStyle name="20% - Accent1 4 2 3 2" xfId="8291" hidden="1" xr:uid="{F830C57E-F23E-4FC4-8E03-13D114376955}"/>
    <cellStyle name="20% - Accent1 4 2 4 2" xfId="431" hidden="1" xr:uid="{B206315C-7CA4-49F3-B8B6-6DCDA6E94D24}"/>
    <cellStyle name="20% - Accent1 4 2 4 2" xfId="546" hidden="1" xr:uid="{9A6D934B-7C3D-45AE-BB3F-0616D0FBD118}"/>
    <cellStyle name="20% - Accent1 4 2 4 2" xfId="1269" hidden="1" xr:uid="{9D1199E6-4E67-46AE-9EFE-90A6FD47C994}"/>
    <cellStyle name="20% - Accent1 4 2 4 2" xfId="1442" hidden="1" xr:uid="{9DB2CA8B-54EF-43D9-B159-196A7EED6BE1}"/>
    <cellStyle name="20% - Accent1 4 2 4 2" xfId="1835" hidden="1" xr:uid="{780D6AEF-3226-4293-B8A2-0132825DB198}"/>
    <cellStyle name="20% - Accent1 4 2 4 2" xfId="1983" hidden="1" xr:uid="{BB543826-98D0-4025-BE77-661FF59B1616}"/>
    <cellStyle name="20% - Accent1 4 2 4 2" xfId="2321" hidden="1" xr:uid="{BE43445C-331F-4CAE-A8EE-D546B842C87C}"/>
    <cellStyle name="20% - Accent1 4 2 4 2" xfId="2658" hidden="1" xr:uid="{9723CEB5-61CE-4D46-8A5F-EB86AC1973CB}"/>
    <cellStyle name="20% - Accent1 4 2 4 2" xfId="3224" hidden="1" xr:uid="{21049DED-5659-4F83-BE77-20103F2477C8}"/>
    <cellStyle name="20% - Accent1 4 2 4 2" xfId="3339" hidden="1" xr:uid="{65133583-78FA-4B04-9E45-81A5FBDA0979}"/>
    <cellStyle name="20% - Accent1 4 2 4 2" xfId="4062" hidden="1" xr:uid="{9A00FC0E-613F-45DC-82AA-22E56A419F2B}"/>
    <cellStyle name="20% - Accent1 4 2 4 2" xfId="4235" hidden="1" xr:uid="{A5D86663-2007-4420-8D44-6759D6A51D33}"/>
    <cellStyle name="20% - Accent1 4 2 4 2" xfId="4628" hidden="1" xr:uid="{E38B0414-7525-43AA-B6AC-A73C1F41495F}"/>
    <cellStyle name="20% - Accent1 4 2 4 2" xfId="4776" hidden="1" xr:uid="{7C4807EC-AC46-4849-ACB1-F4BF13619900}"/>
    <cellStyle name="20% - Accent1 4 2 4 2" xfId="5114" hidden="1" xr:uid="{57922178-C7E6-4CEC-A301-04635AF555F8}"/>
    <cellStyle name="20% - Accent1 4 2 4 2" xfId="5451" hidden="1" xr:uid="{2EE3A4A5-7491-4EE7-9196-4E52EC9751FD}"/>
    <cellStyle name="20% - Accent1 4 2 4 2" xfId="6016" hidden="1" xr:uid="{546D581A-CB72-4EF3-AB64-73DE407E42DE}"/>
    <cellStyle name="20% - Accent1 4 2 4 2" xfId="6131" hidden="1" xr:uid="{A51564CE-FDD0-47C2-910C-6D595F4CA4F8}"/>
    <cellStyle name="20% - Accent1 4 2 4 2" xfId="6854" hidden="1" xr:uid="{38E0D442-4AB5-44C1-8B24-6AD2F511B4D6}"/>
    <cellStyle name="20% - Accent1 4 2 4 2" xfId="7027" hidden="1" xr:uid="{03DF37B5-B016-4EA5-A65B-DE165B061B45}"/>
    <cellStyle name="20% - Accent1 4 2 4 2" xfId="7420" hidden="1" xr:uid="{8927C025-C8A1-43C5-9C9C-850591398981}"/>
    <cellStyle name="20% - Accent1 4 2 4 2" xfId="7568" hidden="1" xr:uid="{C9E046DB-F593-410B-BCE5-9620132FE7AB}"/>
    <cellStyle name="20% - Accent1 4 2 4 2" xfId="7906" hidden="1" xr:uid="{D8E56FE1-D539-47FF-95BE-0E867CFE4DAF}"/>
    <cellStyle name="20% - Accent1 4 2 4 2" xfId="8243" hidden="1" xr:uid="{12A05690-3E43-4103-BE8F-712E8B81A343}"/>
    <cellStyle name="20% - Accent1 4 3 3 2" xfId="430" hidden="1" xr:uid="{45215141-CEE4-4275-BF8A-C4624F802769}"/>
    <cellStyle name="20% - Accent1 4 3 3 2" xfId="545" hidden="1" xr:uid="{38A2440A-17AE-4848-A9A0-F61255AA797E}"/>
    <cellStyle name="20% - Accent1 4 3 3 2" xfId="1268" hidden="1" xr:uid="{C0281468-582C-4BBC-AE8B-56174029A277}"/>
    <cellStyle name="20% - Accent1 4 3 3 2" xfId="1441" hidden="1" xr:uid="{371EAC5C-75F2-4073-97E6-36B0080D857A}"/>
    <cellStyle name="20% - Accent1 4 3 3 2" xfId="1834" hidden="1" xr:uid="{F5E77D57-3BCC-4B40-85D1-11C58F7A46A3}"/>
    <cellStyle name="20% - Accent1 4 3 3 2" xfId="1982" hidden="1" xr:uid="{A9D59EED-916E-4C57-B97E-520E5A84F29E}"/>
    <cellStyle name="20% - Accent1 4 3 3 2" xfId="2320" hidden="1" xr:uid="{A7CDDC1E-8487-49E4-9734-F0A70A0E1042}"/>
    <cellStyle name="20% - Accent1 4 3 3 2" xfId="2657" hidden="1" xr:uid="{05FC36AF-73CD-4581-BACE-01F08917DDBD}"/>
    <cellStyle name="20% - Accent1 4 3 3 2" xfId="3223" hidden="1" xr:uid="{25168601-7025-4523-985B-F9A5EB46D9E6}"/>
    <cellStyle name="20% - Accent1 4 3 3 2" xfId="3338" hidden="1" xr:uid="{33C688C6-2669-48AD-B9CF-130A6EB330DF}"/>
    <cellStyle name="20% - Accent1 4 3 3 2" xfId="4061" hidden="1" xr:uid="{CAE6ECC0-1CE5-4E26-8D7D-C6FB0D223BB3}"/>
    <cellStyle name="20% - Accent1 4 3 3 2" xfId="4234" hidden="1" xr:uid="{527EE507-B87E-420A-AC45-914C8A4E8036}"/>
    <cellStyle name="20% - Accent1 4 3 3 2" xfId="4627" hidden="1" xr:uid="{18E876BE-5FD7-47FB-B2F3-4D6930ADBB70}"/>
    <cellStyle name="20% - Accent1 4 3 3 2" xfId="4775" hidden="1" xr:uid="{57D37148-D522-4EFC-95E9-FA19608C1237}"/>
    <cellStyle name="20% - Accent1 4 3 3 2" xfId="5113" hidden="1" xr:uid="{71222BAC-46E2-421E-8519-4756836F6943}"/>
    <cellStyle name="20% - Accent1 4 3 3 2" xfId="5450" hidden="1" xr:uid="{FC26C06A-D379-462D-826A-CA926787E6E2}"/>
    <cellStyle name="20% - Accent1 4 3 3 2" xfId="6015" hidden="1" xr:uid="{0DE137A2-DBAC-4976-BFBF-6B08A9DE9E0F}"/>
    <cellStyle name="20% - Accent1 4 3 3 2" xfId="6130" hidden="1" xr:uid="{CC37DBD3-E233-40D6-B412-3F0F80B1C017}"/>
    <cellStyle name="20% - Accent1 4 3 3 2" xfId="6853" hidden="1" xr:uid="{658EF363-66FF-4C9A-A016-19D62CC5C783}"/>
    <cellStyle name="20% - Accent1 4 3 3 2" xfId="7026" hidden="1" xr:uid="{832F6640-B7AC-48F4-B257-DD5E6D18C2E3}"/>
    <cellStyle name="20% - Accent1 4 3 3 2" xfId="7419" hidden="1" xr:uid="{7158F580-82D4-4364-B843-D06B710568B9}"/>
    <cellStyle name="20% - Accent1 4 3 3 2" xfId="7567" hidden="1" xr:uid="{9029C274-F7A7-4773-98F8-60D2307EB60B}"/>
    <cellStyle name="20% - Accent1 4 3 3 2" xfId="7905" hidden="1" xr:uid="{65E7377C-50F8-4E0C-9EE0-E76A027E1E4F}"/>
    <cellStyle name="20% - Accent1 4 3 3 2" xfId="8242" hidden="1" xr:uid="{7AD38366-8B6F-41E6-92F5-F9FA2956318E}"/>
    <cellStyle name="20% - Accent1 5 2" xfId="416" hidden="1" xr:uid="{AA41C5B5-9416-4665-8BA9-BADD7C8B88AE}"/>
    <cellStyle name="20% - Accent1 5 2" xfId="531" hidden="1" xr:uid="{A8385D22-843D-4A8E-AE4A-B07837B727ED}"/>
    <cellStyle name="20% - Accent1 5 2" xfId="1254" hidden="1" xr:uid="{1C075FD2-6E6E-416D-82B2-DEC0CF1AC4D7}"/>
    <cellStyle name="20% - Accent1 5 2" xfId="1427" hidden="1" xr:uid="{9DE06C49-5931-4CB4-A999-7933D94085D1}"/>
    <cellStyle name="20% - Accent1 5 2" xfId="1820" hidden="1" xr:uid="{2FC415FF-A807-4A6C-ADC5-EC8AAFC04F87}"/>
    <cellStyle name="20% - Accent1 5 2" xfId="1968" hidden="1" xr:uid="{04E293EF-452B-4089-87E1-FB482638AA3E}"/>
    <cellStyle name="20% - Accent1 5 2" xfId="2306" hidden="1" xr:uid="{E4F9C0A3-26B4-429F-A0C2-3467797B153B}"/>
    <cellStyle name="20% - Accent1 5 2" xfId="2643" hidden="1" xr:uid="{D4239FDD-899D-4EA4-8589-CF263732BAF1}"/>
    <cellStyle name="20% - Accent1 5 2" xfId="3209" hidden="1" xr:uid="{68881F32-F0A6-4703-8643-5F777C8BBD57}"/>
    <cellStyle name="20% - Accent1 5 2" xfId="3324" hidden="1" xr:uid="{3C309B6B-754A-402C-AF34-950D0980449A}"/>
    <cellStyle name="20% - Accent1 5 2" xfId="4047" hidden="1" xr:uid="{74FE73B2-9015-4CB0-A455-63C3661F36F5}"/>
    <cellStyle name="20% - Accent1 5 2" xfId="4220" hidden="1" xr:uid="{6A4A690D-BE19-452D-9126-33D480A23518}"/>
    <cellStyle name="20% - Accent1 5 2" xfId="4613" hidden="1" xr:uid="{7582CD4C-7AC6-421B-A98F-3D3D3D7FDE74}"/>
    <cellStyle name="20% - Accent1 5 2" xfId="4761" hidden="1" xr:uid="{2CD3AC92-686D-441F-8DDB-32F47D2493BB}"/>
    <cellStyle name="20% - Accent1 5 2" xfId="5099" hidden="1" xr:uid="{32E7F765-320A-4CD0-907E-BA9048407F39}"/>
    <cellStyle name="20% - Accent1 5 2" xfId="5436" hidden="1" xr:uid="{54B1D61F-1C36-446F-B4A8-28229CFDC770}"/>
    <cellStyle name="20% - Accent1 5 2" xfId="6001" hidden="1" xr:uid="{94366EC8-69E5-46DE-B1FC-02B2B0B044EB}"/>
    <cellStyle name="20% - Accent1 5 2" xfId="6116" hidden="1" xr:uid="{454459CA-1B37-427C-AB1E-3427F9E85C84}"/>
    <cellStyle name="20% - Accent1 5 2" xfId="6839" hidden="1" xr:uid="{60F81F5F-4917-488B-843C-6385E88185B8}"/>
    <cellStyle name="20% - Accent1 5 2" xfId="7012" hidden="1" xr:uid="{1853729A-CBFD-42A5-87ED-FBAD8CEFE3AC}"/>
    <cellStyle name="20% - Accent1 5 2" xfId="7405" hidden="1" xr:uid="{30421101-84D4-4D0F-80BE-FB1E84A2E6BB}"/>
    <cellStyle name="20% - Accent1 5 2" xfId="7553" hidden="1" xr:uid="{31ACFFFB-CCDF-4B8A-81EE-4F91ECF7B516}"/>
    <cellStyle name="20% - Accent1 5 2" xfId="7891" hidden="1" xr:uid="{884D9899-C28C-4ADF-9E4F-283C23C18C34}"/>
    <cellStyle name="20% - Accent1 5 2" xfId="8228" hidden="1" xr:uid="{83E336B5-0235-47D6-B7E2-97E3DC8579FD}"/>
    <cellStyle name="20% - Accent1 7" xfId="93" hidden="1" xr:uid="{92C33934-6FFB-4160-960E-2EBE0476A05D}"/>
    <cellStyle name="20% - Accent1 7" xfId="176" hidden="1" xr:uid="{2D758F1E-B9C0-4DA9-B1E8-417EBD3BC423}"/>
    <cellStyle name="20% - Accent1 7" xfId="254" hidden="1" xr:uid="{5841D41A-5A77-49EA-93A9-BF5349E46DC0}"/>
    <cellStyle name="20% - Accent1 7" xfId="332" hidden="1" xr:uid="{7AE00F05-F59D-4136-88DB-B5F0741629B7}"/>
    <cellStyle name="20% - Accent1 7" xfId="914" hidden="1" xr:uid="{6F0A0649-6C22-4999-BB93-E649A722CA98}"/>
    <cellStyle name="20% - Accent1 7" xfId="993" hidden="1" xr:uid="{B3265E14-FE9D-4CA9-A182-468E85DD61E3}"/>
    <cellStyle name="20% - Accent1 7" xfId="1071" hidden="1" xr:uid="{3C21B441-25BF-4E59-8596-F8B310AB389E}"/>
    <cellStyle name="20% - Accent1 7" xfId="617" hidden="1" xr:uid="{F2C16AD1-0A1F-44FD-AF75-F72FB3070FAC}"/>
    <cellStyle name="20% - Accent1 7" xfId="1371" hidden="1" xr:uid="{07411F96-BC3A-4023-AB61-3737B47AF234}"/>
    <cellStyle name="20% - Accent1 7" xfId="647" hidden="1" xr:uid="{EC191785-1BD6-4717-A80A-2903D895D225}"/>
    <cellStyle name="20% - Accent1 7" xfId="1383" hidden="1" xr:uid="{7B15636F-AF62-47E7-9FA3-E756BF2DC450}"/>
    <cellStyle name="20% - Accent1 7" xfId="1588" hidden="1" xr:uid="{AC094B59-B5BC-4649-A615-59443C57761B}"/>
    <cellStyle name="20% - Accent1 7" xfId="1666" hidden="1" xr:uid="{159629B1-6878-4A7C-9461-F227C9774DFA}"/>
    <cellStyle name="20% - Accent1 7" xfId="692" hidden="1" xr:uid="{2D1A040B-993E-4899-A820-DAFFB62B166B}"/>
    <cellStyle name="20% - Accent1 7" xfId="1929" hidden="1" xr:uid="{4ECC72EF-B341-4018-B8B3-15CA2DBB525C}"/>
    <cellStyle name="20% - Accent1 7" xfId="1401" hidden="1" xr:uid="{0A5F913C-4DEC-4A5D-8F84-DA81D0390E62}"/>
    <cellStyle name="20% - Accent1 7" xfId="1932" hidden="1" xr:uid="{6AC467F7-2056-4FE8-A2F7-862EF46BFEB5}"/>
    <cellStyle name="20% - Accent1 7" xfId="2120" hidden="1" xr:uid="{D25501D7-C65C-49FC-9C01-2D58AE16ECB3}"/>
    <cellStyle name="20% - Accent1 7" xfId="2198" hidden="1" xr:uid="{13CD9825-0FD1-49C8-B21E-24D886506D2A}"/>
    <cellStyle name="20% - Accent1 7" xfId="2274" hidden="1" xr:uid="{1956C90B-5879-4C3C-B98A-236E106F2ED0}"/>
    <cellStyle name="20% - Accent1 7" xfId="2457" hidden="1" xr:uid="{B0B46B5F-F2F6-470B-AB9E-D2A5FA957DB5}"/>
    <cellStyle name="20% - Accent1 7" xfId="2535" hidden="1" xr:uid="{5ADB6CBF-1691-4B3A-997C-3F79E7A784E5}"/>
    <cellStyle name="20% - Accent1 7" xfId="2611" hidden="1" xr:uid="{43A97FE4-8F25-4268-A885-723229545FCA}"/>
    <cellStyle name="20% - Accent1 7" xfId="2794" hidden="1" xr:uid="{09A6939E-6EBA-4E7A-9F5A-D8212A8816B0}"/>
    <cellStyle name="20% - Accent1 7" xfId="2886" hidden="1" xr:uid="{A4F0133A-6EFF-492B-93C8-7C25D040CB7C}"/>
    <cellStyle name="20% - Accent1 7" xfId="2969" hidden="1" xr:uid="{B017F937-0E7E-423C-9588-79B655F90691}"/>
    <cellStyle name="20% - Accent1 7" xfId="3047" hidden="1" xr:uid="{1DDF133B-6F2D-43A9-8BFA-3D5A24F586AD}"/>
    <cellStyle name="20% - Accent1 7" xfId="3125" hidden="1" xr:uid="{7D8D23F4-0F13-4E6E-BBC9-9121661554D0}"/>
    <cellStyle name="20% - Accent1 7" xfId="3707" hidden="1" xr:uid="{E23309C9-155A-492B-8FC5-ED1CC86543AC}"/>
    <cellStyle name="20% - Accent1 7" xfId="3786" hidden="1" xr:uid="{AE06B063-A795-4354-9EF7-4099AE647455}"/>
    <cellStyle name="20% - Accent1 7" xfId="3864" hidden="1" xr:uid="{CEDBB706-B1B7-4712-8FF8-4D685CD682F0}"/>
    <cellStyle name="20% - Accent1 7" xfId="3410" hidden="1" xr:uid="{A96AF7A5-0866-471D-80BA-87D7B8471C9C}"/>
    <cellStyle name="20% - Accent1 7" xfId="4164" hidden="1" xr:uid="{6A26EDA8-1E52-4F92-96B2-64B81E5A771E}"/>
    <cellStyle name="20% - Accent1 7" xfId="3440" hidden="1" xr:uid="{A7A34C1C-A2AF-4656-9192-95D208D53B04}"/>
    <cellStyle name="20% - Accent1 7" xfId="4176" hidden="1" xr:uid="{1B493211-83EA-41BF-8AD6-69CB760373CC}"/>
    <cellStyle name="20% - Accent1 7" xfId="4381" hidden="1" xr:uid="{4834CA99-DF6C-4734-BC28-62F7DE099999}"/>
    <cellStyle name="20% - Accent1 7" xfId="4459" hidden="1" xr:uid="{E0383435-6E0D-4B8E-8145-D8BD943AE4AA}"/>
    <cellStyle name="20% - Accent1 7" xfId="3485" hidden="1" xr:uid="{92EF9BC0-7599-4D2A-89A3-048C90313C44}"/>
    <cellStyle name="20% - Accent1 7" xfId="4722" hidden="1" xr:uid="{36294EE1-846A-4D38-9D50-3757426867E2}"/>
    <cellStyle name="20% - Accent1 7" xfId="4194" hidden="1" xr:uid="{BA09C72C-5A1B-43F5-A404-31E3813F9DD0}"/>
    <cellStyle name="20% - Accent1 7" xfId="4725" hidden="1" xr:uid="{1C628E17-AE18-4231-9C68-5495A16DE2E3}"/>
    <cellStyle name="20% - Accent1 7" xfId="4913" hidden="1" xr:uid="{8452A8F4-FC9F-4407-9726-320FB8250F02}"/>
    <cellStyle name="20% - Accent1 7" xfId="4991" hidden="1" xr:uid="{37E756BF-B07A-411E-B621-A66FA3CE46C3}"/>
    <cellStyle name="20% - Accent1 7" xfId="5067" hidden="1" xr:uid="{72DEC336-2BEC-4E24-82D6-6A8AA1FAB94B}"/>
    <cellStyle name="20% - Accent1 7" xfId="5250" hidden="1" xr:uid="{E2636DFF-3D91-4A3A-A339-87AF10AB67CC}"/>
    <cellStyle name="20% - Accent1 7" xfId="5328" hidden="1" xr:uid="{470549A2-E1FB-417F-B1AA-791B7C259DCC}"/>
    <cellStyle name="20% - Accent1 7" xfId="5404" hidden="1" xr:uid="{1D4BCF5A-32E3-4F5B-AA43-B66932C12FDC}"/>
    <cellStyle name="20% - Accent1 7" xfId="5587" hidden="1" xr:uid="{21CBBA7C-1710-437E-B4BC-8B0F01EC125E}"/>
    <cellStyle name="20% - Accent1 7" xfId="5678" hidden="1" xr:uid="{8D235F6F-7587-457B-A065-CFDD2C58A997}"/>
    <cellStyle name="20% - Accent1 7" xfId="5761" hidden="1" xr:uid="{DADC4F99-ACBA-4544-A00F-B04214C990EC}"/>
    <cellStyle name="20% - Accent1 7" xfId="5839" hidden="1" xr:uid="{CEF1A74F-DA41-455F-91BA-D45A2B9808E2}"/>
    <cellStyle name="20% - Accent1 7" xfId="5917" hidden="1" xr:uid="{DE3C503A-5884-4F5C-976C-7316B9C8103A}"/>
    <cellStyle name="20% - Accent1 7" xfId="6499" hidden="1" xr:uid="{CD931421-8792-48AE-ADDE-AADBAFE75778}"/>
    <cellStyle name="20% - Accent1 7" xfId="6578" hidden="1" xr:uid="{B076ADA2-6857-4780-966E-2D6A4C18854E}"/>
    <cellStyle name="20% - Accent1 7" xfId="6656" hidden="1" xr:uid="{35BB71D6-B350-45FF-8BDA-9B70E0DBFFA3}"/>
    <cellStyle name="20% - Accent1 7" xfId="6202" hidden="1" xr:uid="{9C373918-04A9-46BA-B80D-95B0CE931B37}"/>
    <cellStyle name="20% - Accent1 7" xfId="6956" hidden="1" xr:uid="{585E329E-BFE2-46BF-9E19-BDD117D6A714}"/>
    <cellStyle name="20% - Accent1 7" xfId="6232" hidden="1" xr:uid="{FD6C4E80-832E-43DF-A002-87E194639DCB}"/>
    <cellStyle name="20% - Accent1 7" xfId="6968" hidden="1" xr:uid="{02A8CA29-87C6-4E9B-BA48-F4FBF867E71B}"/>
    <cellStyle name="20% - Accent1 7" xfId="7173" hidden="1" xr:uid="{4ADEF6E8-25E5-43CE-822E-7C800895F257}"/>
    <cellStyle name="20% - Accent1 7" xfId="7251" hidden="1" xr:uid="{D1F17E48-974D-472C-ABFF-367888D94F36}"/>
    <cellStyle name="20% - Accent1 7" xfId="6277" hidden="1" xr:uid="{B1A5B12A-4934-46AB-8018-950F1457E2A3}"/>
    <cellStyle name="20% - Accent1 7" xfId="7514" hidden="1" xr:uid="{32FC378D-F496-4F0F-8F38-654CD3E60E27}"/>
    <cellStyle name="20% - Accent1 7" xfId="6986" hidden="1" xr:uid="{F0340158-07FE-48D1-9264-D8ECDF10DC2D}"/>
    <cellStyle name="20% - Accent1 7" xfId="7517" hidden="1" xr:uid="{F49ECE8F-80FA-4550-B326-D565AB736F59}"/>
    <cellStyle name="20% - Accent1 7" xfId="7705" hidden="1" xr:uid="{00E0E364-AB05-46B9-AC22-E76F935DA83A}"/>
    <cellStyle name="20% - Accent1 7" xfId="7783" hidden="1" xr:uid="{5B5FB471-CD28-4340-BD4B-11FD8B2DE618}"/>
    <cellStyle name="20% - Accent1 7" xfId="7859" hidden="1" xr:uid="{34C367C9-6EC5-4B02-A477-A8C3CDFADBC8}"/>
    <cellStyle name="20% - Accent1 7" xfId="8042" hidden="1" xr:uid="{63DA2425-7A95-4E70-A0F5-02F08A2C7B52}"/>
    <cellStyle name="20% - Accent1 7" xfId="8120" hidden="1" xr:uid="{67709E91-3B0A-4CA6-9599-02E2D08192E0}"/>
    <cellStyle name="20% - Accent1 7" xfId="8196" hidden="1" xr:uid="{F0FF783C-A764-4D14-99B6-0190EFD25BFC}"/>
    <cellStyle name="20% - Accent1 7" xfId="8379" hidden="1" xr:uid="{A15C4149-2F19-4210-9C5D-57C52A055C55}"/>
    <cellStyle name="20% - Accent1 8" xfId="109" hidden="1" xr:uid="{CE7B097B-18AD-4071-BF21-B136CFCB4D19}"/>
    <cellStyle name="20% - Accent1 8" xfId="188" hidden="1" xr:uid="{5DC48AD7-1658-4051-82C3-1BD3A01563A6}"/>
    <cellStyle name="20% - Accent1 8" xfId="265" hidden="1" xr:uid="{3D0130EF-BCDA-4374-B3A8-F183EA438D7E}"/>
    <cellStyle name="20% - Accent1 8" xfId="343" hidden="1" xr:uid="{A1586F3E-F5FA-4549-828E-67BC9E8D87A1}"/>
    <cellStyle name="20% - Accent1 8" xfId="927" hidden="1" xr:uid="{98A8EED9-FF37-4DFE-9285-9EBAB1928C2E}"/>
    <cellStyle name="20% - Accent1 8" xfId="1004" hidden="1" xr:uid="{7BD9473F-9C0D-4773-9E12-904648F7D8A2}"/>
    <cellStyle name="20% - Accent1 8" xfId="1083" hidden="1" xr:uid="{B976D020-C43E-41AF-880B-DC158D56EF72}"/>
    <cellStyle name="20% - Accent1 8" xfId="1200" hidden="1" xr:uid="{542342E9-DC56-4ABB-9F9B-01CCED4893F0}"/>
    <cellStyle name="20% - Accent1 8" xfId="1173" hidden="1" xr:uid="{17249504-94C0-4D7E-88E3-8BDB1D01524A}"/>
    <cellStyle name="20% - Accent1 8" xfId="819" hidden="1" xr:uid="{BD00890F-7DE7-420E-BC97-3E74F27D7143}"/>
    <cellStyle name="20% - Accent1 8" xfId="663" hidden="1" xr:uid="{EF16A299-E508-4192-9CC6-BC4C5A593C18}"/>
    <cellStyle name="20% - Accent1 8" xfId="1599" hidden="1" xr:uid="{1B886355-44C2-4B2A-9B52-F4E1E44AA0FE}"/>
    <cellStyle name="20% - Accent1 8" xfId="1677" hidden="1" xr:uid="{E29FCC74-F3D8-41E8-8C37-2A52671F97F3}"/>
    <cellStyle name="20% - Accent1 8" xfId="1778" hidden="1" xr:uid="{F61E2BB2-15D8-4829-83EF-2DA5EA2DE73D}"/>
    <cellStyle name="20% - Accent1 8" xfId="1760" hidden="1" xr:uid="{14EB8EF9-47AB-4F8D-AAB6-2F35D0BAED02}"/>
    <cellStyle name="20% - Accent1 8" xfId="1181" hidden="1" xr:uid="{54645F12-FF06-4E4E-8BEE-6F1B4EA9EA5D}"/>
    <cellStyle name="20% - Accent1 8" xfId="823" hidden="1" xr:uid="{6AF4EE3D-77CB-43A9-B529-77CC850A9733}"/>
    <cellStyle name="20% - Accent1 8" xfId="2131" hidden="1" xr:uid="{F207C25E-2999-4763-A1D6-4C06FA3EDFBB}"/>
    <cellStyle name="20% - Accent1 8" xfId="2209" hidden="1" xr:uid="{C8E29B0B-5559-418C-9F23-FD0CA74C6A20}"/>
    <cellStyle name="20% - Accent1 8" xfId="1230" hidden="1" xr:uid="{C35537CA-238C-4BBA-B1E0-ECAD1B232071}"/>
    <cellStyle name="20% - Accent1 8" xfId="2468" hidden="1" xr:uid="{C62E086D-FCD5-45D7-A566-67D1075B5978}"/>
    <cellStyle name="20% - Accent1 8" xfId="2546" hidden="1" xr:uid="{4E09B2F9-E3CD-43B2-8380-C7FB67455070}"/>
    <cellStyle name="20% - Accent1 8" xfId="1227" hidden="1" xr:uid="{BD5C249B-7A55-4BCF-BA91-DE3DA1D41155}"/>
    <cellStyle name="20% - Accent1 8" xfId="2805" hidden="1" xr:uid="{A23068D8-B864-4784-BD5E-5CEC2C24CE39}"/>
    <cellStyle name="20% - Accent1 8" xfId="2902" hidden="1" xr:uid="{36E1AE7D-13A0-4920-9EFE-76E2195ABFBE}"/>
    <cellStyle name="20% - Accent1 8" xfId="2981" hidden="1" xr:uid="{6B0877C2-72E2-4D6A-A3A0-2AB69292C73F}"/>
    <cellStyle name="20% - Accent1 8" xfId="3058" hidden="1" xr:uid="{9C3B6BF5-9DE2-4AC7-833A-9AD60810B342}"/>
    <cellStyle name="20% - Accent1 8" xfId="3136" hidden="1" xr:uid="{6110FF87-42DE-4344-8D66-287035B2D514}"/>
    <cellStyle name="20% - Accent1 8" xfId="3720" hidden="1" xr:uid="{72364008-4715-402A-A5A9-6D4B1FBC7368}"/>
    <cellStyle name="20% - Accent1 8" xfId="3797" hidden="1" xr:uid="{6A5CE57C-E732-4287-8E73-449734B89095}"/>
    <cellStyle name="20% - Accent1 8" xfId="3876" hidden="1" xr:uid="{C370BA3C-776B-4227-A3E1-D6F6D6391D63}"/>
    <cellStyle name="20% - Accent1 8" xfId="3993" hidden="1" xr:uid="{62DA3830-A1C5-4A4E-A680-7B563EE04436}"/>
    <cellStyle name="20% - Accent1 8" xfId="3966" hidden="1" xr:uid="{C4E42A20-50F3-4D26-8D66-3DE2A54D6C18}"/>
    <cellStyle name="20% - Accent1 8" xfId="3612" hidden="1" xr:uid="{EFF4979D-8B80-4208-830D-D3BD70DE9F31}"/>
    <cellStyle name="20% - Accent1 8" xfId="3456" hidden="1" xr:uid="{C873BFE2-8511-49D2-99C3-E5101BE5D901}"/>
    <cellStyle name="20% - Accent1 8" xfId="4392" hidden="1" xr:uid="{DD67ECF6-F32C-4402-B700-907E512B66B7}"/>
    <cellStyle name="20% - Accent1 8" xfId="4470" hidden="1" xr:uid="{63B6C065-07C5-47D6-A74F-95517550B4DC}"/>
    <cellStyle name="20% - Accent1 8" xfId="4571" hidden="1" xr:uid="{7F18FA84-B93F-48C1-BFC0-5C8D73DF9DDD}"/>
    <cellStyle name="20% - Accent1 8" xfId="4553" hidden="1" xr:uid="{3E1BDF5C-B50E-4712-B04C-065426284B03}"/>
    <cellStyle name="20% - Accent1 8" xfId="3974" hidden="1" xr:uid="{8C1744B0-F989-4EC7-AA67-3E1D7B32F05D}"/>
    <cellStyle name="20% - Accent1 8" xfId="3616" hidden="1" xr:uid="{C689F4F5-20B4-429E-939A-188C324A9799}"/>
    <cellStyle name="20% - Accent1 8" xfId="4924" hidden="1" xr:uid="{06798C7A-2025-4CD3-A682-AC5D81CF6954}"/>
    <cellStyle name="20% - Accent1 8" xfId="5002" hidden="1" xr:uid="{692787F4-4735-4F3C-B676-E751081F0167}"/>
    <cellStyle name="20% - Accent1 8" xfId="4023" hidden="1" xr:uid="{747F92B6-01A4-4489-AB2E-EBCEC6253D9E}"/>
    <cellStyle name="20% - Accent1 8" xfId="5261" hidden="1" xr:uid="{6C466748-4406-4F17-87FB-4583F92DD8F1}"/>
    <cellStyle name="20% - Accent1 8" xfId="5339" hidden="1" xr:uid="{51B7EDF2-DA52-496E-82AE-4ACE041D00BA}"/>
    <cellStyle name="20% - Accent1 8" xfId="4020" hidden="1" xr:uid="{A9EF55C4-F536-4C59-B016-368CC3443CF0}"/>
    <cellStyle name="20% - Accent1 8" xfId="5598" hidden="1" xr:uid="{85292BD9-584C-416F-A3E9-2A17B8E6D183}"/>
    <cellStyle name="20% - Accent1 8" xfId="5694" hidden="1" xr:uid="{C2017700-E4ED-45E2-8D40-41E748E1A1D2}"/>
    <cellStyle name="20% - Accent1 8" xfId="5773" hidden="1" xr:uid="{A24F4A42-74D0-45AF-80FA-018B89C098D4}"/>
    <cellStyle name="20% - Accent1 8" xfId="5850" hidden="1" xr:uid="{67BE6CF4-B040-42F3-B8E7-6C88175573C4}"/>
    <cellStyle name="20% - Accent1 8" xfId="5928" hidden="1" xr:uid="{35F9A3D9-39BC-4709-8A4B-7B83C8235578}"/>
    <cellStyle name="20% - Accent1 8" xfId="6512" hidden="1" xr:uid="{B81289ED-48FA-4AE6-A373-B4BDBD6E1ABE}"/>
    <cellStyle name="20% - Accent1 8" xfId="6589" hidden="1" xr:uid="{935879CB-9929-43F4-8796-39A8A4FAEAA8}"/>
    <cellStyle name="20% - Accent1 8" xfId="6668" hidden="1" xr:uid="{5CB64CBE-D4C3-42E2-9ADD-0A5F478DCA4D}"/>
    <cellStyle name="20% - Accent1 8" xfId="6785" hidden="1" xr:uid="{FF623156-716B-44E1-81BE-8E982A5375CB}"/>
    <cellStyle name="20% - Accent1 8" xfId="6758" hidden="1" xr:uid="{C748FCC1-E00B-4433-A6B7-1059088038BD}"/>
    <cellStyle name="20% - Accent1 8" xfId="6404" hidden="1" xr:uid="{D11F3486-C33D-42BA-AC8C-1835D5A9FDD5}"/>
    <cellStyle name="20% - Accent1 8" xfId="6248" hidden="1" xr:uid="{A84DEE9B-6897-4047-8407-194F6BE35362}"/>
    <cellStyle name="20% - Accent1 8" xfId="7184" hidden="1" xr:uid="{DC439872-E091-4D21-AFE1-B92AC1450A8E}"/>
    <cellStyle name="20% - Accent1 8" xfId="7262" hidden="1" xr:uid="{15C645C9-3B12-45E8-AB36-8D6EFE190295}"/>
    <cellStyle name="20% - Accent1 8" xfId="7363" hidden="1" xr:uid="{2845C910-7C1A-4584-A380-005FADE9ACA5}"/>
    <cellStyle name="20% - Accent1 8" xfId="7345" hidden="1" xr:uid="{9C37F120-D479-4162-8979-19553431822C}"/>
    <cellStyle name="20% - Accent1 8" xfId="6766" hidden="1" xr:uid="{486E8145-43D4-4FD8-B776-FD01D189614E}"/>
    <cellStyle name="20% - Accent1 8" xfId="6408" hidden="1" xr:uid="{A8912EE0-0B13-4603-BB65-BF7EDD31DB2D}"/>
    <cellStyle name="20% - Accent1 8" xfId="7716" hidden="1" xr:uid="{9FD2090D-9378-448C-BD8F-1B5D2720CEE9}"/>
    <cellStyle name="20% - Accent1 8" xfId="7794" hidden="1" xr:uid="{B23456FF-39EE-4DE4-9CB4-FE0D5BBF0C35}"/>
    <cellStyle name="20% - Accent1 8" xfId="6815" hidden="1" xr:uid="{C6DF6321-D8D6-464E-8902-E2F10BF0FEA1}"/>
    <cellStyle name="20% - Accent1 8" xfId="8053" hidden="1" xr:uid="{D5248F0E-CEB0-46F4-B493-8372383AC3A3}"/>
    <cellStyle name="20% - Accent1 8" xfId="8131" hidden="1" xr:uid="{F74FD5B5-830A-4657-90C6-5AE75AB52F1F}"/>
    <cellStyle name="20% - Accent1 8" xfId="6812" hidden="1" xr:uid="{3B6D42C8-4994-498F-A703-EAEE6894EA6C}"/>
    <cellStyle name="20% - Accent1 8" xfId="8390" hidden="1" xr:uid="{B9DB8C3F-60A2-4035-B6B5-57525B517214}"/>
    <cellStyle name="20% - Accent1 9" xfId="122" hidden="1" xr:uid="{0DED14EF-451E-4826-95D8-20F5E1EAF43B}"/>
    <cellStyle name="20% - Accent1 9" xfId="196" hidden="1" xr:uid="{E5E677A0-AC19-456C-A7C1-DFDAD2A5CD0D}"/>
    <cellStyle name="20% - Accent1 9" xfId="272" hidden="1" xr:uid="{083A3F52-0007-47F1-A8D6-C0CC690AD775}"/>
    <cellStyle name="20% - Accent1 9" xfId="350" hidden="1" xr:uid="{309DE65A-7902-4F88-9A3D-1F91F9C8EBA1}"/>
    <cellStyle name="20% - Accent1 9" xfId="935" hidden="1" xr:uid="{EE83CAE4-88BC-4A7D-80AA-EC1EF6677780}"/>
    <cellStyle name="20% - Accent1 9" xfId="1011" hidden="1" xr:uid="{5E5A3D22-0DE7-48B1-9115-DC850E24B19F}"/>
    <cellStyle name="20% - Accent1 9" xfId="1090" hidden="1" xr:uid="{036602FB-6608-4665-B0CC-F2AA6D01973D}"/>
    <cellStyle name="20% - Accent1 9" xfId="1185" hidden="1" xr:uid="{3C8B7B42-9EC8-4296-8A84-05BD91052E93}"/>
    <cellStyle name="20% - Accent1 9" xfId="863" hidden="1" xr:uid="{ECF8FD58-392F-4457-999A-EC90C827259E}"/>
    <cellStyle name="20% - Accent1 9" xfId="721" hidden="1" xr:uid="{31D84A9D-DE8F-4083-B985-BCBFB4226668}"/>
    <cellStyle name="20% - Accent1 9" xfId="1530" hidden="1" xr:uid="{2AB38A93-B121-429D-A79C-03CBE58551C0}"/>
    <cellStyle name="20% - Accent1 9" xfId="1606" hidden="1" xr:uid="{C83D87C9-EF21-4F7F-A05C-A959ED33E04B}"/>
    <cellStyle name="20% - Accent1 9" xfId="1684" hidden="1" xr:uid="{171CD220-DB3E-437D-A2AC-6D3D539F82A2}"/>
    <cellStyle name="20% - Accent1 9" xfId="1767" hidden="1" xr:uid="{A0AB9A37-ADDC-487F-B9CA-8F5AE29AFFFB}"/>
    <cellStyle name="20% - Accent1 9" xfId="1520" hidden="1" xr:uid="{1493624A-8C44-4108-901C-4AD8A3F78A91}"/>
    <cellStyle name="20% - Accent1 9" xfId="638" hidden="1" xr:uid="{56629A0B-87F7-40FA-A98F-C5C81A6DF1CF}"/>
    <cellStyle name="20% - Accent1 9" xfId="2062" hidden="1" xr:uid="{F85DA2B7-4EA5-4CE1-B5D5-55983C141154}"/>
    <cellStyle name="20% - Accent1 9" xfId="2138" hidden="1" xr:uid="{B422237E-F0C7-4E7E-BE57-3482AD8B5EA8}"/>
    <cellStyle name="20% - Accent1 9" xfId="2216" hidden="1" xr:uid="{6A08FEC6-F02B-4F82-A4AE-66FBC5ECC32C}"/>
    <cellStyle name="20% - Accent1 9" xfId="2399" hidden="1" xr:uid="{33D926AD-D21E-4793-B449-37D652C3D536}"/>
    <cellStyle name="20% - Accent1 9" xfId="2475" hidden="1" xr:uid="{B76E1F07-C63B-4727-A5A6-8F97E35B5663}"/>
    <cellStyle name="20% - Accent1 9" xfId="2553" hidden="1" xr:uid="{79A6E23E-A3BF-4779-A37A-EEC61F568B49}"/>
    <cellStyle name="20% - Accent1 9" xfId="2736" hidden="1" xr:uid="{D3C81C42-C09B-478E-8F8D-6A673F8D4B23}"/>
    <cellStyle name="20% - Accent1 9" xfId="2812" hidden="1" xr:uid="{8ACF96F9-7B02-47BE-9899-0F589E075A35}"/>
    <cellStyle name="20% - Accent1 9" xfId="2915" hidden="1" xr:uid="{E10C55D9-B480-4683-88E4-E8EC7A401FD3}"/>
    <cellStyle name="20% - Accent1 9" xfId="2989" hidden="1" xr:uid="{8E3799BD-5FED-4B38-B4D2-33901107BAB4}"/>
    <cellStyle name="20% - Accent1 9" xfId="3065" hidden="1" xr:uid="{A7D38918-0DD1-4462-9338-CB9750E8CE2F}"/>
    <cellStyle name="20% - Accent1 9" xfId="3143" hidden="1" xr:uid="{B90D3A4F-9F82-44B9-80B9-EC80036C400E}"/>
    <cellStyle name="20% - Accent1 9" xfId="3728" hidden="1" xr:uid="{FDCA8495-F86C-425A-97E8-28A11C1D8E43}"/>
    <cellStyle name="20% - Accent1 9" xfId="3804" hidden="1" xr:uid="{C7ED5F82-2468-4CC1-8C66-5C91A937D3B0}"/>
    <cellStyle name="20% - Accent1 9" xfId="3883" hidden="1" xr:uid="{36366EE7-D840-4646-87CD-EF060BB6D55E}"/>
    <cellStyle name="20% - Accent1 9" xfId="3978" hidden="1" xr:uid="{46165889-3B2C-476A-A6EE-F32FECD1CE61}"/>
    <cellStyle name="20% - Accent1 9" xfId="3656" hidden="1" xr:uid="{9C9B6DCF-A307-48F7-83BC-CFBD0DE6391E}"/>
    <cellStyle name="20% - Accent1 9" xfId="3514" hidden="1" xr:uid="{A4465434-D290-4B60-807C-76B65539486B}"/>
    <cellStyle name="20% - Accent1 9" xfId="4323" hidden="1" xr:uid="{F8E9426A-9093-4B33-9060-78BDF4E141BD}"/>
    <cellStyle name="20% - Accent1 9" xfId="4399" hidden="1" xr:uid="{81CEE1FC-C1C7-4EB2-9EF1-36DA56A03C04}"/>
    <cellStyle name="20% - Accent1 9" xfId="4477" hidden="1" xr:uid="{BCDFE8A9-91E0-476D-B17E-4B8CBE3EDD84}"/>
    <cellStyle name="20% - Accent1 9" xfId="4560" hidden="1" xr:uid="{D5DFE982-8B32-47BF-8673-B4DD46365F05}"/>
    <cellStyle name="20% - Accent1 9" xfId="4313" hidden="1" xr:uid="{AF5159E2-4693-4D32-97F9-F2327BF9E622}"/>
    <cellStyle name="20% - Accent1 9" xfId="3431" hidden="1" xr:uid="{8A8C9146-6591-438E-AA91-40C4F369A7D6}"/>
    <cellStyle name="20% - Accent1 9" xfId="4855" hidden="1" xr:uid="{B282126F-B8B1-42EE-BBB5-D4690C5F4EDA}"/>
    <cellStyle name="20% - Accent1 9" xfId="4931" hidden="1" xr:uid="{1420CADD-AE66-4E05-AE04-90CA610C9D51}"/>
    <cellStyle name="20% - Accent1 9" xfId="5009" hidden="1" xr:uid="{0E8B92F6-40B3-4F9E-950E-37736A53AF8E}"/>
    <cellStyle name="20% - Accent1 9" xfId="5192" hidden="1" xr:uid="{098BF632-CA20-4E3B-84EA-A0ECBA615532}"/>
    <cellStyle name="20% - Accent1 9" xfId="5268" hidden="1" xr:uid="{89A99721-3C18-428F-B238-639C641D59FA}"/>
    <cellStyle name="20% - Accent1 9" xfId="5346" hidden="1" xr:uid="{0FFC1D46-B3C9-4BBD-AA7F-0AF621F880AE}"/>
    <cellStyle name="20% - Accent1 9" xfId="5529" hidden="1" xr:uid="{DBC3D6C6-3962-4BDA-9451-36691B3121C4}"/>
    <cellStyle name="20% - Accent1 9" xfId="5605" hidden="1" xr:uid="{863F5141-DEC0-4211-99DC-5BA803D4E194}"/>
    <cellStyle name="20% - Accent1 9" xfId="5707" hidden="1" xr:uid="{AA2EB42F-DF8D-4417-9344-7878A71D04FD}"/>
    <cellStyle name="20% - Accent1 9" xfId="5781" hidden="1" xr:uid="{42FF69B3-316C-44A5-B863-C25E8D10B8EC}"/>
    <cellStyle name="20% - Accent1 9" xfId="5857" hidden="1" xr:uid="{20280223-34E6-4C5D-B255-C1D133A060E8}"/>
    <cellStyle name="20% - Accent1 9" xfId="5935" hidden="1" xr:uid="{97865BC1-18E7-4C28-8A32-C4CA279A8402}"/>
    <cellStyle name="20% - Accent1 9" xfId="6520" hidden="1" xr:uid="{903BEA3D-4165-4C70-A0E4-DC3BC293D6F6}"/>
    <cellStyle name="20% - Accent1 9" xfId="6596" hidden="1" xr:uid="{DE75077F-22AD-4862-96E0-8803349481C9}"/>
    <cellStyle name="20% - Accent1 9" xfId="6675" hidden="1" xr:uid="{B44FE568-9913-4B1B-92B2-9EB22FE216F4}"/>
    <cellStyle name="20% - Accent1 9" xfId="6770" hidden="1" xr:uid="{26999DFF-B5DF-41BE-9BF0-DF1A16D85964}"/>
    <cellStyle name="20% - Accent1 9" xfId="6448" hidden="1" xr:uid="{CE0D78F8-8BE0-401B-91B3-2E392D363B47}"/>
    <cellStyle name="20% - Accent1 9" xfId="6306" hidden="1" xr:uid="{88E242B6-67D5-478D-BE47-57150A748659}"/>
    <cellStyle name="20% - Accent1 9" xfId="7115" hidden="1" xr:uid="{05C3D982-9FD1-4F08-9D7B-C063E33553A4}"/>
    <cellStyle name="20% - Accent1 9" xfId="7191" hidden="1" xr:uid="{8B3173DF-4D62-4579-90A9-F7B007CB0996}"/>
    <cellStyle name="20% - Accent1 9" xfId="7269" hidden="1" xr:uid="{71665768-68D1-4F27-8536-8621F8736940}"/>
    <cellStyle name="20% - Accent1 9" xfId="7352" hidden="1" xr:uid="{A26A74CB-2D30-4D63-9C71-C3B60219B532}"/>
    <cellStyle name="20% - Accent1 9" xfId="7105" hidden="1" xr:uid="{78C79BF1-A664-4FB2-8A27-A6C9ED7CBE7D}"/>
    <cellStyle name="20% - Accent1 9" xfId="6223" hidden="1" xr:uid="{EFB86BC4-8DD0-49F4-BD7A-6D54D5F451FD}"/>
    <cellStyle name="20% - Accent1 9" xfId="7647" hidden="1" xr:uid="{6FC7B3C7-085B-4089-8D17-F3A43B3FA4F8}"/>
    <cellStyle name="20% - Accent1 9" xfId="7723" hidden="1" xr:uid="{1D8EFABF-3302-48E8-BCD5-57783745BA34}"/>
    <cellStyle name="20% - Accent1 9" xfId="7801" hidden="1" xr:uid="{72A3F5F4-E10A-4F4A-93D0-C611820504EF}"/>
    <cellStyle name="20% - Accent1 9" xfId="7984" hidden="1" xr:uid="{4036BB40-2B89-42F8-A3E7-C7ECFB748669}"/>
    <cellStyle name="20% - Accent1 9" xfId="8060" hidden="1" xr:uid="{7A597623-DE4B-44B3-9380-496435F24223}"/>
    <cellStyle name="20% - Accent1 9" xfId="8138" hidden="1" xr:uid="{4C5A545A-9124-4314-AEC4-BBB478A800FF}"/>
    <cellStyle name="20% - Accent1 9" xfId="8321" hidden="1" xr:uid="{7AE492EF-061A-4068-8B85-A5E2D290B0B3}"/>
    <cellStyle name="20% - Accent1 9" xfId="8397" hidden="1" xr:uid="{F293CF78-F924-4CB6-B879-470FEAD6272F}"/>
    <cellStyle name="20% - Accent2" xfId="27" builtinId="34" hidden="1"/>
    <cellStyle name="20% - Accent2 10" xfId="137" hidden="1" xr:uid="{0CB18960-9E8C-492B-993A-29B10949BFB4}"/>
    <cellStyle name="20% - Accent2 10" xfId="211" hidden="1" xr:uid="{B154476A-CDDA-4561-8770-6F61D6AC15EE}"/>
    <cellStyle name="20% - Accent2 10" xfId="287" hidden="1" xr:uid="{5C5EBD42-9DBD-4851-8B9C-3F8585C7729B}"/>
    <cellStyle name="20% - Accent2 10" xfId="365" hidden="1" xr:uid="{C5E7DF70-EE9B-4C48-A96D-769E559FCF3C}"/>
    <cellStyle name="20% - Accent2 10" xfId="950" hidden="1" xr:uid="{E98144A4-FC5A-47D2-936B-600F96C1D8AA}"/>
    <cellStyle name="20% - Accent2 10" xfId="1026" hidden="1" xr:uid="{0536099D-B66F-4D10-A907-1A766F6176A7}"/>
    <cellStyle name="20% - Accent2 10" xfId="1105" hidden="1" xr:uid="{6DDAF599-FAF9-425A-BF73-520A183EEE32}"/>
    <cellStyle name="20% - Accent2 10" xfId="1187" hidden="1" xr:uid="{FDA44288-92E1-4328-B66E-1D0BB04F9996}"/>
    <cellStyle name="20% - Accent2 10" xfId="735" hidden="1" xr:uid="{EF7A7FD5-DB13-489B-96B4-8B6AA18838BC}"/>
    <cellStyle name="20% - Accent2 10" xfId="752" hidden="1" xr:uid="{72593172-3BC6-472A-80C7-E485105A28A6}"/>
    <cellStyle name="20% - Accent2 10" xfId="1545" hidden="1" xr:uid="{01F3F876-E3DC-4A00-86B0-33B4D17CD012}"/>
    <cellStyle name="20% - Accent2 10" xfId="1621" hidden="1" xr:uid="{C9B02B38-FA4A-4D79-B4B0-007EFF946BAD}"/>
    <cellStyle name="20% - Accent2 10" xfId="1699" hidden="1" xr:uid="{B404B343-58FD-4097-896B-A00158CA02CE}"/>
    <cellStyle name="20% - Accent2 10" xfId="1769" hidden="1" xr:uid="{AA95D1A4-1432-4636-8914-093F28ACBECB}"/>
    <cellStyle name="20% - Accent2 10" xfId="894" hidden="1" xr:uid="{1DD425C0-A292-43D1-B912-61C4C6F9A442}"/>
    <cellStyle name="20% - Accent2 10" xfId="890" hidden="1" xr:uid="{2127D4DC-FFA4-4A79-BDC4-FA4EA967744E}"/>
    <cellStyle name="20% - Accent2 10" xfId="2077" hidden="1" xr:uid="{2C91FED4-CD80-467D-BF5D-6D14236DB58D}"/>
    <cellStyle name="20% - Accent2 10" xfId="2153" hidden="1" xr:uid="{257D31FA-8D86-4053-8E56-2726A34CDD2A}"/>
    <cellStyle name="20% - Accent2 10" xfId="2231" hidden="1" xr:uid="{A9397E7A-C47E-4549-8ABC-C638E8FFCF7D}"/>
    <cellStyle name="20% - Accent2 10" xfId="2414" hidden="1" xr:uid="{4D32AB11-03F4-4A9F-91DE-E9DB2D33AD6D}"/>
    <cellStyle name="20% - Accent2 10" xfId="2490" hidden="1" xr:uid="{23BEBD1C-1CE1-4093-B03A-8ADB28EE1053}"/>
    <cellStyle name="20% - Accent2 10" xfId="2568" hidden="1" xr:uid="{9215495A-B145-4AC4-A976-9FFECBAAFC95}"/>
    <cellStyle name="20% - Accent2 10" xfId="2751" hidden="1" xr:uid="{68849FB6-3C67-4FCA-87BC-0F45A638D95F}"/>
    <cellStyle name="20% - Accent2 10" xfId="2827" hidden="1" xr:uid="{89DEFDF6-D9BA-4390-B651-9FDD9891A8D5}"/>
    <cellStyle name="20% - Accent2 10" xfId="2930" hidden="1" xr:uid="{4C452444-499C-4EE4-98CB-7E82ABC0DDA3}"/>
    <cellStyle name="20% - Accent2 10" xfId="3004" hidden="1" xr:uid="{CBC8E4CF-62CB-4500-AE59-9351275130B5}"/>
    <cellStyle name="20% - Accent2 10" xfId="3080" hidden="1" xr:uid="{DC3C6C80-677A-4110-AD36-2D24F5D75D49}"/>
    <cellStyle name="20% - Accent2 10" xfId="3158" hidden="1" xr:uid="{C40397AD-8E81-457F-9881-8625B8CCBF5C}"/>
    <cellStyle name="20% - Accent2 10" xfId="3743" hidden="1" xr:uid="{93BEFEBB-D7F1-4042-95A2-54A682C6D820}"/>
    <cellStyle name="20% - Accent2 10" xfId="3819" hidden="1" xr:uid="{25E3C1C5-1D07-4813-9227-BEBB78762703}"/>
    <cellStyle name="20% - Accent2 10" xfId="3898" hidden="1" xr:uid="{3529C9FE-DB1E-43A4-8135-D55411D23303}"/>
    <cellStyle name="20% - Accent2 10" xfId="3980" hidden="1" xr:uid="{6ACF64EA-9F8C-4C84-97B1-1C7F83BE0CAE}"/>
    <cellStyle name="20% - Accent2 10" xfId="3528" hidden="1" xr:uid="{72273FD5-E2B9-462F-BE63-87E10B30F2E9}"/>
    <cellStyle name="20% - Accent2 10" xfId="3545" hidden="1" xr:uid="{AE66B781-FAB8-4E4B-B15E-DED618F8F823}"/>
    <cellStyle name="20% - Accent2 10" xfId="4338" hidden="1" xr:uid="{5BB52B9D-2FCB-461E-9764-F2DE9083546A}"/>
    <cellStyle name="20% - Accent2 10" xfId="4414" hidden="1" xr:uid="{81739B13-D7C4-4CE8-8DD6-FE281784907F}"/>
    <cellStyle name="20% - Accent2 10" xfId="4492" hidden="1" xr:uid="{10DDE36C-9A81-4E61-AF89-6CD38769E0BC}"/>
    <cellStyle name="20% - Accent2 10" xfId="4562" hidden="1" xr:uid="{AD54D8A4-C9C7-4CEB-B98B-88C6949122D7}"/>
    <cellStyle name="20% - Accent2 10" xfId="3687" hidden="1" xr:uid="{E0722D0C-FFC8-4627-9955-ED6AF9C3DC95}"/>
    <cellStyle name="20% - Accent2 10" xfId="3683" hidden="1" xr:uid="{30F84F88-8DB5-4C26-ACC2-BE1827EC2914}"/>
    <cellStyle name="20% - Accent2 10" xfId="4870" hidden="1" xr:uid="{7896C872-B07B-4AF3-BCF2-2C0962D05C20}"/>
    <cellStyle name="20% - Accent2 10" xfId="4946" hidden="1" xr:uid="{CFDBD1DF-0AE9-4ACC-A2B9-93DE7316EBFD}"/>
    <cellStyle name="20% - Accent2 10" xfId="5024" hidden="1" xr:uid="{805A07FC-444B-4133-B45F-DFA069FCB70E}"/>
    <cellStyle name="20% - Accent2 10" xfId="5207" hidden="1" xr:uid="{678A2986-92E3-4F11-8C52-B36BEBCB1234}"/>
    <cellStyle name="20% - Accent2 10" xfId="5283" hidden="1" xr:uid="{5AE8CBC8-56E9-4970-80FA-058975AC7B2D}"/>
    <cellStyle name="20% - Accent2 10" xfId="5361" hidden="1" xr:uid="{07D9862D-6BC5-49C1-9C3F-2093507D905C}"/>
    <cellStyle name="20% - Accent2 10" xfId="5544" hidden="1" xr:uid="{4D59016C-D072-47AE-AFBF-20AA2D384EF3}"/>
    <cellStyle name="20% - Accent2 10" xfId="5620" hidden="1" xr:uid="{2315F96C-6155-402C-83FA-BF243CCA2587}"/>
    <cellStyle name="20% - Accent2 10" xfId="5722" hidden="1" xr:uid="{B5E4319B-48BA-4110-8E51-B571B95BAEC5}"/>
    <cellStyle name="20% - Accent2 10" xfId="5796" hidden="1" xr:uid="{D4F54546-D721-4D62-8D2F-1A87628ABAB7}"/>
    <cellStyle name="20% - Accent2 10" xfId="5872" hidden="1" xr:uid="{8C247BDD-33E5-440C-BB33-AEA00A7EF59C}"/>
    <cellStyle name="20% - Accent2 10" xfId="5950" hidden="1" xr:uid="{F0C54CBE-8755-4034-9DC5-4AFBDC1483B9}"/>
    <cellStyle name="20% - Accent2 10" xfId="6535" hidden="1" xr:uid="{20F4C62D-0DCD-4A73-A045-E56F1E00CF63}"/>
    <cellStyle name="20% - Accent2 10" xfId="6611" hidden="1" xr:uid="{78216214-8F07-4598-9274-B12C83D3A562}"/>
    <cellStyle name="20% - Accent2 10" xfId="6690" hidden="1" xr:uid="{FB7094B3-15EE-4640-B09F-BFF6E8801F4F}"/>
    <cellStyle name="20% - Accent2 10" xfId="6772" hidden="1" xr:uid="{49A10A30-1BEB-4811-8A4F-F5F9DC13FFD8}"/>
    <cellStyle name="20% - Accent2 10" xfId="6320" hidden="1" xr:uid="{22E8CCEE-ECCB-4F90-AD39-4508DBCEFD77}"/>
    <cellStyle name="20% - Accent2 10" xfId="6337" hidden="1" xr:uid="{A5B5E79F-BDB3-4BE0-9F2D-7E37A30486BF}"/>
    <cellStyle name="20% - Accent2 10" xfId="7130" hidden="1" xr:uid="{6D7E39C0-F0A4-4C77-9F11-57D338CE3278}"/>
    <cellStyle name="20% - Accent2 10" xfId="7206" hidden="1" xr:uid="{93C0E0C2-9F2C-41B5-988B-D826AF43CC4A}"/>
    <cellStyle name="20% - Accent2 10" xfId="7284" hidden="1" xr:uid="{144ECDF6-F969-4AEE-93EF-EA3011A45EDB}"/>
    <cellStyle name="20% - Accent2 10" xfId="7354" hidden="1" xr:uid="{83FA9C0C-765F-41DC-81DE-8FB3A40B8E9D}"/>
    <cellStyle name="20% - Accent2 10" xfId="6479" hidden="1" xr:uid="{79E62B53-5E78-4A39-8ACA-105676D6204D}"/>
    <cellStyle name="20% - Accent2 10" xfId="6475" hidden="1" xr:uid="{EDD82371-8D7B-4731-B1C9-28D163B2B943}"/>
    <cellStyle name="20% - Accent2 10" xfId="7662" hidden="1" xr:uid="{0D05A451-0931-42C6-BCDA-03CB64BA314E}"/>
    <cellStyle name="20% - Accent2 10" xfId="7738" hidden="1" xr:uid="{C347B573-6D2E-4CA6-B237-F04C210E889C}"/>
    <cellStyle name="20% - Accent2 10" xfId="7816" hidden="1" xr:uid="{F806C8A8-0CBD-48B5-8394-714414F421D5}"/>
    <cellStyle name="20% - Accent2 10" xfId="7999" hidden="1" xr:uid="{94221B2E-F573-459A-B6A9-B79BC6A2A581}"/>
    <cellStyle name="20% - Accent2 10" xfId="8075" hidden="1" xr:uid="{5ADCA70A-E227-4855-8E5D-F85917402F80}"/>
    <cellStyle name="20% - Accent2 10" xfId="8153" hidden="1" xr:uid="{9BB562B1-70DB-4697-B5C3-4D8FEC154D98}"/>
    <cellStyle name="20% - Accent2 10" xfId="8336" hidden="1" xr:uid="{3BEC42AC-816B-4828-9993-6C132CE9BFDA}"/>
    <cellStyle name="20% - Accent2 10" xfId="8412" hidden="1" xr:uid="{CE0E35BB-4205-4E1E-ABA8-49FEC10074B6}"/>
    <cellStyle name="20% - Accent2 11" xfId="150" hidden="1" xr:uid="{59E73309-0B00-4D80-982B-8A2BF1FD58C8}"/>
    <cellStyle name="20% - Accent2 11" xfId="224" hidden="1" xr:uid="{D6E0D352-F12A-446C-A39E-5E7CFD755C5F}"/>
    <cellStyle name="20% - Accent2 11" xfId="300" hidden="1" xr:uid="{7F1697B1-6FD8-4334-8E84-8B135AFCE5F5}"/>
    <cellStyle name="20% - Accent2 11" xfId="378" hidden="1" xr:uid="{E27F47A8-35F4-406B-BB55-FA29C0F7EA9E}"/>
    <cellStyle name="20% - Accent2 11" xfId="963" hidden="1" xr:uid="{0999AD7E-EB3B-419D-B653-32EC9D60A1BE}"/>
    <cellStyle name="20% - Accent2 11" xfId="1039" hidden="1" xr:uid="{4D713ED2-487F-433B-BB57-F607D30E95F0}"/>
    <cellStyle name="20% - Accent2 11" xfId="1118" hidden="1" xr:uid="{E22F5D69-FB6E-45E4-9A6A-DBC364E3B25F}"/>
    <cellStyle name="20% - Accent2 11" xfId="1151" hidden="1" xr:uid="{AA598D58-4344-4592-B488-22D6D20805C8}"/>
    <cellStyle name="20% - Accent2 11" xfId="632" hidden="1" xr:uid="{06FD9F43-BD40-4B36-9D78-820B0866149B}"/>
    <cellStyle name="20% - Accent2 11" xfId="703" hidden="1" xr:uid="{24E0982D-700B-4469-B791-7F9B0900099C}"/>
    <cellStyle name="20% - Accent2 11" xfId="1558" hidden="1" xr:uid="{42C08FB9-A6D9-48FA-8AE6-9FB47D250595}"/>
    <cellStyle name="20% - Accent2 11" xfId="1634" hidden="1" xr:uid="{EB991858-3C5F-4083-950C-9D3B390AEAC6}"/>
    <cellStyle name="20% - Accent2 11" xfId="1712" hidden="1" xr:uid="{287107D7-A6F5-4775-8B25-3950DDF7E46C}"/>
    <cellStyle name="20% - Accent2 11" xfId="1741" hidden="1" xr:uid="{F6BEDDE6-48AF-4418-8CBE-8C700AA394DB}"/>
    <cellStyle name="20% - Accent2 11" xfId="1174" hidden="1" xr:uid="{4AC71A81-CA07-400C-84AB-B97EE7B2A0A3}"/>
    <cellStyle name="20% - Accent2 11" xfId="1142" hidden="1" xr:uid="{72312D4B-E62E-422B-BF63-84CCCAF1DD13}"/>
    <cellStyle name="20% - Accent2 11" xfId="2090" hidden="1" xr:uid="{2A34602D-5B5F-4C1A-9CFA-BC05780851C2}"/>
    <cellStyle name="20% - Accent2 11" xfId="2166" hidden="1" xr:uid="{3B41B780-E435-4240-9B75-3231B4A058A5}"/>
    <cellStyle name="20% - Accent2 11" xfId="2244" hidden="1" xr:uid="{1BB6F7F6-289C-4DB3-A94A-08FC3163614A}"/>
    <cellStyle name="20% - Accent2 11" xfId="2427" hidden="1" xr:uid="{7AFB4C37-D958-4B16-86A5-8F54FA098FDD}"/>
    <cellStyle name="20% - Accent2 11" xfId="2503" hidden="1" xr:uid="{D4F0B2D4-B31A-4432-9456-260A7DEBD272}"/>
    <cellStyle name="20% - Accent2 11" xfId="2581" hidden="1" xr:uid="{E5593888-FB12-4CC0-BBDF-65D1521061DD}"/>
    <cellStyle name="20% - Accent2 11" xfId="2764" hidden="1" xr:uid="{C7DE6834-0211-4F42-A378-6E4A00722BDB}"/>
    <cellStyle name="20% - Accent2 11" xfId="2840" hidden="1" xr:uid="{136F6E44-162B-402D-A29E-F1D39B43341E}"/>
    <cellStyle name="20% - Accent2 11" xfId="2943" hidden="1" xr:uid="{5E2640DC-6656-4376-8290-B7F9ED742873}"/>
    <cellStyle name="20% - Accent2 11" xfId="3017" hidden="1" xr:uid="{5B1B5329-991A-4600-B9D0-6C15C1902E7D}"/>
    <cellStyle name="20% - Accent2 11" xfId="3093" hidden="1" xr:uid="{2E42C421-F58E-43B7-AD45-968A6EFA9D4A}"/>
    <cellStyle name="20% - Accent2 11" xfId="3171" hidden="1" xr:uid="{7D6B56BA-6E87-41DB-A9E2-13E37E5690BA}"/>
    <cellStyle name="20% - Accent2 11" xfId="3756" hidden="1" xr:uid="{3AF8CAF9-BBCC-459D-9985-975351D510CA}"/>
    <cellStyle name="20% - Accent2 11" xfId="3832" hidden="1" xr:uid="{39BF19B7-BFE7-48A7-8CCF-CC214FAA7F77}"/>
    <cellStyle name="20% - Accent2 11" xfId="3911" hidden="1" xr:uid="{A0967ECD-1025-48E7-8E26-C157728524C3}"/>
    <cellStyle name="20% - Accent2 11" xfId="3944" hidden="1" xr:uid="{03B2D8DF-7AE5-41E4-A34C-EDE4AB6CCFBD}"/>
    <cellStyle name="20% - Accent2 11" xfId="3425" hidden="1" xr:uid="{BDEEBF78-F1F7-47A1-9493-E437777BFA84}"/>
    <cellStyle name="20% - Accent2 11" xfId="3496" hidden="1" xr:uid="{C5DFE4A4-7492-49D7-B8E7-9C71211FB505}"/>
    <cellStyle name="20% - Accent2 11" xfId="4351" hidden="1" xr:uid="{6F5451AD-A18C-4FB0-9447-C5D88F22A1C5}"/>
    <cellStyle name="20% - Accent2 11" xfId="4427" hidden="1" xr:uid="{EF20207C-20DB-4184-9E86-6B30A4B573E6}"/>
    <cellStyle name="20% - Accent2 11" xfId="4505" hidden="1" xr:uid="{5900535A-94BA-46C0-A5AC-1DA27A3664C4}"/>
    <cellStyle name="20% - Accent2 11" xfId="4534" hidden="1" xr:uid="{A9A30737-3842-4B49-B79E-EBA6161D3810}"/>
    <cellStyle name="20% - Accent2 11" xfId="3967" hidden="1" xr:uid="{1C0677D8-C96D-4248-8143-A766C8C68228}"/>
    <cellStyle name="20% - Accent2 11" xfId="3935" hidden="1" xr:uid="{C4BC9C7E-1300-45AA-98B7-C028721C0802}"/>
    <cellStyle name="20% - Accent2 11" xfId="4883" hidden="1" xr:uid="{DCB581E7-C8A6-42F7-8016-3069211C1E2F}"/>
    <cellStyle name="20% - Accent2 11" xfId="4959" hidden="1" xr:uid="{F95DF234-BC42-44E8-9C3A-14DF963D609B}"/>
    <cellStyle name="20% - Accent2 11" xfId="5037" hidden="1" xr:uid="{4D59F064-ACC7-422A-A92F-2FA47863720B}"/>
    <cellStyle name="20% - Accent2 11" xfId="5220" hidden="1" xr:uid="{8CA80989-AB63-4C3F-BDE8-B8A5EC556891}"/>
    <cellStyle name="20% - Accent2 11" xfId="5296" hidden="1" xr:uid="{243522BE-0BE1-4F8B-82DF-BD2EAF33A26A}"/>
    <cellStyle name="20% - Accent2 11" xfId="5374" hidden="1" xr:uid="{54415DD1-9A04-4293-88BB-E2E13F40B539}"/>
    <cellStyle name="20% - Accent2 11" xfId="5557" hidden="1" xr:uid="{49653C7E-53DD-42C5-B0F2-E2F7E448BB2E}"/>
    <cellStyle name="20% - Accent2 11" xfId="5633" hidden="1" xr:uid="{B09DFCD3-240E-47BB-9CF8-9C75C240C8B7}"/>
    <cellStyle name="20% - Accent2 11" xfId="5735" hidden="1" xr:uid="{D8351DA7-5E00-41CD-BACD-3910834B6AA5}"/>
    <cellStyle name="20% - Accent2 11" xfId="5809" hidden="1" xr:uid="{CE5A557F-7640-4F52-A5E1-DFCA945C7540}"/>
    <cellStyle name="20% - Accent2 11" xfId="5885" hidden="1" xr:uid="{74DA5B8E-0182-403E-AF2C-F908D0E88895}"/>
    <cellStyle name="20% - Accent2 11" xfId="5963" hidden="1" xr:uid="{979E77B3-C388-4602-BDB9-59D7D7D4794D}"/>
    <cellStyle name="20% - Accent2 11" xfId="6548" hidden="1" xr:uid="{7071FAD5-1A9C-446D-9D60-8C4E99C6F4D6}"/>
    <cellStyle name="20% - Accent2 11" xfId="6624" hidden="1" xr:uid="{56B901D9-1BFA-437D-9A0C-340E32E7D9AE}"/>
    <cellStyle name="20% - Accent2 11" xfId="6703" hidden="1" xr:uid="{07DF8BB8-E84A-49B1-9AF8-890D93AB5BC7}"/>
    <cellStyle name="20% - Accent2 11" xfId="6736" hidden="1" xr:uid="{2D0BAEEB-2F91-4F5D-8B3A-F23AA2F44445}"/>
    <cellStyle name="20% - Accent2 11" xfId="6217" hidden="1" xr:uid="{5AAD62EB-4AA6-4E54-854E-E3FFF0B86DFE}"/>
    <cellStyle name="20% - Accent2 11" xfId="6288" hidden="1" xr:uid="{7756DE9F-F622-44C3-91A0-0870112ACF20}"/>
    <cellStyle name="20% - Accent2 11" xfId="7143" hidden="1" xr:uid="{4A2612C5-C277-46FA-A374-674442AC7EFD}"/>
    <cellStyle name="20% - Accent2 11" xfId="7219" hidden="1" xr:uid="{2F40603E-20B5-4DAF-865A-3895CC0F859A}"/>
    <cellStyle name="20% - Accent2 11" xfId="7297" hidden="1" xr:uid="{97278DAF-8B08-4BBF-BE01-EEB30E31DC2C}"/>
    <cellStyle name="20% - Accent2 11" xfId="7326" hidden="1" xr:uid="{C7ED699B-9A7F-409C-BB43-D160E07AF113}"/>
    <cellStyle name="20% - Accent2 11" xfId="6759" hidden="1" xr:uid="{5D253FC8-E073-4C9B-8EE0-4F39433F6699}"/>
    <cellStyle name="20% - Accent2 11" xfId="6727" hidden="1" xr:uid="{4FD8D734-57E3-4656-AF35-67CB522F72CC}"/>
    <cellStyle name="20% - Accent2 11" xfId="7675" hidden="1" xr:uid="{7D8CF713-8E07-413E-ACD9-6D516D391927}"/>
    <cellStyle name="20% - Accent2 11" xfId="7751" hidden="1" xr:uid="{A85DF508-FCE5-41AE-B006-46258921250C}"/>
    <cellStyle name="20% - Accent2 11" xfId="7829" hidden="1" xr:uid="{380B5020-9A75-4C63-8123-8BB273F857FF}"/>
    <cellStyle name="20% - Accent2 11" xfId="8012" hidden="1" xr:uid="{E8F7EF48-F0CD-416C-9FC3-AFB93D4B5B56}"/>
    <cellStyle name="20% - Accent2 11" xfId="8088" hidden="1" xr:uid="{8FF3285B-B166-4E88-B339-FF65B901DB93}"/>
    <cellStyle name="20% - Accent2 11" xfId="8166" hidden="1" xr:uid="{A10977B7-8A83-4BE4-BE57-3936314AFA66}"/>
    <cellStyle name="20% - Accent2 11" xfId="8349" hidden="1" xr:uid="{96F0D5AC-82EC-4E15-92A5-D4E7D467640E}"/>
    <cellStyle name="20% - Accent2 11" xfId="8425" hidden="1" xr:uid="{07F25533-B3F1-49ED-8767-379EFE7D767B}"/>
    <cellStyle name="20% - Accent2 12" xfId="163" hidden="1" xr:uid="{FB6D7634-C1A6-45E9-9747-0E2E59C31227}"/>
    <cellStyle name="20% - Accent2 12" xfId="238" hidden="1" xr:uid="{82FACD85-52DC-4E2B-9F64-E2A0133C5CF2}"/>
    <cellStyle name="20% - Accent2 12" xfId="313" hidden="1" xr:uid="{AB156FB0-0D78-4AF5-B73B-67A05F21DCA1}"/>
    <cellStyle name="20% - Accent2 12" xfId="391" hidden="1" xr:uid="{F8485728-2955-4B68-A0CC-EBC34D817815}"/>
    <cellStyle name="20% - Accent2 12" xfId="977" hidden="1" xr:uid="{6FF139DC-715B-4A87-B2DB-D511A416256E}"/>
    <cellStyle name="20% - Accent2 12" xfId="1052" hidden="1" xr:uid="{E932B40B-B31D-46EA-8A6A-D46D3C81DE3A}"/>
    <cellStyle name="20% - Accent2 12" xfId="1131" hidden="1" xr:uid="{E3861E7D-88B2-4968-A896-C26FFBA55A40}"/>
    <cellStyle name="20% - Accent2 12" xfId="1219" hidden="1" xr:uid="{8CCDA68E-25F4-434E-8B06-D5B99472EE97}"/>
    <cellStyle name="20% - Accent2 12" xfId="790" hidden="1" xr:uid="{359728B0-4180-4196-9D2D-FBBEA9A55833}"/>
    <cellStyle name="20% - Accent2 12" xfId="644" hidden="1" xr:uid="{C554262A-2025-4395-8A22-05E10BFF5DB9}"/>
    <cellStyle name="20% - Accent2 12" xfId="1572" hidden="1" xr:uid="{1E3767C4-DF58-43CB-A44F-E49785C4321E}"/>
    <cellStyle name="20% - Accent2 12" xfId="1647" hidden="1" xr:uid="{22EB32BC-3254-4EE7-B386-9CAA69D1B0A0}"/>
    <cellStyle name="20% - Accent2 12" xfId="1725" hidden="1" xr:uid="{9A4E22EA-65EC-4F17-A483-DCFA25F54372}"/>
    <cellStyle name="20% - Accent2 12" xfId="1790" hidden="1" xr:uid="{DB32E649-AECB-44C6-AAE6-A5160A17E0ED}"/>
    <cellStyle name="20% - Accent2 12" xfId="673" hidden="1" xr:uid="{EDDE0045-5997-4CD9-95A9-C85B3F3B775B}"/>
    <cellStyle name="20% - Accent2 12" xfId="665" hidden="1" xr:uid="{96E55354-B29B-4AED-93B4-2C232C8C1CFB}"/>
    <cellStyle name="20% - Accent2 12" xfId="2104" hidden="1" xr:uid="{6A2F95D0-88EB-4E76-A0FD-0BAAF19916B1}"/>
    <cellStyle name="20% - Accent2 12" xfId="2179" hidden="1" xr:uid="{9098A9ED-DBDC-4EF4-8260-C042E6D900B3}"/>
    <cellStyle name="20% - Accent2 12" xfId="2257" hidden="1" xr:uid="{2E627863-3302-463F-800B-5E11BA1E096F}"/>
    <cellStyle name="20% - Accent2 12" xfId="2441" hidden="1" xr:uid="{95555D57-3D61-47EF-A99B-9E5B9889FF6B}"/>
    <cellStyle name="20% - Accent2 12" xfId="2516" hidden="1" xr:uid="{BA8DEC55-F5A0-44DF-8EC3-83B4DC2215E4}"/>
    <cellStyle name="20% - Accent2 12" xfId="2594" hidden="1" xr:uid="{21F17598-2873-4882-9971-B6A029C2E18B}"/>
    <cellStyle name="20% - Accent2 12" xfId="2778" hidden="1" xr:uid="{AB846397-C2A6-46C8-BF1E-9929071CF597}"/>
    <cellStyle name="20% - Accent2 12" xfId="2853" hidden="1" xr:uid="{E3FBC188-712D-4506-99AE-14A9A5DB3EB4}"/>
    <cellStyle name="20% - Accent2 12" xfId="2956" hidden="1" xr:uid="{23CA171F-3F26-4000-9F46-527EDB602077}"/>
    <cellStyle name="20% - Accent2 12" xfId="3031" hidden="1" xr:uid="{B899C8BF-45A9-459B-ADE8-AD5B5A951AD0}"/>
    <cellStyle name="20% - Accent2 12" xfId="3106" hidden="1" xr:uid="{6D366B41-C4F3-4F1E-8F53-A4FB4A480FE7}"/>
    <cellStyle name="20% - Accent2 12" xfId="3184" hidden="1" xr:uid="{299EB4E2-27FD-4F60-B9A7-D6127F26F998}"/>
    <cellStyle name="20% - Accent2 12" xfId="3770" hidden="1" xr:uid="{1C6D3FC5-B52A-48AE-B85F-F86332B98775}"/>
    <cellStyle name="20% - Accent2 12" xfId="3845" hidden="1" xr:uid="{AA47AAC8-E049-4D90-8BDE-7E3E1A3D5ED5}"/>
    <cellStyle name="20% - Accent2 12" xfId="3924" hidden="1" xr:uid="{DE4173BE-E853-4EB7-AD1B-5C2A81CC1D46}"/>
    <cellStyle name="20% - Accent2 12" xfId="4012" hidden="1" xr:uid="{EF30CB1F-4F0D-4E10-B4DF-D91899EE6FF5}"/>
    <cellStyle name="20% - Accent2 12" xfId="3583" hidden="1" xr:uid="{729BB440-8848-42D9-B263-216096FA2E40}"/>
    <cellStyle name="20% - Accent2 12" xfId="3437" hidden="1" xr:uid="{7E646A17-1556-4B89-9C6C-21F6AE752F6C}"/>
    <cellStyle name="20% - Accent2 12" xfId="4365" hidden="1" xr:uid="{D775A7E6-65DC-4E42-97A7-D012F937EBAA}"/>
    <cellStyle name="20% - Accent2 12" xfId="4440" hidden="1" xr:uid="{0A7A4440-B842-4E73-9003-C731A39ED1B3}"/>
    <cellStyle name="20% - Accent2 12" xfId="4518" hidden="1" xr:uid="{5A6847D3-3C3C-4ED1-8EE0-4E8AD5D3F5BE}"/>
    <cellStyle name="20% - Accent2 12" xfId="4583" hidden="1" xr:uid="{4A37ACD4-1480-451E-B650-5050086FB473}"/>
    <cellStyle name="20% - Accent2 12" xfId="3466" hidden="1" xr:uid="{90D8D993-232E-4D1A-8DEB-5BD1E6CFFDFF}"/>
    <cellStyle name="20% - Accent2 12" xfId="3458" hidden="1" xr:uid="{325E1F7C-F471-4E2E-A505-E78888899AF1}"/>
    <cellStyle name="20% - Accent2 12" xfId="4897" hidden="1" xr:uid="{5EFCBD0A-CA1A-4174-955D-A5204ACBBDF4}"/>
    <cellStyle name="20% - Accent2 12" xfId="4972" hidden="1" xr:uid="{B4A77311-0315-4BAC-94B3-3C529001D0F9}"/>
    <cellStyle name="20% - Accent2 12" xfId="5050" hidden="1" xr:uid="{A7DA8C6F-FB0F-4A4D-A318-85BC33CD6483}"/>
    <cellStyle name="20% - Accent2 12" xfId="5234" hidden="1" xr:uid="{1488406F-BD2B-4016-8FAB-FA52A3A77D29}"/>
    <cellStyle name="20% - Accent2 12" xfId="5309" hidden="1" xr:uid="{9F6C5DE5-8F64-4F5E-AE36-D7AB6D1D62B9}"/>
    <cellStyle name="20% - Accent2 12" xfId="5387" hidden="1" xr:uid="{92B33C5D-39CA-4A0E-B05B-7683641166EB}"/>
    <cellStyle name="20% - Accent2 12" xfId="5571" hidden="1" xr:uid="{CEE5A64C-51BC-4CEB-8D32-AF5389DF231B}"/>
    <cellStyle name="20% - Accent2 12" xfId="5646" hidden="1" xr:uid="{5DB81485-D175-4E84-9814-20A32E4FAB4D}"/>
    <cellStyle name="20% - Accent2 12" xfId="5748" hidden="1" xr:uid="{8AEB3FDA-80C0-41EB-8732-F9BBC9F13049}"/>
    <cellStyle name="20% - Accent2 12" xfId="5823" hidden="1" xr:uid="{C954CFA7-9CF3-484F-8A5C-2AA5B425586D}"/>
    <cellStyle name="20% - Accent2 12" xfId="5898" hidden="1" xr:uid="{A2EA797F-7606-4640-B148-1136F7ADEDE3}"/>
    <cellStyle name="20% - Accent2 12" xfId="5976" hidden="1" xr:uid="{423D824D-DA70-4DF9-AF4C-035D1A08AC9B}"/>
    <cellStyle name="20% - Accent2 12" xfId="6562" hidden="1" xr:uid="{3206E5D2-4CA0-47BF-9F42-A1AC384F135C}"/>
    <cellStyle name="20% - Accent2 12" xfId="6637" hidden="1" xr:uid="{BAF68300-537F-41CE-BC27-7276CB1A8DAC}"/>
    <cellStyle name="20% - Accent2 12" xfId="6716" hidden="1" xr:uid="{A88562BD-9F34-4EE5-83DE-C76BFBB89852}"/>
    <cellStyle name="20% - Accent2 12" xfId="6804" hidden="1" xr:uid="{3D0AFF8F-BBC7-4544-8329-7305BD131F60}"/>
    <cellStyle name="20% - Accent2 12" xfId="6375" hidden="1" xr:uid="{A14EDC10-B0B3-4640-B7C0-77AB5CEECB22}"/>
    <cellStyle name="20% - Accent2 12" xfId="6229" hidden="1" xr:uid="{A74B3E5F-7F94-4E82-B0A3-BADA5284FFAA}"/>
    <cellStyle name="20% - Accent2 12" xfId="7157" hidden="1" xr:uid="{F2440017-0491-4ED3-99A4-31DEBFD52412}"/>
    <cellStyle name="20% - Accent2 12" xfId="7232" hidden="1" xr:uid="{5E6D14A8-9718-4269-B744-9546DBB92DE3}"/>
    <cellStyle name="20% - Accent2 12" xfId="7310" hidden="1" xr:uid="{C8DF1D2F-213F-4B45-B7A7-D22FBFDFE78C}"/>
    <cellStyle name="20% - Accent2 12" xfId="7375" hidden="1" xr:uid="{9321DF03-17D9-4158-B979-015C352F612A}"/>
    <cellStyle name="20% - Accent2 12" xfId="6258" hidden="1" xr:uid="{7E4E6626-FA7D-4CD3-9476-01ACA38E9B42}"/>
    <cellStyle name="20% - Accent2 12" xfId="6250" hidden="1" xr:uid="{27CB2BEE-01C2-4507-B312-27A0C8963C21}"/>
    <cellStyle name="20% - Accent2 12" xfId="7689" hidden="1" xr:uid="{991A045D-A890-423A-966A-F10868938E24}"/>
    <cellStyle name="20% - Accent2 12" xfId="7764" hidden="1" xr:uid="{035E9A61-919E-4E6C-9AC8-A17CCF33138C}"/>
    <cellStyle name="20% - Accent2 12" xfId="7842" hidden="1" xr:uid="{0E0DBB78-71D5-4785-A7C2-E19279A6C44B}"/>
    <cellStyle name="20% - Accent2 12" xfId="8026" hidden="1" xr:uid="{67B360F9-DCE6-45EB-B6AE-BA5293797219}"/>
    <cellStyle name="20% - Accent2 12" xfId="8101" hidden="1" xr:uid="{83841AD1-8A17-4378-9EAA-308AD1B2A716}"/>
    <cellStyle name="20% - Accent2 12" xfId="8179" hidden="1" xr:uid="{E6F0D593-84F7-4712-AC4E-9F83ACBFFE23}"/>
    <cellStyle name="20% - Accent2 12" xfId="8363" hidden="1" xr:uid="{9688F65E-07F5-4FD4-8224-A59B784FF72D}"/>
    <cellStyle name="20% - Accent2 12" xfId="8438" hidden="1" xr:uid="{A230BCD7-766C-4E24-BF05-F9206848F45A}"/>
    <cellStyle name="20% - Accent2 13" xfId="404" hidden="1" xr:uid="{D3F1ADC9-576B-426E-BFB8-B172619A4D45}"/>
    <cellStyle name="20% - Accent2 13" xfId="519" hidden="1" xr:uid="{4F675061-859F-4F43-BF6E-42ECCD19E45E}"/>
    <cellStyle name="20% - Accent2 13" xfId="1242" hidden="1" xr:uid="{18084766-C34A-4CD9-A810-1B7DB5CD9D6C}"/>
    <cellStyle name="20% - Accent2 13" xfId="1415" hidden="1" xr:uid="{76BDA320-9DB6-452B-AD77-41E1A8927371}"/>
    <cellStyle name="20% - Accent2 13" xfId="1808" hidden="1" xr:uid="{F0F78AA8-6D5E-4AB4-89BB-B53B76EB00FE}"/>
    <cellStyle name="20% - Accent2 13" xfId="1956" hidden="1" xr:uid="{FC095499-1D41-4AC6-A558-FBB3CBADE1CF}"/>
    <cellStyle name="20% - Accent2 13" xfId="2294" hidden="1" xr:uid="{15F0AEF5-49AE-4A66-A2C5-0AA8D0F9D477}"/>
    <cellStyle name="20% - Accent2 13" xfId="2631" hidden="1" xr:uid="{2EE7C9BC-5A86-42FC-9913-FE90719B078F}"/>
    <cellStyle name="20% - Accent2 13" xfId="3197" hidden="1" xr:uid="{3A6EC6EC-C16D-4F4F-B958-4B6DAC07DDF2}"/>
    <cellStyle name="20% - Accent2 13" xfId="3312" hidden="1" xr:uid="{614C5E78-36F1-4411-A0BA-826A4DA1BDF1}"/>
    <cellStyle name="20% - Accent2 13" xfId="4035" hidden="1" xr:uid="{275A0FB4-56BA-4D16-A8F7-C2B1AACEA1C2}"/>
    <cellStyle name="20% - Accent2 13" xfId="4208" hidden="1" xr:uid="{FFF46710-085C-4B31-BCE7-99FA3EB3A612}"/>
    <cellStyle name="20% - Accent2 13" xfId="4601" hidden="1" xr:uid="{D4F69E13-1795-4F97-A257-434C2CC56DA8}"/>
    <cellStyle name="20% - Accent2 13" xfId="4749" hidden="1" xr:uid="{36901FC4-E9D6-40F7-B4BA-37E3EC685E95}"/>
    <cellStyle name="20% - Accent2 13" xfId="5087" hidden="1" xr:uid="{4B48FEBA-A0C6-40C8-8403-B75D39119DC2}"/>
    <cellStyle name="20% - Accent2 13" xfId="5424" hidden="1" xr:uid="{E7798A84-79CC-4366-8E52-39D2E5A15CB0}"/>
    <cellStyle name="20% - Accent2 13" xfId="5989" hidden="1" xr:uid="{CF0136A8-C026-4561-8DB2-17A77E4E5A19}"/>
    <cellStyle name="20% - Accent2 13" xfId="6104" hidden="1" xr:uid="{152A51AD-EC83-4DAB-865D-0DD83993FA06}"/>
    <cellStyle name="20% - Accent2 13" xfId="6827" hidden="1" xr:uid="{1B8E7744-E75C-4238-9D61-42BEA2786C98}"/>
    <cellStyle name="20% - Accent2 13" xfId="7000" hidden="1" xr:uid="{2F5C5E4A-94B6-47FB-9308-0A602B63FC34}"/>
    <cellStyle name="20% - Accent2 13" xfId="7393" hidden="1" xr:uid="{843813D0-D78E-422B-91AD-3D4DF3AB3B87}"/>
    <cellStyle name="20% - Accent2 13" xfId="7541" hidden="1" xr:uid="{8BBCD6AD-87FF-4E6F-90FF-4C1939ED98C6}"/>
    <cellStyle name="20% - Accent2 13" xfId="7879" hidden="1" xr:uid="{07B4CA66-CD4C-44CE-8109-7214F6A98192}"/>
    <cellStyle name="20% - Accent2 13" xfId="8216" hidden="1" xr:uid="{C11E66EE-5B26-450D-9859-1B3A05BA0C3C}"/>
    <cellStyle name="20% - Accent2 3 2 3 2" xfId="480" hidden="1" xr:uid="{E754AFB1-1699-4172-8296-5AEAB31A81EA}"/>
    <cellStyle name="20% - Accent2 3 2 3 2" xfId="595" hidden="1" xr:uid="{5C055F19-A7FB-48E2-85A0-57107C521A00}"/>
    <cellStyle name="20% - Accent2 3 2 3 2" xfId="1318" hidden="1" xr:uid="{69B0EEDE-BD31-4D59-A1AD-A03C81715331}"/>
    <cellStyle name="20% - Accent2 3 2 3 2" xfId="1491" hidden="1" xr:uid="{5493CEE9-B890-48D7-B8C5-F4D6FB708163}"/>
    <cellStyle name="20% - Accent2 3 2 3 2" xfId="1884" hidden="1" xr:uid="{695885B8-7983-4C19-AEE5-6053E2377D04}"/>
    <cellStyle name="20% - Accent2 3 2 3 2" xfId="2032" hidden="1" xr:uid="{53B8C672-A4B5-44B9-B81F-A83A85BF5E02}"/>
    <cellStyle name="20% - Accent2 3 2 3 2" xfId="2370" hidden="1" xr:uid="{685DAE06-486E-46D1-B220-2F3A1B684C38}"/>
    <cellStyle name="20% - Accent2 3 2 3 2" xfId="2707" hidden="1" xr:uid="{6B405D93-21AA-4050-A327-148557CFAF30}"/>
    <cellStyle name="20% - Accent2 3 2 3 2" xfId="3273" hidden="1" xr:uid="{32DEE336-72EE-4D92-9C01-CBFC3C5DE4BB}"/>
    <cellStyle name="20% - Accent2 3 2 3 2" xfId="3388" hidden="1" xr:uid="{E6CDDCFE-3299-4EF2-8CD7-445A165BC7A4}"/>
    <cellStyle name="20% - Accent2 3 2 3 2" xfId="4111" hidden="1" xr:uid="{973B935D-C341-432A-802B-BB5728154DB6}"/>
    <cellStyle name="20% - Accent2 3 2 3 2" xfId="4284" hidden="1" xr:uid="{5CE58C57-5C28-403B-A356-78081BE77E31}"/>
    <cellStyle name="20% - Accent2 3 2 3 2" xfId="4677" hidden="1" xr:uid="{A61CBDE5-D8CF-4656-8740-F0F292DB3056}"/>
    <cellStyle name="20% - Accent2 3 2 3 2" xfId="4825" hidden="1" xr:uid="{CC8344F0-84A1-4D6A-A3FA-C5B49FD8D475}"/>
    <cellStyle name="20% - Accent2 3 2 3 2" xfId="5163" hidden="1" xr:uid="{6332E109-274C-4985-B351-21D85EE47261}"/>
    <cellStyle name="20% - Accent2 3 2 3 2" xfId="5500" hidden="1" xr:uid="{51FD632C-ACDE-408D-800C-08A7601DFEF6}"/>
    <cellStyle name="20% - Accent2 3 2 3 2" xfId="6065" hidden="1" xr:uid="{2FDCCE80-90D2-437B-A790-AECAF4D06909}"/>
    <cellStyle name="20% - Accent2 3 2 3 2" xfId="6180" hidden="1" xr:uid="{74F899F2-80AD-477D-8357-FB8D58D0A67A}"/>
    <cellStyle name="20% - Accent2 3 2 3 2" xfId="6903" hidden="1" xr:uid="{EE4CCFB9-6A6B-47AE-919A-509E78D78D93}"/>
    <cellStyle name="20% - Accent2 3 2 3 2" xfId="7076" hidden="1" xr:uid="{0F86E8B7-E936-4239-9337-AA7898A4859E}"/>
    <cellStyle name="20% - Accent2 3 2 3 2" xfId="7469" hidden="1" xr:uid="{0ED79045-9C04-41D6-A9E7-ED322A594B24}"/>
    <cellStyle name="20% - Accent2 3 2 3 2" xfId="7617" hidden="1" xr:uid="{56C0AB18-E98D-4E20-9692-2FF9593EB76E}"/>
    <cellStyle name="20% - Accent2 3 2 3 2" xfId="7955" hidden="1" xr:uid="{2488CFA8-8EFD-4B4D-8093-71370FDD1BA8}"/>
    <cellStyle name="20% - Accent2 3 2 3 2" xfId="8292" hidden="1" xr:uid="{AEEE600C-DE1B-4490-9FCF-623AF7C13639}"/>
    <cellStyle name="20% - Accent2 3 2 4 2" xfId="433" hidden="1" xr:uid="{DF168631-6BBC-444C-9435-6B4A44BC17A4}"/>
    <cellStyle name="20% - Accent2 3 2 4 2" xfId="548" hidden="1" xr:uid="{5C20A272-DC0F-4986-B7D0-A9B48D27DDE7}"/>
    <cellStyle name="20% - Accent2 3 2 4 2" xfId="1271" hidden="1" xr:uid="{CA2693E5-D730-49FE-9EE1-57AA1090679E}"/>
    <cellStyle name="20% - Accent2 3 2 4 2" xfId="1444" hidden="1" xr:uid="{798EB05C-F96E-44D4-9DB1-3AB7099F0D36}"/>
    <cellStyle name="20% - Accent2 3 2 4 2" xfId="1837" hidden="1" xr:uid="{4E963635-8AAA-4E5B-A10F-5F0829094A59}"/>
    <cellStyle name="20% - Accent2 3 2 4 2" xfId="1985" hidden="1" xr:uid="{24040074-904E-4C47-93E7-7A678ED8A9B6}"/>
    <cellStyle name="20% - Accent2 3 2 4 2" xfId="2323" hidden="1" xr:uid="{F9B3E7CD-CBC4-415D-900B-735B8C79EC2B}"/>
    <cellStyle name="20% - Accent2 3 2 4 2" xfId="2660" hidden="1" xr:uid="{0E47AA4B-E27F-43AB-AF4A-31473D37859D}"/>
    <cellStyle name="20% - Accent2 3 2 4 2" xfId="3226" hidden="1" xr:uid="{2352A704-16EC-4B80-83F4-0783FE731550}"/>
    <cellStyle name="20% - Accent2 3 2 4 2" xfId="3341" hidden="1" xr:uid="{86C91642-3242-4807-A88E-D3BE8E0F67B9}"/>
    <cellStyle name="20% - Accent2 3 2 4 2" xfId="4064" hidden="1" xr:uid="{B1019397-985F-4C85-9739-5AA5F234965C}"/>
    <cellStyle name="20% - Accent2 3 2 4 2" xfId="4237" hidden="1" xr:uid="{8D488834-4CB9-4E82-91D3-76299ACBC8E0}"/>
    <cellStyle name="20% - Accent2 3 2 4 2" xfId="4630" hidden="1" xr:uid="{74291FD2-55BD-415F-81C0-0B8DFFAAF7C3}"/>
    <cellStyle name="20% - Accent2 3 2 4 2" xfId="4778" hidden="1" xr:uid="{7A35640E-A9BC-4D26-8D44-BC1346A79BC3}"/>
    <cellStyle name="20% - Accent2 3 2 4 2" xfId="5116" hidden="1" xr:uid="{D33BAA65-B105-4FFA-B56E-89A48FD64D79}"/>
    <cellStyle name="20% - Accent2 3 2 4 2" xfId="5453" hidden="1" xr:uid="{A5D124DD-126B-40B4-9D8E-3E506AC074C6}"/>
    <cellStyle name="20% - Accent2 3 2 4 2" xfId="6018" hidden="1" xr:uid="{D09D903D-53E0-4E31-BB07-E5C1F3A035A4}"/>
    <cellStyle name="20% - Accent2 3 2 4 2" xfId="6133" hidden="1" xr:uid="{F1DF93FF-1620-404A-8676-AB8F1754872D}"/>
    <cellStyle name="20% - Accent2 3 2 4 2" xfId="6856" hidden="1" xr:uid="{538E8C1E-7593-402E-90FB-6D0286ABAD0C}"/>
    <cellStyle name="20% - Accent2 3 2 4 2" xfId="7029" hidden="1" xr:uid="{CC27150D-1F96-4498-A0A7-020CA02D3753}"/>
    <cellStyle name="20% - Accent2 3 2 4 2" xfId="7422" hidden="1" xr:uid="{2D82F6D3-C975-45DA-8271-F5E4563A867E}"/>
    <cellStyle name="20% - Accent2 3 2 4 2" xfId="7570" hidden="1" xr:uid="{6AF78115-3769-48D3-932A-75833754E907}"/>
    <cellStyle name="20% - Accent2 3 2 4 2" xfId="7908" hidden="1" xr:uid="{DBD697A4-0F94-43BB-A3B7-8A4872992FDF}"/>
    <cellStyle name="20% - Accent2 3 2 4 2" xfId="8245" hidden="1" xr:uid="{B83FCE97-8018-4A3F-A72D-D13C85C36DA5}"/>
    <cellStyle name="20% - Accent2 3 3 3 2" xfId="432" hidden="1" xr:uid="{05E75EE2-6CE0-4D94-BB79-B049A2569264}"/>
    <cellStyle name="20% - Accent2 3 3 3 2" xfId="547" hidden="1" xr:uid="{3C4C36FF-1A43-47E9-A8F7-1E7D59412BF9}"/>
    <cellStyle name="20% - Accent2 3 3 3 2" xfId="1270" hidden="1" xr:uid="{A0F5BB26-4A6D-4020-986B-7B97492FD296}"/>
    <cellStyle name="20% - Accent2 3 3 3 2" xfId="1443" hidden="1" xr:uid="{A28BC912-0CD6-4AE6-8D58-47607810145E}"/>
    <cellStyle name="20% - Accent2 3 3 3 2" xfId="1836" hidden="1" xr:uid="{80D7A8D0-4049-4CCF-8525-6C6BFD24B69B}"/>
    <cellStyle name="20% - Accent2 3 3 3 2" xfId="1984" hidden="1" xr:uid="{A67A64A7-2F59-4303-A1D6-3CAA0D22135A}"/>
    <cellStyle name="20% - Accent2 3 3 3 2" xfId="2322" hidden="1" xr:uid="{EE55494E-6825-4BA1-BB4A-32C42DF3C718}"/>
    <cellStyle name="20% - Accent2 3 3 3 2" xfId="2659" hidden="1" xr:uid="{0273C4D5-0355-4F7F-8F21-F17194042865}"/>
    <cellStyle name="20% - Accent2 3 3 3 2" xfId="3225" hidden="1" xr:uid="{25A9143E-DB8A-485B-89ED-856D6D0F6481}"/>
    <cellStyle name="20% - Accent2 3 3 3 2" xfId="3340" hidden="1" xr:uid="{C4912783-7F8E-4CC1-867D-1A2232669D6D}"/>
    <cellStyle name="20% - Accent2 3 3 3 2" xfId="4063" hidden="1" xr:uid="{9032863C-A227-42FA-A4A4-E8C182E1C743}"/>
    <cellStyle name="20% - Accent2 3 3 3 2" xfId="4236" hidden="1" xr:uid="{C3CE91DD-DF48-41A4-9272-B0B7EC0F2A2B}"/>
    <cellStyle name="20% - Accent2 3 3 3 2" xfId="4629" hidden="1" xr:uid="{C4D2F34F-3F31-40FA-983C-190ADBAAD771}"/>
    <cellStyle name="20% - Accent2 3 3 3 2" xfId="4777" hidden="1" xr:uid="{6EACF625-262B-42C8-9FA5-22984A37EF54}"/>
    <cellStyle name="20% - Accent2 3 3 3 2" xfId="5115" hidden="1" xr:uid="{E401B571-C7E3-4505-B582-B14BBEF7C3C1}"/>
    <cellStyle name="20% - Accent2 3 3 3 2" xfId="5452" hidden="1" xr:uid="{83FC8873-C6CE-4B8E-9139-32B03D946D6B}"/>
    <cellStyle name="20% - Accent2 3 3 3 2" xfId="6017" hidden="1" xr:uid="{1607854A-B255-4A08-8C51-19C657CE1123}"/>
    <cellStyle name="20% - Accent2 3 3 3 2" xfId="6132" hidden="1" xr:uid="{462957CC-819C-4308-B799-74BBFADE28F6}"/>
    <cellStyle name="20% - Accent2 3 3 3 2" xfId="6855" hidden="1" xr:uid="{A03EFC4D-E5AF-4CC9-94E6-7FC2788438FF}"/>
    <cellStyle name="20% - Accent2 3 3 3 2" xfId="7028" hidden="1" xr:uid="{9717092A-D62F-4916-B13F-08A1D7A2C72C}"/>
    <cellStyle name="20% - Accent2 3 3 3 2" xfId="7421" hidden="1" xr:uid="{A7034170-EEEE-45F5-850F-3C23413DC74F}"/>
    <cellStyle name="20% - Accent2 3 3 3 2" xfId="7569" hidden="1" xr:uid="{17CA2783-C022-4D30-8441-2CCDEAE2840E}"/>
    <cellStyle name="20% - Accent2 3 3 3 2" xfId="7907" hidden="1" xr:uid="{1938AA29-7F07-44F4-8DA5-BE57EE48FDCF}"/>
    <cellStyle name="20% - Accent2 3 3 3 2" xfId="8244" hidden="1" xr:uid="{C18DE768-06DA-421F-A83E-CCDA60284041}"/>
    <cellStyle name="20% - Accent2 4 2 3 2" xfId="481" hidden="1" xr:uid="{A689D296-62CC-4E35-8A9F-FDFB64E02A7F}"/>
    <cellStyle name="20% - Accent2 4 2 3 2" xfId="596" hidden="1" xr:uid="{15F5D29E-C0D1-4795-8B9F-74F33CC77565}"/>
    <cellStyle name="20% - Accent2 4 2 3 2" xfId="1319" hidden="1" xr:uid="{FCD7874A-5AC1-4300-B456-E7D1CE12AA69}"/>
    <cellStyle name="20% - Accent2 4 2 3 2" xfId="1492" hidden="1" xr:uid="{DD5DFF87-EEAC-4AAE-82E6-290DF6B6916D}"/>
    <cellStyle name="20% - Accent2 4 2 3 2" xfId="1885" hidden="1" xr:uid="{05ADEDDE-ED57-427E-B3F1-004E94F7D495}"/>
    <cellStyle name="20% - Accent2 4 2 3 2" xfId="2033" hidden="1" xr:uid="{E1FB8D6E-113C-4712-A059-BD125E02E6A3}"/>
    <cellStyle name="20% - Accent2 4 2 3 2" xfId="2371" hidden="1" xr:uid="{80ECDC8C-4951-49F4-9326-0D1C1FCB4EBA}"/>
    <cellStyle name="20% - Accent2 4 2 3 2" xfId="2708" hidden="1" xr:uid="{823A50A3-5A4C-4C9B-9FFF-768BD224605C}"/>
    <cellStyle name="20% - Accent2 4 2 3 2" xfId="3274" hidden="1" xr:uid="{5D5D3A32-66B5-4CEF-8BEB-F5D1A0CBFBAE}"/>
    <cellStyle name="20% - Accent2 4 2 3 2" xfId="3389" hidden="1" xr:uid="{09AEF7C1-74B6-4288-89BF-BA2269DBEE9F}"/>
    <cellStyle name="20% - Accent2 4 2 3 2" xfId="4112" hidden="1" xr:uid="{F79B0219-78BB-45A7-A8BF-A25822F5EA91}"/>
    <cellStyle name="20% - Accent2 4 2 3 2" xfId="4285" hidden="1" xr:uid="{1E77F72D-DF55-4AB1-8A09-4A800A52A581}"/>
    <cellStyle name="20% - Accent2 4 2 3 2" xfId="4678" hidden="1" xr:uid="{C7FD3C75-964F-432C-8AB7-C91C664B3F24}"/>
    <cellStyle name="20% - Accent2 4 2 3 2" xfId="4826" hidden="1" xr:uid="{9D43A9E7-A2E8-46B1-971B-403A6198DAE9}"/>
    <cellStyle name="20% - Accent2 4 2 3 2" xfId="5164" hidden="1" xr:uid="{97740D90-A2A3-4CD2-B386-E93C814EF6DA}"/>
    <cellStyle name="20% - Accent2 4 2 3 2" xfId="5501" hidden="1" xr:uid="{616C2A42-F1FA-444B-A89D-303C7CE6A73F}"/>
    <cellStyle name="20% - Accent2 4 2 3 2" xfId="6066" hidden="1" xr:uid="{BE0768DB-70E2-4083-BFEE-1DB64F146050}"/>
    <cellStyle name="20% - Accent2 4 2 3 2" xfId="6181" hidden="1" xr:uid="{44533DAF-954F-406E-8BB8-B96AD4E1B51A}"/>
    <cellStyle name="20% - Accent2 4 2 3 2" xfId="6904" hidden="1" xr:uid="{EF2C071B-1BDC-457A-A76B-786BE7BE17D9}"/>
    <cellStyle name="20% - Accent2 4 2 3 2" xfId="7077" hidden="1" xr:uid="{ED299D1F-19D9-4B65-89AE-7E70EBCD13E1}"/>
    <cellStyle name="20% - Accent2 4 2 3 2" xfId="7470" hidden="1" xr:uid="{1618FA74-AB19-413A-940D-AFE861D56EAE}"/>
    <cellStyle name="20% - Accent2 4 2 3 2" xfId="7618" hidden="1" xr:uid="{CF58F30A-126C-4967-ADE0-3A838DD7416C}"/>
    <cellStyle name="20% - Accent2 4 2 3 2" xfId="7956" hidden="1" xr:uid="{A5C8ABAA-266A-46A5-A386-15EBE2E40EF4}"/>
    <cellStyle name="20% - Accent2 4 2 3 2" xfId="8293" hidden="1" xr:uid="{D6554A97-0444-4992-923C-5372B055CC36}"/>
    <cellStyle name="20% - Accent2 4 2 4 2" xfId="435" hidden="1" xr:uid="{F89515CF-DEA5-4E1B-818F-11051AA6B304}"/>
    <cellStyle name="20% - Accent2 4 2 4 2" xfId="550" hidden="1" xr:uid="{5AAFFDCD-5FA1-4D82-A9EB-DE05C7487FC7}"/>
    <cellStyle name="20% - Accent2 4 2 4 2" xfId="1273" hidden="1" xr:uid="{99FA7171-789F-4DDD-B041-1A20B1140883}"/>
    <cellStyle name="20% - Accent2 4 2 4 2" xfId="1446" hidden="1" xr:uid="{67322724-3248-4CE8-BEFC-96D30D473D1B}"/>
    <cellStyle name="20% - Accent2 4 2 4 2" xfId="1839" hidden="1" xr:uid="{257D1765-0C2C-4521-8BE5-DDDD7D3C68F1}"/>
    <cellStyle name="20% - Accent2 4 2 4 2" xfId="1987" hidden="1" xr:uid="{BADEE90C-A7B7-47A9-BBE2-2D9BEAB8270F}"/>
    <cellStyle name="20% - Accent2 4 2 4 2" xfId="2325" hidden="1" xr:uid="{D30F5878-F49A-40ED-B160-F5DC1C574ED2}"/>
    <cellStyle name="20% - Accent2 4 2 4 2" xfId="2662" hidden="1" xr:uid="{E85433AB-82A7-43A4-9ADA-64EDBB4AE79F}"/>
    <cellStyle name="20% - Accent2 4 2 4 2" xfId="3228" hidden="1" xr:uid="{11A1BB51-6D61-4ECD-888A-007A8997039B}"/>
    <cellStyle name="20% - Accent2 4 2 4 2" xfId="3343" hidden="1" xr:uid="{0D456572-1517-41C8-8E63-B6DB00C7D7BF}"/>
    <cellStyle name="20% - Accent2 4 2 4 2" xfId="4066" hidden="1" xr:uid="{DF2B6EFF-EA00-47F1-94BE-E5EA397DF533}"/>
    <cellStyle name="20% - Accent2 4 2 4 2" xfId="4239" hidden="1" xr:uid="{3BC11B1D-7AFD-4EF6-BCDF-9CB22969F6FB}"/>
    <cellStyle name="20% - Accent2 4 2 4 2" xfId="4632" hidden="1" xr:uid="{C4E4A0A0-FFF6-41B3-B234-19D0DD870915}"/>
    <cellStyle name="20% - Accent2 4 2 4 2" xfId="4780" hidden="1" xr:uid="{4DDEF3A6-36FA-4840-82CD-5F4E3C0E3C18}"/>
    <cellStyle name="20% - Accent2 4 2 4 2" xfId="5118" hidden="1" xr:uid="{E7215AA3-9DF5-4597-98DD-60BF5AD5313A}"/>
    <cellStyle name="20% - Accent2 4 2 4 2" xfId="5455" hidden="1" xr:uid="{600BC3E8-EC55-4B7C-9190-6050C029DD84}"/>
    <cellStyle name="20% - Accent2 4 2 4 2" xfId="6020" hidden="1" xr:uid="{A546C084-203F-481F-AD15-3A083361A5FD}"/>
    <cellStyle name="20% - Accent2 4 2 4 2" xfId="6135" hidden="1" xr:uid="{B5516B90-9C54-48A4-B1B3-C7890B90E3E8}"/>
    <cellStyle name="20% - Accent2 4 2 4 2" xfId="6858" hidden="1" xr:uid="{605E1FAA-8405-4FD8-9078-4DB7EF219E33}"/>
    <cellStyle name="20% - Accent2 4 2 4 2" xfId="7031" hidden="1" xr:uid="{93C64C32-B1D6-4189-9173-844CEFC31269}"/>
    <cellStyle name="20% - Accent2 4 2 4 2" xfId="7424" hidden="1" xr:uid="{3EF06261-4B0F-45E2-9454-76906288286D}"/>
    <cellStyle name="20% - Accent2 4 2 4 2" xfId="7572" hidden="1" xr:uid="{7EC6B520-D331-4439-952E-515B20871222}"/>
    <cellStyle name="20% - Accent2 4 2 4 2" xfId="7910" hidden="1" xr:uid="{3183B8DE-7B15-429E-86B9-DFAC46E17B54}"/>
    <cellStyle name="20% - Accent2 4 2 4 2" xfId="8247" hidden="1" xr:uid="{F0391FB5-B7ED-4F8D-9B18-A234E8FF6CCF}"/>
    <cellStyle name="20% - Accent2 4 3 3 2" xfId="434" hidden="1" xr:uid="{469AFF93-0320-45ED-8A49-A2973AC8173F}"/>
    <cellStyle name="20% - Accent2 4 3 3 2" xfId="549" hidden="1" xr:uid="{D1BB2709-9894-4957-A7F3-9912974E5D17}"/>
    <cellStyle name="20% - Accent2 4 3 3 2" xfId="1272" hidden="1" xr:uid="{D9891E62-FBB6-4800-9E81-E5248B538874}"/>
    <cellStyle name="20% - Accent2 4 3 3 2" xfId="1445" hidden="1" xr:uid="{87C8EBC4-115B-463C-8CD2-44EAECF30BFA}"/>
    <cellStyle name="20% - Accent2 4 3 3 2" xfId="1838" hidden="1" xr:uid="{FBAC90BA-C189-4746-A313-40EB0FE1D8A8}"/>
    <cellStyle name="20% - Accent2 4 3 3 2" xfId="1986" hidden="1" xr:uid="{038CF206-FD1C-4C55-AE0B-E1284792E1AD}"/>
    <cellStyle name="20% - Accent2 4 3 3 2" xfId="2324" hidden="1" xr:uid="{76E30C56-0622-447E-A9DC-759912602A70}"/>
    <cellStyle name="20% - Accent2 4 3 3 2" xfId="2661" hidden="1" xr:uid="{53EB3ABF-4485-4C9D-860F-99AC6765B4DE}"/>
    <cellStyle name="20% - Accent2 4 3 3 2" xfId="3227" hidden="1" xr:uid="{C73EC003-6DA8-4B24-BFFF-6018DAD7191E}"/>
    <cellStyle name="20% - Accent2 4 3 3 2" xfId="3342" hidden="1" xr:uid="{47743561-F548-4E06-85CE-795326B6A29E}"/>
    <cellStyle name="20% - Accent2 4 3 3 2" xfId="4065" hidden="1" xr:uid="{EF323740-2A5B-4BC7-A304-155C5AE1FA55}"/>
    <cellStyle name="20% - Accent2 4 3 3 2" xfId="4238" hidden="1" xr:uid="{7441699B-347F-4177-B337-B4A10A46C38D}"/>
    <cellStyle name="20% - Accent2 4 3 3 2" xfId="4631" hidden="1" xr:uid="{11DB95E8-8C31-42E3-9BBD-C1D9D3892AC6}"/>
    <cellStyle name="20% - Accent2 4 3 3 2" xfId="4779" hidden="1" xr:uid="{E90D25DE-FC91-4C90-8545-4927F535A1FC}"/>
    <cellStyle name="20% - Accent2 4 3 3 2" xfId="5117" hidden="1" xr:uid="{2E55755C-D390-4CAF-B47F-51A18E4A6A67}"/>
    <cellStyle name="20% - Accent2 4 3 3 2" xfId="5454" hidden="1" xr:uid="{27F146B7-960C-4D83-95A9-9C444286DC23}"/>
    <cellStyle name="20% - Accent2 4 3 3 2" xfId="6019" hidden="1" xr:uid="{AAAB7E35-0E25-459F-86D8-004760C94B7C}"/>
    <cellStyle name="20% - Accent2 4 3 3 2" xfId="6134" hidden="1" xr:uid="{988CAB45-DF8F-4417-9635-2E0810D60BC5}"/>
    <cellStyle name="20% - Accent2 4 3 3 2" xfId="6857" hidden="1" xr:uid="{8518A234-45B7-429A-93FB-5C6CCE038248}"/>
    <cellStyle name="20% - Accent2 4 3 3 2" xfId="7030" hidden="1" xr:uid="{46D74400-A033-493C-928B-FE82B32FEAF3}"/>
    <cellStyle name="20% - Accent2 4 3 3 2" xfId="7423" hidden="1" xr:uid="{9F34F5F7-8ACD-4D62-91F1-B667816A6AFB}"/>
    <cellStyle name="20% - Accent2 4 3 3 2" xfId="7571" hidden="1" xr:uid="{2060504E-3127-4B96-B466-758AF337C516}"/>
    <cellStyle name="20% - Accent2 4 3 3 2" xfId="7909" hidden="1" xr:uid="{EFAED53B-57AE-4D35-8E76-7FF8D279ED39}"/>
    <cellStyle name="20% - Accent2 4 3 3 2" xfId="8246" hidden="1" xr:uid="{475F2857-5B1C-410F-BD0A-2AA499EFB832}"/>
    <cellStyle name="20% - Accent2 5 2" xfId="418" hidden="1" xr:uid="{7A702B4B-01E0-41B2-A2DC-7AFA8882BD9E}"/>
    <cellStyle name="20% - Accent2 5 2" xfId="533" hidden="1" xr:uid="{6F34FCDD-D415-4E3C-89A8-F6865D3768FB}"/>
    <cellStyle name="20% - Accent2 5 2" xfId="1256" hidden="1" xr:uid="{25A87E0F-CA9E-4116-9949-B6291C1AB86F}"/>
    <cellStyle name="20% - Accent2 5 2" xfId="1429" hidden="1" xr:uid="{3372452D-FD3E-4772-A8DF-579CE10FB3B9}"/>
    <cellStyle name="20% - Accent2 5 2" xfId="1822" hidden="1" xr:uid="{54D68768-B4AE-4C3E-8056-AE84FE59FACF}"/>
    <cellStyle name="20% - Accent2 5 2" xfId="1970" hidden="1" xr:uid="{07F6CDD8-8AF5-401A-B7B4-2C6A6D6C5B4D}"/>
    <cellStyle name="20% - Accent2 5 2" xfId="2308" hidden="1" xr:uid="{1BA9A95F-4A84-47C8-A030-506D5C27BEBE}"/>
    <cellStyle name="20% - Accent2 5 2" xfId="2645" hidden="1" xr:uid="{6BAFAEF9-C256-4892-9A30-FEB996D389ED}"/>
    <cellStyle name="20% - Accent2 5 2" xfId="3211" hidden="1" xr:uid="{E4F67C64-F405-416F-94AA-A8FBE5EA8A06}"/>
    <cellStyle name="20% - Accent2 5 2" xfId="3326" hidden="1" xr:uid="{A34E9ED6-3A07-41AC-9481-2D59F11E7D6B}"/>
    <cellStyle name="20% - Accent2 5 2" xfId="4049" hidden="1" xr:uid="{14993674-DEB1-4C7B-9A84-A21EBD4B2381}"/>
    <cellStyle name="20% - Accent2 5 2" xfId="4222" hidden="1" xr:uid="{36717232-9A42-4758-B180-CCAC98E5D84E}"/>
    <cellStyle name="20% - Accent2 5 2" xfId="4615" hidden="1" xr:uid="{1EFDD455-FB8A-4FCA-BF2B-11D32219A300}"/>
    <cellStyle name="20% - Accent2 5 2" xfId="4763" hidden="1" xr:uid="{124413D9-FFF5-4A6C-A10A-325224413896}"/>
    <cellStyle name="20% - Accent2 5 2" xfId="5101" hidden="1" xr:uid="{CFCEA883-1AEA-4BD4-9080-DD3C47936F32}"/>
    <cellStyle name="20% - Accent2 5 2" xfId="5438" hidden="1" xr:uid="{AC52BFC6-FE63-4514-BCDB-5E23DF2610F7}"/>
    <cellStyle name="20% - Accent2 5 2" xfId="6003" hidden="1" xr:uid="{617D23B6-D20A-48C4-A58F-43E1AF6C1CF1}"/>
    <cellStyle name="20% - Accent2 5 2" xfId="6118" hidden="1" xr:uid="{62C9125B-A4AE-4321-A2B2-FB176D931FA3}"/>
    <cellStyle name="20% - Accent2 5 2" xfId="6841" hidden="1" xr:uid="{DA2FA036-0EF2-4EB2-B577-61346FC1FC59}"/>
    <cellStyle name="20% - Accent2 5 2" xfId="7014" hidden="1" xr:uid="{2544A6E7-6B9D-44F9-BC2B-FF9AD6766C62}"/>
    <cellStyle name="20% - Accent2 5 2" xfId="7407" hidden="1" xr:uid="{0D8BB4B8-1B45-462F-A041-11C84C48868B}"/>
    <cellStyle name="20% - Accent2 5 2" xfId="7555" hidden="1" xr:uid="{D286E20E-9CAF-4AE9-A495-C72DBFC1A044}"/>
    <cellStyle name="20% - Accent2 5 2" xfId="7893" hidden="1" xr:uid="{F28DADF4-AE20-4D74-AAC2-6202B6A3D8BF}"/>
    <cellStyle name="20% - Accent2 5 2" xfId="8230" hidden="1" xr:uid="{1886C20E-9929-45AB-A7DF-252E87C696C9}"/>
    <cellStyle name="20% - Accent2 7" xfId="95" hidden="1" xr:uid="{C4BB9823-ADFD-4959-AF66-072F64D2A8D6}"/>
    <cellStyle name="20% - Accent2 7" xfId="89" hidden="1" xr:uid="{2C5AEF44-CBAF-483C-BC52-6E72911F1DAC}"/>
    <cellStyle name="20% - Accent2 7" xfId="248" hidden="1" xr:uid="{47E4EDFC-DC1E-4D17-96AC-4DD64172B467}"/>
    <cellStyle name="20% - Accent2 7" xfId="324" hidden="1" xr:uid="{60722597-3192-45FB-8206-369BA9559AB2}"/>
    <cellStyle name="20% - Accent2 7" xfId="903" hidden="1" xr:uid="{49641A3B-1AFA-44AB-B848-F70B6D0F6A9F}"/>
    <cellStyle name="20% - Accent2 7" xfId="987" hidden="1" xr:uid="{8E683547-986E-41CF-95AC-2F5AB8047588}"/>
    <cellStyle name="20% - Accent2 7" xfId="1063" hidden="1" xr:uid="{711ADCED-57B8-4634-9A30-D761EB890C39}"/>
    <cellStyle name="20% - Accent2 7" xfId="818" hidden="1" xr:uid="{2E8FFE64-326D-4C1F-BF0E-B331FA1FAE5D}"/>
    <cellStyle name="20% - Accent2 7" xfId="807" hidden="1" xr:uid="{5F8E5706-8620-43F0-8877-2B6C3DF9C40A}"/>
    <cellStyle name="20% - Accent2 7" xfId="774" hidden="1" xr:uid="{73EDD6E2-D532-4273-A698-1CEEB68834AE}"/>
    <cellStyle name="20% - Accent2 7" xfId="1518" hidden="1" xr:uid="{6B73A480-507C-477B-A3EF-31BA814006DA}"/>
    <cellStyle name="20% - Accent2 7" xfId="1582" hidden="1" xr:uid="{B3E6C293-F420-456C-A2BB-2CFA909D84AF}"/>
    <cellStyle name="20% - Accent2 7" xfId="1658" hidden="1" xr:uid="{6F7B7F54-F1D2-4087-828E-CDEBF08B220E}"/>
    <cellStyle name="20% - Accent2 7" xfId="88" hidden="1" xr:uid="{E240CBE6-8B98-4925-BE1F-D02CAD33DF5B}"/>
    <cellStyle name="20% - Accent2 7" xfId="674" hidden="1" xr:uid="{99069AE4-51A4-4885-BD99-BCA0F09C4AE2}"/>
    <cellStyle name="20% - Accent2 7" xfId="923" hidden="1" xr:uid="{F6D9EB45-3E32-475D-8DD6-F1C0C7187300}"/>
    <cellStyle name="20% - Accent2 7" xfId="2054" hidden="1" xr:uid="{DED12D5C-E908-41EA-8489-F6DC1665A0C9}"/>
    <cellStyle name="20% - Accent2 7" xfId="2114" hidden="1" xr:uid="{CCEB55EB-30BD-49EB-983B-CB91B3AE8683}"/>
    <cellStyle name="20% - Accent2 7" xfId="2190" hidden="1" xr:uid="{0CEE1AE5-1172-4E84-9F89-7190989D71B4}"/>
    <cellStyle name="20% - Accent2 7" xfId="2392" hidden="1" xr:uid="{4854A79A-7D3B-4A27-833B-04A2774426E9}"/>
    <cellStyle name="20% - Accent2 7" xfId="2451" hidden="1" xr:uid="{41CA6465-494A-41B3-B3FF-E051AED66F73}"/>
    <cellStyle name="20% - Accent2 7" xfId="2527" hidden="1" xr:uid="{0A7B055E-6615-4D0B-AEB9-BD630AC12C65}"/>
    <cellStyle name="20% - Accent2 7" xfId="2729" hidden="1" xr:uid="{FFA5FB9C-3514-4D4B-AE7C-62221EE0320D}"/>
    <cellStyle name="20% - Accent2 7" xfId="2788" hidden="1" xr:uid="{751D160C-2C42-476F-8F68-6D6D22F7E350}"/>
    <cellStyle name="20% - Accent2 7" xfId="2888" hidden="1" xr:uid="{688CFAF4-9A26-4E67-BA4F-192CFEA8CDF7}"/>
    <cellStyle name="20% - Accent2 7" xfId="2882" hidden="1" xr:uid="{14454126-B34A-4D01-8E34-0819940C3BFB}"/>
    <cellStyle name="20% - Accent2 7" xfId="3041" hidden="1" xr:uid="{27749F16-BB2B-4905-B845-99CE502EA1FB}"/>
    <cellStyle name="20% - Accent2 7" xfId="3117" hidden="1" xr:uid="{87CA0E9E-8F4C-4C73-9FB9-73DD72C175CC}"/>
    <cellStyle name="20% - Accent2 7" xfId="3696" hidden="1" xr:uid="{3F37DBEF-02A2-4E36-8CC6-250CA619A058}"/>
    <cellStyle name="20% - Accent2 7" xfId="3780" hidden="1" xr:uid="{5F4AC9C2-F0FD-45B2-9E32-96831C98E9D4}"/>
    <cellStyle name="20% - Accent2 7" xfId="3856" hidden="1" xr:uid="{F74B9C1F-0341-4742-88A9-C319478C8814}"/>
    <cellStyle name="20% - Accent2 7" xfId="3611" hidden="1" xr:uid="{D2524351-30ED-40B4-9D60-D39E206DE9C4}"/>
    <cellStyle name="20% - Accent2 7" xfId="3600" hidden="1" xr:uid="{4B037663-5590-4266-B8B9-623B1B1EBE48}"/>
    <cellStyle name="20% - Accent2 7" xfId="3567" hidden="1" xr:uid="{3FF19153-CC7E-4F45-88E9-C3E865DC5A87}"/>
    <cellStyle name="20% - Accent2 7" xfId="4311" hidden="1" xr:uid="{6AEB3029-2F69-40B7-8B3B-D60A8E839796}"/>
    <cellStyle name="20% - Accent2 7" xfId="4375" hidden="1" xr:uid="{A89E0107-5DAD-48B5-A7C6-D74023D811D3}"/>
    <cellStyle name="20% - Accent2 7" xfId="4451" hidden="1" xr:uid="{30F10345-3988-4821-A814-A2EDEA0AF14D}"/>
    <cellStyle name="20% - Accent2 7" xfId="2881" hidden="1" xr:uid="{D5393B8C-0694-438D-9D76-BD635FEC6DEE}"/>
    <cellStyle name="20% - Accent2 7" xfId="3467" hidden="1" xr:uid="{7C85B676-6C46-4F0D-AC85-8062C159DB72}"/>
    <cellStyle name="20% - Accent2 7" xfId="3716" hidden="1" xr:uid="{8093123C-BF38-4EC5-B513-2F4D47194948}"/>
    <cellStyle name="20% - Accent2 7" xfId="4847" hidden="1" xr:uid="{05B4CA7C-F048-46DD-BC38-6DAD56F95DB7}"/>
    <cellStyle name="20% - Accent2 7" xfId="4907" hidden="1" xr:uid="{BAFFE127-0843-4BC8-A0C2-FB9597E76A1B}"/>
    <cellStyle name="20% - Accent2 7" xfId="4983" hidden="1" xr:uid="{6F56E49C-1FBE-4AC3-8F6C-4A54A4E1CC79}"/>
    <cellStyle name="20% - Accent2 7" xfId="5185" hidden="1" xr:uid="{CF65D184-7BED-4C6D-BA90-5CB93B639199}"/>
    <cellStyle name="20% - Accent2 7" xfId="5244" hidden="1" xr:uid="{1390BD1D-6ED6-41F3-924F-5521FF119630}"/>
    <cellStyle name="20% - Accent2 7" xfId="5320" hidden="1" xr:uid="{04DE334D-6C43-488E-88C8-3D3B2F5A491C}"/>
    <cellStyle name="20% - Accent2 7" xfId="5522" hidden="1" xr:uid="{84BE4B49-76DF-4D29-9C14-16588B45D018}"/>
    <cellStyle name="20% - Accent2 7" xfId="5581" hidden="1" xr:uid="{B9FA4DA1-D164-46E9-9260-2495064F3618}"/>
    <cellStyle name="20% - Accent2 7" xfId="5680" hidden="1" xr:uid="{EF29EE96-F76A-423C-9A30-B5C30CC45C6E}"/>
    <cellStyle name="20% - Accent2 7" xfId="5674" hidden="1" xr:uid="{C402C94A-ECD5-442C-8066-E9C3FA13D041}"/>
    <cellStyle name="20% - Accent2 7" xfId="5833" hidden="1" xr:uid="{9E0E4773-2F3E-49A8-AAC8-79E67CE0E28C}"/>
    <cellStyle name="20% - Accent2 7" xfId="5909" hidden="1" xr:uid="{DA991FAA-9839-4828-AF7F-E0EF92CA5564}"/>
    <cellStyle name="20% - Accent2 7" xfId="6488" hidden="1" xr:uid="{8AC4C414-E44E-421D-9B4F-18E85098C3A7}"/>
    <cellStyle name="20% - Accent2 7" xfId="6572" hidden="1" xr:uid="{F2841464-D80B-4F88-AB9C-0DCFA044CC5A}"/>
    <cellStyle name="20% - Accent2 7" xfId="6648" hidden="1" xr:uid="{40789350-8234-4725-B320-5720CE687BBE}"/>
    <cellStyle name="20% - Accent2 7" xfId="6403" hidden="1" xr:uid="{EC1A5376-C6D0-4660-87D0-26E65D03680E}"/>
    <cellStyle name="20% - Accent2 7" xfId="6392" hidden="1" xr:uid="{5FFEA182-B181-44AF-B7CC-F0AE07A42977}"/>
    <cellStyle name="20% - Accent2 7" xfId="6359" hidden="1" xr:uid="{5E9D2F68-AA68-4C23-856A-04607613EFB3}"/>
    <cellStyle name="20% - Accent2 7" xfId="7103" hidden="1" xr:uid="{7125DCE8-F148-49BA-B7D1-6245F6A033A1}"/>
    <cellStyle name="20% - Accent2 7" xfId="7167" hidden="1" xr:uid="{8A14FF2B-4D1B-40AD-873E-3C1F155A9080}"/>
    <cellStyle name="20% - Accent2 7" xfId="7243" hidden="1" xr:uid="{C7629F77-1864-47F7-9C66-0BF4948466AD}"/>
    <cellStyle name="20% - Accent2 7" xfId="5673" hidden="1" xr:uid="{345183B8-48C8-44EB-A9F6-2F9159CF7875}"/>
    <cellStyle name="20% - Accent2 7" xfId="6259" hidden="1" xr:uid="{6CAA3CC0-9A97-4D2A-B331-EC3FB5DE3DDE}"/>
    <cellStyle name="20% - Accent2 7" xfId="6508" hidden="1" xr:uid="{AE90313C-5778-4635-AC62-B9C7C1249736}"/>
    <cellStyle name="20% - Accent2 7" xfId="7639" hidden="1" xr:uid="{D1F85091-68E9-48CA-9D25-491321D6E837}"/>
    <cellStyle name="20% - Accent2 7" xfId="7699" hidden="1" xr:uid="{C14F0DE7-E79B-445D-BD21-F9861C21DCC4}"/>
    <cellStyle name="20% - Accent2 7" xfId="7775" hidden="1" xr:uid="{6473AD13-EA27-4099-BD98-2CE7FDB6FC43}"/>
    <cellStyle name="20% - Accent2 7" xfId="7977" hidden="1" xr:uid="{3924D5C7-81E0-45B6-A5FE-76B1F3C3D86A}"/>
    <cellStyle name="20% - Accent2 7" xfId="8036" hidden="1" xr:uid="{6CBAC4BA-380E-4C20-BA12-D66590BAF2BE}"/>
    <cellStyle name="20% - Accent2 7" xfId="8112" hidden="1" xr:uid="{2C5F947B-BF1A-47B0-8A63-CA8F213A36CA}"/>
    <cellStyle name="20% - Accent2 7" xfId="8314" hidden="1" xr:uid="{D54C2BF3-486A-4E3D-897A-5FE92CFCAB1D}"/>
    <cellStyle name="20% - Accent2 7" xfId="8373" hidden="1" xr:uid="{9CC56B3A-5A13-46EE-8B0B-7FF337C5DC2F}"/>
    <cellStyle name="20% - Accent2 8" xfId="111" hidden="1" xr:uid="{0ABCBF0F-5AB4-48E2-9DC9-234E1370E492}"/>
    <cellStyle name="20% - Accent2 8" xfId="194" hidden="1" xr:uid="{3877EB92-6B31-4B39-9682-19276DC1C634}"/>
    <cellStyle name="20% - Accent2 8" xfId="270" hidden="1" xr:uid="{E939B4DA-9509-4728-9E60-0FF78DB74D14}"/>
    <cellStyle name="20% - Accent2 8" xfId="348" hidden="1" xr:uid="{A9039044-18DB-4FA8-B1AA-4FF91664208A}"/>
    <cellStyle name="20% - Accent2 8" xfId="933" hidden="1" xr:uid="{D64C8F5D-3F8B-4A5B-96E0-29CA0447C7FB}"/>
    <cellStyle name="20% - Accent2 8" xfId="1009" hidden="1" xr:uid="{E00E6404-CA94-49F8-92D6-E0924B8111AB}"/>
    <cellStyle name="20% - Accent2 8" xfId="1088" hidden="1" xr:uid="{9A6D6AEC-BA2E-4498-934C-BCA0C562DBF1}"/>
    <cellStyle name="20% - Accent2 8" xfId="777" hidden="1" xr:uid="{EAF72BD9-6F8F-4CDE-A54F-22FB8F4F495F}"/>
    <cellStyle name="20% - Accent2 8" xfId="832" hidden="1" xr:uid="{5EACDB03-BB1F-44B0-97F2-E80A252A2157}"/>
    <cellStyle name="20% - Accent2 8" xfId="867" hidden="1" xr:uid="{1719B9D8-FE3F-4F35-85D8-BD73DA7CE225}"/>
    <cellStyle name="20% - Accent2 8" xfId="1528" hidden="1" xr:uid="{628A44B4-6AA2-4FBF-81DC-2D6CB52D5845}"/>
    <cellStyle name="20% - Accent2 8" xfId="1604" hidden="1" xr:uid="{6C6DF6D9-2F07-4082-8DD9-7FF9A67F6AC8}"/>
    <cellStyle name="20% - Accent2 8" xfId="1682" hidden="1" xr:uid="{0157CD6F-F402-4B1A-8DE8-457036F0AE4D}"/>
    <cellStyle name="20% - Accent2 8" xfId="661" hidden="1" xr:uid="{241D30D7-D43D-4271-A88C-48C1C0C31697}"/>
    <cellStyle name="20% - Accent2 8" xfId="1204" hidden="1" xr:uid="{54AB1709-AACB-438C-A3A1-62116FBF04C9}"/>
    <cellStyle name="20% - Accent2 8" xfId="1349" hidden="1" xr:uid="{8E2AF1B6-6D6A-45D8-94B1-4AE15F800A47}"/>
    <cellStyle name="20% - Accent2 8" xfId="2060" hidden="1" xr:uid="{D144F604-9B6A-4D61-97DC-A461B560FE45}"/>
    <cellStyle name="20% - Accent2 8" xfId="2136" hidden="1" xr:uid="{54422A73-92CC-49FA-81DD-43E6C6DF2B3B}"/>
    <cellStyle name="20% - Accent2 8" xfId="2214" hidden="1" xr:uid="{E4C602FE-D6A7-4016-8956-C8BE37BE6878}"/>
    <cellStyle name="20% - Accent2 8" xfId="2397" hidden="1" xr:uid="{E2D65F1F-1350-44A9-A1D2-BAF9A5F0C796}"/>
    <cellStyle name="20% - Accent2 8" xfId="2473" hidden="1" xr:uid="{31C079A2-5988-4745-8DCE-0E9AB346BA84}"/>
    <cellStyle name="20% - Accent2 8" xfId="2551" hidden="1" xr:uid="{97C0B1B8-2231-4153-A6AE-7B5FAAF3AD5A}"/>
    <cellStyle name="20% - Accent2 8" xfId="2734" hidden="1" xr:uid="{ED1C8AC9-6170-4413-BB53-0A32C482EC6E}"/>
    <cellStyle name="20% - Accent2 8" xfId="2810" hidden="1" xr:uid="{79251F25-37E5-446B-8354-C50FCF39F283}"/>
    <cellStyle name="20% - Accent2 8" xfId="2904" hidden="1" xr:uid="{87DA3210-1B61-4BA9-A8F1-A14A1508080F}"/>
    <cellStyle name="20% - Accent2 8" xfId="2987" hidden="1" xr:uid="{21CD2D5E-8D42-46B9-9AED-30C10AEF27C2}"/>
    <cellStyle name="20% - Accent2 8" xfId="3063" hidden="1" xr:uid="{E951795A-7CDD-4343-86D3-C65CE01858BE}"/>
    <cellStyle name="20% - Accent2 8" xfId="3141" hidden="1" xr:uid="{BD707B74-380B-483F-A399-FF924C582B61}"/>
    <cellStyle name="20% - Accent2 8" xfId="3726" hidden="1" xr:uid="{56210F76-14CC-4643-8C72-F49833995D51}"/>
    <cellStyle name="20% - Accent2 8" xfId="3802" hidden="1" xr:uid="{95197689-44B4-4192-8CEE-C0F13AFF0DA5}"/>
    <cellStyle name="20% - Accent2 8" xfId="3881" hidden="1" xr:uid="{50379C89-9577-4CD9-9070-9BA6D9BB5422}"/>
    <cellStyle name="20% - Accent2 8" xfId="3570" hidden="1" xr:uid="{A2B1E2DB-3B61-4EEF-8DD8-28B668CC0428}"/>
    <cellStyle name="20% - Accent2 8" xfId="3625" hidden="1" xr:uid="{36D33ABC-8A09-4F34-BE7C-D1429A7AF505}"/>
    <cellStyle name="20% - Accent2 8" xfId="3660" hidden="1" xr:uid="{87C9710A-DD20-4069-AD7E-72FE1A2C62AD}"/>
    <cellStyle name="20% - Accent2 8" xfId="4321" hidden="1" xr:uid="{CA611353-27D3-4697-A979-03A558DA4214}"/>
    <cellStyle name="20% - Accent2 8" xfId="4397" hidden="1" xr:uid="{1D1BB4C2-E5F5-4E33-A958-06CD1911CB39}"/>
    <cellStyle name="20% - Accent2 8" xfId="4475" hidden="1" xr:uid="{1B20492F-8428-4F63-B488-F06C059423C0}"/>
    <cellStyle name="20% - Accent2 8" xfId="3454" hidden="1" xr:uid="{1A69E2CD-D84F-4A80-9EFB-12489D1C1998}"/>
    <cellStyle name="20% - Accent2 8" xfId="3997" hidden="1" xr:uid="{E43FCAC1-066D-42D2-9620-D213A1F16FF2}"/>
    <cellStyle name="20% - Accent2 8" xfId="4142" hidden="1" xr:uid="{FD114ED3-383E-472C-BD7D-980AE558F18D}"/>
    <cellStyle name="20% - Accent2 8" xfId="4853" hidden="1" xr:uid="{D40007AA-625D-47C4-894B-AC8D18D5F992}"/>
    <cellStyle name="20% - Accent2 8" xfId="4929" hidden="1" xr:uid="{58E548FC-9A24-4F15-BB4E-09188B821DEB}"/>
    <cellStyle name="20% - Accent2 8" xfId="5007" hidden="1" xr:uid="{328FC10C-C933-42F5-870B-3D868A48A463}"/>
    <cellStyle name="20% - Accent2 8" xfId="5190" hidden="1" xr:uid="{238702B0-4906-4332-95E0-A85B267808E5}"/>
    <cellStyle name="20% - Accent2 8" xfId="5266" hidden="1" xr:uid="{5A36BCC5-69A1-4589-A7C7-FFD84C6EC91B}"/>
    <cellStyle name="20% - Accent2 8" xfId="5344" hidden="1" xr:uid="{FD99361A-9EAF-4031-9F22-7FEB77785F4E}"/>
    <cellStyle name="20% - Accent2 8" xfId="5527" hidden="1" xr:uid="{E2505F44-5F59-4A1A-8678-B2F2D4F674C2}"/>
    <cellStyle name="20% - Accent2 8" xfId="5603" hidden="1" xr:uid="{6C33CB73-8BCE-4108-B69A-B08219451BCE}"/>
    <cellStyle name="20% - Accent2 8" xfId="5696" hidden="1" xr:uid="{E97B190C-625B-48DE-960B-7D9157855B67}"/>
    <cellStyle name="20% - Accent2 8" xfId="5779" hidden="1" xr:uid="{2AAB7975-4C2F-4F13-A615-AEC1467647C5}"/>
    <cellStyle name="20% - Accent2 8" xfId="5855" hidden="1" xr:uid="{91E72499-3C9B-4361-92AE-F2462770FF72}"/>
    <cellStyle name="20% - Accent2 8" xfId="5933" hidden="1" xr:uid="{C3E9C89C-D27B-44F9-9EA2-BCE8F3B27BDA}"/>
    <cellStyle name="20% - Accent2 8" xfId="6518" hidden="1" xr:uid="{AB9337BE-1070-430F-A5B5-C2583B0302EC}"/>
    <cellStyle name="20% - Accent2 8" xfId="6594" hidden="1" xr:uid="{54E009B4-8757-4AA5-AAA0-4A29DB5FF150}"/>
    <cellStyle name="20% - Accent2 8" xfId="6673" hidden="1" xr:uid="{0707E1C7-8B10-4618-9B11-B4C11E25EDCF}"/>
    <cellStyle name="20% - Accent2 8" xfId="6362" hidden="1" xr:uid="{A81E7EA9-F05D-4D44-BBCA-0414897724E7}"/>
    <cellStyle name="20% - Accent2 8" xfId="6417" hidden="1" xr:uid="{12BB2774-938E-4788-AE09-EC2F64B515A0}"/>
    <cellStyle name="20% - Accent2 8" xfId="6452" hidden="1" xr:uid="{04734BB4-FEB4-48F6-97A9-11D633F18425}"/>
    <cellStyle name="20% - Accent2 8" xfId="7113" hidden="1" xr:uid="{30B78C46-C722-4406-81A9-8F77BF5CEB0A}"/>
    <cellStyle name="20% - Accent2 8" xfId="7189" hidden="1" xr:uid="{4F648B00-5737-442F-BACA-53887B31D6A6}"/>
    <cellStyle name="20% - Accent2 8" xfId="7267" hidden="1" xr:uid="{E9951E42-08EE-41AC-8DDE-AAA7BD6A78CF}"/>
    <cellStyle name="20% - Accent2 8" xfId="6246" hidden="1" xr:uid="{3535BD4E-A2E0-40E7-B3F4-88ACD7942599}"/>
    <cellStyle name="20% - Accent2 8" xfId="6789" hidden="1" xr:uid="{FA64C66A-E779-4694-9F18-DDB660DD877A}"/>
    <cellStyle name="20% - Accent2 8" xfId="6934" hidden="1" xr:uid="{C6A1BF66-A026-4045-B35C-F7B30096B40D}"/>
    <cellStyle name="20% - Accent2 8" xfId="7645" hidden="1" xr:uid="{5A688A1B-5244-4AC4-B3C5-3811DE817C1E}"/>
    <cellStyle name="20% - Accent2 8" xfId="7721" hidden="1" xr:uid="{4A841D1C-1D00-4667-ABC1-A95078A4B3A4}"/>
    <cellStyle name="20% - Accent2 8" xfId="7799" hidden="1" xr:uid="{3EF6273A-30A1-490C-B2FF-11BE752F0469}"/>
    <cellStyle name="20% - Accent2 8" xfId="7982" hidden="1" xr:uid="{3CD20FB1-64C7-41C1-80A3-ED6DAFF27D80}"/>
    <cellStyle name="20% - Accent2 8" xfId="8058" hidden="1" xr:uid="{F9B74175-64DC-48BE-AB0F-95B8B921B20F}"/>
    <cellStyle name="20% - Accent2 8" xfId="8136" hidden="1" xr:uid="{8D66C7DC-A221-4F37-B673-10AD2179875F}"/>
    <cellStyle name="20% - Accent2 8" xfId="8319" hidden="1" xr:uid="{37C8387F-7D49-4837-9429-4E3BDEE3723C}"/>
    <cellStyle name="20% - Accent2 8" xfId="8395" hidden="1" xr:uid="{D240D51F-EAA6-4C1F-ADF8-984C3DE7D902}"/>
    <cellStyle name="20% - Accent2 9" xfId="124" hidden="1" xr:uid="{56FB47AB-E700-4BCA-AF29-E5D0F0728E91}"/>
    <cellStyle name="20% - Accent2 9" xfId="198" hidden="1" xr:uid="{1DC8025F-FC3B-4E7F-858B-FCE23E479E7B}"/>
    <cellStyle name="20% - Accent2 9" xfId="274" hidden="1" xr:uid="{A1E78AF8-1941-4C98-A678-E96D811DE43B}"/>
    <cellStyle name="20% - Accent2 9" xfId="352" hidden="1" xr:uid="{76DCC1A0-5115-40B9-BBA0-9FC02914C3CD}"/>
    <cellStyle name="20% - Accent2 9" xfId="937" hidden="1" xr:uid="{3B16E729-59F1-4D6B-ABE1-01661E12C6A2}"/>
    <cellStyle name="20% - Accent2 9" xfId="1013" hidden="1" xr:uid="{20BD86DA-701C-4FFB-9B83-64255FC56278}"/>
    <cellStyle name="20% - Accent2 9" xfId="1092" hidden="1" xr:uid="{457BC6FC-9DD5-4DB1-A0B7-71503799F0CD}"/>
    <cellStyle name="20% - Accent2 9" xfId="1205" hidden="1" xr:uid="{6E0C1A3D-2E11-413B-A9D7-DE68B1F211F7}"/>
    <cellStyle name="20% - Accent2 9" xfId="649" hidden="1" xr:uid="{0A9ECC6F-2064-4E52-A3EB-411B7A079F26}"/>
    <cellStyle name="20% - Accent2 9" xfId="801" hidden="1" xr:uid="{7423AAF4-AA97-409E-AAB6-7A68C6DC88BE}"/>
    <cellStyle name="20% - Accent2 9" xfId="1532" hidden="1" xr:uid="{A623BB9A-46D0-4EFA-9B9B-EDB16A3234B7}"/>
    <cellStyle name="20% - Accent2 9" xfId="1608" hidden="1" xr:uid="{00A44500-31F2-4F53-99BC-17FF5F27A6D1}"/>
    <cellStyle name="20% - Accent2 9" xfId="1686" hidden="1" xr:uid="{A6F303E7-E27B-4002-A434-49D97F07D66C}"/>
    <cellStyle name="20% - Accent2 9" xfId="1781" hidden="1" xr:uid="{93ACF329-A699-450C-AB52-3E3C2A50F28E}"/>
    <cellStyle name="20% - Accent2 9" xfId="765" hidden="1" xr:uid="{AAF13B64-60CC-47DC-AF18-D973532F96EA}"/>
    <cellStyle name="20% - Accent2 9" xfId="784" hidden="1" xr:uid="{38B61890-17E8-4360-9A0F-6D1A902A35AD}"/>
    <cellStyle name="20% - Accent2 9" xfId="2064" hidden="1" xr:uid="{4651C34C-E9F3-46D0-BEC2-ABF27C11CE6F}"/>
    <cellStyle name="20% - Accent2 9" xfId="2140" hidden="1" xr:uid="{385518A6-5E4A-4B84-8EAB-EE6C318813D8}"/>
    <cellStyle name="20% - Accent2 9" xfId="2218" hidden="1" xr:uid="{870CB763-9D14-46BB-80F8-1BE43377BCB8}"/>
    <cellStyle name="20% - Accent2 9" xfId="2401" hidden="1" xr:uid="{DC73FE91-E823-49D9-96C2-4B2F299B08B7}"/>
    <cellStyle name="20% - Accent2 9" xfId="2477" hidden="1" xr:uid="{00DAB2D2-C54D-4E5A-B0B3-2551DFE46BD9}"/>
    <cellStyle name="20% - Accent2 9" xfId="2555" hidden="1" xr:uid="{3D138070-C073-4779-A084-5B435876FA32}"/>
    <cellStyle name="20% - Accent2 9" xfId="2738" hidden="1" xr:uid="{13ADD251-AEC4-4A0C-98BA-B7B9AE9F8359}"/>
    <cellStyle name="20% - Accent2 9" xfId="2814" hidden="1" xr:uid="{996D228F-691B-4493-AADE-060286A6CB91}"/>
    <cellStyle name="20% - Accent2 9" xfId="2917" hidden="1" xr:uid="{6B2E046D-788F-4B8D-81E3-94873B46F3A4}"/>
    <cellStyle name="20% - Accent2 9" xfId="2991" hidden="1" xr:uid="{BBB989D9-53DD-4B7A-836D-7C7A36857895}"/>
    <cellStyle name="20% - Accent2 9" xfId="3067" hidden="1" xr:uid="{A2D5CEC5-BC42-4EAD-8C87-D49C3F139ED2}"/>
    <cellStyle name="20% - Accent2 9" xfId="3145" hidden="1" xr:uid="{5482DC16-51A5-42D7-9BF6-ABC3497539FC}"/>
    <cellStyle name="20% - Accent2 9" xfId="3730" hidden="1" xr:uid="{6730F09C-70B7-433B-BC6C-2328DEA58CF7}"/>
    <cellStyle name="20% - Accent2 9" xfId="3806" hidden="1" xr:uid="{6BD97A32-5932-40C3-8B92-02E2B60AFBCB}"/>
    <cellStyle name="20% - Accent2 9" xfId="3885" hidden="1" xr:uid="{385EC1CA-089B-4D6C-BF2D-A479758D6A9C}"/>
    <cellStyle name="20% - Accent2 9" xfId="3998" hidden="1" xr:uid="{00F1DC71-DD0E-4834-9BD0-7AE99C84DA77}"/>
    <cellStyle name="20% - Accent2 9" xfId="3442" hidden="1" xr:uid="{279FA80B-AEDA-4DE1-ADFA-56CC839A1F92}"/>
    <cellStyle name="20% - Accent2 9" xfId="3594" hidden="1" xr:uid="{DDF0FCE5-122F-44E5-A009-CA87E9A532F8}"/>
    <cellStyle name="20% - Accent2 9" xfId="4325" hidden="1" xr:uid="{9F830E44-1817-43DE-858F-72DF5481D032}"/>
    <cellStyle name="20% - Accent2 9" xfId="4401" hidden="1" xr:uid="{2ADE004C-E300-436D-9CE9-F37604E791B0}"/>
    <cellStyle name="20% - Accent2 9" xfId="4479" hidden="1" xr:uid="{729D8BDF-B8F8-4A7F-9823-BABA3CB5D450}"/>
    <cellStyle name="20% - Accent2 9" xfId="4574" hidden="1" xr:uid="{8A7BF562-D05A-4F2D-BD5E-0277659F0910}"/>
    <cellStyle name="20% - Accent2 9" xfId="3558" hidden="1" xr:uid="{29D870B5-0F40-459B-8465-087359CAB1B5}"/>
    <cellStyle name="20% - Accent2 9" xfId="3577" hidden="1" xr:uid="{8A8FA809-0C45-4A9B-A38E-F2057541C5AC}"/>
    <cellStyle name="20% - Accent2 9" xfId="4857" hidden="1" xr:uid="{FD079D76-3C89-41A3-8CCA-30C686ED41CC}"/>
    <cellStyle name="20% - Accent2 9" xfId="4933" hidden="1" xr:uid="{6C34ACC2-2AC1-4967-BA46-30DD0DC839B6}"/>
    <cellStyle name="20% - Accent2 9" xfId="5011" hidden="1" xr:uid="{32DBCB5F-8F0A-4175-BB81-300B214452BB}"/>
    <cellStyle name="20% - Accent2 9" xfId="5194" hidden="1" xr:uid="{02588CFD-1516-4B0A-9E54-DDDA69BD99A1}"/>
    <cellStyle name="20% - Accent2 9" xfId="5270" hidden="1" xr:uid="{6F4001A9-F05F-4CC6-A84A-5BCD6E9EADFF}"/>
    <cellStyle name="20% - Accent2 9" xfId="5348" hidden="1" xr:uid="{6054F6E9-FAB7-425E-B4D8-B402AC11AFA7}"/>
    <cellStyle name="20% - Accent2 9" xfId="5531" hidden="1" xr:uid="{9F82AB80-797C-41EA-99DC-7E24BFFA4648}"/>
    <cellStyle name="20% - Accent2 9" xfId="5607" hidden="1" xr:uid="{76979476-FEC9-4A3E-B502-66244D38AB1D}"/>
    <cellStyle name="20% - Accent2 9" xfId="5709" hidden="1" xr:uid="{9C3276FF-8DD6-4876-9397-AB5DA1730B0B}"/>
    <cellStyle name="20% - Accent2 9" xfId="5783" hidden="1" xr:uid="{3EFA1130-7C44-4EC9-A9F4-299E53150937}"/>
    <cellStyle name="20% - Accent2 9" xfId="5859" hidden="1" xr:uid="{F82326C6-EC86-44FC-B2CC-9AF94414B47A}"/>
    <cellStyle name="20% - Accent2 9" xfId="5937" hidden="1" xr:uid="{BCEA8E63-E80F-4939-9745-B87E3CF4BAAB}"/>
    <cellStyle name="20% - Accent2 9" xfId="6522" hidden="1" xr:uid="{8ABF0E27-7D68-48D7-81B9-C77DCD734A40}"/>
    <cellStyle name="20% - Accent2 9" xfId="6598" hidden="1" xr:uid="{B2D0E601-AB30-4329-99D0-7C91E6D293A0}"/>
    <cellStyle name="20% - Accent2 9" xfId="6677" hidden="1" xr:uid="{8FAF264E-BE14-422A-91BA-0ADFE2216032}"/>
    <cellStyle name="20% - Accent2 9" xfId="6790" hidden="1" xr:uid="{1BBE9CEF-A77D-455F-A248-FD7D5DDF2761}"/>
    <cellStyle name="20% - Accent2 9" xfId="6234" hidden="1" xr:uid="{7F8295B4-0D9A-4FCC-BCD6-03897CD28704}"/>
    <cellStyle name="20% - Accent2 9" xfId="6386" hidden="1" xr:uid="{044F1624-7769-4170-BD82-0B9AB4291AE7}"/>
    <cellStyle name="20% - Accent2 9" xfId="7117" hidden="1" xr:uid="{6E69E6CE-1A6C-4AC3-9A97-B7BF9D75EDC7}"/>
    <cellStyle name="20% - Accent2 9" xfId="7193" hidden="1" xr:uid="{AD3065CD-A44E-4B97-AB3B-CBE45DBF2156}"/>
    <cellStyle name="20% - Accent2 9" xfId="7271" hidden="1" xr:uid="{DEA30687-6D94-4E11-93B4-7E0BCC6311B5}"/>
    <cellStyle name="20% - Accent2 9" xfId="7366" hidden="1" xr:uid="{36BF2E11-1824-4F25-BE29-60951350EFB9}"/>
    <cellStyle name="20% - Accent2 9" xfId="6350" hidden="1" xr:uid="{05DDABD2-DB04-45FD-9DDA-BCB89D7CE3B0}"/>
    <cellStyle name="20% - Accent2 9" xfId="6369" hidden="1" xr:uid="{D3F92CA0-7703-4E55-9770-E19DB482F213}"/>
    <cellStyle name="20% - Accent2 9" xfId="7649" hidden="1" xr:uid="{7F0AC791-3C34-4E91-916F-41031B75B8C5}"/>
    <cellStyle name="20% - Accent2 9" xfId="7725" hidden="1" xr:uid="{EEDB2796-81E8-45C1-9DB2-B0DFEEAAA17C}"/>
    <cellStyle name="20% - Accent2 9" xfId="7803" hidden="1" xr:uid="{57AE547A-A615-4A1F-BC95-FD53E2756539}"/>
    <cellStyle name="20% - Accent2 9" xfId="7986" hidden="1" xr:uid="{6642C4BA-4B3F-49AD-811E-BEEAE507678A}"/>
    <cellStyle name="20% - Accent2 9" xfId="8062" hidden="1" xr:uid="{EE8EAFF1-C445-42E9-A776-E8754184F620}"/>
    <cellStyle name="20% - Accent2 9" xfId="8140" hidden="1" xr:uid="{AB4994E9-B2AE-4CFA-9A67-A468B50BD51B}"/>
    <cellStyle name="20% - Accent2 9" xfId="8323" hidden="1" xr:uid="{9CF25503-F211-4079-B9BF-BCAE8C7AA04C}"/>
    <cellStyle name="20% - Accent2 9" xfId="8399" hidden="1" xr:uid="{438A4926-23F5-4898-A242-41B327FAE41B}"/>
    <cellStyle name="20% - Accent3" xfId="31" builtinId="38" hidden="1"/>
    <cellStyle name="20% - Accent3 10" xfId="139" hidden="1" xr:uid="{6F821BB3-0B8A-4C7B-869A-57E9618D790D}"/>
    <cellStyle name="20% - Accent3 10" xfId="213" hidden="1" xr:uid="{F5594B77-E0C2-43F1-9E2F-97E3E650300D}"/>
    <cellStyle name="20% - Accent3 10" xfId="289" hidden="1" xr:uid="{63BF82D0-2EB7-4589-97E0-E1A397DA25C4}"/>
    <cellStyle name="20% - Accent3 10" xfId="367" hidden="1" xr:uid="{A5B02E74-2C5F-4862-BE03-AB39327C016D}"/>
    <cellStyle name="20% - Accent3 10" xfId="952" hidden="1" xr:uid="{739474D3-9616-47E0-911B-7C899F1CC25D}"/>
    <cellStyle name="20% - Accent3 10" xfId="1028" hidden="1" xr:uid="{33E230D8-42A9-409D-9CC2-E537DB8B90B7}"/>
    <cellStyle name="20% - Accent3 10" xfId="1107" hidden="1" xr:uid="{33B0221F-CB3B-40EE-8412-74761E2E4DFA}"/>
    <cellStyle name="20% - Accent3 10" xfId="1202" hidden="1" xr:uid="{98D5ACBE-C2F0-48AE-A472-D294EA3E25CA}"/>
    <cellStyle name="20% - Accent3 10" xfId="888" hidden="1" xr:uid="{DFB9AB19-E63C-471E-8537-A040B2441B95}"/>
    <cellStyle name="20% - Accent3 10" xfId="741" hidden="1" xr:uid="{6A743BDB-D4AE-4D72-A603-BA9D2FEA9DD0}"/>
    <cellStyle name="20% - Accent3 10" xfId="1547" hidden="1" xr:uid="{006DBCB4-7738-4363-A5E0-B6BE48DED371}"/>
    <cellStyle name="20% - Accent3 10" xfId="1623" hidden="1" xr:uid="{0F1E55B1-94E9-49D7-8875-C6468060AA32}"/>
    <cellStyle name="20% - Accent3 10" xfId="1701" hidden="1" xr:uid="{A1C806AB-32AC-42C8-8634-2FA57AA81C05}"/>
    <cellStyle name="20% - Accent3 10" xfId="1780" hidden="1" xr:uid="{D0F359ED-B63F-47FB-A553-6A9351FA2985}"/>
    <cellStyle name="20% - Accent3 10" xfId="785" hidden="1" xr:uid="{FB01C145-1B97-4B55-A236-924A2061D5B2}"/>
    <cellStyle name="20% - Accent3 10" xfId="756" hidden="1" xr:uid="{2EB64312-4509-4244-881B-2A4C2F8C21E4}"/>
    <cellStyle name="20% - Accent3 10" xfId="2079" hidden="1" xr:uid="{04EE0881-D007-48F7-BE31-1378BFA56F89}"/>
    <cellStyle name="20% - Accent3 10" xfId="2155" hidden="1" xr:uid="{C2F8E51E-482B-42A9-AB3D-46091B212ADB}"/>
    <cellStyle name="20% - Accent3 10" xfId="2233" hidden="1" xr:uid="{FA2F2076-A06F-4839-994B-DA0EE4C16755}"/>
    <cellStyle name="20% - Accent3 10" xfId="2416" hidden="1" xr:uid="{6C3A1A4E-8C36-49E8-8696-F76F428FA4B7}"/>
    <cellStyle name="20% - Accent3 10" xfId="2492" hidden="1" xr:uid="{51980DD1-AA74-4E99-B3C8-299A09326EB9}"/>
    <cellStyle name="20% - Accent3 10" xfId="2570" hidden="1" xr:uid="{A60E066C-1D6F-411B-8D66-200FF7C8E825}"/>
    <cellStyle name="20% - Accent3 10" xfId="2753" hidden="1" xr:uid="{EC88B366-9870-4742-97C5-1E4A64E81E8B}"/>
    <cellStyle name="20% - Accent3 10" xfId="2829" hidden="1" xr:uid="{5746B006-F666-4B20-87D6-3456C92E3F5D}"/>
    <cellStyle name="20% - Accent3 10" xfId="2932" hidden="1" xr:uid="{6A78F0CE-10E2-45F4-B1FA-F01001D49885}"/>
    <cellStyle name="20% - Accent3 10" xfId="3006" hidden="1" xr:uid="{6B707DC9-1EFF-4D11-87ED-660561F97633}"/>
    <cellStyle name="20% - Accent3 10" xfId="3082" hidden="1" xr:uid="{B136EAC1-6F9C-4B4E-BFA5-2039CB448332}"/>
    <cellStyle name="20% - Accent3 10" xfId="3160" hidden="1" xr:uid="{C3B1DE53-9682-40C8-BE16-6C0F9FD5F66D}"/>
    <cellStyle name="20% - Accent3 10" xfId="3745" hidden="1" xr:uid="{9C77FAE3-B02E-4B47-A9B2-74351AA009F5}"/>
    <cellStyle name="20% - Accent3 10" xfId="3821" hidden="1" xr:uid="{468E7F61-7103-4C05-B227-6B93974D6856}"/>
    <cellStyle name="20% - Accent3 10" xfId="3900" hidden="1" xr:uid="{7D6519CE-8A1C-444D-9E3E-218D3B8AF8F5}"/>
    <cellStyle name="20% - Accent3 10" xfId="3995" hidden="1" xr:uid="{61E2A875-F7D0-4BD5-A2BA-B43A22C3656E}"/>
    <cellStyle name="20% - Accent3 10" xfId="3681" hidden="1" xr:uid="{62F6DDC5-81BB-4108-B224-4A0F0218BC9D}"/>
    <cellStyle name="20% - Accent3 10" xfId="3534" hidden="1" xr:uid="{D9A1A880-268A-4FB9-85F3-BC73EDCDFB97}"/>
    <cellStyle name="20% - Accent3 10" xfId="4340" hidden="1" xr:uid="{10B7AE37-F2FF-4890-BBB0-E5F5AB41094E}"/>
    <cellStyle name="20% - Accent3 10" xfId="4416" hidden="1" xr:uid="{C8791729-E760-40AA-BF32-C09D243801B2}"/>
    <cellStyle name="20% - Accent3 10" xfId="4494" hidden="1" xr:uid="{E1A1CE76-CE40-4C19-B896-A87CBDF6E693}"/>
    <cellStyle name="20% - Accent3 10" xfId="4573" hidden="1" xr:uid="{885DD7D2-ADA3-4987-86B0-B3575232DAF0}"/>
    <cellStyle name="20% - Accent3 10" xfId="3578" hidden="1" xr:uid="{8C3705D5-6F0C-4BFF-9999-0A0A83E9A8C3}"/>
    <cellStyle name="20% - Accent3 10" xfId="3549" hidden="1" xr:uid="{75FBF411-D959-4E85-82CF-0F251343800A}"/>
    <cellStyle name="20% - Accent3 10" xfId="4872" hidden="1" xr:uid="{13A5666E-5EA3-4017-A497-9E9325195D4A}"/>
    <cellStyle name="20% - Accent3 10" xfId="4948" hidden="1" xr:uid="{E0D7F4D9-D7A6-4A5B-8EB9-EDCC9143A5CC}"/>
    <cellStyle name="20% - Accent3 10" xfId="5026" hidden="1" xr:uid="{237209F8-4151-4914-8692-CA783AD1F8B5}"/>
    <cellStyle name="20% - Accent3 10" xfId="5209" hidden="1" xr:uid="{F668BF21-1969-4FCA-A6C8-DC500900A61E}"/>
    <cellStyle name="20% - Accent3 10" xfId="5285" hidden="1" xr:uid="{201B99C1-C018-491E-A935-4A5060E5DA37}"/>
    <cellStyle name="20% - Accent3 10" xfId="5363" hidden="1" xr:uid="{53022470-A806-4FFA-8D8A-3465B62BAC1E}"/>
    <cellStyle name="20% - Accent3 10" xfId="5546" hidden="1" xr:uid="{E1459E82-160B-4FF4-807D-99F0118DD2D7}"/>
    <cellStyle name="20% - Accent3 10" xfId="5622" hidden="1" xr:uid="{0204074D-30A4-4ACB-B90E-523213D91B51}"/>
    <cellStyle name="20% - Accent3 10" xfId="5724" hidden="1" xr:uid="{72C97F74-A1C3-42A8-A3DA-7D0613B2E879}"/>
    <cellStyle name="20% - Accent3 10" xfId="5798" hidden="1" xr:uid="{62960B06-EF0E-48BF-A3B6-6F3E17EF1ABB}"/>
    <cellStyle name="20% - Accent3 10" xfId="5874" hidden="1" xr:uid="{7B065B65-666F-4D55-88F4-3FD30D909D3F}"/>
    <cellStyle name="20% - Accent3 10" xfId="5952" hidden="1" xr:uid="{A016CD18-45D3-4903-BB5D-3B4646F652C2}"/>
    <cellStyle name="20% - Accent3 10" xfId="6537" hidden="1" xr:uid="{B4B42EDF-8C1B-4A0D-A39F-82B221B0C01E}"/>
    <cellStyle name="20% - Accent3 10" xfId="6613" hidden="1" xr:uid="{466961E6-AA99-4C8C-8B6C-4EEE0E871C5F}"/>
    <cellStyle name="20% - Accent3 10" xfId="6692" hidden="1" xr:uid="{E300A2C9-78C7-4B7B-B172-DBEA492E0FF6}"/>
    <cellStyle name="20% - Accent3 10" xfId="6787" hidden="1" xr:uid="{8E4D6241-FA40-4EC7-B08B-1FC3109B2180}"/>
    <cellStyle name="20% - Accent3 10" xfId="6473" hidden="1" xr:uid="{060E9BCE-F567-480C-A984-9F43D412AA54}"/>
    <cellStyle name="20% - Accent3 10" xfId="6326" hidden="1" xr:uid="{3B342C83-BB04-4097-8F2F-870D951DCE39}"/>
    <cellStyle name="20% - Accent3 10" xfId="7132" hidden="1" xr:uid="{4407D8B0-AC65-4289-818A-8CAEDBE7048C}"/>
    <cellStyle name="20% - Accent3 10" xfId="7208" hidden="1" xr:uid="{FFA9273C-D462-413E-A701-CDCFFBB64E56}"/>
    <cellStyle name="20% - Accent3 10" xfId="7286" hidden="1" xr:uid="{A333088F-7C68-4C2D-82A1-65FBAF803AC5}"/>
    <cellStyle name="20% - Accent3 10" xfId="7365" hidden="1" xr:uid="{BF11ACDD-127D-4A9D-B94F-66D4FDFDAD44}"/>
    <cellStyle name="20% - Accent3 10" xfId="6370" hidden="1" xr:uid="{3FEF8D68-3DE6-4C3D-83AC-32AED32993E6}"/>
    <cellStyle name="20% - Accent3 10" xfId="6341" hidden="1" xr:uid="{2017E4F5-B2D4-498B-B59B-1F4477E20674}"/>
    <cellStyle name="20% - Accent3 10" xfId="7664" hidden="1" xr:uid="{5833FD08-E7F2-4D1D-AFB2-CE27B9ECDE4E}"/>
    <cellStyle name="20% - Accent3 10" xfId="7740" hidden="1" xr:uid="{383A4479-9A3B-4951-AE1E-FD59DADD0682}"/>
    <cellStyle name="20% - Accent3 10" xfId="7818" hidden="1" xr:uid="{BC05CFDF-86BC-4519-8B4C-65909D105D2C}"/>
    <cellStyle name="20% - Accent3 10" xfId="8001" hidden="1" xr:uid="{54331D0A-C213-4ACC-8F8B-0BF12D2BF7C2}"/>
    <cellStyle name="20% - Accent3 10" xfId="8077" hidden="1" xr:uid="{4C3FC3AA-9BFF-4691-B9D1-BCC9B159D21E}"/>
    <cellStyle name="20% - Accent3 10" xfId="8155" hidden="1" xr:uid="{DB968847-502D-4018-9048-D91373AD200C}"/>
    <cellStyle name="20% - Accent3 10" xfId="8338" hidden="1" xr:uid="{DADBCFE8-1CE2-42A6-8F23-D4D0EF27E97A}"/>
    <cellStyle name="20% - Accent3 10" xfId="8414" hidden="1" xr:uid="{E2A1D325-F374-4A4A-9544-DA6CCA27803E}"/>
    <cellStyle name="20% - Accent3 11" xfId="152" hidden="1" xr:uid="{ADC6456D-0610-409F-A233-126AAC6D19B7}"/>
    <cellStyle name="20% - Accent3 11" xfId="226" hidden="1" xr:uid="{C1A7948F-B81C-4FA4-AABB-755EA49618B7}"/>
    <cellStyle name="20% - Accent3 11" xfId="302" hidden="1" xr:uid="{3BF88348-CC8B-4079-9BDE-46E78C18D80E}"/>
    <cellStyle name="20% - Accent3 11" xfId="380" hidden="1" xr:uid="{03BFC371-BDF9-4837-9E3C-48B84E107C49}"/>
    <cellStyle name="20% - Accent3 11" xfId="965" hidden="1" xr:uid="{5D99261F-132F-4794-998F-5C20E9780F42}"/>
    <cellStyle name="20% - Accent3 11" xfId="1041" hidden="1" xr:uid="{DA3B9EDC-C5D8-4922-AFAC-3866B33349AD}"/>
    <cellStyle name="20% - Accent3 11" xfId="1120" hidden="1" xr:uid="{55C83CB3-3DE9-4683-AD5A-ECF1BEA68517}"/>
    <cellStyle name="20% - Accent3 11" xfId="1164" hidden="1" xr:uid="{DE624807-699E-44EA-AEE2-341B2BA4E246}"/>
    <cellStyle name="20% - Accent3 11" xfId="862" hidden="1" xr:uid="{B2CDE5E2-B6D0-4A50-812E-37374C8CBDAD}"/>
    <cellStyle name="20% - Accent3 11" xfId="751" hidden="1" xr:uid="{ABCDB92E-ECAD-473A-8FCF-3377972AFD51}"/>
    <cellStyle name="20% - Accent3 11" xfId="1560" hidden="1" xr:uid="{2078D870-5453-4457-B6FC-883986BEFCBB}"/>
    <cellStyle name="20% - Accent3 11" xfId="1636" hidden="1" xr:uid="{A20CF7E6-F782-4283-91C8-929E71EB95A2}"/>
    <cellStyle name="20% - Accent3 11" xfId="1714" hidden="1" xr:uid="{2ED0A318-A9F6-4827-B626-C1250E6B1689}"/>
    <cellStyle name="20% - Accent3 11" xfId="1752" hidden="1" xr:uid="{C3ED3FC8-305B-4618-A9E5-CDE26EDF2A4E}"/>
    <cellStyle name="20% - Accent3 11" xfId="1526" hidden="1" xr:uid="{D097A2B8-34CC-4A8C-87D2-A60844EB82A6}"/>
    <cellStyle name="20% - Accent3 11" xfId="898" hidden="1" xr:uid="{BD727BB7-F106-467E-877A-CF5D3A0C9883}"/>
    <cellStyle name="20% - Accent3 11" xfId="2092" hidden="1" xr:uid="{085DEF77-4C33-4924-A977-10A20C2BDBE2}"/>
    <cellStyle name="20% - Accent3 11" xfId="2168" hidden="1" xr:uid="{9E10A1B2-DD7D-4F99-AC58-3FB6EF29DA21}"/>
    <cellStyle name="20% - Accent3 11" xfId="2246" hidden="1" xr:uid="{3C39A267-9AAB-4F37-848F-A113EDB7DD0C}"/>
    <cellStyle name="20% - Accent3 11" xfId="2429" hidden="1" xr:uid="{D4F922D2-05E5-41B2-B106-54E67881C422}"/>
    <cellStyle name="20% - Accent3 11" xfId="2505" hidden="1" xr:uid="{B0B206C1-CACF-462E-A579-C5EA18F8D3E9}"/>
    <cellStyle name="20% - Accent3 11" xfId="2583" hidden="1" xr:uid="{5158CCD0-3DB2-4CE4-9220-333619792494}"/>
    <cellStyle name="20% - Accent3 11" xfId="2766" hidden="1" xr:uid="{A5CAF06C-CF59-4325-9860-0C50A64D80CB}"/>
    <cellStyle name="20% - Accent3 11" xfId="2842" hidden="1" xr:uid="{CCE9F727-EC28-40E2-9DAA-180C6389B565}"/>
    <cellStyle name="20% - Accent3 11" xfId="2945" hidden="1" xr:uid="{0607FE37-AC22-42B3-B3BB-A0A4C367E5BA}"/>
    <cellStyle name="20% - Accent3 11" xfId="3019" hidden="1" xr:uid="{8A557FE9-562B-4019-B74C-04C1366EAF02}"/>
    <cellStyle name="20% - Accent3 11" xfId="3095" hidden="1" xr:uid="{88E6B14F-073C-485C-981D-E70EE1723D51}"/>
    <cellStyle name="20% - Accent3 11" xfId="3173" hidden="1" xr:uid="{77B67FBF-A9AE-4F82-910D-6A905EEDD040}"/>
    <cellStyle name="20% - Accent3 11" xfId="3758" hidden="1" xr:uid="{3CDE9A5B-5D2C-4577-90CC-72C7C7D783B8}"/>
    <cellStyle name="20% - Accent3 11" xfId="3834" hidden="1" xr:uid="{66C1D0B6-A789-4230-857A-6BF27B4B986D}"/>
    <cellStyle name="20% - Accent3 11" xfId="3913" hidden="1" xr:uid="{7609AEA7-291A-495A-8CC0-542D5EC58EC5}"/>
    <cellStyle name="20% - Accent3 11" xfId="3957" hidden="1" xr:uid="{CF7908D0-88BD-4DD5-9E9F-2CEAB82B0E6D}"/>
    <cellStyle name="20% - Accent3 11" xfId="3655" hidden="1" xr:uid="{A5D8065C-DA53-48BC-B9DB-8D4247ECAE07}"/>
    <cellStyle name="20% - Accent3 11" xfId="3544" hidden="1" xr:uid="{935AFDAE-47F7-4D57-A3ED-DD501C7E602A}"/>
    <cellStyle name="20% - Accent3 11" xfId="4353" hidden="1" xr:uid="{2D9F3079-D132-400A-8266-BEE6CEF1CA60}"/>
    <cellStyle name="20% - Accent3 11" xfId="4429" hidden="1" xr:uid="{1A78643C-F22D-4BCE-A00A-495F7E2C32C8}"/>
    <cellStyle name="20% - Accent3 11" xfId="4507" hidden="1" xr:uid="{4E785CD8-9008-4E5B-B055-B269E6152759}"/>
    <cellStyle name="20% - Accent3 11" xfId="4545" hidden="1" xr:uid="{8C431492-5879-4571-A0ED-993988F5DFB5}"/>
    <cellStyle name="20% - Accent3 11" xfId="4319" hidden="1" xr:uid="{551E3ADB-8A9D-4D36-966C-391AB67EC9FB}"/>
    <cellStyle name="20% - Accent3 11" xfId="3691" hidden="1" xr:uid="{B8015AD0-56A1-4E85-B256-5D0BCA7450BD}"/>
    <cellStyle name="20% - Accent3 11" xfId="4885" hidden="1" xr:uid="{A37CEFC3-AAAA-4BC7-8308-CC0C594B8694}"/>
    <cellStyle name="20% - Accent3 11" xfId="4961" hidden="1" xr:uid="{5E13D49B-DCF5-4976-AA22-4AA6EA68AB98}"/>
    <cellStyle name="20% - Accent3 11" xfId="5039" hidden="1" xr:uid="{AF6D6662-D37D-47DD-9F4E-2AD6F9268B66}"/>
    <cellStyle name="20% - Accent3 11" xfId="5222" hidden="1" xr:uid="{E65C99F8-EA78-4B0C-BD99-9AA579259DAA}"/>
    <cellStyle name="20% - Accent3 11" xfId="5298" hidden="1" xr:uid="{C99F585B-4C5A-47A0-B080-5B75B7FD0370}"/>
    <cellStyle name="20% - Accent3 11" xfId="5376" hidden="1" xr:uid="{80008447-6500-434D-83DE-EB156551EA94}"/>
    <cellStyle name="20% - Accent3 11" xfId="5559" hidden="1" xr:uid="{DC99D715-8FF4-4267-82DA-29D03C98F0A6}"/>
    <cellStyle name="20% - Accent3 11" xfId="5635" hidden="1" xr:uid="{732B2A46-1FC2-48C7-A630-5D6EE79D74B9}"/>
    <cellStyle name="20% - Accent3 11" xfId="5737" hidden="1" xr:uid="{C2FA91BB-EB21-4F3E-BC17-7035D22E4EF9}"/>
    <cellStyle name="20% - Accent3 11" xfId="5811" hidden="1" xr:uid="{27F3E9FD-9924-49FA-A69D-857DCBDA549E}"/>
    <cellStyle name="20% - Accent3 11" xfId="5887" hidden="1" xr:uid="{8395F850-97F3-4F28-A8AF-52A9DAE43F09}"/>
    <cellStyle name="20% - Accent3 11" xfId="5965" hidden="1" xr:uid="{4BFF4DF6-EEC5-4603-AEBD-CC31C66D762D}"/>
    <cellStyle name="20% - Accent3 11" xfId="6550" hidden="1" xr:uid="{14EBB1A2-7D02-4FFA-AE13-E36B21FF00AD}"/>
    <cellStyle name="20% - Accent3 11" xfId="6626" hidden="1" xr:uid="{6EF053DA-8B8A-40D7-9918-6A1D19DEC4D4}"/>
    <cellStyle name="20% - Accent3 11" xfId="6705" hidden="1" xr:uid="{F4E8C28C-617C-467A-8874-CFA3C4723D51}"/>
    <cellStyle name="20% - Accent3 11" xfId="6749" hidden="1" xr:uid="{E639C0D4-2516-4BC9-8062-C3CEF9ADF2B4}"/>
    <cellStyle name="20% - Accent3 11" xfId="6447" hidden="1" xr:uid="{50E4DA6D-2F1B-4AF9-810F-2BB78249BEA2}"/>
    <cellStyle name="20% - Accent3 11" xfId="6336" hidden="1" xr:uid="{6727F4E0-8622-447F-A0E9-D269B0A95764}"/>
    <cellStyle name="20% - Accent3 11" xfId="7145" hidden="1" xr:uid="{95AD0308-2E9C-4759-B4EC-B470F2252470}"/>
    <cellStyle name="20% - Accent3 11" xfId="7221" hidden="1" xr:uid="{09406164-8DD9-441F-809B-A8F475FE7DAD}"/>
    <cellStyle name="20% - Accent3 11" xfId="7299" hidden="1" xr:uid="{3C966793-30F4-4F03-8652-337D9A7F8734}"/>
    <cellStyle name="20% - Accent3 11" xfId="7337" hidden="1" xr:uid="{12767796-927E-49CF-A4BC-B5DB9106554E}"/>
    <cellStyle name="20% - Accent3 11" xfId="7111" hidden="1" xr:uid="{7B260C5C-7C9A-40A1-AACC-60C3431FE0C1}"/>
    <cellStyle name="20% - Accent3 11" xfId="6483" hidden="1" xr:uid="{7EA27E3D-0BAF-446C-8C83-086CEF7C202A}"/>
    <cellStyle name="20% - Accent3 11" xfId="7677" hidden="1" xr:uid="{39A3BE76-7EBB-4BDA-9AB4-1791031A4BB2}"/>
    <cellStyle name="20% - Accent3 11" xfId="7753" hidden="1" xr:uid="{CA22423A-85E0-479F-8FFB-4C110A0B8EDE}"/>
    <cellStyle name="20% - Accent3 11" xfId="7831" hidden="1" xr:uid="{A7CB058D-7410-49F4-B426-A608A05E2E2F}"/>
    <cellStyle name="20% - Accent3 11" xfId="8014" hidden="1" xr:uid="{AC8CCC1B-E47D-43C1-9CF4-A0D763AD9273}"/>
    <cellStyle name="20% - Accent3 11" xfId="8090" hidden="1" xr:uid="{D7129773-1354-4132-9180-97659AFA82C7}"/>
    <cellStyle name="20% - Accent3 11" xfId="8168" hidden="1" xr:uid="{8C2F3E45-B9E2-4BAE-AB38-B6B782DB807E}"/>
    <cellStyle name="20% - Accent3 11" xfId="8351" hidden="1" xr:uid="{44B944C6-2421-400C-BD2E-0F4A5F20F9BB}"/>
    <cellStyle name="20% - Accent3 11" xfId="8427" hidden="1" xr:uid="{56751E69-DFED-4214-908B-759839C5E0EE}"/>
    <cellStyle name="20% - Accent3 12" xfId="165" hidden="1" xr:uid="{EA95C9ED-9CCD-4550-B60E-422A6056221D}"/>
    <cellStyle name="20% - Accent3 12" xfId="240" hidden="1" xr:uid="{7B5A4CAD-BED7-4671-9CBD-503573547D2D}"/>
    <cellStyle name="20% - Accent3 12" xfId="315" hidden="1" xr:uid="{346E83C0-B10C-45DF-835F-D3C110C4043C}"/>
    <cellStyle name="20% - Accent3 12" xfId="393" hidden="1" xr:uid="{12BA49C1-4AB7-45C5-882A-1DE263C3DCA7}"/>
    <cellStyle name="20% - Accent3 12" xfId="979" hidden="1" xr:uid="{C72815FB-CF8C-4F59-AD73-75F98EEE05BF}"/>
    <cellStyle name="20% - Accent3 12" xfId="1054" hidden="1" xr:uid="{869EBC60-52C7-4B54-922A-02443F436B10}"/>
    <cellStyle name="20% - Accent3 12" xfId="1133" hidden="1" xr:uid="{E4E618DE-E219-4462-ACE8-688BCC62791C}"/>
    <cellStyle name="20% - Accent3 12" xfId="1193" hidden="1" xr:uid="{948CBC37-E19C-42AC-8EF7-10E8F7A88603}"/>
    <cellStyle name="20% - Accent3 12" xfId="881" hidden="1" xr:uid="{4FADCDFA-B736-4CE2-A53D-64AEB145D0F4}"/>
    <cellStyle name="20% - Accent3 12" xfId="864" hidden="1" xr:uid="{5F898210-7690-46AE-8DC2-5AB7A679B504}"/>
    <cellStyle name="20% - Accent3 12" xfId="1574" hidden="1" xr:uid="{A5B81D8F-4405-4BDB-89C4-4347344B1BE3}"/>
    <cellStyle name="20% - Accent3 12" xfId="1649" hidden="1" xr:uid="{266A93FB-7C31-48B8-BEE2-091168340AE9}"/>
    <cellStyle name="20% - Accent3 12" xfId="1727" hidden="1" xr:uid="{B0376A08-BE38-4967-8EB6-22FB1013E037}"/>
    <cellStyle name="20% - Accent3 12" xfId="1774" hidden="1" xr:uid="{F23AD60C-81A1-4635-BB03-C65C46538F6B}"/>
    <cellStyle name="20% - Accent3 12" xfId="766" hidden="1" xr:uid="{1142FE1B-7358-47C5-A6F1-C2FDFB51AB22}"/>
    <cellStyle name="20% - Accent3 12" xfId="634" hidden="1" xr:uid="{9CEF8FBD-24BC-4E95-B556-9CD81866755A}"/>
    <cellStyle name="20% - Accent3 12" xfId="2106" hidden="1" xr:uid="{AAE5B1EC-CBD3-4A01-BCB3-2F9D6313E62C}"/>
    <cellStyle name="20% - Accent3 12" xfId="2181" hidden="1" xr:uid="{65CD85C9-0CBE-499B-8FD6-A513268778A6}"/>
    <cellStyle name="20% - Accent3 12" xfId="2259" hidden="1" xr:uid="{F22EC681-CDB4-4C91-A973-C21901B659B1}"/>
    <cellStyle name="20% - Accent3 12" xfId="2443" hidden="1" xr:uid="{9BBDB1BC-5017-460F-BC25-F460F5B9966F}"/>
    <cellStyle name="20% - Accent3 12" xfId="2518" hidden="1" xr:uid="{163FA911-321B-4267-AA6F-D0CFBE22FCBA}"/>
    <cellStyle name="20% - Accent3 12" xfId="2596" hidden="1" xr:uid="{13D0BD7A-C7B7-496A-99D7-994328E225D2}"/>
    <cellStyle name="20% - Accent3 12" xfId="2780" hidden="1" xr:uid="{6AE5FCCD-AAAC-4E3C-8746-6394FB2A1FE7}"/>
    <cellStyle name="20% - Accent3 12" xfId="2855" hidden="1" xr:uid="{B7E5DFD9-0AF0-49C9-ACC7-1D4DC0A47707}"/>
    <cellStyle name="20% - Accent3 12" xfId="2958" hidden="1" xr:uid="{592A0A8C-1F29-461F-8BF3-A5F04411F9D1}"/>
    <cellStyle name="20% - Accent3 12" xfId="3033" hidden="1" xr:uid="{862ACAF3-C143-427D-86CB-2C6580E5C47B}"/>
    <cellStyle name="20% - Accent3 12" xfId="3108" hidden="1" xr:uid="{6047A8F2-1BF6-4677-9518-025694654173}"/>
    <cellStyle name="20% - Accent3 12" xfId="3186" hidden="1" xr:uid="{C1C74C71-5AD6-43C6-B2D7-D77C8C170648}"/>
    <cellStyle name="20% - Accent3 12" xfId="3772" hidden="1" xr:uid="{5AF97A27-290B-4697-9A09-FA73D3AB0E29}"/>
    <cellStyle name="20% - Accent3 12" xfId="3847" hidden="1" xr:uid="{5A94F8BE-AA1F-485E-8E01-6918EABB7EF8}"/>
    <cellStyle name="20% - Accent3 12" xfId="3926" hidden="1" xr:uid="{6C9D4C04-BE7B-41EE-A34F-1AACAD60D5B0}"/>
    <cellStyle name="20% - Accent3 12" xfId="3986" hidden="1" xr:uid="{B4DB9B2A-BFA4-4F35-B6AC-1094DDC1487E}"/>
    <cellStyle name="20% - Accent3 12" xfId="3674" hidden="1" xr:uid="{A8904039-176C-4BB4-8D4A-4E27441D2239}"/>
    <cellStyle name="20% - Accent3 12" xfId="3657" hidden="1" xr:uid="{164F2869-EAE9-4686-80E4-C61A240125CE}"/>
    <cellStyle name="20% - Accent3 12" xfId="4367" hidden="1" xr:uid="{074BD9B9-14BE-4A59-8FD7-5207E0F109A1}"/>
    <cellStyle name="20% - Accent3 12" xfId="4442" hidden="1" xr:uid="{D296523E-7E4E-4A25-8F16-6504AFE2A201}"/>
    <cellStyle name="20% - Accent3 12" xfId="4520" hidden="1" xr:uid="{ABD19B3B-440F-499C-9A99-827A0679D8B9}"/>
    <cellStyle name="20% - Accent3 12" xfId="4567" hidden="1" xr:uid="{E3D915BF-FB2D-4228-A3D4-D8CB14A4D0F1}"/>
    <cellStyle name="20% - Accent3 12" xfId="3559" hidden="1" xr:uid="{B6088865-C36C-4C54-9D28-39F1688A4B6E}"/>
    <cellStyle name="20% - Accent3 12" xfId="3427" hidden="1" xr:uid="{AEE93055-C82D-4087-861E-E028E99D4805}"/>
    <cellStyle name="20% - Accent3 12" xfId="4899" hidden="1" xr:uid="{6AF35096-AF8B-423E-A240-A79031A718A7}"/>
    <cellStyle name="20% - Accent3 12" xfId="4974" hidden="1" xr:uid="{C4DE3949-7AFB-430D-8368-FAE3E6B90806}"/>
    <cellStyle name="20% - Accent3 12" xfId="5052" hidden="1" xr:uid="{AD537B3F-FE8D-4535-A543-8654F2DBA786}"/>
    <cellStyle name="20% - Accent3 12" xfId="5236" hidden="1" xr:uid="{0EF4B7AE-9E0F-4322-85AF-C190B88B19E2}"/>
    <cellStyle name="20% - Accent3 12" xfId="5311" hidden="1" xr:uid="{C32E9652-FFAF-4026-B8DD-F5D75FEA3147}"/>
    <cellStyle name="20% - Accent3 12" xfId="5389" hidden="1" xr:uid="{0D7C2CBF-F942-4274-81A7-4BACDE219EE0}"/>
    <cellStyle name="20% - Accent3 12" xfId="5573" hidden="1" xr:uid="{DBC981F7-B14F-42EA-A5B1-F91764CAD5B6}"/>
    <cellStyle name="20% - Accent3 12" xfId="5648" hidden="1" xr:uid="{0335226F-5B9D-4819-B9C2-19D32E8FB52B}"/>
    <cellStyle name="20% - Accent3 12" xfId="5750" hidden="1" xr:uid="{0DBB0B4C-5953-4C5E-94BD-A478D2B9D277}"/>
    <cellStyle name="20% - Accent3 12" xfId="5825" hidden="1" xr:uid="{879A8FB6-9BD3-4ED8-9482-D0CB0FB36E43}"/>
    <cellStyle name="20% - Accent3 12" xfId="5900" hidden="1" xr:uid="{1846B3EF-A249-40E8-97C7-79048CC1649B}"/>
    <cellStyle name="20% - Accent3 12" xfId="5978" hidden="1" xr:uid="{F07A9CD8-2A79-493F-AA3F-5B0B94412D9A}"/>
    <cellStyle name="20% - Accent3 12" xfId="6564" hidden="1" xr:uid="{3F09B1B6-6685-46D2-B3AF-D9F2A1753025}"/>
    <cellStyle name="20% - Accent3 12" xfId="6639" hidden="1" xr:uid="{82F5567B-BBCE-4518-A53F-FE8F6696D713}"/>
    <cellStyle name="20% - Accent3 12" xfId="6718" hidden="1" xr:uid="{EFEC12CE-CF87-4755-A283-2074BD7EB676}"/>
    <cellStyle name="20% - Accent3 12" xfId="6778" hidden="1" xr:uid="{16EB630E-7647-4B96-876F-4D33B608BDA1}"/>
    <cellStyle name="20% - Accent3 12" xfId="6466" hidden="1" xr:uid="{BA976ABF-D4B4-4CEF-824C-D0F518C48054}"/>
    <cellStyle name="20% - Accent3 12" xfId="6449" hidden="1" xr:uid="{20747885-FB73-4B59-A4C9-2E01F0E67A97}"/>
    <cellStyle name="20% - Accent3 12" xfId="7159" hidden="1" xr:uid="{94C75777-FEB5-4CDA-8B80-D5B9F7BC6129}"/>
    <cellStyle name="20% - Accent3 12" xfId="7234" hidden="1" xr:uid="{AA65244F-B931-436D-BD2A-62B50B77C95F}"/>
    <cellStyle name="20% - Accent3 12" xfId="7312" hidden="1" xr:uid="{148D9CB6-F6EE-4339-95CA-6020D1F4051F}"/>
    <cellStyle name="20% - Accent3 12" xfId="7359" hidden="1" xr:uid="{02356C88-6235-4A84-B4FA-072257A73FFB}"/>
    <cellStyle name="20% - Accent3 12" xfId="6351" hidden="1" xr:uid="{98F67C6E-F6C2-4629-8095-C95D9F7778AD}"/>
    <cellStyle name="20% - Accent3 12" xfId="6219" hidden="1" xr:uid="{45F3A173-4C9C-4225-BD7F-F070A869F2B9}"/>
    <cellStyle name="20% - Accent3 12" xfId="7691" hidden="1" xr:uid="{52448EC8-D435-417B-B964-14087125048F}"/>
    <cellStyle name="20% - Accent3 12" xfId="7766" hidden="1" xr:uid="{AD55B3FC-0621-4E96-A4B6-EAAC3991BCE7}"/>
    <cellStyle name="20% - Accent3 12" xfId="7844" hidden="1" xr:uid="{6E2D2484-9E59-46C2-912A-E0E15F6AFCC4}"/>
    <cellStyle name="20% - Accent3 12" xfId="8028" hidden="1" xr:uid="{DE005FDD-30F5-4564-9B16-B0BC32649629}"/>
    <cellStyle name="20% - Accent3 12" xfId="8103" hidden="1" xr:uid="{DFF126A4-CAED-4B28-AFF3-56ECD48F6FAE}"/>
    <cellStyle name="20% - Accent3 12" xfId="8181" hidden="1" xr:uid="{6350A8D8-E977-4C71-A163-8D3D753C64E2}"/>
    <cellStyle name="20% - Accent3 12" xfId="8365" hidden="1" xr:uid="{20AEB5B1-70EC-4563-B719-EC760E81E79E}"/>
    <cellStyle name="20% - Accent3 12" xfId="8440" hidden="1" xr:uid="{DC8DE59F-950E-4E8E-AAD1-A20EBB22AED3}"/>
    <cellStyle name="20% - Accent3 13" xfId="406" hidden="1" xr:uid="{F3736664-1C43-4C9F-B470-DFB21D1DF860}"/>
    <cellStyle name="20% - Accent3 13" xfId="521" hidden="1" xr:uid="{2923C43C-7266-46CE-B8C7-ECDCB1BC69D4}"/>
    <cellStyle name="20% - Accent3 13" xfId="1244" hidden="1" xr:uid="{330A9A41-EDA3-471B-B14B-5AEA7C73F510}"/>
    <cellStyle name="20% - Accent3 13" xfId="1417" hidden="1" xr:uid="{238BA6B9-A41C-48A6-BCDB-77F8EB2CB02E}"/>
    <cellStyle name="20% - Accent3 13" xfId="1810" hidden="1" xr:uid="{040F6827-5C4E-40C8-B9C8-213BA02E827C}"/>
    <cellStyle name="20% - Accent3 13" xfId="1958" hidden="1" xr:uid="{32FC817F-0363-403D-83F1-ED6DB4589642}"/>
    <cellStyle name="20% - Accent3 13" xfId="2296" hidden="1" xr:uid="{2AB47D8A-CE49-4439-AF17-03CD21FB060D}"/>
    <cellStyle name="20% - Accent3 13" xfId="2633" hidden="1" xr:uid="{96B15800-6C21-4331-A4A7-C36587C2EEBC}"/>
    <cellStyle name="20% - Accent3 13" xfId="3199" hidden="1" xr:uid="{5FE8A38B-B8BC-49BA-8534-3B689FA8DBCF}"/>
    <cellStyle name="20% - Accent3 13" xfId="3314" hidden="1" xr:uid="{95559372-BA73-480E-938B-42B975475D4B}"/>
    <cellStyle name="20% - Accent3 13" xfId="4037" hidden="1" xr:uid="{0E7475AD-56B2-4D8E-AF23-15B7BD126A79}"/>
    <cellStyle name="20% - Accent3 13" xfId="4210" hidden="1" xr:uid="{268F1E69-917B-4C08-B2EC-8D1C7739BEC1}"/>
    <cellStyle name="20% - Accent3 13" xfId="4603" hidden="1" xr:uid="{0228D2CB-259D-40CD-B6C8-3F4030AAF17B}"/>
    <cellStyle name="20% - Accent3 13" xfId="4751" hidden="1" xr:uid="{368F7B3C-4D24-4AF7-8C30-81337809DB65}"/>
    <cellStyle name="20% - Accent3 13" xfId="5089" hidden="1" xr:uid="{BC3A4CB8-AF28-4FD4-A303-1279AA29F352}"/>
    <cellStyle name="20% - Accent3 13" xfId="5426" hidden="1" xr:uid="{E1A26729-4D79-4F27-A6E2-8B92F6AF8F07}"/>
    <cellStyle name="20% - Accent3 13" xfId="5991" hidden="1" xr:uid="{987D5160-2DC0-45A8-B5B0-112C2C6C1B11}"/>
    <cellStyle name="20% - Accent3 13" xfId="6106" hidden="1" xr:uid="{15A894DB-4E9A-49F5-BD24-78F93C61A8FE}"/>
    <cellStyle name="20% - Accent3 13" xfId="6829" hidden="1" xr:uid="{261E4AD7-31A6-4A08-9C0B-36F67EBBEEDB}"/>
    <cellStyle name="20% - Accent3 13" xfId="7002" hidden="1" xr:uid="{09096727-4BC2-4D74-8B29-F3992C11495E}"/>
    <cellStyle name="20% - Accent3 13" xfId="7395" hidden="1" xr:uid="{59224C64-A325-4B86-8D74-EB38B2FF6743}"/>
    <cellStyle name="20% - Accent3 13" xfId="7543" hidden="1" xr:uid="{DBF98B58-2A95-4189-BB53-AC31F4B02B48}"/>
    <cellStyle name="20% - Accent3 13" xfId="7881" hidden="1" xr:uid="{D28E50CD-8CD1-497A-8D45-7AA79446C894}"/>
    <cellStyle name="20% - Accent3 13" xfId="8218" hidden="1" xr:uid="{F701EF9B-4778-4148-A37E-E853F712989E}"/>
    <cellStyle name="20% - Accent3 3 2 3 2" xfId="482" hidden="1" xr:uid="{028C1E5B-FEF3-4B3E-AD59-6112A391BB51}"/>
    <cellStyle name="20% - Accent3 3 2 3 2" xfId="597" hidden="1" xr:uid="{EB08FE25-F0F0-4A20-AE01-70EA3DBB89D6}"/>
    <cellStyle name="20% - Accent3 3 2 3 2" xfId="1320" hidden="1" xr:uid="{3EF1AA6A-3E20-4CC8-9E30-AA05568D1A88}"/>
    <cellStyle name="20% - Accent3 3 2 3 2" xfId="1493" hidden="1" xr:uid="{D505B659-BA3A-4DC2-A3C9-3A067B8E842D}"/>
    <cellStyle name="20% - Accent3 3 2 3 2" xfId="1886" hidden="1" xr:uid="{3B9B1F81-C389-4EAB-A230-CFEE16F5A486}"/>
    <cellStyle name="20% - Accent3 3 2 3 2" xfId="2034" hidden="1" xr:uid="{C9CD0BD2-9CB5-4D78-AF60-0C439BEC312B}"/>
    <cellStyle name="20% - Accent3 3 2 3 2" xfId="2372" hidden="1" xr:uid="{E8833F60-0DC4-46DC-86A4-DD02A4E1D6D9}"/>
    <cellStyle name="20% - Accent3 3 2 3 2" xfId="2709" hidden="1" xr:uid="{39CCA9A4-B544-40DC-A4CC-DD7F9B5C1AFE}"/>
    <cellStyle name="20% - Accent3 3 2 3 2" xfId="3275" hidden="1" xr:uid="{A154E42E-4FCD-41C3-B46E-8CC06DBC933D}"/>
    <cellStyle name="20% - Accent3 3 2 3 2" xfId="3390" hidden="1" xr:uid="{8975E644-B92B-4C9C-B4D1-65CFEDB6B10B}"/>
    <cellStyle name="20% - Accent3 3 2 3 2" xfId="4113" hidden="1" xr:uid="{ED419EA0-9267-4863-8701-26284EE02843}"/>
    <cellStyle name="20% - Accent3 3 2 3 2" xfId="4286" hidden="1" xr:uid="{D83AE59A-9317-4F91-82D6-E84E8378808D}"/>
    <cellStyle name="20% - Accent3 3 2 3 2" xfId="4679" hidden="1" xr:uid="{2C8107AF-C662-4301-88C4-F85A621E8BF8}"/>
    <cellStyle name="20% - Accent3 3 2 3 2" xfId="4827" hidden="1" xr:uid="{BC140DE1-BEB9-48D8-BB34-12ADFDAFD53D}"/>
    <cellStyle name="20% - Accent3 3 2 3 2" xfId="5165" hidden="1" xr:uid="{C81D1C96-D4AD-4DE1-A6CA-AFB69C092868}"/>
    <cellStyle name="20% - Accent3 3 2 3 2" xfId="5502" hidden="1" xr:uid="{656698E3-5ED0-4AF7-953B-0D658EF0D1CB}"/>
    <cellStyle name="20% - Accent3 3 2 3 2" xfId="6067" hidden="1" xr:uid="{3ACB4274-D2C7-4308-B9F5-3545897BD434}"/>
    <cellStyle name="20% - Accent3 3 2 3 2" xfId="6182" hidden="1" xr:uid="{7A27C522-4058-405F-9D94-10E4A8FF4C21}"/>
    <cellStyle name="20% - Accent3 3 2 3 2" xfId="6905" hidden="1" xr:uid="{0C0877E8-DEA7-48D5-8575-0D213876C538}"/>
    <cellStyle name="20% - Accent3 3 2 3 2" xfId="7078" hidden="1" xr:uid="{7D4BF070-4CD0-4265-A0F9-4C36E7EF7F7B}"/>
    <cellStyle name="20% - Accent3 3 2 3 2" xfId="7471" hidden="1" xr:uid="{33DBF6DA-D79F-4BAB-833C-F19867BC6F71}"/>
    <cellStyle name="20% - Accent3 3 2 3 2" xfId="7619" hidden="1" xr:uid="{C7E08E90-C155-4198-8209-EA3AB10E91F2}"/>
    <cellStyle name="20% - Accent3 3 2 3 2" xfId="7957" hidden="1" xr:uid="{B3C73BEF-27CC-4641-8DAC-5A953338920A}"/>
    <cellStyle name="20% - Accent3 3 2 3 2" xfId="8294" hidden="1" xr:uid="{3FA6489C-901E-4AF6-AA13-CF5023CCA30F}"/>
    <cellStyle name="20% - Accent3 3 2 4 2" xfId="437" hidden="1" xr:uid="{4FC79580-97C9-46A9-A7D8-176445722019}"/>
    <cellStyle name="20% - Accent3 3 2 4 2" xfId="552" hidden="1" xr:uid="{76D31C76-C380-44B4-B713-9F0898149DB5}"/>
    <cellStyle name="20% - Accent3 3 2 4 2" xfId="1275" hidden="1" xr:uid="{665E9F03-D3E4-4141-8A3D-A56CD6EF1E67}"/>
    <cellStyle name="20% - Accent3 3 2 4 2" xfId="1448" hidden="1" xr:uid="{143516EE-D856-4A90-BADD-A63E80F3BED7}"/>
    <cellStyle name="20% - Accent3 3 2 4 2" xfId="1841" hidden="1" xr:uid="{FE526F1E-9BF6-4C9F-AA48-068437333F14}"/>
    <cellStyle name="20% - Accent3 3 2 4 2" xfId="1989" hidden="1" xr:uid="{E6107C18-50BD-4537-B1E7-6C941FCD9958}"/>
    <cellStyle name="20% - Accent3 3 2 4 2" xfId="2327" hidden="1" xr:uid="{9BCB67CB-F348-41E4-A871-F7D1753EAA38}"/>
    <cellStyle name="20% - Accent3 3 2 4 2" xfId="2664" hidden="1" xr:uid="{136A1CEF-E7A8-43D9-8B65-F05BC50C1E0B}"/>
    <cellStyle name="20% - Accent3 3 2 4 2" xfId="3230" hidden="1" xr:uid="{6186A99E-322B-466C-A1F4-642C6F11B248}"/>
    <cellStyle name="20% - Accent3 3 2 4 2" xfId="3345" hidden="1" xr:uid="{8DCE9AB1-62FC-4502-B9CB-A214F58AD424}"/>
    <cellStyle name="20% - Accent3 3 2 4 2" xfId="4068" hidden="1" xr:uid="{7B324D45-8E4E-4C70-ABC1-5785878EE6E0}"/>
    <cellStyle name="20% - Accent3 3 2 4 2" xfId="4241" hidden="1" xr:uid="{BB51B7AD-82FF-432A-A233-36A724A1D7B6}"/>
    <cellStyle name="20% - Accent3 3 2 4 2" xfId="4634" hidden="1" xr:uid="{C82C8661-EC0D-41BA-A61B-7FE18EDB32DB}"/>
    <cellStyle name="20% - Accent3 3 2 4 2" xfId="4782" hidden="1" xr:uid="{A48CD8BF-DB36-4F4D-9885-0364F6470B7D}"/>
    <cellStyle name="20% - Accent3 3 2 4 2" xfId="5120" hidden="1" xr:uid="{43956368-898B-4259-99C5-74C077CED30C}"/>
    <cellStyle name="20% - Accent3 3 2 4 2" xfId="5457" hidden="1" xr:uid="{A5DA969E-0406-4F74-B3DE-70103CB16355}"/>
    <cellStyle name="20% - Accent3 3 2 4 2" xfId="6022" hidden="1" xr:uid="{B4327707-EB94-41E3-8DDD-FC019A8E480B}"/>
    <cellStyle name="20% - Accent3 3 2 4 2" xfId="6137" hidden="1" xr:uid="{42EBA722-D2AF-4E3A-B1A2-B9FDE362FD2B}"/>
    <cellStyle name="20% - Accent3 3 2 4 2" xfId="6860" hidden="1" xr:uid="{72F44038-F518-41C4-891A-D9F5B589D113}"/>
    <cellStyle name="20% - Accent3 3 2 4 2" xfId="7033" hidden="1" xr:uid="{EF0C6D84-94DB-4700-8803-868CACEFA05E}"/>
    <cellStyle name="20% - Accent3 3 2 4 2" xfId="7426" hidden="1" xr:uid="{DB1C4976-0EFC-41E9-81A9-8D703A3F4724}"/>
    <cellStyle name="20% - Accent3 3 2 4 2" xfId="7574" hidden="1" xr:uid="{5F0CFB90-7C5C-4C01-921D-1E43B71A4C0B}"/>
    <cellStyle name="20% - Accent3 3 2 4 2" xfId="7912" hidden="1" xr:uid="{21844CCF-C62A-4920-8D1D-1AB93CEA15E8}"/>
    <cellStyle name="20% - Accent3 3 2 4 2" xfId="8249" hidden="1" xr:uid="{A47D711C-235D-45EA-B052-2C36ECD9D169}"/>
    <cellStyle name="20% - Accent3 3 3 3 2" xfId="436" hidden="1" xr:uid="{05E702A8-83C5-4EFB-A3BF-B018F4A6D49C}"/>
    <cellStyle name="20% - Accent3 3 3 3 2" xfId="551" hidden="1" xr:uid="{B4A8C6C5-FECB-4E7A-B7D3-D7B876FA7AAB}"/>
    <cellStyle name="20% - Accent3 3 3 3 2" xfId="1274" hidden="1" xr:uid="{D98E9347-96A9-4DFA-8E22-A81822F906B1}"/>
    <cellStyle name="20% - Accent3 3 3 3 2" xfId="1447" hidden="1" xr:uid="{3057E305-6151-40B6-A10A-6552D582926A}"/>
    <cellStyle name="20% - Accent3 3 3 3 2" xfId="1840" hidden="1" xr:uid="{66D40D98-DB94-4599-B33D-AA72FBA0D1DA}"/>
    <cellStyle name="20% - Accent3 3 3 3 2" xfId="1988" hidden="1" xr:uid="{52AB82FB-1C30-4F96-985C-3A41B46988BC}"/>
    <cellStyle name="20% - Accent3 3 3 3 2" xfId="2326" hidden="1" xr:uid="{CF9B9DDE-021A-416A-A727-2B3A7882BDB8}"/>
    <cellStyle name="20% - Accent3 3 3 3 2" xfId="2663" hidden="1" xr:uid="{EA264E26-45A2-4EB9-84E7-30569F19E7C2}"/>
    <cellStyle name="20% - Accent3 3 3 3 2" xfId="3229" hidden="1" xr:uid="{A1CC22AD-7681-4895-9BA5-B813AF71611D}"/>
    <cellStyle name="20% - Accent3 3 3 3 2" xfId="3344" hidden="1" xr:uid="{0C9AE49D-8CD2-4D5C-9BBB-84D0471044F9}"/>
    <cellStyle name="20% - Accent3 3 3 3 2" xfId="4067" hidden="1" xr:uid="{2493DE0C-01F2-4470-A2E3-3C3D457B080F}"/>
    <cellStyle name="20% - Accent3 3 3 3 2" xfId="4240" hidden="1" xr:uid="{83BEFA96-3B0B-4030-A956-556C0C9B8151}"/>
    <cellStyle name="20% - Accent3 3 3 3 2" xfId="4633" hidden="1" xr:uid="{E847E96E-7643-43FB-9604-B986CBC57AC3}"/>
    <cellStyle name="20% - Accent3 3 3 3 2" xfId="4781" hidden="1" xr:uid="{F55E313A-C267-48CD-9929-F568701555E8}"/>
    <cellStyle name="20% - Accent3 3 3 3 2" xfId="5119" hidden="1" xr:uid="{6EEC9C85-D1DE-4AB2-958B-1F45C53FF7CE}"/>
    <cellStyle name="20% - Accent3 3 3 3 2" xfId="5456" hidden="1" xr:uid="{65D0A04E-598D-48EF-A4EE-C36B5FA76656}"/>
    <cellStyle name="20% - Accent3 3 3 3 2" xfId="6021" hidden="1" xr:uid="{0E7E1FB1-BFDB-4D08-98DA-A984F95E5507}"/>
    <cellStyle name="20% - Accent3 3 3 3 2" xfId="6136" hidden="1" xr:uid="{0D826742-F87A-4AAA-A1F1-128706A205E6}"/>
    <cellStyle name="20% - Accent3 3 3 3 2" xfId="6859" hidden="1" xr:uid="{E826C95D-A512-4679-A74F-3BC17A9A0B83}"/>
    <cellStyle name="20% - Accent3 3 3 3 2" xfId="7032" hidden="1" xr:uid="{C329E3E9-0F1F-46FB-B83E-C1C267E0E958}"/>
    <cellStyle name="20% - Accent3 3 3 3 2" xfId="7425" hidden="1" xr:uid="{FCE89013-3D72-45B3-A91E-0EE8EE5D2237}"/>
    <cellStyle name="20% - Accent3 3 3 3 2" xfId="7573" hidden="1" xr:uid="{BD109878-FFE6-4472-B6D4-FFBEA43598D3}"/>
    <cellStyle name="20% - Accent3 3 3 3 2" xfId="7911" hidden="1" xr:uid="{374FB9D5-F048-4DA7-AD70-38C3B4FA2322}"/>
    <cellStyle name="20% - Accent3 3 3 3 2" xfId="8248" hidden="1" xr:uid="{EB077BA1-43DD-490F-8317-4D32EE3D4810}"/>
    <cellStyle name="20% - Accent3 4 2 3 2" xfId="483" hidden="1" xr:uid="{15D4CBBE-EBE3-4B9D-B5CF-7303EAAC7181}"/>
    <cellStyle name="20% - Accent3 4 2 3 2" xfId="598" hidden="1" xr:uid="{BA4A70B8-6EDF-4A30-B905-2A237557CE35}"/>
    <cellStyle name="20% - Accent3 4 2 3 2" xfId="1321" hidden="1" xr:uid="{652797A5-7078-489D-9A60-903A9841E798}"/>
    <cellStyle name="20% - Accent3 4 2 3 2" xfId="1494" hidden="1" xr:uid="{5B0E7634-51FE-4A9B-9925-86D504ED8842}"/>
    <cellStyle name="20% - Accent3 4 2 3 2" xfId="1887" hidden="1" xr:uid="{815B3309-F306-4FF3-8050-7EB8B4CFAD88}"/>
    <cellStyle name="20% - Accent3 4 2 3 2" xfId="2035" hidden="1" xr:uid="{8F798861-5013-4085-BC89-EF84480304E5}"/>
    <cellStyle name="20% - Accent3 4 2 3 2" xfId="2373" hidden="1" xr:uid="{EA042787-E281-4C9B-8F20-81B397122D1F}"/>
    <cellStyle name="20% - Accent3 4 2 3 2" xfId="2710" hidden="1" xr:uid="{7B7AC63C-B4C4-47B0-9F74-2D5A2BB9542E}"/>
    <cellStyle name="20% - Accent3 4 2 3 2" xfId="3276" hidden="1" xr:uid="{2B72CF99-2373-474A-9737-27987AFF47F8}"/>
    <cellStyle name="20% - Accent3 4 2 3 2" xfId="3391" hidden="1" xr:uid="{14E5F872-5BA9-4153-B461-BBB173E4FD01}"/>
    <cellStyle name="20% - Accent3 4 2 3 2" xfId="4114" hidden="1" xr:uid="{85E20514-8A4F-4C7F-9201-0706A1143538}"/>
    <cellStyle name="20% - Accent3 4 2 3 2" xfId="4287" hidden="1" xr:uid="{97C80C12-AA8C-4D5E-B051-9F4A46A787E3}"/>
    <cellStyle name="20% - Accent3 4 2 3 2" xfId="4680" hidden="1" xr:uid="{DE4F743A-1F56-4B01-9325-7C41CBAB6146}"/>
    <cellStyle name="20% - Accent3 4 2 3 2" xfId="4828" hidden="1" xr:uid="{3E5BCA0D-645C-44C7-AB78-1F71D0B4DCAA}"/>
    <cellStyle name="20% - Accent3 4 2 3 2" xfId="5166" hidden="1" xr:uid="{74E8CA73-4FAA-42ED-82BC-67168D7DFC65}"/>
    <cellStyle name="20% - Accent3 4 2 3 2" xfId="5503" hidden="1" xr:uid="{4475DE8B-AA42-4E54-A729-2A7C567CCBA0}"/>
    <cellStyle name="20% - Accent3 4 2 3 2" xfId="6068" hidden="1" xr:uid="{C824FFDC-AF06-48EA-A5CC-78FF45603826}"/>
    <cellStyle name="20% - Accent3 4 2 3 2" xfId="6183" hidden="1" xr:uid="{262D4A6A-FCB3-49C0-AB78-D336BB0BE932}"/>
    <cellStyle name="20% - Accent3 4 2 3 2" xfId="6906" hidden="1" xr:uid="{0D599BA5-350B-4FD5-962C-33919AA79E3C}"/>
    <cellStyle name="20% - Accent3 4 2 3 2" xfId="7079" hidden="1" xr:uid="{704D6B0F-17BF-48D8-88E3-7C5BD36C54F6}"/>
    <cellStyle name="20% - Accent3 4 2 3 2" xfId="7472" hidden="1" xr:uid="{FD206C59-C3C4-4400-9308-BBBA371816FD}"/>
    <cellStyle name="20% - Accent3 4 2 3 2" xfId="7620" hidden="1" xr:uid="{B71185CA-B61B-49DD-BE8B-F76316FEBC47}"/>
    <cellStyle name="20% - Accent3 4 2 3 2" xfId="7958" hidden="1" xr:uid="{D8BFD490-8020-4B3D-AB81-8DE5CC2E08DB}"/>
    <cellStyle name="20% - Accent3 4 2 3 2" xfId="8295" hidden="1" xr:uid="{413ABA3C-F0C2-4E95-8830-1E8E73C831AA}"/>
    <cellStyle name="20% - Accent3 4 2 4 2" xfId="439" hidden="1" xr:uid="{63EC2305-3DB7-4CCD-825D-A173F042E969}"/>
    <cellStyle name="20% - Accent3 4 2 4 2" xfId="554" hidden="1" xr:uid="{CC518A9B-7B40-41C2-AC77-BF2CD469AB76}"/>
    <cellStyle name="20% - Accent3 4 2 4 2" xfId="1277" hidden="1" xr:uid="{ABDCB267-544B-44A6-809B-A776AF877580}"/>
    <cellStyle name="20% - Accent3 4 2 4 2" xfId="1450" hidden="1" xr:uid="{EB568D6A-7C0E-44DD-B2B5-D1477CBF35DA}"/>
    <cellStyle name="20% - Accent3 4 2 4 2" xfId="1843" hidden="1" xr:uid="{A444A9D5-605F-4979-829C-DDCCBCC5DE81}"/>
    <cellStyle name="20% - Accent3 4 2 4 2" xfId="1991" hidden="1" xr:uid="{1309B81B-DC2C-4205-AA2B-E33BD5DA4293}"/>
    <cellStyle name="20% - Accent3 4 2 4 2" xfId="2329" hidden="1" xr:uid="{55F3497F-276F-4D1A-A246-8BAD2DFF4799}"/>
    <cellStyle name="20% - Accent3 4 2 4 2" xfId="2666" hidden="1" xr:uid="{F2DBD044-B225-4DC0-9B8C-C688F93D888F}"/>
    <cellStyle name="20% - Accent3 4 2 4 2" xfId="3232" hidden="1" xr:uid="{334CF421-2E48-477B-A435-08B37C68ABAA}"/>
    <cellStyle name="20% - Accent3 4 2 4 2" xfId="3347" hidden="1" xr:uid="{2D2665F1-A65B-4F35-A42D-2C21A532B11F}"/>
    <cellStyle name="20% - Accent3 4 2 4 2" xfId="4070" hidden="1" xr:uid="{DEEF52F0-F444-4999-9A53-B04EB77EA71B}"/>
    <cellStyle name="20% - Accent3 4 2 4 2" xfId="4243" hidden="1" xr:uid="{2B44F53F-ED7D-4EDB-BBC8-E5CE9F15BFAE}"/>
    <cellStyle name="20% - Accent3 4 2 4 2" xfId="4636" hidden="1" xr:uid="{880B7A96-B8D0-4F73-8199-7442CB268FA8}"/>
    <cellStyle name="20% - Accent3 4 2 4 2" xfId="4784" hidden="1" xr:uid="{268F3AF7-BE31-447A-909F-5250B07501D8}"/>
    <cellStyle name="20% - Accent3 4 2 4 2" xfId="5122" hidden="1" xr:uid="{3D04C9CF-AE06-406B-9282-2D31B6511B35}"/>
    <cellStyle name="20% - Accent3 4 2 4 2" xfId="5459" hidden="1" xr:uid="{9A22D29F-EE89-44A4-B856-35EC93DA3AEE}"/>
    <cellStyle name="20% - Accent3 4 2 4 2" xfId="6024" hidden="1" xr:uid="{F2BA5402-BE90-4F0C-A621-343107843E81}"/>
    <cellStyle name="20% - Accent3 4 2 4 2" xfId="6139" hidden="1" xr:uid="{871313EE-71ED-4E56-98B3-D54B501B0EDC}"/>
    <cellStyle name="20% - Accent3 4 2 4 2" xfId="6862" hidden="1" xr:uid="{DABF385A-F58A-4719-B60E-242EF45B4F22}"/>
    <cellStyle name="20% - Accent3 4 2 4 2" xfId="7035" hidden="1" xr:uid="{ADCD32A7-E923-43B6-9E3D-5204C86536C6}"/>
    <cellStyle name="20% - Accent3 4 2 4 2" xfId="7428" hidden="1" xr:uid="{66923033-492E-48E3-A167-8883EA0F8DF6}"/>
    <cellStyle name="20% - Accent3 4 2 4 2" xfId="7576" hidden="1" xr:uid="{A410622A-2128-4648-B601-61463554CC45}"/>
    <cellStyle name="20% - Accent3 4 2 4 2" xfId="7914" hidden="1" xr:uid="{40AB0387-8737-444F-8AF4-DF28453AF60C}"/>
    <cellStyle name="20% - Accent3 4 2 4 2" xfId="8251" hidden="1" xr:uid="{4E47295E-5743-4B8F-9E33-848D7820D262}"/>
    <cellStyle name="20% - Accent3 4 3 3 2" xfId="438" hidden="1" xr:uid="{446A755D-1149-451A-A24D-39771B07C618}"/>
    <cellStyle name="20% - Accent3 4 3 3 2" xfId="553" hidden="1" xr:uid="{A91FCBBB-C840-4286-9174-009F2C3316C2}"/>
    <cellStyle name="20% - Accent3 4 3 3 2" xfId="1276" hidden="1" xr:uid="{E62A62E4-E36C-4D8E-8D4C-D047BFE61344}"/>
    <cellStyle name="20% - Accent3 4 3 3 2" xfId="1449" hidden="1" xr:uid="{B1556389-C889-484C-BA39-3C17BB58D9E8}"/>
    <cellStyle name="20% - Accent3 4 3 3 2" xfId="1842" hidden="1" xr:uid="{88D99C0F-91C7-43BF-8EA3-D8124616C5BA}"/>
    <cellStyle name="20% - Accent3 4 3 3 2" xfId="1990" hidden="1" xr:uid="{FFE9D3BF-EEFC-47BA-A368-1D0DFE10E85F}"/>
    <cellStyle name="20% - Accent3 4 3 3 2" xfId="2328" hidden="1" xr:uid="{2C9FF426-5714-4C92-B782-EB25C8FDD80E}"/>
    <cellStyle name="20% - Accent3 4 3 3 2" xfId="2665" hidden="1" xr:uid="{813EB884-B1CF-45B9-AC95-76C08F982D76}"/>
    <cellStyle name="20% - Accent3 4 3 3 2" xfId="3231" hidden="1" xr:uid="{33F5AB3B-9E2F-498E-8446-8823C7121124}"/>
    <cellStyle name="20% - Accent3 4 3 3 2" xfId="3346" hidden="1" xr:uid="{C5813F7F-4952-465B-A177-1A6E5B1871C6}"/>
    <cellStyle name="20% - Accent3 4 3 3 2" xfId="4069" hidden="1" xr:uid="{2EE2B22C-6E79-4A16-8007-6110955AF96D}"/>
    <cellStyle name="20% - Accent3 4 3 3 2" xfId="4242" hidden="1" xr:uid="{B9D145A8-586E-4FEC-B1D9-265EC86DF014}"/>
    <cellStyle name="20% - Accent3 4 3 3 2" xfId="4635" hidden="1" xr:uid="{083D8366-8AE8-4944-A5B4-24A1519FD133}"/>
    <cellStyle name="20% - Accent3 4 3 3 2" xfId="4783" hidden="1" xr:uid="{9B41DAB3-D608-42E4-A66D-4B1AB2DCE574}"/>
    <cellStyle name="20% - Accent3 4 3 3 2" xfId="5121" hidden="1" xr:uid="{B34E9FD7-EF93-495D-9E84-FD99F66ADBA3}"/>
    <cellStyle name="20% - Accent3 4 3 3 2" xfId="5458" hidden="1" xr:uid="{767506D5-7F65-4862-ADF0-03C0A3615E7D}"/>
    <cellStyle name="20% - Accent3 4 3 3 2" xfId="6023" hidden="1" xr:uid="{5DD7B721-F26D-42D5-84FA-E114EB0960C1}"/>
    <cellStyle name="20% - Accent3 4 3 3 2" xfId="6138" hidden="1" xr:uid="{84D9873F-F4CA-4F1F-AC39-E907DD6184AB}"/>
    <cellStyle name="20% - Accent3 4 3 3 2" xfId="6861" hidden="1" xr:uid="{93703F9E-BFB4-41D0-A01E-397BD0E315DD}"/>
    <cellStyle name="20% - Accent3 4 3 3 2" xfId="7034" hidden="1" xr:uid="{81AE8D2F-28D6-43FB-917B-65474751DD74}"/>
    <cellStyle name="20% - Accent3 4 3 3 2" xfId="7427" hidden="1" xr:uid="{9409F325-75D3-4C8D-BA19-B757EAF86499}"/>
    <cellStyle name="20% - Accent3 4 3 3 2" xfId="7575" hidden="1" xr:uid="{3B3DDA39-87E8-4B42-8FFB-96E099EB1835}"/>
    <cellStyle name="20% - Accent3 4 3 3 2" xfId="7913" hidden="1" xr:uid="{BD50AF00-126F-4DD4-B82F-857D7D5D4B5B}"/>
    <cellStyle name="20% - Accent3 4 3 3 2" xfId="8250" hidden="1" xr:uid="{F1BF123D-5B75-4D74-8392-0CDA1CCED361}"/>
    <cellStyle name="20% - Accent3 5 2" xfId="420" hidden="1" xr:uid="{1BE49AA1-A268-4F9F-854D-52AA7F8A2A16}"/>
    <cellStyle name="20% - Accent3 5 2" xfId="535" hidden="1" xr:uid="{C951FB51-F8CD-412B-A880-F84BE9B917E8}"/>
    <cellStyle name="20% - Accent3 5 2" xfId="1258" hidden="1" xr:uid="{586089B6-6D12-4E1A-9DEC-919D79F3391D}"/>
    <cellStyle name="20% - Accent3 5 2" xfId="1431" hidden="1" xr:uid="{81339883-7023-447D-84D7-719CB18BDCC3}"/>
    <cellStyle name="20% - Accent3 5 2" xfId="1824" hidden="1" xr:uid="{6460040C-D9AD-4DA7-AA0A-27B845FF7AC3}"/>
    <cellStyle name="20% - Accent3 5 2" xfId="1972" hidden="1" xr:uid="{CA5C9EBE-BA84-4644-802B-D4FA87BDBEBD}"/>
    <cellStyle name="20% - Accent3 5 2" xfId="2310" hidden="1" xr:uid="{2B94DDEB-A5F9-4F68-90DD-FDCA06873CDF}"/>
    <cellStyle name="20% - Accent3 5 2" xfId="2647" hidden="1" xr:uid="{06C7CF76-C80D-46E4-ACD5-78DEAA599EAF}"/>
    <cellStyle name="20% - Accent3 5 2" xfId="3213" hidden="1" xr:uid="{AAEE45A5-DF85-4994-819B-FAE04D8EF69B}"/>
    <cellStyle name="20% - Accent3 5 2" xfId="3328" hidden="1" xr:uid="{6D7059F1-1493-46A3-A071-33CCB0EF7A73}"/>
    <cellStyle name="20% - Accent3 5 2" xfId="4051" hidden="1" xr:uid="{FBB21471-DA40-4B17-AE8B-5BCA9930E7FA}"/>
    <cellStyle name="20% - Accent3 5 2" xfId="4224" hidden="1" xr:uid="{B43B8F0A-5878-454A-AB58-133F5DDD505A}"/>
    <cellStyle name="20% - Accent3 5 2" xfId="4617" hidden="1" xr:uid="{49532D77-A6F6-41BE-84F0-2844A382DB24}"/>
    <cellStyle name="20% - Accent3 5 2" xfId="4765" hidden="1" xr:uid="{6F134C0C-F27E-455B-8047-B7C1C49BA6FA}"/>
    <cellStyle name="20% - Accent3 5 2" xfId="5103" hidden="1" xr:uid="{FDE9D419-30FC-449F-93A4-392C1141EC63}"/>
    <cellStyle name="20% - Accent3 5 2" xfId="5440" hidden="1" xr:uid="{BBB0784C-396D-4CAD-A70B-D1A537F7DF80}"/>
    <cellStyle name="20% - Accent3 5 2" xfId="6005" hidden="1" xr:uid="{4211BAF6-1CA6-43C6-BF45-12F574855F28}"/>
    <cellStyle name="20% - Accent3 5 2" xfId="6120" hidden="1" xr:uid="{6F7AB70C-0D0A-4D4B-AD9D-F65BA04DEEBC}"/>
    <cellStyle name="20% - Accent3 5 2" xfId="6843" hidden="1" xr:uid="{63075109-4B2F-4C89-9FFF-C742CE6B68FE}"/>
    <cellStyle name="20% - Accent3 5 2" xfId="7016" hidden="1" xr:uid="{C0F6609D-2ED6-49DC-8B7E-7A1AE8C0985F}"/>
    <cellStyle name="20% - Accent3 5 2" xfId="7409" hidden="1" xr:uid="{1D5E433E-C2D0-4D31-BC29-BFA0EBA7C0D6}"/>
    <cellStyle name="20% - Accent3 5 2" xfId="7557" hidden="1" xr:uid="{A5CB21AD-0472-46F0-A860-EE3EF9C6FB8F}"/>
    <cellStyle name="20% - Accent3 5 2" xfId="7895" hidden="1" xr:uid="{8D79624E-E8A5-4FB9-918A-284D4E5D5152}"/>
    <cellStyle name="20% - Accent3 5 2" xfId="8232" hidden="1" xr:uid="{8B1D4E88-B0B5-4883-B9D2-290AC88E11F9}"/>
    <cellStyle name="20% - Accent3 7" xfId="97" hidden="1" xr:uid="{82A80175-DAC8-4622-A1D1-A965EC53C93D}"/>
    <cellStyle name="20% - Accent3 7" xfId="174" hidden="1" xr:uid="{2293E47B-533C-41B6-AB14-314748665BEB}"/>
    <cellStyle name="20% - Accent3 7" xfId="252" hidden="1" xr:uid="{BEED1298-0295-4205-B2E0-85843A1D5A9D}"/>
    <cellStyle name="20% - Accent3 7" xfId="330" hidden="1" xr:uid="{A3C10168-E586-415C-9717-C8B43AA781AD}"/>
    <cellStyle name="20% - Accent3 7" xfId="912" hidden="1" xr:uid="{5FF97E38-7613-4F0E-97DB-2625A9F96265}"/>
    <cellStyle name="20% - Accent3 7" xfId="991" hidden="1" xr:uid="{FAEC379C-4AA8-4426-97C5-67ED3306008C}"/>
    <cellStyle name="20% - Accent3 7" xfId="1069" hidden="1" xr:uid="{EBECF1AD-4D6D-4187-8DED-B13041DEEF52}"/>
    <cellStyle name="20% - Accent3 7" xfId="902" hidden="1" xr:uid="{1EF38C37-4213-41BF-B5CD-A1BC1F28293F}"/>
    <cellStyle name="20% - Accent3 7" xfId="1156" hidden="1" xr:uid="{A80FB2FA-5C85-4234-8B48-FBA5A5311F5D}"/>
    <cellStyle name="20% - Accent3 7" xfId="764" hidden="1" xr:uid="{A76F5D16-FD36-4552-947F-EFA683C94D0E}"/>
    <cellStyle name="20% - Accent3 7" xfId="1162" hidden="1" xr:uid="{C4279BF1-1904-4C37-A9F8-CAD914F1FFFF}"/>
    <cellStyle name="20% - Accent3 7" xfId="1586" hidden="1" xr:uid="{9F2CFA65-D6E9-453C-BB79-3FE1B13A6551}"/>
    <cellStyle name="20% - Accent3 7" xfId="1664" hidden="1" xr:uid="{C77F8F88-FE9C-47AF-BF41-B417693CD114}"/>
    <cellStyle name="20% - Accent3 7" xfId="1386" hidden="1" xr:uid="{2F25D424-3561-4BE8-8EF3-2FE591F5D4C7}"/>
    <cellStyle name="20% - Accent3 7" xfId="1745" hidden="1" xr:uid="{FD532368-400D-4E54-AA40-091C446EDC30}"/>
    <cellStyle name="20% - Accent3 7" xfId="700" hidden="1" xr:uid="{0D8769A4-5983-492D-95DB-70D52CF9E2AF}"/>
    <cellStyle name="20% - Accent3 7" xfId="1750" hidden="1" xr:uid="{57F4A4AC-37A5-4AE3-8BED-C84B015660BB}"/>
    <cellStyle name="20% - Accent3 7" xfId="2118" hidden="1" xr:uid="{45545CFD-6D3F-4A0E-819F-D981DCFCA95F}"/>
    <cellStyle name="20% - Accent3 7" xfId="2196" hidden="1" xr:uid="{7C6B31F0-3AAC-4BBE-8487-24C4562F914F}"/>
    <cellStyle name="20% - Accent3 7" xfId="761" hidden="1" xr:uid="{F0134DCA-AC13-4218-8355-116B47687318}"/>
    <cellStyle name="20% - Accent3 7" xfId="2455" hidden="1" xr:uid="{818B44FE-919B-4FE0-BEDC-D0014F1F05AB}"/>
    <cellStyle name="20% - Accent3 7" xfId="2533" hidden="1" xr:uid="{6DA21834-0830-4767-A065-D00952CA9F9A}"/>
    <cellStyle name="20% - Accent3 7" xfId="1947" hidden="1" xr:uid="{32B06390-4AEA-4531-A73E-40EA4D005DD9}"/>
    <cellStyle name="20% - Accent3 7" xfId="2792" hidden="1" xr:uid="{AD314562-9ED8-4F72-A4DA-55D545109417}"/>
    <cellStyle name="20% - Accent3 7" xfId="2890" hidden="1" xr:uid="{E462AE29-81C3-4DE6-95E0-9E3113AEE231}"/>
    <cellStyle name="20% - Accent3 7" xfId="2967" hidden="1" xr:uid="{202B1102-0C92-4B2E-B818-AD1A4BB13400}"/>
    <cellStyle name="20% - Accent3 7" xfId="3045" hidden="1" xr:uid="{31B5B2CB-6972-4A8C-AA58-54CDA7584745}"/>
    <cellStyle name="20% - Accent3 7" xfId="3123" hidden="1" xr:uid="{939EDB60-D2FA-42FD-865B-7C99205E5C7B}"/>
    <cellStyle name="20% - Accent3 7" xfId="3705" hidden="1" xr:uid="{9AD9E51B-FF7A-484A-975A-9227F7D0C7E8}"/>
    <cellStyle name="20% - Accent3 7" xfId="3784" hidden="1" xr:uid="{E4F0E6ED-25CF-4634-9742-D36C849F3405}"/>
    <cellStyle name="20% - Accent3 7" xfId="3862" hidden="1" xr:uid="{086F823C-75F8-4C4A-881C-6D08C62B193B}"/>
    <cellStyle name="20% - Accent3 7" xfId="3695" hidden="1" xr:uid="{19F4BBEA-2314-4920-8480-4EF05148B506}"/>
    <cellStyle name="20% - Accent3 7" xfId="3949" hidden="1" xr:uid="{12478C2F-9172-4BC1-962B-81E8ED27AC62}"/>
    <cellStyle name="20% - Accent3 7" xfId="3557" hidden="1" xr:uid="{0BCDEF93-F2B3-4FD1-9554-E4E120F8F13A}"/>
    <cellStyle name="20% - Accent3 7" xfId="3955" hidden="1" xr:uid="{A5FFD538-2C7D-4582-9DE1-D68184FFD435}"/>
    <cellStyle name="20% - Accent3 7" xfId="4379" hidden="1" xr:uid="{7A4AEECD-9505-492F-9184-DC7C631EF981}"/>
    <cellStyle name="20% - Accent3 7" xfId="4457" hidden="1" xr:uid="{0B5ACECD-CC79-4DE7-A9FF-D7CC53A44CBF}"/>
    <cellStyle name="20% - Accent3 7" xfId="4179" hidden="1" xr:uid="{C46144CF-1848-49B0-9889-587849F4F650}"/>
    <cellStyle name="20% - Accent3 7" xfId="4538" hidden="1" xr:uid="{000F41AB-95A4-46FA-859C-CC0EF42A466C}"/>
    <cellStyle name="20% - Accent3 7" xfId="3493" hidden="1" xr:uid="{8F1C6122-05DF-4F39-B39E-1B0194937C3F}"/>
    <cellStyle name="20% - Accent3 7" xfId="4543" hidden="1" xr:uid="{1DDEB9CF-E338-4227-9473-43BCCDEB2E8B}"/>
    <cellStyle name="20% - Accent3 7" xfId="4911" hidden="1" xr:uid="{5716CA36-954F-45A2-B46B-989BF35E0CD7}"/>
    <cellStyle name="20% - Accent3 7" xfId="4989" hidden="1" xr:uid="{A9E78B02-2AA8-4AF4-BBE4-23A03376177C}"/>
    <cellStyle name="20% - Accent3 7" xfId="3554" hidden="1" xr:uid="{7B5F8E46-5E57-485A-9D74-437347CCFA04}"/>
    <cellStyle name="20% - Accent3 7" xfId="5248" hidden="1" xr:uid="{418275EE-78C1-4BDC-B203-4D05971FCD82}"/>
    <cellStyle name="20% - Accent3 7" xfId="5326" hidden="1" xr:uid="{C67A0622-C28B-4391-832D-539593E9D21C}"/>
    <cellStyle name="20% - Accent3 7" xfId="4740" hidden="1" xr:uid="{FB21D426-4C5E-4E5A-9EB6-04F9B7C69FD0}"/>
    <cellStyle name="20% - Accent3 7" xfId="5585" hidden="1" xr:uid="{7BCE2FF0-6514-48D7-A44D-55FF68323025}"/>
    <cellStyle name="20% - Accent3 7" xfId="5682" hidden="1" xr:uid="{7F62EA13-3BB9-494A-85CA-AE589A042749}"/>
    <cellStyle name="20% - Accent3 7" xfId="5759" hidden="1" xr:uid="{D4B20D52-F467-492E-8329-D6CE1340EA3F}"/>
    <cellStyle name="20% - Accent3 7" xfId="5837" hidden="1" xr:uid="{DDE42EEE-7AA4-4D2C-BB4A-F4CF032F5F04}"/>
    <cellStyle name="20% - Accent3 7" xfId="5915" hidden="1" xr:uid="{30F7E01F-FB3A-4D4E-9D21-AEFCAA9E4239}"/>
    <cellStyle name="20% - Accent3 7" xfId="6497" hidden="1" xr:uid="{089C4FE5-EFFD-4136-93CB-548411EE2185}"/>
    <cellStyle name="20% - Accent3 7" xfId="6576" hidden="1" xr:uid="{645019D6-F318-4157-B1A3-14107D5F73B4}"/>
    <cellStyle name="20% - Accent3 7" xfId="6654" hidden="1" xr:uid="{4A25627D-BA14-407F-B9F4-4E8750808A8E}"/>
    <cellStyle name="20% - Accent3 7" xfId="6487" hidden="1" xr:uid="{0D3055E8-71E2-41E8-B18A-DB73892A64D1}"/>
    <cellStyle name="20% - Accent3 7" xfId="6741" hidden="1" xr:uid="{F09FF403-342D-459C-9221-E0CDCF5441BB}"/>
    <cellStyle name="20% - Accent3 7" xfId="6349" hidden="1" xr:uid="{510AAC12-B0B3-40D3-9E2F-85EA731D2C2B}"/>
    <cellStyle name="20% - Accent3 7" xfId="6747" hidden="1" xr:uid="{67E35EA7-D341-4370-B611-441ED9206542}"/>
    <cellStyle name="20% - Accent3 7" xfId="7171" hidden="1" xr:uid="{36361D27-682F-4C8D-9A5C-FDBCFC7CC577}"/>
    <cellStyle name="20% - Accent3 7" xfId="7249" hidden="1" xr:uid="{A21A39D2-8D6A-4A5D-8ACD-892A3377E39D}"/>
    <cellStyle name="20% - Accent3 7" xfId="6971" hidden="1" xr:uid="{7A9CD54E-7F76-47E3-AD0B-2411E7C623BC}"/>
    <cellStyle name="20% - Accent3 7" xfId="7330" hidden="1" xr:uid="{A1ACEEA5-875C-45EE-BB65-159388F5DE5A}"/>
    <cellStyle name="20% - Accent3 7" xfId="6285" hidden="1" xr:uid="{374C2262-39A6-4A23-932F-FEFE7136FE9B}"/>
    <cellStyle name="20% - Accent3 7" xfId="7335" hidden="1" xr:uid="{EEB7061D-0EBC-423F-B59C-825B533EAB20}"/>
    <cellStyle name="20% - Accent3 7" xfId="7703" hidden="1" xr:uid="{9046D629-1E46-448E-AD54-E0646053C519}"/>
    <cellStyle name="20% - Accent3 7" xfId="7781" hidden="1" xr:uid="{9776F4AF-8277-49A3-B601-8D36AF2819CE}"/>
    <cellStyle name="20% - Accent3 7" xfId="6346" hidden="1" xr:uid="{41B1718C-B89E-40D3-958A-07D497C656B6}"/>
    <cellStyle name="20% - Accent3 7" xfId="8040" hidden="1" xr:uid="{DBA582EA-AF9F-4793-9704-14A054CB7D20}"/>
    <cellStyle name="20% - Accent3 7" xfId="8118" hidden="1" xr:uid="{706201E4-EE18-4187-B64C-468F616A6930}"/>
    <cellStyle name="20% - Accent3 7" xfId="7532" hidden="1" xr:uid="{9A222F51-3B4F-491C-A4FD-1CB8F1E196B8}"/>
    <cellStyle name="20% - Accent3 7" xfId="8377" hidden="1" xr:uid="{52D74C86-E7CF-4E1C-90CC-731BC4D9B94B}"/>
    <cellStyle name="20% - Accent3 8" xfId="113" hidden="1" xr:uid="{8739C296-5EC9-4C17-9B8C-94DB743C65FE}"/>
    <cellStyle name="20% - Accent3 8" xfId="180" hidden="1" xr:uid="{14DB2300-A7A7-49FF-9184-69CC04E08018}"/>
    <cellStyle name="20% - Accent3 8" xfId="258" hidden="1" xr:uid="{12E36A16-4520-4FBC-90DC-E3D4E3A311CA}"/>
    <cellStyle name="20% - Accent3 8" xfId="336" hidden="1" xr:uid="{4FE2591B-3B66-4EAD-96FB-F3CCFDA0A7B4}"/>
    <cellStyle name="20% - Accent3 8" xfId="918" hidden="1" xr:uid="{C477BDA2-8FCB-4858-AB1F-9627BF89CF4E}"/>
    <cellStyle name="20% - Accent3 8" xfId="997" hidden="1" xr:uid="{1A99C44B-1C02-4279-87D3-388359E9F6D1}"/>
    <cellStyle name="20% - Accent3 8" xfId="1076" hidden="1" xr:uid="{093CB5BD-FC5C-42A5-83BB-80DC6F30BED0}"/>
    <cellStyle name="20% - Accent3 8" xfId="883" hidden="1" xr:uid="{954FE278-1CC0-4F80-9FE2-ED02F49B15A8}"/>
    <cellStyle name="20% - Accent3 8" xfId="1180" hidden="1" xr:uid="{EF39AB91-FB35-4FB7-B426-CA540AD15DEA}"/>
    <cellStyle name="20% - Accent3 8" xfId="621" hidden="1" xr:uid="{E3A95BB5-82AF-4326-9DED-60831B8FF600}"/>
    <cellStyle name="20% - Accent3 8" xfId="1524" hidden="1" xr:uid="{6CDEB18A-9ACF-4EF1-9EF1-F47ADFB7609F}"/>
    <cellStyle name="20% - Accent3 8" xfId="1592" hidden="1" xr:uid="{5DA878E3-41DC-45B5-B1A0-40A61FE878A4}"/>
    <cellStyle name="20% - Accent3 8" xfId="1670" hidden="1" xr:uid="{23604103-7B67-4E8C-AC51-0170FDC07FC9}"/>
    <cellStyle name="20% - Accent3 8" xfId="1153" hidden="1" xr:uid="{07A8BE72-1443-415F-A277-39CD45F44F82}"/>
    <cellStyle name="20% - Accent3 8" xfId="1764" hidden="1" xr:uid="{BC33C815-B4D3-4216-AD5C-84EB68DE4C70}"/>
    <cellStyle name="20% - Accent3 8" xfId="900" hidden="1" xr:uid="{0F6C01D4-18A7-4803-A580-382B698A14E3}"/>
    <cellStyle name="20% - Accent3 8" xfId="2057" hidden="1" xr:uid="{A01338BD-D2F4-4077-9E42-055F364C7807}"/>
    <cellStyle name="20% - Accent3 8" xfId="2124" hidden="1" xr:uid="{4FF98512-613E-4EEE-BC9E-4D160360F9A7}"/>
    <cellStyle name="20% - Accent3 8" xfId="2202" hidden="1" xr:uid="{2EC91F97-DD52-4ACD-B52F-5CCBB93CAE9F}"/>
    <cellStyle name="20% - Accent3 8" xfId="2394" hidden="1" xr:uid="{D8C27A27-D93C-4A34-858A-83FBD4A7B0EF}"/>
    <cellStyle name="20% - Accent3 8" xfId="2461" hidden="1" xr:uid="{221E04E1-5B06-4FF7-9F87-7A5FCFD683F4}"/>
    <cellStyle name="20% - Accent3 8" xfId="2539" hidden="1" xr:uid="{A2D345AB-8432-4A87-AF46-F6DE6281EF4F}"/>
    <cellStyle name="20% - Accent3 8" xfId="2731" hidden="1" xr:uid="{5C1DE579-431C-4172-B427-6D5FFBBCA90F}"/>
    <cellStyle name="20% - Accent3 8" xfId="2798" hidden="1" xr:uid="{6A0FD552-41B6-4263-A236-7566AD6834B9}"/>
    <cellStyle name="20% - Accent3 8" xfId="2906" hidden="1" xr:uid="{98A564C9-0E20-4AF2-85BC-75D8E2065BC2}"/>
    <cellStyle name="20% - Accent3 8" xfId="2973" hidden="1" xr:uid="{0459A4F6-8B85-496C-A884-24E996AEA133}"/>
    <cellStyle name="20% - Accent3 8" xfId="3051" hidden="1" xr:uid="{BA6EC69C-BDDD-4D07-8F4D-F80B39AA6E4E}"/>
    <cellStyle name="20% - Accent3 8" xfId="3129" hidden="1" xr:uid="{1D693F23-6D53-4D0A-81BD-77397717D6F4}"/>
    <cellStyle name="20% - Accent3 8" xfId="3711" hidden="1" xr:uid="{C7733B89-E47A-4AFB-827E-1A10445768EF}"/>
    <cellStyle name="20% - Accent3 8" xfId="3790" hidden="1" xr:uid="{5437D14A-FA4E-4DC1-A7E3-0F7A0AAEF158}"/>
    <cellStyle name="20% - Accent3 8" xfId="3869" hidden="1" xr:uid="{97913A4C-AEFC-4D67-A09F-90D37499AB90}"/>
    <cellStyle name="20% - Accent3 8" xfId="3676" hidden="1" xr:uid="{AB1266DB-F11B-4A9C-8C71-94945EAFADE1}"/>
    <cellStyle name="20% - Accent3 8" xfId="3973" hidden="1" xr:uid="{D4410A01-7F30-4D2E-8CA8-9D0D11756E4E}"/>
    <cellStyle name="20% - Accent3 8" xfId="3414" hidden="1" xr:uid="{FC7355A5-FDD8-44E7-AD00-0B628AE9EBA6}"/>
    <cellStyle name="20% - Accent3 8" xfId="4317" hidden="1" xr:uid="{52936103-9710-4FCF-8FA7-C191279E5774}"/>
    <cellStyle name="20% - Accent3 8" xfId="4385" hidden="1" xr:uid="{8B81EDD9-29EA-4693-ADF5-BBD2A55DE4A9}"/>
    <cellStyle name="20% - Accent3 8" xfId="4463" hidden="1" xr:uid="{019E390B-D0C2-46B6-B86C-EE72E03C1F60}"/>
    <cellStyle name="20% - Accent3 8" xfId="3946" hidden="1" xr:uid="{43A97B9B-FED5-4685-8068-F57E39021498}"/>
    <cellStyle name="20% - Accent3 8" xfId="4557" hidden="1" xr:uid="{D3645C5D-08E3-45B0-AC96-5DBE29343AC4}"/>
    <cellStyle name="20% - Accent3 8" xfId="3693" hidden="1" xr:uid="{DECDE4D9-063B-49AB-92EF-F2FE014A0F15}"/>
    <cellStyle name="20% - Accent3 8" xfId="4850" hidden="1" xr:uid="{15FD75F4-0BBF-43D8-8BFC-6AF426D9F2CC}"/>
    <cellStyle name="20% - Accent3 8" xfId="4917" hidden="1" xr:uid="{113339C8-C559-4B87-AD45-45914F0C84E4}"/>
    <cellStyle name="20% - Accent3 8" xfId="4995" hidden="1" xr:uid="{DF77A2A4-5192-42B6-B0A8-83081F43CE11}"/>
    <cellStyle name="20% - Accent3 8" xfId="5187" hidden="1" xr:uid="{759F353D-0A3F-4D69-B7F7-BCF6FFD1FD16}"/>
    <cellStyle name="20% - Accent3 8" xfId="5254" hidden="1" xr:uid="{A1E17ED6-50CE-40B3-BA03-3AD087CAD345}"/>
    <cellStyle name="20% - Accent3 8" xfId="5332" hidden="1" xr:uid="{CB849C8C-8C73-4F50-BE7C-4314FFFD7F9A}"/>
    <cellStyle name="20% - Accent3 8" xfId="5524" hidden="1" xr:uid="{55CE9BF2-DE44-40DC-B841-19D49D5E86CE}"/>
    <cellStyle name="20% - Accent3 8" xfId="5591" hidden="1" xr:uid="{BB1D4F4D-86BB-4046-AD0A-7FF2460C42A6}"/>
    <cellStyle name="20% - Accent3 8" xfId="5698" hidden="1" xr:uid="{B15A8D4E-8739-416C-9DB0-97063D8C37BD}"/>
    <cellStyle name="20% - Accent3 8" xfId="5765" hidden="1" xr:uid="{A7C7D9E9-AD77-4745-A4E5-9FD15D807E0F}"/>
    <cellStyle name="20% - Accent3 8" xfId="5843" hidden="1" xr:uid="{D8EECF8E-3B8F-4B51-8871-0AA9B84D23AA}"/>
    <cellStyle name="20% - Accent3 8" xfId="5921" hidden="1" xr:uid="{BDCBCB21-E547-429B-9EA1-547B13A32661}"/>
    <cellStyle name="20% - Accent3 8" xfId="6503" hidden="1" xr:uid="{EBB4793E-FCF5-4FA1-B761-49AD7624A0D3}"/>
    <cellStyle name="20% - Accent3 8" xfId="6582" hidden="1" xr:uid="{2BA444BF-6321-4919-B061-04D83FACCF32}"/>
    <cellStyle name="20% - Accent3 8" xfId="6661" hidden="1" xr:uid="{923EDEDD-6158-47E8-B0A6-3AD5A21A77EC}"/>
    <cellStyle name="20% - Accent3 8" xfId="6468" hidden="1" xr:uid="{B84E370F-517D-4593-8089-E281DC1660DD}"/>
    <cellStyle name="20% - Accent3 8" xfId="6765" hidden="1" xr:uid="{8F1EB26C-43C5-4EBA-BEFF-40139A6E7336}"/>
    <cellStyle name="20% - Accent3 8" xfId="6206" hidden="1" xr:uid="{FAD471B8-C35C-4749-A367-5F19C7F31FF0}"/>
    <cellStyle name="20% - Accent3 8" xfId="7109" hidden="1" xr:uid="{E10D254C-0C48-46B3-BEA5-1288096DF946}"/>
    <cellStyle name="20% - Accent3 8" xfId="7177" hidden="1" xr:uid="{1F42791C-0A4F-40FF-852D-7531036E216C}"/>
    <cellStyle name="20% - Accent3 8" xfId="7255" hidden="1" xr:uid="{BD3265A7-C746-4723-B0CB-1E2C174CCCD3}"/>
    <cellStyle name="20% - Accent3 8" xfId="6738" hidden="1" xr:uid="{58CA8FC0-5A47-480D-8061-86BE6CD8E446}"/>
    <cellStyle name="20% - Accent3 8" xfId="7349" hidden="1" xr:uid="{FE325F2B-6547-4CF5-8EC0-161CD9BF5C30}"/>
    <cellStyle name="20% - Accent3 8" xfId="6485" hidden="1" xr:uid="{DC2AEB4B-441F-4534-86B3-57DA1E1C5FC8}"/>
    <cellStyle name="20% - Accent3 8" xfId="7642" hidden="1" xr:uid="{3CEA7BCE-1436-4311-B5D3-AF1E76029924}"/>
    <cellStyle name="20% - Accent3 8" xfId="7709" hidden="1" xr:uid="{67371D49-C691-4AAB-8EC4-35834D463B6E}"/>
    <cellStyle name="20% - Accent3 8" xfId="7787" hidden="1" xr:uid="{CC920F10-D42E-434B-ACD9-CC67C14B1B77}"/>
    <cellStyle name="20% - Accent3 8" xfId="7979" hidden="1" xr:uid="{38C3DDC7-EC00-4F99-B9C3-807C58C9AADC}"/>
    <cellStyle name="20% - Accent3 8" xfId="8046" hidden="1" xr:uid="{DBE173C2-6F09-475D-BF39-D6E1CED9CDE3}"/>
    <cellStyle name="20% - Accent3 8" xfId="8124" hidden="1" xr:uid="{A0111913-ED02-4E40-B31A-FFEB44ACA81B}"/>
    <cellStyle name="20% - Accent3 8" xfId="8316" hidden="1" xr:uid="{C1D68F99-EEFA-4A86-B593-8262D76E7FFC}"/>
    <cellStyle name="20% - Accent3 8" xfId="8383" hidden="1" xr:uid="{A667024B-6FFD-46BC-8C3A-0442A2DFBDCC}"/>
    <cellStyle name="20% - Accent3 9" xfId="126" hidden="1" xr:uid="{39E1FC78-2493-48A0-B95C-0111A531F4EA}"/>
    <cellStyle name="20% - Accent3 9" xfId="200" hidden="1" xr:uid="{F30D4951-1CEA-4BBA-B6ED-F0C1F7BF6762}"/>
    <cellStyle name="20% - Accent3 9" xfId="276" hidden="1" xr:uid="{F80C12A6-C3AB-4235-878C-C9757DBB9A95}"/>
    <cellStyle name="20% - Accent3 9" xfId="354" hidden="1" xr:uid="{A38D705C-5681-4DB0-89A7-C29AC648485D}"/>
    <cellStyle name="20% - Accent3 9" xfId="939" hidden="1" xr:uid="{76AEF113-3021-48F8-9C42-F73D1FF891A7}"/>
    <cellStyle name="20% - Accent3 9" xfId="1015" hidden="1" xr:uid="{87601956-E8F7-4289-B86C-8976573F17C4}"/>
    <cellStyle name="20% - Accent3 9" xfId="1094" hidden="1" xr:uid="{EA03659D-DD91-49E9-B2A9-A6B1018F0329}"/>
    <cellStyle name="20% - Accent3 9" xfId="1352" hidden="1" xr:uid="{7E6D5801-83E5-4B61-9041-B2FE06343BC2}"/>
    <cellStyle name="20% - Accent3 9" xfId="736" hidden="1" xr:uid="{30CF6E9D-B824-40F0-8B8E-B6863B101D11}"/>
    <cellStyle name="20% - Accent3 9" xfId="628" hidden="1" xr:uid="{AFEE25B6-D1E0-493E-AD9A-E70B8C611FE9}"/>
    <cellStyle name="20% - Accent3 9" xfId="1534" hidden="1" xr:uid="{B2E57C0D-3943-47F5-994B-D322A57E15ED}"/>
    <cellStyle name="20% - Accent3 9" xfId="1610" hidden="1" xr:uid="{1B46427C-9B9F-4D9E-8B84-BE1D051FBE94}"/>
    <cellStyle name="20% - Accent3 9" xfId="1688" hidden="1" xr:uid="{685E7B24-010C-4B07-9315-C53D83C43B19}"/>
    <cellStyle name="20% - Accent3 9" xfId="1912" hidden="1" xr:uid="{FDD90C89-A801-4F50-8C20-5EEF429604CA}"/>
    <cellStyle name="20% - Accent3 9" xfId="767" hidden="1" xr:uid="{D40BDADE-8A6D-4B3D-BB2F-61DCF07FEB3A}"/>
    <cellStyle name="20% - Accent3 9" xfId="874" hidden="1" xr:uid="{0DB6C5BD-A7F8-4591-91F4-09D08D1CEE39}"/>
    <cellStyle name="20% - Accent3 9" xfId="2066" hidden="1" xr:uid="{434A90C2-E409-4581-A0C4-8E91F8F5F39F}"/>
    <cellStyle name="20% - Accent3 9" xfId="2142" hidden="1" xr:uid="{B0CB4FCC-D6E0-49BA-BE7E-4D73650B7683}"/>
    <cellStyle name="20% - Accent3 9" xfId="2220" hidden="1" xr:uid="{C952403C-15A6-4E23-83E5-5CD7ACF6309D}"/>
    <cellStyle name="20% - Accent3 9" xfId="2403" hidden="1" xr:uid="{6E37E75C-283E-4134-B0BD-E5BEAFC0F2C6}"/>
    <cellStyle name="20% - Accent3 9" xfId="2479" hidden="1" xr:uid="{97EE4CB4-8EE5-42C1-AD53-9DEC830247E8}"/>
    <cellStyle name="20% - Accent3 9" xfId="2557" hidden="1" xr:uid="{E5AEA840-F73B-4567-AEB4-96833F5D5D36}"/>
    <cellStyle name="20% - Accent3 9" xfId="2740" hidden="1" xr:uid="{1FDBF317-97D2-4DD0-8882-5E22ED5A5ED4}"/>
    <cellStyle name="20% - Accent3 9" xfId="2816" hidden="1" xr:uid="{7362212C-335F-4508-89C9-AAC2AB6D02A5}"/>
    <cellStyle name="20% - Accent3 9" xfId="2919" hidden="1" xr:uid="{9006A762-0D6D-41A6-BB79-CF761EE26444}"/>
    <cellStyle name="20% - Accent3 9" xfId="2993" hidden="1" xr:uid="{53ADD32D-C04D-48C8-B4AF-D57EDEBDEA58}"/>
    <cellStyle name="20% - Accent3 9" xfId="3069" hidden="1" xr:uid="{562177A5-8C74-43E0-925E-9F34A189FC9C}"/>
    <cellStyle name="20% - Accent3 9" xfId="3147" hidden="1" xr:uid="{B2B609AE-1469-4C5A-AF11-5887990BEC1C}"/>
    <cellStyle name="20% - Accent3 9" xfId="3732" hidden="1" xr:uid="{C017CA82-964A-49D7-BF75-3090D399CD74}"/>
    <cellStyle name="20% - Accent3 9" xfId="3808" hidden="1" xr:uid="{07E331BE-EC1F-4A9F-8D3D-FC0C2E16DE5C}"/>
    <cellStyle name="20% - Accent3 9" xfId="3887" hidden="1" xr:uid="{3097B68A-D89B-4FEE-B3BB-9AAB1D84589A}"/>
    <cellStyle name="20% - Accent3 9" xfId="4145" hidden="1" xr:uid="{81520179-C6F0-47A2-8F1C-515CEE838EBF}"/>
    <cellStyle name="20% - Accent3 9" xfId="3529" hidden="1" xr:uid="{9A7CD194-1565-47C8-9075-3265DA88CCF8}"/>
    <cellStyle name="20% - Accent3 9" xfId="3421" hidden="1" xr:uid="{0365BC38-5FCF-4A72-98F1-1C71D5795FD6}"/>
    <cellStyle name="20% - Accent3 9" xfId="4327" hidden="1" xr:uid="{A1B6CF95-13CE-46C5-AD7B-66ADE6FE1C3D}"/>
    <cellStyle name="20% - Accent3 9" xfId="4403" hidden="1" xr:uid="{EDF42512-2916-4404-A599-DE1DCE19BC04}"/>
    <cellStyle name="20% - Accent3 9" xfId="4481" hidden="1" xr:uid="{9A4E8B0E-10A5-4FDB-B07B-95D7178D471D}"/>
    <cellStyle name="20% - Accent3 9" xfId="4705" hidden="1" xr:uid="{7E32C791-98D8-4030-ABBD-2E563708078C}"/>
    <cellStyle name="20% - Accent3 9" xfId="3560" hidden="1" xr:uid="{8051D32F-5784-4D37-B314-74817F32B025}"/>
    <cellStyle name="20% - Accent3 9" xfId="3667" hidden="1" xr:uid="{C7A71621-493B-4625-913E-61EA58D881C0}"/>
    <cellStyle name="20% - Accent3 9" xfId="4859" hidden="1" xr:uid="{4F7E3EA8-32AC-4724-9DE8-E8299E1C737B}"/>
    <cellStyle name="20% - Accent3 9" xfId="4935" hidden="1" xr:uid="{9D1C4CE5-3D99-4449-B821-BCAA939A1895}"/>
    <cellStyle name="20% - Accent3 9" xfId="5013" hidden="1" xr:uid="{A537D1C5-F490-4E37-9695-E992E20E84E8}"/>
    <cellStyle name="20% - Accent3 9" xfId="5196" hidden="1" xr:uid="{BF222998-4DFF-43A0-BDA8-04A4B7CBBFD4}"/>
    <cellStyle name="20% - Accent3 9" xfId="5272" hidden="1" xr:uid="{6297BF12-AC1D-45B8-9850-4DC3FF580785}"/>
    <cellStyle name="20% - Accent3 9" xfId="5350" hidden="1" xr:uid="{CC2C4DC6-44BE-4371-A426-041F5961AD14}"/>
    <cellStyle name="20% - Accent3 9" xfId="5533" hidden="1" xr:uid="{B8B7AE9A-A881-454D-B1F6-E4024801C47C}"/>
    <cellStyle name="20% - Accent3 9" xfId="5609" hidden="1" xr:uid="{56213168-AF57-4D5D-987F-9D112289137D}"/>
    <cellStyle name="20% - Accent3 9" xfId="5711" hidden="1" xr:uid="{B9DE6863-B761-4F05-8D12-849959E44287}"/>
    <cellStyle name="20% - Accent3 9" xfId="5785" hidden="1" xr:uid="{F396A517-439D-4068-82B9-91ED530ACF18}"/>
    <cellStyle name="20% - Accent3 9" xfId="5861" hidden="1" xr:uid="{175C3E27-5207-4569-95D6-671AAF467FD9}"/>
    <cellStyle name="20% - Accent3 9" xfId="5939" hidden="1" xr:uid="{2FEB4390-9AAB-4897-B13B-6EC5E3966CA3}"/>
    <cellStyle name="20% - Accent3 9" xfId="6524" hidden="1" xr:uid="{9FCAEA14-D3E0-4C4F-8815-96F5DB212D4C}"/>
    <cellStyle name="20% - Accent3 9" xfId="6600" hidden="1" xr:uid="{B3189E1D-FE2C-4CDA-8DF5-C943CFDC2B93}"/>
    <cellStyle name="20% - Accent3 9" xfId="6679" hidden="1" xr:uid="{13A97596-4A13-444F-8F9B-B3104002DF6F}"/>
    <cellStyle name="20% - Accent3 9" xfId="6937" hidden="1" xr:uid="{704012F5-3D63-4EAE-A576-AF1C927142FB}"/>
    <cellStyle name="20% - Accent3 9" xfId="6321" hidden="1" xr:uid="{EDB52A4E-3092-491D-A146-854F2316ED35}"/>
    <cellStyle name="20% - Accent3 9" xfId="6213" hidden="1" xr:uid="{D62C98D1-D2C0-4350-A12D-95E5CB0C03B5}"/>
    <cellStyle name="20% - Accent3 9" xfId="7119" hidden="1" xr:uid="{D34AE23A-8A23-42EF-95A3-05C74DC582E9}"/>
    <cellStyle name="20% - Accent3 9" xfId="7195" hidden="1" xr:uid="{B2211C4C-824C-4E88-9F10-F669937B240C}"/>
    <cellStyle name="20% - Accent3 9" xfId="7273" hidden="1" xr:uid="{86070A71-8092-4845-B977-5B2C61663764}"/>
    <cellStyle name="20% - Accent3 9" xfId="7497" hidden="1" xr:uid="{EEBAFB0D-F39E-43B3-96FB-F9197A33A2FD}"/>
    <cellStyle name="20% - Accent3 9" xfId="6352" hidden="1" xr:uid="{2FC78BF3-08BF-4C8F-8413-6EC91829FE54}"/>
    <cellStyle name="20% - Accent3 9" xfId="6459" hidden="1" xr:uid="{D43D67CF-636C-4B07-9D75-02823C2866DD}"/>
    <cellStyle name="20% - Accent3 9" xfId="7651" hidden="1" xr:uid="{95DDAB96-D6C1-41A9-AB8E-960244B0335E}"/>
    <cellStyle name="20% - Accent3 9" xfId="7727" hidden="1" xr:uid="{FBF49557-8445-489A-B8D2-BFE848F4C09A}"/>
    <cellStyle name="20% - Accent3 9" xfId="7805" hidden="1" xr:uid="{1AF257EA-C1E5-4D41-A115-00A097AE1124}"/>
    <cellStyle name="20% - Accent3 9" xfId="7988" hidden="1" xr:uid="{9FCE8C6E-DE1A-43CC-86FD-7BA5CCCFEF35}"/>
    <cellStyle name="20% - Accent3 9" xfId="8064" hidden="1" xr:uid="{3FC032AA-4F86-4579-AD50-3D04E08B9AE5}"/>
    <cellStyle name="20% - Accent3 9" xfId="8142" hidden="1" xr:uid="{E87F9B6A-A6D8-4B39-B50C-E9E95C97A68B}"/>
    <cellStyle name="20% - Accent3 9" xfId="8325" hidden="1" xr:uid="{AA473A65-3882-49E6-917D-5A0D642AB890}"/>
    <cellStyle name="20% - Accent3 9" xfId="8401" hidden="1" xr:uid="{96DEFF53-686B-4105-B346-589AC5650CD9}"/>
    <cellStyle name="20% - Accent4" xfId="35" builtinId="42" hidden="1"/>
    <cellStyle name="20% - Accent4 10" xfId="141" hidden="1" xr:uid="{DDE1CE6F-25D1-48AE-A663-81C963632013}"/>
    <cellStyle name="20% - Accent4 10" xfId="215" hidden="1" xr:uid="{EA47D18A-FD11-4A3E-8AC3-878FCCF494B8}"/>
    <cellStyle name="20% - Accent4 10" xfId="291" hidden="1" xr:uid="{93E819B1-E57D-4748-8144-CA8D35274C28}"/>
    <cellStyle name="20% - Accent4 10" xfId="369" hidden="1" xr:uid="{A39355E6-F738-4BF4-B5E6-F8A8AE014A10}"/>
    <cellStyle name="20% - Accent4 10" xfId="954" hidden="1" xr:uid="{883F2AD7-DDE5-4EC4-96B4-60CC13535317}"/>
    <cellStyle name="20% - Accent4 10" xfId="1030" hidden="1" xr:uid="{D38E8C90-4F3B-4F86-9667-6C2ADDF43E3C}"/>
    <cellStyle name="20% - Accent4 10" xfId="1109" hidden="1" xr:uid="{25AFDBD5-90DB-4035-91F8-78BC27C7F88F}"/>
    <cellStyle name="20% - Accent4 10" xfId="695" hidden="1" xr:uid="{4353E54E-CA97-4000-83EF-BAE9652C19D9}"/>
    <cellStyle name="20% - Accent4 10" xfId="696" hidden="1" xr:uid="{DDBEF35A-669D-4824-89DE-1F1F5F0A11D2}"/>
    <cellStyle name="20% - Accent4 10" xfId="787" hidden="1" xr:uid="{EB2CFF36-E972-4894-A8DA-FEC10FE90D08}"/>
    <cellStyle name="20% - Accent4 10" xfId="1549" hidden="1" xr:uid="{D9E4D296-6546-497F-9361-C833CFEA1EF8}"/>
    <cellStyle name="20% - Accent4 10" xfId="1625" hidden="1" xr:uid="{E5EB90CD-61EE-4306-B3E7-2793E45255FA}"/>
    <cellStyle name="20% - Accent4 10" xfId="1703" hidden="1" xr:uid="{97CE128F-1ABD-4CC6-94E1-7DC59C01D717}"/>
    <cellStyle name="20% - Accent4 10" xfId="1377" hidden="1" xr:uid="{DEAE9455-3893-49AB-AFC9-C88052B678C9}"/>
    <cellStyle name="20% - Accent4 10" xfId="856" hidden="1" xr:uid="{292EF619-5D2B-478A-B56A-6642F6DD5D9B}"/>
    <cellStyle name="20% - Accent4 10" xfId="1150" hidden="1" xr:uid="{FA1108D8-3FB4-4BD9-940F-1C333482D0E3}"/>
    <cellStyle name="20% - Accent4 10" xfId="2081" hidden="1" xr:uid="{62BCD775-C370-45EC-8814-11315BE39422}"/>
    <cellStyle name="20% - Accent4 10" xfId="2157" hidden="1" xr:uid="{C05C4043-B7DD-4111-A653-E6A6D65BF0B7}"/>
    <cellStyle name="20% - Accent4 10" xfId="2235" hidden="1" xr:uid="{54D903FA-69A9-4069-9E76-1E6F37D5E085}"/>
    <cellStyle name="20% - Accent4 10" xfId="2418" hidden="1" xr:uid="{54E60D3F-AE36-4470-AE58-33482B19D14B}"/>
    <cellStyle name="20% - Accent4 10" xfId="2494" hidden="1" xr:uid="{522333F5-90E2-4B87-88AB-A16833427FBE}"/>
    <cellStyle name="20% - Accent4 10" xfId="2572" hidden="1" xr:uid="{05ED632E-CD59-4D8D-9A86-37D4726BADA7}"/>
    <cellStyle name="20% - Accent4 10" xfId="2755" hidden="1" xr:uid="{9A0BFE86-E851-404B-AFBA-3BCED0E4F5E0}"/>
    <cellStyle name="20% - Accent4 10" xfId="2831" hidden="1" xr:uid="{3458E27E-91A2-448C-87D1-75B47E0EACFC}"/>
    <cellStyle name="20% - Accent4 10" xfId="2934" hidden="1" xr:uid="{75552AB3-EA44-40D8-9A61-B9D5A293EB63}"/>
    <cellStyle name="20% - Accent4 10" xfId="3008" hidden="1" xr:uid="{77F73CC6-0ED9-47FC-B22B-DC4CAD9FE2B8}"/>
    <cellStyle name="20% - Accent4 10" xfId="3084" hidden="1" xr:uid="{C40DB24B-F804-4DA2-BD28-A2785C619C68}"/>
    <cellStyle name="20% - Accent4 10" xfId="3162" hidden="1" xr:uid="{16AF0905-F77A-4BD5-929A-4594FA071B3F}"/>
    <cellStyle name="20% - Accent4 10" xfId="3747" hidden="1" xr:uid="{4C3F7C06-DFC3-4239-AE1F-63DE885196A0}"/>
    <cellStyle name="20% - Accent4 10" xfId="3823" hidden="1" xr:uid="{3C9FF478-724C-4FD9-9D47-C5C0ACFB22EF}"/>
    <cellStyle name="20% - Accent4 10" xfId="3902" hidden="1" xr:uid="{90551735-0D29-4DF9-9FE0-FACF9FB5667E}"/>
    <cellStyle name="20% - Accent4 10" xfId="3488" hidden="1" xr:uid="{39A22BEE-D6DD-48C3-9CD7-E6600D239E63}"/>
    <cellStyle name="20% - Accent4 10" xfId="3489" hidden="1" xr:uid="{D2B99774-1494-4873-A82A-57B19AF4C6E5}"/>
    <cellStyle name="20% - Accent4 10" xfId="3580" hidden="1" xr:uid="{3A4A911F-977D-4A7C-AB16-EFE259EB30F6}"/>
    <cellStyle name="20% - Accent4 10" xfId="4342" hidden="1" xr:uid="{830DA08E-D8F7-495E-B201-D172431EE96A}"/>
    <cellStyle name="20% - Accent4 10" xfId="4418" hidden="1" xr:uid="{65550E4B-29B7-48B2-B036-BC95AA050963}"/>
    <cellStyle name="20% - Accent4 10" xfId="4496" hidden="1" xr:uid="{8E2E8EBC-4835-4F84-921B-9E1594CE0696}"/>
    <cellStyle name="20% - Accent4 10" xfId="4170" hidden="1" xr:uid="{1057A4F5-AEF7-4E51-A147-486B5C91068D}"/>
    <cellStyle name="20% - Accent4 10" xfId="3649" hidden="1" xr:uid="{E928BA6E-1FC7-416D-ADED-E2C5048EBFCF}"/>
    <cellStyle name="20% - Accent4 10" xfId="3943" hidden="1" xr:uid="{61BFD5E7-5833-4421-A465-40DF784B3852}"/>
    <cellStyle name="20% - Accent4 10" xfId="4874" hidden="1" xr:uid="{C675F0FC-645E-4CA9-8191-C4424F3C8410}"/>
    <cellStyle name="20% - Accent4 10" xfId="4950" hidden="1" xr:uid="{BBD40963-436F-429A-9836-9D28E9722854}"/>
    <cellStyle name="20% - Accent4 10" xfId="5028" hidden="1" xr:uid="{147A74D2-6F95-47C1-8337-76D124103B41}"/>
    <cellStyle name="20% - Accent4 10" xfId="5211" hidden="1" xr:uid="{EE10D059-CCA1-4753-A9C3-C95006FF6EA9}"/>
    <cellStyle name="20% - Accent4 10" xfId="5287" hidden="1" xr:uid="{F5B5D645-9BBF-4B4E-9559-6D796A5F49FD}"/>
    <cellStyle name="20% - Accent4 10" xfId="5365" hidden="1" xr:uid="{C8E92020-B33B-48E3-911F-3AE74DF56539}"/>
    <cellStyle name="20% - Accent4 10" xfId="5548" hidden="1" xr:uid="{D56A7F95-D3CC-46FB-969F-33AFE1C05F03}"/>
    <cellStyle name="20% - Accent4 10" xfId="5624" hidden="1" xr:uid="{1D7B59EC-FF16-4CF9-9C50-75DBC88DC564}"/>
    <cellStyle name="20% - Accent4 10" xfId="5726" hidden="1" xr:uid="{C31AF938-4076-47E8-88E5-E3531C225909}"/>
    <cellStyle name="20% - Accent4 10" xfId="5800" hidden="1" xr:uid="{1EA6D070-2531-47FD-A439-054A4E8E7A92}"/>
    <cellStyle name="20% - Accent4 10" xfId="5876" hidden="1" xr:uid="{8AA9536D-FF8B-4EE7-9A58-DF776A77B1D6}"/>
    <cellStyle name="20% - Accent4 10" xfId="5954" hidden="1" xr:uid="{C111FDC3-F7E5-45C7-A6D7-08CB826F8A7A}"/>
    <cellStyle name="20% - Accent4 10" xfId="6539" hidden="1" xr:uid="{B5489C2F-4815-49AC-BEBA-E29F5F6F0B25}"/>
    <cellStyle name="20% - Accent4 10" xfId="6615" hidden="1" xr:uid="{5D721CE4-509C-436C-AB75-F02F351B82BA}"/>
    <cellStyle name="20% - Accent4 10" xfId="6694" hidden="1" xr:uid="{2EFA801F-7F94-41BF-B16B-C7BFE73241A9}"/>
    <cellStyle name="20% - Accent4 10" xfId="6280" hidden="1" xr:uid="{2968B0B9-C1B7-4495-A5F4-864AE5372907}"/>
    <cellStyle name="20% - Accent4 10" xfId="6281" hidden="1" xr:uid="{41A74557-CF70-4203-BFC8-2BE456159BA9}"/>
    <cellStyle name="20% - Accent4 10" xfId="6372" hidden="1" xr:uid="{CD0E764D-F65A-4CCC-9184-E0697DE3C8F1}"/>
    <cellStyle name="20% - Accent4 10" xfId="7134" hidden="1" xr:uid="{7BD6F1AA-1B69-4B3B-83D0-EFFBB6B6D64D}"/>
    <cellStyle name="20% - Accent4 10" xfId="7210" hidden="1" xr:uid="{AECEF700-2278-4C3B-89F1-7B80DC76FB31}"/>
    <cellStyle name="20% - Accent4 10" xfId="7288" hidden="1" xr:uid="{4CD85529-AB33-4AA5-882C-69EBD7A0458F}"/>
    <cellStyle name="20% - Accent4 10" xfId="6962" hidden="1" xr:uid="{B0D141E3-B9D7-4235-850B-81A5DC7EF657}"/>
    <cellStyle name="20% - Accent4 10" xfId="6441" hidden="1" xr:uid="{969D2B8F-71B4-43C9-BF39-B8A0B8C16343}"/>
    <cellStyle name="20% - Accent4 10" xfId="6735" hidden="1" xr:uid="{8497E312-C2D4-4227-A6A3-52F23642735A}"/>
    <cellStyle name="20% - Accent4 10" xfId="7666" hidden="1" xr:uid="{7FD49B74-0BE8-4FFD-BD9F-0EBA051078CC}"/>
    <cellStyle name="20% - Accent4 10" xfId="7742" hidden="1" xr:uid="{28F8E18D-4486-4208-97DD-E8E4397B7BED}"/>
    <cellStyle name="20% - Accent4 10" xfId="7820" hidden="1" xr:uid="{D3AFED10-79FB-4060-BD7A-91C656758A5F}"/>
    <cellStyle name="20% - Accent4 10" xfId="8003" hidden="1" xr:uid="{16E47558-1538-476F-9B1B-A1AB372D752E}"/>
    <cellStyle name="20% - Accent4 10" xfId="8079" hidden="1" xr:uid="{D6179EC8-D6E2-4F12-A393-7ECB6E1F8B0D}"/>
    <cellStyle name="20% - Accent4 10" xfId="8157" hidden="1" xr:uid="{91F81EA2-19C1-4EFE-8ED7-69F4F284E5C9}"/>
    <cellStyle name="20% - Accent4 10" xfId="8340" hidden="1" xr:uid="{55C12431-E643-4899-B5DA-1D31F2F4455C}"/>
    <cellStyle name="20% - Accent4 10" xfId="8416" hidden="1" xr:uid="{E7650DDA-C1AE-4145-95FC-2C3EAC806A12}"/>
    <cellStyle name="20% - Accent4 11" xfId="154" hidden="1" xr:uid="{4088CF79-643D-4B9D-8498-C3968A6E8F55}"/>
    <cellStyle name="20% - Accent4 11" xfId="228" hidden="1" xr:uid="{A4CA807D-B2FC-4786-8C1B-5095100EC787}"/>
    <cellStyle name="20% - Accent4 11" xfId="304" hidden="1" xr:uid="{49520872-44B3-48EA-8CFE-6EED410AB6E4}"/>
    <cellStyle name="20% - Accent4 11" xfId="382" hidden="1" xr:uid="{4D2DECA0-DC29-4381-9411-C3D360F75BBB}"/>
    <cellStyle name="20% - Accent4 11" xfId="967" hidden="1" xr:uid="{7F4CEF56-23A2-4A22-8EB6-FFCB142EE642}"/>
    <cellStyle name="20% - Accent4 11" xfId="1043" hidden="1" xr:uid="{24D01E4A-41DA-4D93-8238-DF0478809B1D}"/>
    <cellStyle name="20% - Accent4 11" xfId="1122" hidden="1" xr:uid="{0E4CBF8B-5628-4534-8AE2-80210FD9C75F}"/>
    <cellStyle name="20% - Accent4 11" xfId="1348" hidden="1" xr:uid="{B68FF2B3-5263-4DE9-A629-BFB2CCA1DE94}"/>
    <cellStyle name="20% - Accent4 11" xfId="852" hidden="1" xr:uid="{FD8EAEF6-A2E3-433B-A2C6-FDD4655B9658}"/>
    <cellStyle name="20% - Accent4 11" xfId="740" hidden="1" xr:uid="{BF6B0963-9CEB-41E8-98E0-69E63FD078F0}"/>
    <cellStyle name="20% - Accent4 11" xfId="1562" hidden="1" xr:uid="{D5CB82F6-967C-4E95-9549-BFCC6CE5B5EC}"/>
    <cellStyle name="20% - Accent4 11" xfId="1638" hidden="1" xr:uid="{B609099F-E93D-49D1-A168-946299EBF4F8}"/>
    <cellStyle name="20% - Accent4 11" xfId="1716" hidden="1" xr:uid="{9C551C2C-64F7-433E-8738-287326C3B05C}"/>
    <cellStyle name="20% - Accent4 11" xfId="1911" hidden="1" xr:uid="{4B71507F-45A2-4216-9C87-F3150D644A75}"/>
    <cellStyle name="20% - Accent4 11" xfId="1407" hidden="1" xr:uid="{6711440D-E1B2-4F26-BC6E-E8A360232EEE}"/>
    <cellStyle name="20% - Accent4 11" xfId="813" hidden="1" xr:uid="{477E14EB-ABE5-4880-9873-E01937A114E4}"/>
    <cellStyle name="20% - Accent4 11" xfId="2094" hidden="1" xr:uid="{113FE252-469C-4B57-90E3-0370ED863A93}"/>
    <cellStyle name="20% - Accent4 11" xfId="2170" hidden="1" xr:uid="{A1FA4D4E-4CD6-45D0-934D-0F120A4288EA}"/>
    <cellStyle name="20% - Accent4 11" xfId="2248" hidden="1" xr:uid="{FD828127-0458-467B-BD55-8009530E1D3B}"/>
    <cellStyle name="20% - Accent4 11" xfId="2431" hidden="1" xr:uid="{5E051654-5D54-4E9C-8981-0262E240DD0E}"/>
    <cellStyle name="20% - Accent4 11" xfId="2507" hidden="1" xr:uid="{5A11C99D-A1B5-4900-B74B-E97BACFB3EEA}"/>
    <cellStyle name="20% - Accent4 11" xfId="2585" hidden="1" xr:uid="{613362EC-245E-46EA-BB32-2D99C960FAFB}"/>
    <cellStyle name="20% - Accent4 11" xfId="2768" hidden="1" xr:uid="{028969AC-819F-4F8C-879C-D48FE2765C7F}"/>
    <cellStyle name="20% - Accent4 11" xfId="2844" hidden="1" xr:uid="{192EFA11-CC7D-4ECA-9C8E-09C3D8BD0C6D}"/>
    <cellStyle name="20% - Accent4 11" xfId="2947" hidden="1" xr:uid="{18BC1DE6-2D06-40D7-9E65-B189B80D5D2F}"/>
    <cellStyle name="20% - Accent4 11" xfId="3021" hidden="1" xr:uid="{55EA4FF0-E023-4345-BA72-58DC3ED6691F}"/>
    <cellStyle name="20% - Accent4 11" xfId="3097" hidden="1" xr:uid="{1E34583D-C78E-4C4D-8875-3B5DB0497FC8}"/>
    <cellStyle name="20% - Accent4 11" xfId="3175" hidden="1" xr:uid="{C2470351-2DC5-4F32-B6F9-A80B7F5C235C}"/>
    <cellStyle name="20% - Accent4 11" xfId="3760" hidden="1" xr:uid="{9D7F310A-C8F3-4CCB-93C8-F337D017A0F7}"/>
    <cellStyle name="20% - Accent4 11" xfId="3836" hidden="1" xr:uid="{6E775077-84CE-4272-8F34-8732151E9AAE}"/>
    <cellStyle name="20% - Accent4 11" xfId="3915" hidden="1" xr:uid="{F3823B95-7347-42A2-ADC8-5A5E833C9289}"/>
    <cellStyle name="20% - Accent4 11" xfId="4141" hidden="1" xr:uid="{26903FB2-EEDD-4211-A5A2-65219BCA62B5}"/>
    <cellStyle name="20% - Accent4 11" xfId="3645" hidden="1" xr:uid="{1977B99E-D26D-4BC8-A3BE-1A118F07884A}"/>
    <cellStyle name="20% - Accent4 11" xfId="3533" hidden="1" xr:uid="{CB4DCB63-6DD0-44C8-947E-2AAB5C60C558}"/>
    <cellStyle name="20% - Accent4 11" xfId="4355" hidden="1" xr:uid="{7F136387-ECEE-4E00-B2D2-E8952D1F416D}"/>
    <cellStyle name="20% - Accent4 11" xfId="4431" hidden="1" xr:uid="{CD7CD0F4-316B-44BD-B94F-F3076C5F3E21}"/>
    <cellStyle name="20% - Accent4 11" xfId="4509" hidden="1" xr:uid="{FB9F1383-E9BA-4861-B1EB-77AF35717F1D}"/>
    <cellStyle name="20% - Accent4 11" xfId="4704" hidden="1" xr:uid="{969C2CCE-12E4-4C86-825B-4FF60C731087}"/>
    <cellStyle name="20% - Accent4 11" xfId="4200" hidden="1" xr:uid="{92DE3461-6EB4-4362-B8B0-A3FDB8F94850}"/>
    <cellStyle name="20% - Accent4 11" xfId="3606" hidden="1" xr:uid="{0621D7C3-AFC5-46EC-A106-118B57B70029}"/>
    <cellStyle name="20% - Accent4 11" xfId="4887" hidden="1" xr:uid="{EFA01467-43A6-4691-937E-1B1B3ED4C3BF}"/>
    <cellStyle name="20% - Accent4 11" xfId="4963" hidden="1" xr:uid="{95F783A4-9202-4223-B832-195B46FE9AD3}"/>
    <cellStyle name="20% - Accent4 11" xfId="5041" hidden="1" xr:uid="{58BDA0C7-D353-440A-94FD-5A68247D502B}"/>
    <cellStyle name="20% - Accent4 11" xfId="5224" hidden="1" xr:uid="{414CB756-231E-4CD2-B8F2-D112D12AE501}"/>
    <cellStyle name="20% - Accent4 11" xfId="5300" hidden="1" xr:uid="{F646ED82-8C1C-4A63-BD22-C1DFD8DF88D5}"/>
    <cellStyle name="20% - Accent4 11" xfId="5378" hidden="1" xr:uid="{A2FE5DED-5D54-4E58-822D-FFFD5E4F0624}"/>
    <cellStyle name="20% - Accent4 11" xfId="5561" hidden="1" xr:uid="{E8E75342-6576-4C23-B6EA-1F7586BD5544}"/>
    <cellStyle name="20% - Accent4 11" xfId="5637" hidden="1" xr:uid="{428D5397-837D-4188-8B33-32F08650D364}"/>
    <cellStyle name="20% - Accent4 11" xfId="5739" hidden="1" xr:uid="{EE2717EF-EA33-4B5A-BB57-7D720AD3FA60}"/>
    <cellStyle name="20% - Accent4 11" xfId="5813" hidden="1" xr:uid="{DFDFB3F6-A2D9-429D-BB0B-63B6BCE2EF05}"/>
    <cellStyle name="20% - Accent4 11" xfId="5889" hidden="1" xr:uid="{00F860A2-17AC-468C-BF40-6B3614F37F18}"/>
    <cellStyle name="20% - Accent4 11" xfId="5967" hidden="1" xr:uid="{076EC539-C394-4A2D-9E14-1712C98B3A8B}"/>
    <cellStyle name="20% - Accent4 11" xfId="6552" hidden="1" xr:uid="{6C749AF0-BA7C-49E8-9E6B-84A17C3D8E23}"/>
    <cellStyle name="20% - Accent4 11" xfId="6628" hidden="1" xr:uid="{0528FE64-12F5-4C90-9BE3-F4BECDFF41F5}"/>
    <cellStyle name="20% - Accent4 11" xfId="6707" hidden="1" xr:uid="{F8838F68-2C8B-4A07-9AFB-1985F807FF50}"/>
    <cellStyle name="20% - Accent4 11" xfId="6933" hidden="1" xr:uid="{6854BCE1-CC4C-4636-84EF-F77033FA598E}"/>
    <cellStyle name="20% - Accent4 11" xfId="6437" hidden="1" xr:uid="{452FBE3E-EBCB-48AB-AAEA-99061F398801}"/>
    <cellStyle name="20% - Accent4 11" xfId="6325" hidden="1" xr:uid="{3A1F573E-233C-4AC3-B523-568F796E50DA}"/>
    <cellStyle name="20% - Accent4 11" xfId="7147" hidden="1" xr:uid="{E929F312-EC2B-4238-AE43-90C04506C6DE}"/>
    <cellStyle name="20% - Accent4 11" xfId="7223" hidden="1" xr:uid="{E3445105-95E9-453C-A202-CC4365E1B1D5}"/>
    <cellStyle name="20% - Accent4 11" xfId="7301" hidden="1" xr:uid="{13C911B4-CD9E-4343-8012-C608F540C21E}"/>
    <cellStyle name="20% - Accent4 11" xfId="7496" hidden="1" xr:uid="{C7FAA9E4-B5B0-4B94-8546-3A9E393C093A}"/>
    <cellStyle name="20% - Accent4 11" xfId="6992" hidden="1" xr:uid="{EBAC02C0-B27B-4E9D-A18F-9726CFD14557}"/>
    <cellStyle name="20% - Accent4 11" xfId="6398" hidden="1" xr:uid="{805E897A-CF9A-4418-B63D-29EFA0728B01}"/>
    <cellStyle name="20% - Accent4 11" xfId="7679" hidden="1" xr:uid="{4E58BEBF-B682-4604-AB14-8C586A33FABF}"/>
    <cellStyle name="20% - Accent4 11" xfId="7755" hidden="1" xr:uid="{5877237D-5797-4D8C-8D04-E8FB30C5B3CB}"/>
    <cellStyle name="20% - Accent4 11" xfId="7833" hidden="1" xr:uid="{C13E4AE5-5D4C-435F-8313-7F20B1C3D6B0}"/>
    <cellStyle name="20% - Accent4 11" xfId="8016" hidden="1" xr:uid="{37F4E0EA-B436-485F-8DBA-2A1A5B06ED41}"/>
    <cellStyle name="20% - Accent4 11" xfId="8092" hidden="1" xr:uid="{5489D3E0-323F-4C3C-A3D5-1E42CE7CF2A0}"/>
    <cellStyle name="20% - Accent4 11" xfId="8170" hidden="1" xr:uid="{61D4818E-FB6F-443F-BD7F-DD97614D456D}"/>
    <cellStyle name="20% - Accent4 11" xfId="8353" hidden="1" xr:uid="{09B4E47D-5B56-4355-9D12-E0B7045D5638}"/>
    <cellStyle name="20% - Accent4 11" xfId="8429" hidden="1" xr:uid="{43ECD7D1-CE02-4319-83AF-AFDE180AB90D}"/>
    <cellStyle name="20% - Accent4 12" xfId="167" hidden="1" xr:uid="{73B7DD3A-C18F-48DB-A1A4-EBA58DB1D64B}"/>
    <cellStyle name="20% - Accent4 12" xfId="242" hidden="1" xr:uid="{2569930B-018D-4112-8F0A-F9A458B6C7C9}"/>
    <cellStyle name="20% - Accent4 12" xfId="317" hidden="1" xr:uid="{C87703E0-0C7C-4E55-90F2-3479B704CCF1}"/>
    <cellStyle name="20% - Accent4 12" xfId="395" hidden="1" xr:uid="{DFAA0D4D-7123-4534-AF52-0BA7161E3CCD}"/>
    <cellStyle name="20% - Accent4 12" xfId="981" hidden="1" xr:uid="{1F2236F0-5246-4140-8865-28164A50BFC4}"/>
    <cellStyle name="20% - Accent4 12" xfId="1056" hidden="1" xr:uid="{C56387DD-753F-423C-BCEB-8B027E152B93}"/>
    <cellStyle name="20% - Accent4 12" xfId="1135" hidden="1" xr:uid="{D52F6518-4679-4C94-8250-9BC021106C34}"/>
    <cellStyle name="20% - Accent4 12" xfId="697" hidden="1" xr:uid="{14945534-A8E1-47C2-B3C6-B635B27039FB}"/>
    <cellStyle name="20% - Accent4 12" xfId="871" hidden="1" xr:uid="{5082727D-A66F-49A4-B0E6-F431681892D7}"/>
    <cellStyle name="20% - Accent4 12" xfId="827" hidden="1" xr:uid="{B776A198-6493-437E-9216-EDEB1BB7FFB0}"/>
    <cellStyle name="20% - Accent4 12" xfId="1576" hidden="1" xr:uid="{F0F58954-8FF2-4873-AED3-AC86ACB48059}"/>
    <cellStyle name="20% - Accent4 12" xfId="1651" hidden="1" xr:uid="{0CA21F49-631E-4D63-97F1-4660B58FEAAC}"/>
    <cellStyle name="20% - Accent4 12" xfId="1729" hidden="1" xr:uid="{10ADC006-B479-4C1C-97FA-83087B88D992}"/>
    <cellStyle name="20% - Accent4 12" xfId="1212" hidden="1" xr:uid="{FDC68C6D-9BAA-4A7D-8F65-92E02F014597}"/>
    <cellStyle name="20% - Accent4 12" xfId="702" hidden="1" xr:uid="{F92CAC5A-3E39-4F5E-AB71-7368F77FFEB0}"/>
    <cellStyle name="20% - Accent4 12" xfId="1197" hidden="1" xr:uid="{79AE4FC7-5BF4-4725-BD15-96F36E766E5A}"/>
    <cellStyle name="20% - Accent4 12" xfId="2108" hidden="1" xr:uid="{CC246EDC-774D-47EF-9AEB-A73D5A23B30C}"/>
    <cellStyle name="20% - Accent4 12" xfId="2183" hidden="1" xr:uid="{7FA6FD76-7066-4E5F-A1C2-426F6A0358F8}"/>
    <cellStyle name="20% - Accent4 12" xfId="2261" hidden="1" xr:uid="{87A9D651-B346-4F21-94AB-601C62E3024A}"/>
    <cellStyle name="20% - Accent4 12" xfId="2445" hidden="1" xr:uid="{E99D8EB0-7FE9-4A65-8683-682CCB41B02E}"/>
    <cellStyle name="20% - Accent4 12" xfId="2520" hidden="1" xr:uid="{ECD2C0CA-8E29-4E72-A5D0-C55DE22F2231}"/>
    <cellStyle name="20% - Accent4 12" xfId="2598" hidden="1" xr:uid="{A8ECE5BD-E0B8-422D-B5D4-4D6C3810A135}"/>
    <cellStyle name="20% - Accent4 12" xfId="2782" hidden="1" xr:uid="{D88540D5-8DCC-4A63-897B-C049C16F3DAE}"/>
    <cellStyle name="20% - Accent4 12" xfId="2857" hidden="1" xr:uid="{7397108D-81E0-40B4-BDF9-919E32E11BE5}"/>
    <cellStyle name="20% - Accent4 12" xfId="2960" hidden="1" xr:uid="{6D3C981A-1062-4BEF-B511-7F4B960FDD69}"/>
    <cellStyle name="20% - Accent4 12" xfId="3035" hidden="1" xr:uid="{4353A80E-B835-45B9-A91F-4F5CE19449CA}"/>
    <cellStyle name="20% - Accent4 12" xfId="3110" hidden="1" xr:uid="{B5C08771-DBE6-49BF-A5D7-9DCCC40BD986}"/>
    <cellStyle name="20% - Accent4 12" xfId="3188" hidden="1" xr:uid="{5AA8C5F2-3C79-4730-A903-8B6364056E35}"/>
    <cellStyle name="20% - Accent4 12" xfId="3774" hidden="1" xr:uid="{76D5344E-4DB2-4485-B531-10EBB3E9FA0A}"/>
    <cellStyle name="20% - Accent4 12" xfId="3849" hidden="1" xr:uid="{9DDFC7FF-A60E-49E9-AC42-EFE203A275E0}"/>
    <cellStyle name="20% - Accent4 12" xfId="3928" hidden="1" xr:uid="{22F7B341-7DED-4ACB-ACE2-705BF2E8F3CE}"/>
    <cellStyle name="20% - Accent4 12" xfId="3490" hidden="1" xr:uid="{A4A297BD-EBC0-497D-87CB-2416E443C690}"/>
    <cellStyle name="20% - Accent4 12" xfId="3664" hidden="1" xr:uid="{A3598A77-EA0A-4F3E-8DC2-1A7A8634A369}"/>
    <cellStyle name="20% - Accent4 12" xfId="3620" hidden="1" xr:uid="{07698985-42DA-4E1C-B1F5-44F5E9A9AB86}"/>
    <cellStyle name="20% - Accent4 12" xfId="4369" hidden="1" xr:uid="{14A4AE0F-C438-476E-AB4E-33C88A195096}"/>
    <cellStyle name="20% - Accent4 12" xfId="4444" hidden="1" xr:uid="{E1D0176B-044B-4129-9FD8-BBCB42A61128}"/>
    <cellStyle name="20% - Accent4 12" xfId="4522" hidden="1" xr:uid="{2210AD5C-9B0E-4998-A382-D1295F68B22D}"/>
    <cellStyle name="20% - Accent4 12" xfId="4005" hidden="1" xr:uid="{6E98EFC7-DC2D-4B11-9C0D-C46164CCD080}"/>
    <cellStyle name="20% - Accent4 12" xfId="3495" hidden="1" xr:uid="{DF44DB9E-FA90-45F8-9677-74BF604B29AA}"/>
    <cellStyle name="20% - Accent4 12" xfId="3990" hidden="1" xr:uid="{94C43884-B6A3-4DBB-BE09-C82545B09A5D}"/>
    <cellStyle name="20% - Accent4 12" xfId="4901" hidden="1" xr:uid="{CCF68226-8A2C-4AB7-A7E6-1D9F2D7DAC12}"/>
    <cellStyle name="20% - Accent4 12" xfId="4976" hidden="1" xr:uid="{4849F19F-4FB9-446C-B74C-EA8A56006924}"/>
    <cellStyle name="20% - Accent4 12" xfId="5054" hidden="1" xr:uid="{0CF5DC9A-C0EB-4330-82DE-F47941B975D2}"/>
    <cellStyle name="20% - Accent4 12" xfId="5238" hidden="1" xr:uid="{30D1C0FA-52DB-4CB6-ADDE-B22807FFB555}"/>
    <cellStyle name="20% - Accent4 12" xfId="5313" hidden="1" xr:uid="{2A1144F3-E3E3-4317-B78C-F35C38CE9AA2}"/>
    <cellStyle name="20% - Accent4 12" xfId="5391" hidden="1" xr:uid="{3231C134-55FE-4C0D-BE5F-D420D188DC38}"/>
    <cellStyle name="20% - Accent4 12" xfId="5575" hidden="1" xr:uid="{C1594677-704D-4DD0-A7F8-CC1C354D36FD}"/>
    <cellStyle name="20% - Accent4 12" xfId="5650" hidden="1" xr:uid="{79C956D3-5325-439C-839F-5C1EB95FB22F}"/>
    <cellStyle name="20% - Accent4 12" xfId="5752" hidden="1" xr:uid="{302C37D7-79E0-4E0C-8E63-3E56E2D8AB77}"/>
    <cellStyle name="20% - Accent4 12" xfId="5827" hidden="1" xr:uid="{5A85C9E8-3EE6-4AA3-AB19-1EE1129B12E1}"/>
    <cellStyle name="20% - Accent4 12" xfId="5902" hidden="1" xr:uid="{5FAE9E68-2E17-4518-A020-F5C8C642FC84}"/>
    <cellStyle name="20% - Accent4 12" xfId="5980" hidden="1" xr:uid="{86284935-8EDA-4CA2-B727-0E2C679F40D3}"/>
    <cellStyle name="20% - Accent4 12" xfId="6566" hidden="1" xr:uid="{DEBB109F-26DB-49E7-9813-F9AD1FB98974}"/>
    <cellStyle name="20% - Accent4 12" xfId="6641" hidden="1" xr:uid="{E079DD42-A912-4A80-9034-5A7C5E4E044D}"/>
    <cellStyle name="20% - Accent4 12" xfId="6720" hidden="1" xr:uid="{C43D46E9-D0E8-4262-930A-477803DD06FB}"/>
    <cellStyle name="20% - Accent4 12" xfId="6282" hidden="1" xr:uid="{7F7CC3E5-114A-4978-95E5-739AC0B7D4A3}"/>
    <cellStyle name="20% - Accent4 12" xfId="6456" hidden="1" xr:uid="{382AE97F-EF48-4101-8AD6-202B40651381}"/>
    <cellStyle name="20% - Accent4 12" xfId="6412" hidden="1" xr:uid="{EDFC9499-02DD-47D6-B3B4-69AF693B4DF0}"/>
    <cellStyle name="20% - Accent4 12" xfId="7161" hidden="1" xr:uid="{8BA89DD9-A7F7-46E7-A926-305885E56B30}"/>
    <cellStyle name="20% - Accent4 12" xfId="7236" hidden="1" xr:uid="{D1909754-FBDB-45D7-B0C9-2A0E08D75328}"/>
    <cellStyle name="20% - Accent4 12" xfId="7314" hidden="1" xr:uid="{46780FE4-270F-40FE-B8BD-F6D194B1C155}"/>
    <cellStyle name="20% - Accent4 12" xfId="6797" hidden="1" xr:uid="{92BC6141-F89A-4FEF-9766-411B49B01AEB}"/>
    <cellStyle name="20% - Accent4 12" xfId="6287" hidden="1" xr:uid="{E4374B80-6A38-4A3D-9378-44BCA822E95B}"/>
    <cellStyle name="20% - Accent4 12" xfId="6782" hidden="1" xr:uid="{845CDF25-F3B6-435D-AC55-DE0E99842F50}"/>
    <cellStyle name="20% - Accent4 12" xfId="7693" hidden="1" xr:uid="{6A1130AD-2FF8-4F8F-A7C6-61E998738D50}"/>
    <cellStyle name="20% - Accent4 12" xfId="7768" hidden="1" xr:uid="{00A0483D-DEC6-4B9A-9595-E4ECF91CC154}"/>
    <cellStyle name="20% - Accent4 12" xfId="7846" hidden="1" xr:uid="{4983D1DD-49E6-4B91-A86C-45DC875AB3A6}"/>
    <cellStyle name="20% - Accent4 12" xfId="8030" hidden="1" xr:uid="{B53F3EFB-4724-4AEE-AF96-33E234563237}"/>
    <cellStyle name="20% - Accent4 12" xfId="8105" hidden="1" xr:uid="{380D78B4-C782-4ABB-B959-998C4851150C}"/>
    <cellStyle name="20% - Accent4 12" xfId="8183" hidden="1" xr:uid="{9FCE93A7-D3D2-43CC-9A0C-3ADB5D5B17DA}"/>
    <cellStyle name="20% - Accent4 12" xfId="8367" hidden="1" xr:uid="{338D58A4-29CE-444D-AD57-B553DB0BDF17}"/>
    <cellStyle name="20% - Accent4 12" xfId="8442" hidden="1" xr:uid="{6D5796E0-BEAD-4787-9DB6-4E3AA71AA686}"/>
    <cellStyle name="20% - Accent4 13" xfId="408" hidden="1" xr:uid="{C994A173-81DC-40EC-A6EF-87571720A35F}"/>
    <cellStyle name="20% - Accent4 13" xfId="523" hidden="1" xr:uid="{69C8ED8E-E3B5-4EB2-AB9D-8A6125F79BAD}"/>
    <cellStyle name="20% - Accent4 13" xfId="1246" hidden="1" xr:uid="{88670ADC-8B54-40B1-8C13-55D6E4F3A7A1}"/>
    <cellStyle name="20% - Accent4 13" xfId="1419" hidden="1" xr:uid="{5E2DD74E-50A7-496F-BBAA-F9161D338BAC}"/>
    <cellStyle name="20% - Accent4 13" xfId="1812" hidden="1" xr:uid="{45A272E5-BD9E-4D32-9373-3AC0BA0ECED3}"/>
    <cellStyle name="20% - Accent4 13" xfId="1960" hidden="1" xr:uid="{40942BDA-D6EC-4EA9-95E8-5C43D2298855}"/>
    <cellStyle name="20% - Accent4 13" xfId="2298" hidden="1" xr:uid="{C57ABEAF-FD9B-47F5-95C9-D4248BE868CA}"/>
    <cellStyle name="20% - Accent4 13" xfId="2635" hidden="1" xr:uid="{A1FACE1F-AAAB-417C-84FE-37CFDDBA8202}"/>
    <cellStyle name="20% - Accent4 13" xfId="3201" hidden="1" xr:uid="{3EFAB42E-9871-4285-8ADF-6B88067205AA}"/>
    <cellStyle name="20% - Accent4 13" xfId="3316" hidden="1" xr:uid="{1EE2533D-D9BF-4E77-93F9-F37CDC27D4FA}"/>
    <cellStyle name="20% - Accent4 13" xfId="4039" hidden="1" xr:uid="{BCE339F9-6ED5-4A9A-955A-0689E69E7D9F}"/>
    <cellStyle name="20% - Accent4 13" xfId="4212" hidden="1" xr:uid="{6CF07E57-84DC-4B77-A0C4-0A89951357E4}"/>
    <cellStyle name="20% - Accent4 13" xfId="4605" hidden="1" xr:uid="{179521F9-F27D-4D51-B03D-B50C889783C9}"/>
    <cellStyle name="20% - Accent4 13" xfId="4753" hidden="1" xr:uid="{3164BD9B-FB9A-455E-9972-9DFC38F38CFE}"/>
    <cellStyle name="20% - Accent4 13" xfId="5091" hidden="1" xr:uid="{249706E5-30C3-4503-9306-7F753F39474C}"/>
    <cellStyle name="20% - Accent4 13" xfId="5428" hidden="1" xr:uid="{434F2914-5F14-4EF2-A7F6-85F8530DD2F2}"/>
    <cellStyle name="20% - Accent4 13" xfId="5993" hidden="1" xr:uid="{1B424243-9342-4BDA-92B4-59AFF5F46C34}"/>
    <cellStyle name="20% - Accent4 13" xfId="6108" hidden="1" xr:uid="{C23AC21A-6DAB-48B5-982F-1818C8535DFE}"/>
    <cellStyle name="20% - Accent4 13" xfId="6831" hidden="1" xr:uid="{07B85936-A4FD-48A3-85D0-BEB5CE123D72}"/>
    <cellStyle name="20% - Accent4 13" xfId="7004" hidden="1" xr:uid="{AEC6014B-DDD9-4683-ADA9-2D68FFF8FACD}"/>
    <cellStyle name="20% - Accent4 13" xfId="7397" hidden="1" xr:uid="{69147069-E738-4277-B879-EAA2D8DDB435}"/>
    <cellStyle name="20% - Accent4 13" xfId="7545" hidden="1" xr:uid="{4E0C0366-4C3D-4F46-96AA-BD2706927EEA}"/>
    <cellStyle name="20% - Accent4 13" xfId="7883" hidden="1" xr:uid="{9432BF6B-A689-401D-998D-D9F7E1E650C4}"/>
    <cellStyle name="20% - Accent4 13" xfId="8220" hidden="1" xr:uid="{E74F443C-DBAF-414E-A20D-B67DBAB8B47D}"/>
    <cellStyle name="20% - Accent4 3 2 3 2" xfId="484" hidden="1" xr:uid="{F5369A3C-7DA3-49F2-9805-3B6D69FED328}"/>
    <cellStyle name="20% - Accent4 3 2 3 2" xfId="599" hidden="1" xr:uid="{959C751B-549D-46B1-A280-6E981136DEEC}"/>
    <cellStyle name="20% - Accent4 3 2 3 2" xfId="1322" hidden="1" xr:uid="{3BAB89FD-9913-46D4-8BF7-4D50089EA66F}"/>
    <cellStyle name="20% - Accent4 3 2 3 2" xfId="1495" hidden="1" xr:uid="{EDBA987F-34EF-403E-93D4-364E0271E109}"/>
    <cellStyle name="20% - Accent4 3 2 3 2" xfId="1888" hidden="1" xr:uid="{B2CFD00E-B1A2-4228-A651-4D0DE387F34C}"/>
    <cellStyle name="20% - Accent4 3 2 3 2" xfId="2036" hidden="1" xr:uid="{C327C4E2-431A-4816-A432-27D13272DB1C}"/>
    <cellStyle name="20% - Accent4 3 2 3 2" xfId="2374" hidden="1" xr:uid="{2E3B1D9D-3790-44D2-8CB8-FDD108095C3B}"/>
    <cellStyle name="20% - Accent4 3 2 3 2" xfId="2711" hidden="1" xr:uid="{B17C1C85-7B5B-4AA3-879D-7EED7969493C}"/>
    <cellStyle name="20% - Accent4 3 2 3 2" xfId="3277" hidden="1" xr:uid="{3C953F63-ADE3-470B-895A-8F54306B7301}"/>
    <cellStyle name="20% - Accent4 3 2 3 2" xfId="3392" hidden="1" xr:uid="{114D8D4D-12E2-4B2B-B1E1-7BA3CEEC78AE}"/>
    <cellStyle name="20% - Accent4 3 2 3 2" xfId="4115" hidden="1" xr:uid="{674DF031-51E8-4565-8502-62F0669B5D45}"/>
    <cellStyle name="20% - Accent4 3 2 3 2" xfId="4288" hidden="1" xr:uid="{03515ACB-142A-483F-8596-53A62EFE63A3}"/>
    <cellStyle name="20% - Accent4 3 2 3 2" xfId="4681" hidden="1" xr:uid="{A0E37F8A-539C-47D9-A810-CD0DB6F81B65}"/>
    <cellStyle name="20% - Accent4 3 2 3 2" xfId="4829" hidden="1" xr:uid="{A707B243-8B44-4C4A-A9F5-8FE659EF10C2}"/>
    <cellStyle name="20% - Accent4 3 2 3 2" xfId="5167" hidden="1" xr:uid="{DCFCF201-6FAE-45A9-9D7B-36A3CB1E1304}"/>
    <cellStyle name="20% - Accent4 3 2 3 2" xfId="5504" hidden="1" xr:uid="{B99D3E0C-1157-4D7D-A24F-DF2DC0AB6525}"/>
    <cellStyle name="20% - Accent4 3 2 3 2" xfId="6069" hidden="1" xr:uid="{0E292159-2C7A-4C19-A633-3DB21E291F42}"/>
    <cellStyle name="20% - Accent4 3 2 3 2" xfId="6184" hidden="1" xr:uid="{762827E6-92F6-4101-BDB0-C134F1D6B8B0}"/>
    <cellStyle name="20% - Accent4 3 2 3 2" xfId="6907" hidden="1" xr:uid="{B14759C8-E953-44DC-AE50-C95500A0599A}"/>
    <cellStyle name="20% - Accent4 3 2 3 2" xfId="7080" hidden="1" xr:uid="{DEA019AB-CAC1-4212-9D3E-392C34823C22}"/>
    <cellStyle name="20% - Accent4 3 2 3 2" xfId="7473" hidden="1" xr:uid="{1195029C-D60B-41EB-AA19-F9E1DBF494B6}"/>
    <cellStyle name="20% - Accent4 3 2 3 2" xfId="7621" hidden="1" xr:uid="{30853745-84C9-49D4-B806-6E91653C6DB0}"/>
    <cellStyle name="20% - Accent4 3 2 3 2" xfId="7959" hidden="1" xr:uid="{048E8C51-DB0F-426D-9E8A-57B975701B85}"/>
    <cellStyle name="20% - Accent4 3 2 3 2" xfId="8296" hidden="1" xr:uid="{64A52A84-CADC-4FAD-8E6F-E643FFF5C1FB}"/>
    <cellStyle name="20% - Accent4 3 2 4 2" xfId="441" hidden="1" xr:uid="{2529E967-AAF7-4166-AF52-B2D4886C2602}"/>
    <cellStyle name="20% - Accent4 3 2 4 2" xfId="556" hidden="1" xr:uid="{3F03D5C4-DF5A-499A-AEB5-25DA40035EDE}"/>
    <cellStyle name="20% - Accent4 3 2 4 2" xfId="1279" hidden="1" xr:uid="{68013BA3-2E58-42CA-97EF-40835F0479EE}"/>
    <cellStyle name="20% - Accent4 3 2 4 2" xfId="1452" hidden="1" xr:uid="{9B0D788E-E522-4C27-9A51-C523D47FC521}"/>
    <cellStyle name="20% - Accent4 3 2 4 2" xfId="1845" hidden="1" xr:uid="{8B2E5A79-1558-4710-82AA-7C1A2B696005}"/>
    <cellStyle name="20% - Accent4 3 2 4 2" xfId="1993" hidden="1" xr:uid="{C457CD7A-D444-4248-9D20-1319E68B67A0}"/>
    <cellStyle name="20% - Accent4 3 2 4 2" xfId="2331" hidden="1" xr:uid="{2B176A70-42A6-4C6A-8F99-00C63DE61498}"/>
    <cellStyle name="20% - Accent4 3 2 4 2" xfId="2668" hidden="1" xr:uid="{9CA3481C-9CBC-4404-8859-595CE976487D}"/>
    <cellStyle name="20% - Accent4 3 2 4 2" xfId="3234" hidden="1" xr:uid="{2C461D9F-D5EA-48EE-BE57-0F97386D224B}"/>
    <cellStyle name="20% - Accent4 3 2 4 2" xfId="3349" hidden="1" xr:uid="{EF3E7520-9901-4194-92F2-14CA90004F65}"/>
    <cellStyle name="20% - Accent4 3 2 4 2" xfId="4072" hidden="1" xr:uid="{C4EF645C-7B78-4824-8CA9-D7068A5D4F88}"/>
    <cellStyle name="20% - Accent4 3 2 4 2" xfId="4245" hidden="1" xr:uid="{E2BD62EF-DCF5-47F4-8BD3-717EEA33671D}"/>
    <cellStyle name="20% - Accent4 3 2 4 2" xfId="4638" hidden="1" xr:uid="{8E87065D-E7DB-41F8-B23B-004DF15359A3}"/>
    <cellStyle name="20% - Accent4 3 2 4 2" xfId="4786" hidden="1" xr:uid="{A32D0ED6-BF56-473B-9CBB-92DF58436443}"/>
    <cellStyle name="20% - Accent4 3 2 4 2" xfId="5124" hidden="1" xr:uid="{841C9C49-741C-48FB-A646-98A3CA555D3B}"/>
    <cellStyle name="20% - Accent4 3 2 4 2" xfId="5461" hidden="1" xr:uid="{7B53B67F-87D4-413B-9900-50C5A5A28F17}"/>
    <cellStyle name="20% - Accent4 3 2 4 2" xfId="6026" hidden="1" xr:uid="{E108D756-D706-49E3-8465-2DF9367D51B2}"/>
    <cellStyle name="20% - Accent4 3 2 4 2" xfId="6141" hidden="1" xr:uid="{D6CE3F0A-B607-4001-8CED-1DC287698DD8}"/>
    <cellStyle name="20% - Accent4 3 2 4 2" xfId="6864" hidden="1" xr:uid="{7A33251C-DAF4-4969-AE9F-3ED9326E2C24}"/>
    <cellStyle name="20% - Accent4 3 2 4 2" xfId="7037" hidden="1" xr:uid="{CA176B57-2345-4B27-B33D-D60004A47070}"/>
    <cellStyle name="20% - Accent4 3 2 4 2" xfId="7430" hidden="1" xr:uid="{2EEDC57E-5B08-48E5-9872-2052AEF4E132}"/>
    <cellStyle name="20% - Accent4 3 2 4 2" xfId="7578" hidden="1" xr:uid="{D88FA033-F0A7-41B8-BD67-FFD3273A0F20}"/>
    <cellStyle name="20% - Accent4 3 2 4 2" xfId="7916" hidden="1" xr:uid="{5442BF9C-C4B1-461A-892B-6B7D14742A69}"/>
    <cellStyle name="20% - Accent4 3 2 4 2" xfId="8253" hidden="1" xr:uid="{7A9D2E84-32A4-4ECC-A06C-D71FC3882037}"/>
    <cellStyle name="20% - Accent4 3 3 3 2" xfId="440" hidden="1" xr:uid="{DB1A303A-44EB-4DF2-9D39-B047892FE7D1}"/>
    <cellStyle name="20% - Accent4 3 3 3 2" xfId="555" hidden="1" xr:uid="{4151DD9A-3EF4-495B-A211-0DD921618C3A}"/>
    <cellStyle name="20% - Accent4 3 3 3 2" xfId="1278" hidden="1" xr:uid="{C66E9495-F813-4A41-9FFB-19572F6D66A3}"/>
    <cellStyle name="20% - Accent4 3 3 3 2" xfId="1451" hidden="1" xr:uid="{A654FD3E-F72F-4D88-9894-544742C31497}"/>
    <cellStyle name="20% - Accent4 3 3 3 2" xfId="1844" hidden="1" xr:uid="{B9C473C3-E605-4C70-BF61-FBF39416030E}"/>
    <cellStyle name="20% - Accent4 3 3 3 2" xfId="1992" hidden="1" xr:uid="{CAED45EC-5D1A-4543-8E54-371538F4F434}"/>
    <cellStyle name="20% - Accent4 3 3 3 2" xfId="2330" hidden="1" xr:uid="{700FEF48-3F41-4C03-8EF5-C94B80D74076}"/>
    <cellStyle name="20% - Accent4 3 3 3 2" xfId="2667" hidden="1" xr:uid="{7F67E3C4-9AA9-4B69-BEBE-A0EAB49B6A57}"/>
    <cellStyle name="20% - Accent4 3 3 3 2" xfId="3233" hidden="1" xr:uid="{8039781D-EFA2-447B-9FE0-180369EB3C20}"/>
    <cellStyle name="20% - Accent4 3 3 3 2" xfId="3348" hidden="1" xr:uid="{DA855472-ED3F-4DC5-A259-2AA7B53F16FB}"/>
    <cellStyle name="20% - Accent4 3 3 3 2" xfId="4071" hidden="1" xr:uid="{83D8C0DA-F154-4C14-B31A-F447BE2B3513}"/>
    <cellStyle name="20% - Accent4 3 3 3 2" xfId="4244" hidden="1" xr:uid="{6B2914A6-3CBC-4E3D-949B-3B1FCC0B013D}"/>
    <cellStyle name="20% - Accent4 3 3 3 2" xfId="4637" hidden="1" xr:uid="{C5B79D29-C49B-4EC3-9A8B-6819638A93C4}"/>
    <cellStyle name="20% - Accent4 3 3 3 2" xfId="4785" hidden="1" xr:uid="{58C8FCC0-AA6D-4AF1-A62E-92F87B789B54}"/>
    <cellStyle name="20% - Accent4 3 3 3 2" xfId="5123" hidden="1" xr:uid="{4A3B8AF2-979D-40BD-8571-8E6D774BF723}"/>
    <cellStyle name="20% - Accent4 3 3 3 2" xfId="5460" hidden="1" xr:uid="{7DAD3B65-DFFA-4B8E-BAC3-FFF3F8953DA7}"/>
    <cellStyle name="20% - Accent4 3 3 3 2" xfId="6025" hidden="1" xr:uid="{5EEC0C24-4446-430B-A386-EFB7A30B9D59}"/>
    <cellStyle name="20% - Accent4 3 3 3 2" xfId="6140" hidden="1" xr:uid="{B8FB71DE-7F69-44B9-8B4C-F8CA2811333F}"/>
    <cellStyle name="20% - Accent4 3 3 3 2" xfId="6863" hidden="1" xr:uid="{5FAB2BE7-56F7-4B46-82A2-1070EFE8D9B1}"/>
    <cellStyle name="20% - Accent4 3 3 3 2" xfId="7036" hidden="1" xr:uid="{5D6918E4-83DF-46E1-920F-778AAF6E4255}"/>
    <cellStyle name="20% - Accent4 3 3 3 2" xfId="7429" hidden="1" xr:uid="{2702BD6E-FC9C-49FD-A62A-80E6CD3C081E}"/>
    <cellStyle name="20% - Accent4 3 3 3 2" xfId="7577" hidden="1" xr:uid="{7BA36CBE-7E3F-47D9-A7A5-7973E01E397C}"/>
    <cellStyle name="20% - Accent4 3 3 3 2" xfId="7915" hidden="1" xr:uid="{1D8CA819-E77F-47F5-88A7-3D316903106F}"/>
    <cellStyle name="20% - Accent4 3 3 3 2" xfId="8252" hidden="1" xr:uid="{44C3F584-07ED-478B-8893-C5FA941DF31C}"/>
    <cellStyle name="20% - Accent4 4 2 3 2" xfId="485" hidden="1" xr:uid="{95700722-8760-4FA0-A382-17DB72B0493E}"/>
    <cellStyle name="20% - Accent4 4 2 3 2" xfId="600" hidden="1" xr:uid="{F028B541-F006-4AFD-B70A-9F675F23B84A}"/>
    <cellStyle name="20% - Accent4 4 2 3 2" xfId="1323" hidden="1" xr:uid="{8ADA07EF-77E1-43B2-B0C9-7C316B05E5F7}"/>
    <cellStyle name="20% - Accent4 4 2 3 2" xfId="1496" hidden="1" xr:uid="{5006F4A0-66E3-47AD-B45E-13D84028725E}"/>
    <cellStyle name="20% - Accent4 4 2 3 2" xfId="1889" hidden="1" xr:uid="{78A067E4-F967-425A-8FCD-67570A7509C3}"/>
    <cellStyle name="20% - Accent4 4 2 3 2" xfId="2037" hidden="1" xr:uid="{F1FA6013-A49B-4B27-A013-12307E7DB224}"/>
    <cellStyle name="20% - Accent4 4 2 3 2" xfId="2375" hidden="1" xr:uid="{7C1FCC6C-C431-4A41-B405-C3BFD32F994C}"/>
    <cellStyle name="20% - Accent4 4 2 3 2" xfId="2712" hidden="1" xr:uid="{2320A3E2-0F3C-4792-B78D-C06B7D8C57CA}"/>
    <cellStyle name="20% - Accent4 4 2 3 2" xfId="3278" hidden="1" xr:uid="{6463FFB9-1919-482B-ADB0-41FC5891F2CB}"/>
    <cellStyle name="20% - Accent4 4 2 3 2" xfId="3393" hidden="1" xr:uid="{12B9CBAA-0E88-470F-8A2D-F79B6653C9C3}"/>
    <cellStyle name="20% - Accent4 4 2 3 2" xfId="4116" hidden="1" xr:uid="{88BC0305-5032-487D-97DB-55A083FA7E42}"/>
    <cellStyle name="20% - Accent4 4 2 3 2" xfId="4289" hidden="1" xr:uid="{43F422EC-981B-4417-91D6-CA2079FFB948}"/>
    <cellStyle name="20% - Accent4 4 2 3 2" xfId="4682" hidden="1" xr:uid="{8C8C976C-74EC-47F5-8070-C4ABC702F55E}"/>
    <cellStyle name="20% - Accent4 4 2 3 2" xfId="4830" hidden="1" xr:uid="{67173E5B-8113-4227-8F21-D8C3643CFEE8}"/>
    <cellStyle name="20% - Accent4 4 2 3 2" xfId="5168" hidden="1" xr:uid="{3629BBD3-AFB7-49D1-AE31-0494975E1B12}"/>
    <cellStyle name="20% - Accent4 4 2 3 2" xfId="5505" hidden="1" xr:uid="{0C9893C7-3490-4EEB-B069-C4C2CF750D76}"/>
    <cellStyle name="20% - Accent4 4 2 3 2" xfId="6070" hidden="1" xr:uid="{94F823F9-52F4-4894-87C2-0564E8F7156B}"/>
    <cellStyle name="20% - Accent4 4 2 3 2" xfId="6185" hidden="1" xr:uid="{A2A63F60-5780-40AC-A59A-CD250E3604CE}"/>
    <cellStyle name="20% - Accent4 4 2 3 2" xfId="6908" hidden="1" xr:uid="{DBE78D8C-585C-4EDF-9EB9-5AB303B2F9C2}"/>
    <cellStyle name="20% - Accent4 4 2 3 2" xfId="7081" hidden="1" xr:uid="{CDB63134-F1B6-423D-B5BF-F36EC27CA969}"/>
    <cellStyle name="20% - Accent4 4 2 3 2" xfId="7474" hidden="1" xr:uid="{71659813-EB3F-45D5-AD50-4C5D8EC7E143}"/>
    <cellStyle name="20% - Accent4 4 2 3 2" xfId="7622" hidden="1" xr:uid="{42BCFDFF-3A44-4BDA-A737-BBFC64FCACA2}"/>
    <cellStyle name="20% - Accent4 4 2 3 2" xfId="7960" hidden="1" xr:uid="{C1DF975A-8F80-4FC7-B85C-55B182F55F48}"/>
    <cellStyle name="20% - Accent4 4 2 3 2" xfId="8297" hidden="1" xr:uid="{06374CC6-4D1E-460F-ADD3-6236E15849A4}"/>
    <cellStyle name="20% - Accent4 4 2 4 2" xfId="443" hidden="1" xr:uid="{A725F6B0-0419-4BE6-9DCA-C3DC041E0623}"/>
    <cellStyle name="20% - Accent4 4 2 4 2" xfId="558" hidden="1" xr:uid="{2C5A5CCC-9883-4012-AC09-540A0DDF4DDF}"/>
    <cellStyle name="20% - Accent4 4 2 4 2" xfId="1281" hidden="1" xr:uid="{3AF1289C-F732-4946-832F-6A19463A0CA3}"/>
    <cellStyle name="20% - Accent4 4 2 4 2" xfId="1454" hidden="1" xr:uid="{27081F39-51E4-4914-A441-9E949D751283}"/>
    <cellStyle name="20% - Accent4 4 2 4 2" xfId="1847" hidden="1" xr:uid="{8774C79B-97DD-4E8E-A91E-AB39D9B46A2B}"/>
    <cellStyle name="20% - Accent4 4 2 4 2" xfId="1995" hidden="1" xr:uid="{9AEF4ED7-5C45-4F40-A926-C73722C8FA8B}"/>
    <cellStyle name="20% - Accent4 4 2 4 2" xfId="2333" hidden="1" xr:uid="{8699F2C3-0853-4F10-9BD0-ED4CE128079A}"/>
    <cellStyle name="20% - Accent4 4 2 4 2" xfId="2670" hidden="1" xr:uid="{C03C64A8-506D-483F-BD6F-4C63300CF211}"/>
    <cellStyle name="20% - Accent4 4 2 4 2" xfId="3236" hidden="1" xr:uid="{DE858D8B-4386-46E7-A9BF-004D005D04EA}"/>
    <cellStyle name="20% - Accent4 4 2 4 2" xfId="3351" hidden="1" xr:uid="{348A3862-2BDF-4CE9-8ADA-218DB029345E}"/>
    <cellStyle name="20% - Accent4 4 2 4 2" xfId="4074" hidden="1" xr:uid="{AAA07B56-140B-467D-BC67-7B7505E2562F}"/>
    <cellStyle name="20% - Accent4 4 2 4 2" xfId="4247" hidden="1" xr:uid="{011E65B7-693B-41EE-911C-49DCF3CC4062}"/>
    <cellStyle name="20% - Accent4 4 2 4 2" xfId="4640" hidden="1" xr:uid="{47E9A221-7340-47A7-BBEC-394E6F6FA0E7}"/>
    <cellStyle name="20% - Accent4 4 2 4 2" xfId="4788" hidden="1" xr:uid="{EB7DA1F5-D587-4B92-BDC4-11B4C65AF644}"/>
    <cellStyle name="20% - Accent4 4 2 4 2" xfId="5126" hidden="1" xr:uid="{C2CA60B1-6A02-44A0-83FD-415884D38C2C}"/>
    <cellStyle name="20% - Accent4 4 2 4 2" xfId="5463" hidden="1" xr:uid="{D813B771-8736-4A74-8241-08C5A32F2CF6}"/>
    <cellStyle name="20% - Accent4 4 2 4 2" xfId="6028" hidden="1" xr:uid="{0D7E97AB-437E-4383-8862-E633420C1F59}"/>
    <cellStyle name="20% - Accent4 4 2 4 2" xfId="6143" hidden="1" xr:uid="{35E0C119-474D-49EF-8BB0-5644ADFA12B5}"/>
    <cellStyle name="20% - Accent4 4 2 4 2" xfId="6866" hidden="1" xr:uid="{DBCCD0CE-C842-4F0F-A384-7B9FE0D75403}"/>
    <cellStyle name="20% - Accent4 4 2 4 2" xfId="7039" hidden="1" xr:uid="{E6EADF60-A990-4783-B99F-ECC39CCF488F}"/>
    <cellStyle name="20% - Accent4 4 2 4 2" xfId="7432" hidden="1" xr:uid="{8EAA8B8B-FE17-474B-8117-2B4C026AEA9D}"/>
    <cellStyle name="20% - Accent4 4 2 4 2" xfId="7580" hidden="1" xr:uid="{5C99DAEE-F3A3-40DE-953D-2D69BCEFA29B}"/>
    <cellStyle name="20% - Accent4 4 2 4 2" xfId="7918" hidden="1" xr:uid="{69E2D533-36E8-496A-B7F6-AB2CD9CDB366}"/>
    <cellStyle name="20% - Accent4 4 2 4 2" xfId="8255" hidden="1" xr:uid="{90DCE1AF-4C54-4B82-B1EA-5EB6A3C527EA}"/>
    <cellStyle name="20% - Accent4 4 3 3 2" xfId="442" hidden="1" xr:uid="{0EF5AB53-3B00-483D-BB6E-9851E7C0A1B2}"/>
    <cellStyle name="20% - Accent4 4 3 3 2" xfId="557" hidden="1" xr:uid="{BC1A65F6-3FD8-41B9-9DB5-BF4F1C3D2559}"/>
    <cellStyle name="20% - Accent4 4 3 3 2" xfId="1280" hidden="1" xr:uid="{FEE73E33-4BB4-4488-A671-B9859FEDD1A8}"/>
    <cellStyle name="20% - Accent4 4 3 3 2" xfId="1453" hidden="1" xr:uid="{9E3DAE5E-4C5D-47D3-BD2E-8B683D3FFF79}"/>
    <cellStyle name="20% - Accent4 4 3 3 2" xfId="1846" hidden="1" xr:uid="{63480B66-1A09-4ABE-A00F-469915FE8A86}"/>
    <cellStyle name="20% - Accent4 4 3 3 2" xfId="1994" hidden="1" xr:uid="{34FE229F-6F59-44B7-8070-DA5E1EFF6CED}"/>
    <cellStyle name="20% - Accent4 4 3 3 2" xfId="2332" hidden="1" xr:uid="{F8F91ACA-5561-4C92-8B56-7E799EC59726}"/>
    <cellStyle name="20% - Accent4 4 3 3 2" xfId="2669" hidden="1" xr:uid="{55AE57AD-A662-4671-812C-A69B2E6F4194}"/>
    <cellStyle name="20% - Accent4 4 3 3 2" xfId="3235" hidden="1" xr:uid="{A7E908AD-1101-4580-8810-09CEA032556E}"/>
    <cellStyle name="20% - Accent4 4 3 3 2" xfId="3350" hidden="1" xr:uid="{1CBCBD31-4C95-44A9-BE2B-D374724EE644}"/>
    <cellStyle name="20% - Accent4 4 3 3 2" xfId="4073" hidden="1" xr:uid="{CAFDCFF1-F357-49E7-AE29-EEF8BC6A0CDF}"/>
    <cellStyle name="20% - Accent4 4 3 3 2" xfId="4246" hidden="1" xr:uid="{2213FF39-3684-40FE-8466-DA17F5E508F3}"/>
    <cellStyle name="20% - Accent4 4 3 3 2" xfId="4639" hidden="1" xr:uid="{DEDEABB1-BC38-4904-B2AA-C70D3B67A4EC}"/>
    <cellStyle name="20% - Accent4 4 3 3 2" xfId="4787" hidden="1" xr:uid="{A094D0FA-39BF-4262-BF92-1821B48517C3}"/>
    <cellStyle name="20% - Accent4 4 3 3 2" xfId="5125" hidden="1" xr:uid="{C660BDA9-7E91-4004-96F9-7D3330274B9D}"/>
    <cellStyle name="20% - Accent4 4 3 3 2" xfId="5462" hidden="1" xr:uid="{4879BF04-26A3-4C2A-839D-E4D7ED7832B4}"/>
    <cellStyle name="20% - Accent4 4 3 3 2" xfId="6027" hidden="1" xr:uid="{F11EF9FB-4469-4129-BD38-FD3FA042FEAE}"/>
    <cellStyle name="20% - Accent4 4 3 3 2" xfId="6142" hidden="1" xr:uid="{6FA1B97F-6F3B-40C9-84CC-5F5F7BB8B020}"/>
    <cellStyle name="20% - Accent4 4 3 3 2" xfId="6865" hidden="1" xr:uid="{DB97D02D-60A8-4156-9F47-3024BAF126B2}"/>
    <cellStyle name="20% - Accent4 4 3 3 2" xfId="7038" hidden="1" xr:uid="{D21AFC5B-015C-4C5A-BD82-70C6DFFB4FE3}"/>
    <cellStyle name="20% - Accent4 4 3 3 2" xfId="7431" hidden="1" xr:uid="{C979FAD1-C8A0-412D-96D6-DA93351423BA}"/>
    <cellStyle name="20% - Accent4 4 3 3 2" xfId="7579" hidden="1" xr:uid="{B14FCB18-AA5D-47EA-AA6B-068E67FEE7B0}"/>
    <cellStyle name="20% - Accent4 4 3 3 2" xfId="7917" hidden="1" xr:uid="{C5BEFE22-1683-49B7-BF8F-441112CFA416}"/>
    <cellStyle name="20% - Accent4 4 3 3 2" xfId="8254" hidden="1" xr:uid="{07B39D67-878B-4C0A-9E53-05C6A26AC6A9}"/>
    <cellStyle name="20% - Accent4 5 2" xfId="422" hidden="1" xr:uid="{E6B2B4C2-8C90-4C2E-8CB2-798285EAA42A}"/>
    <cellStyle name="20% - Accent4 5 2" xfId="537" hidden="1" xr:uid="{A641B92E-F8E2-462A-853C-2D8F13CC18DC}"/>
    <cellStyle name="20% - Accent4 5 2" xfId="1260" hidden="1" xr:uid="{D3C4BF58-987D-4D49-9D23-836712335A7E}"/>
    <cellStyle name="20% - Accent4 5 2" xfId="1433" hidden="1" xr:uid="{49041C03-7A70-4ACC-87D3-06968B5692BF}"/>
    <cellStyle name="20% - Accent4 5 2" xfId="1826" hidden="1" xr:uid="{12EFA143-B5E7-4053-8331-756C8CE28319}"/>
    <cellStyle name="20% - Accent4 5 2" xfId="1974" hidden="1" xr:uid="{45A0C21A-B305-414B-A949-22D2721E625E}"/>
    <cellStyle name="20% - Accent4 5 2" xfId="2312" hidden="1" xr:uid="{B97D8038-089E-4A3B-8502-723B82E1DD22}"/>
    <cellStyle name="20% - Accent4 5 2" xfId="2649" hidden="1" xr:uid="{0AEEC651-833D-423B-BF4B-6CB7068B2457}"/>
    <cellStyle name="20% - Accent4 5 2" xfId="3215" hidden="1" xr:uid="{B0E18951-7F5D-441C-8F66-917E40F83DBA}"/>
    <cellStyle name="20% - Accent4 5 2" xfId="3330" hidden="1" xr:uid="{09698404-D7C8-4A42-881C-911D16D5E1E7}"/>
    <cellStyle name="20% - Accent4 5 2" xfId="4053" hidden="1" xr:uid="{97BFD15E-BD8A-4953-BCDA-2E03EA12BAEC}"/>
    <cellStyle name="20% - Accent4 5 2" xfId="4226" hidden="1" xr:uid="{69C9FB81-169C-474E-94C3-8FB2DC71F2E2}"/>
    <cellStyle name="20% - Accent4 5 2" xfId="4619" hidden="1" xr:uid="{63D7A768-5879-4592-A901-DB21FF1CC7E6}"/>
    <cellStyle name="20% - Accent4 5 2" xfId="4767" hidden="1" xr:uid="{CD621350-E551-4E41-9EA8-64539DA5E1F2}"/>
    <cellStyle name="20% - Accent4 5 2" xfId="5105" hidden="1" xr:uid="{896D60D2-7E2D-4417-A2F0-282ADF12F385}"/>
    <cellStyle name="20% - Accent4 5 2" xfId="5442" hidden="1" xr:uid="{1A075082-1FD0-4050-92C7-B16158D9AA09}"/>
    <cellStyle name="20% - Accent4 5 2" xfId="6007" hidden="1" xr:uid="{723F27AC-593C-45D4-BC02-450B68C7F1CF}"/>
    <cellStyle name="20% - Accent4 5 2" xfId="6122" hidden="1" xr:uid="{D57D59DB-AB84-40E1-B277-9D8555F5B4AD}"/>
    <cellStyle name="20% - Accent4 5 2" xfId="6845" hidden="1" xr:uid="{4248ACDA-BDB7-4DFA-881C-1FD737239BB4}"/>
    <cellStyle name="20% - Accent4 5 2" xfId="7018" hidden="1" xr:uid="{5FED20B9-2409-453A-B751-448268B51749}"/>
    <cellStyle name="20% - Accent4 5 2" xfId="7411" hidden="1" xr:uid="{EA7C8D8A-C8AB-4227-AD29-69AF98B0E6DC}"/>
    <cellStyle name="20% - Accent4 5 2" xfId="7559" hidden="1" xr:uid="{5C547323-E74E-4E8E-8B15-E3467E36E08F}"/>
    <cellStyle name="20% - Accent4 5 2" xfId="7897" hidden="1" xr:uid="{01698BD3-3217-40BE-99D6-0492B932EA24}"/>
    <cellStyle name="20% - Accent4 5 2" xfId="8234" hidden="1" xr:uid="{1777F22E-3DC9-47E0-A3B5-A4CD836D3453}"/>
    <cellStyle name="20% - Accent4 7" xfId="99" hidden="1" xr:uid="{4A6E68B1-AC68-472B-8F15-9B0C1738D037}"/>
    <cellStyle name="20% - Accent4 7" xfId="195" hidden="1" xr:uid="{D9E04E37-B63C-45AB-A0C8-36A75A9FF4ED}"/>
    <cellStyle name="20% - Accent4 7" xfId="271" hidden="1" xr:uid="{5F337DE7-DAA3-4CDF-B634-EE455014AB6B}"/>
    <cellStyle name="20% - Accent4 7" xfId="349" hidden="1" xr:uid="{E3ACCD41-DE3F-4283-945B-01EBB3031F9E}"/>
    <cellStyle name="20% - Accent4 7" xfId="934" hidden="1" xr:uid="{EA79CA5F-39F3-4E90-B537-781E1045DFAC}"/>
    <cellStyle name="20% - Accent4 7" xfId="1010" hidden="1" xr:uid="{6D6A9DD4-E54A-44B2-8D36-BAB2803873E7}"/>
    <cellStyle name="20% - Accent4 7" xfId="1089" hidden="1" xr:uid="{37D1AD0B-28F5-4298-A713-937AC7866B03}"/>
    <cellStyle name="20% - Accent4 7" xfId="1188" hidden="1" xr:uid="{D0CDE1CA-88C3-448E-9C3B-717CF089B48D}"/>
    <cellStyle name="20% - Accent4 7" xfId="707" hidden="1" xr:uid="{12C435EE-7376-437E-88CB-9D029275904F}"/>
    <cellStyle name="20% - Accent4 7" xfId="878" hidden="1" xr:uid="{76C561AF-3AF2-4AAF-AB03-2E59F97E75CF}"/>
    <cellStyle name="20% - Accent4 7" xfId="1529" hidden="1" xr:uid="{4F0DA9C0-EE5B-4591-AD4F-18650705325D}"/>
    <cellStyle name="20% - Accent4 7" xfId="1605" hidden="1" xr:uid="{0167848A-8F44-4B5A-B736-7199BD504BB8}"/>
    <cellStyle name="20% - Accent4 7" xfId="1683" hidden="1" xr:uid="{4C88294E-6A46-4198-82F1-B2CD88AE9967}"/>
    <cellStyle name="20% - Accent4 7" xfId="1770" hidden="1" xr:uid="{81CB369E-8C37-4652-BC04-8D9B27CE1C6D}"/>
    <cellStyle name="20% - Accent4 7" xfId="671" hidden="1" xr:uid="{2991346B-B5E0-446E-B120-BF61E261B066}"/>
    <cellStyle name="20% - Accent4 7" xfId="760" hidden="1" xr:uid="{72FF8C2B-2B90-417D-8FE7-0DA814D79FD9}"/>
    <cellStyle name="20% - Accent4 7" xfId="2061" hidden="1" xr:uid="{84B049D1-DECA-443C-A306-F107C779E9C4}"/>
    <cellStyle name="20% - Accent4 7" xfId="2137" hidden="1" xr:uid="{7A32408B-9082-40D0-85E9-C0B30ABF96BD}"/>
    <cellStyle name="20% - Accent4 7" xfId="2215" hidden="1" xr:uid="{A218D199-5BE2-4CF5-9F34-D2C3C36A61A8}"/>
    <cellStyle name="20% - Accent4 7" xfId="2398" hidden="1" xr:uid="{5AD09543-2287-45AD-AF15-C5D799348819}"/>
    <cellStyle name="20% - Accent4 7" xfId="2474" hidden="1" xr:uid="{6E432B56-13CB-4367-A554-C0C34F4259FA}"/>
    <cellStyle name="20% - Accent4 7" xfId="2552" hidden="1" xr:uid="{F6F26C46-9E87-4706-8328-18BFBB64EDCB}"/>
    <cellStyle name="20% - Accent4 7" xfId="2735" hidden="1" xr:uid="{CAF7BE45-6527-4695-B420-3788CF92561A}"/>
    <cellStyle name="20% - Accent4 7" xfId="2811" hidden="1" xr:uid="{C2599E9F-093F-4E63-AAF4-C803973E3AA9}"/>
    <cellStyle name="20% - Accent4 7" xfId="2892" hidden="1" xr:uid="{DB2AF9E7-FAC1-4932-8AAF-914F8E1FFE78}"/>
    <cellStyle name="20% - Accent4 7" xfId="2988" hidden="1" xr:uid="{59562376-3B5D-4460-AAA9-102768FFE04F}"/>
    <cellStyle name="20% - Accent4 7" xfId="3064" hidden="1" xr:uid="{5CE63DC0-2A73-4EE9-AFB5-C492C5B5A602}"/>
    <cellStyle name="20% - Accent4 7" xfId="3142" hidden="1" xr:uid="{068B9EC2-51BC-491A-9F72-E7388418EE28}"/>
    <cellStyle name="20% - Accent4 7" xfId="3727" hidden="1" xr:uid="{8FDD4CAA-588F-4F8B-88E0-CE56BF13578F}"/>
    <cellStyle name="20% - Accent4 7" xfId="3803" hidden="1" xr:uid="{5EE6BB96-A4D9-4F14-AAA3-E9F15D8C7B4C}"/>
    <cellStyle name="20% - Accent4 7" xfId="3882" hidden="1" xr:uid="{EF5184A5-F3F7-40A5-890B-46B9F9D7780C}"/>
    <cellStyle name="20% - Accent4 7" xfId="3981" hidden="1" xr:uid="{7C5677C1-607E-45A3-83A3-B93D573F1219}"/>
    <cellStyle name="20% - Accent4 7" xfId="3500" hidden="1" xr:uid="{19EC7D19-AA2C-493C-919D-2CA15650520C}"/>
    <cellStyle name="20% - Accent4 7" xfId="3671" hidden="1" xr:uid="{6EF4DD2C-09A7-46E6-B8B6-CE691E1D212A}"/>
    <cellStyle name="20% - Accent4 7" xfId="4322" hidden="1" xr:uid="{5031C060-03EC-40A4-9637-CDA459491520}"/>
    <cellStyle name="20% - Accent4 7" xfId="4398" hidden="1" xr:uid="{95968654-9647-4C7A-AC9F-14624B5AC082}"/>
    <cellStyle name="20% - Accent4 7" xfId="4476" hidden="1" xr:uid="{B13F3F3B-BEF6-4DD6-8C21-E30489AE54E6}"/>
    <cellStyle name="20% - Accent4 7" xfId="4563" hidden="1" xr:uid="{33271041-0E97-420F-838A-E5A75E86C8E8}"/>
    <cellStyle name="20% - Accent4 7" xfId="3464" hidden="1" xr:uid="{08F70BF6-02E3-4030-B955-CEFB59463B86}"/>
    <cellStyle name="20% - Accent4 7" xfId="3553" hidden="1" xr:uid="{692A7A4F-E03F-4207-8C13-0AB5F06DA3A4}"/>
    <cellStyle name="20% - Accent4 7" xfId="4854" hidden="1" xr:uid="{0E3C05CD-414E-461D-BBD6-25208EB0CF3F}"/>
    <cellStyle name="20% - Accent4 7" xfId="4930" hidden="1" xr:uid="{B42306F7-E80F-4BB7-ACE1-900D2558C9AD}"/>
    <cellStyle name="20% - Accent4 7" xfId="5008" hidden="1" xr:uid="{3E059600-12F5-41ED-ACD9-C1C32D3263F2}"/>
    <cellStyle name="20% - Accent4 7" xfId="5191" hidden="1" xr:uid="{81E8E168-8571-4CF0-8AD4-0BDA2050F3C0}"/>
    <cellStyle name="20% - Accent4 7" xfId="5267" hidden="1" xr:uid="{F1373605-45BF-4BF8-B8F1-64CE08571B63}"/>
    <cellStyle name="20% - Accent4 7" xfId="5345" hidden="1" xr:uid="{5777D38B-3653-4628-B551-61483CED05A4}"/>
    <cellStyle name="20% - Accent4 7" xfId="5528" hidden="1" xr:uid="{3B149801-4E8D-490B-898D-E5A5B3703F12}"/>
    <cellStyle name="20% - Accent4 7" xfId="5604" hidden="1" xr:uid="{770AF114-5EA0-420F-BACC-8821BB2A7F6E}"/>
    <cellStyle name="20% - Accent4 7" xfId="5684" hidden="1" xr:uid="{A4C894FC-5DAD-40D5-B6F2-96855B75CB20}"/>
    <cellStyle name="20% - Accent4 7" xfId="5780" hidden="1" xr:uid="{80066DAC-740C-4D56-91CD-3F0FD793C47A}"/>
    <cellStyle name="20% - Accent4 7" xfId="5856" hidden="1" xr:uid="{B99BEA6C-293D-4F26-B266-87DC2B12D5F0}"/>
    <cellStyle name="20% - Accent4 7" xfId="5934" hidden="1" xr:uid="{7147F556-A3ED-443A-8DDB-DA7FFB2F5695}"/>
    <cellStyle name="20% - Accent4 7" xfId="6519" hidden="1" xr:uid="{BAEFA856-592A-460E-8222-E74B9614B6C3}"/>
    <cellStyle name="20% - Accent4 7" xfId="6595" hidden="1" xr:uid="{C847CE66-2274-49DE-9869-DE2CC160FF70}"/>
    <cellStyle name="20% - Accent4 7" xfId="6674" hidden="1" xr:uid="{DE3635F8-11D9-4665-AD33-A0F20C24E495}"/>
    <cellStyle name="20% - Accent4 7" xfId="6773" hidden="1" xr:uid="{12163C6A-16B5-486A-BDA9-91ACB951CDED}"/>
    <cellStyle name="20% - Accent4 7" xfId="6292" hidden="1" xr:uid="{367A371E-E7FA-47D3-BD19-E6D842BEC9E4}"/>
    <cellStyle name="20% - Accent4 7" xfId="6463" hidden="1" xr:uid="{4A61596B-3578-4F63-98FD-653693134234}"/>
    <cellStyle name="20% - Accent4 7" xfId="7114" hidden="1" xr:uid="{CDF60782-2CBE-422D-A286-7465B6527206}"/>
    <cellStyle name="20% - Accent4 7" xfId="7190" hidden="1" xr:uid="{E98E01F6-D1E8-4C68-AE37-870B3FC8E44F}"/>
    <cellStyle name="20% - Accent4 7" xfId="7268" hidden="1" xr:uid="{7C5BF5F3-3B69-4C5E-BBE6-43EB08E7B984}"/>
    <cellStyle name="20% - Accent4 7" xfId="7355" hidden="1" xr:uid="{3F559ECB-E90B-4596-B9EF-3333BBC262C6}"/>
    <cellStyle name="20% - Accent4 7" xfId="6256" hidden="1" xr:uid="{B89AED5F-9A23-4EAA-A687-CC6CDD134DB7}"/>
    <cellStyle name="20% - Accent4 7" xfId="6345" hidden="1" xr:uid="{1F408A8A-6F6D-4454-BA1B-AB0EDC5B63A0}"/>
    <cellStyle name="20% - Accent4 7" xfId="7646" hidden="1" xr:uid="{04197302-BCF7-49DA-9E6B-EDCC5646139C}"/>
    <cellStyle name="20% - Accent4 7" xfId="7722" hidden="1" xr:uid="{AEE51DEF-FEFE-4869-A690-D7EF2D51F4A3}"/>
    <cellStyle name="20% - Accent4 7" xfId="7800" hidden="1" xr:uid="{A83C8F96-5706-4353-9715-DB03E3A59131}"/>
    <cellStyle name="20% - Accent4 7" xfId="7983" hidden="1" xr:uid="{69B79D90-8D44-4292-BDEA-487D0AB6D0C7}"/>
    <cellStyle name="20% - Accent4 7" xfId="8059" hidden="1" xr:uid="{B272FF9D-C705-47A7-8C09-8CD02C7CD9BB}"/>
    <cellStyle name="20% - Accent4 7" xfId="8137" hidden="1" xr:uid="{5191D174-DF77-4763-93B2-DE49A54681BA}"/>
    <cellStyle name="20% - Accent4 7" xfId="8320" hidden="1" xr:uid="{58E35158-5057-4484-84C5-DFC39787B7BE}"/>
    <cellStyle name="20% - Accent4 7" xfId="8396" hidden="1" xr:uid="{D6FEBED0-8283-4599-991E-5FD08D16F62F}"/>
    <cellStyle name="20% - Accent4 8" xfId="115" hidden="1" xr:uid="{163DE97E-FEA7-425C-836A-8E92764CFF43}"/>
    <cellStyle name="20% - Accent4 8" xfId="186" hidden="1" xr:uid="{CD153611-E422-4335-895C-865E7462DE4B}"/>
    <cellStyle name="20% - Accent4 8" xfId="263" hidden="1" xr:uid="{408D1265-C076-4273-AAC1-41AA3021474D}"/>
    <cellStyle name="20% - Accent4 8" xfId="341" hidden="1" xr:uid="{1FB87FEE-9CF7-49FE-AD7B-C9CC28CE9E67}"/>
    <cellStyle name="20% - Accent4 8" xfId="925" hidden="1" xr:uid="{631849F0-54CA-4AB3-B7B2-D5EF9E9963BE}"/>
    <cellStyle name="20% - Accent4 8" xfId="1002" hidden="1" xr:uid="{EF9BE5B1-5760-4A98-B850-2CF0F2D5BEBD}"/>
    <cellStyle name="20% - Accent4 8" xfId="1081" hidden="1" xr:uid="{E29403D7-7AEB-446F-8FDC-811E16B4DC89}"/>
    <cellStyle name="20% - Accent4 8" xfId="1192" hidden="1" xr:uid="{D5D80E7A-903C-472B-B827-85AB1C21BFCE}"/>
    <cellStyle name="20% - Accent4 8" xfId="896" hidden="1" xr:uid="{6903E42F-FE27-40EB-915E-CC6039026974}"/>
    <cellStyle name="20% - Accent4 8" xfId="789" hidden="1" xr:uid="{5D144D22-6F92-4FD2-B02C-7CE0AC2274BF}"/>
    <cellStyle name="20% - Accent4 8" xfId="757" hidden="1" xr:uid="{B4F5FE4F-9DD6-43C1-A5BD-64C9F7284FA2}"/>
    <cellStyle name="20% - Accent4 8" xfId="1597" hidden="1" xr:uid="{68341245-0500-4A6A-840C-452CC058A5C4}"/>
    <cellStyle name="20% - Accent4 8" xfId="1675" hidden="1" xr:uid="{004D3907-CF0D-4A24-9125-371094C62421}"/>
    <cellStyle name="20% - Accent4 8" xfId="1773" hidden="1" xr:uid="{1EBC8D80-A8B6-4891-824A-FE7C5EC311D5}"/>
    <cellStyle name="20% - Accent4 8" xfId="738" hidden="1" xr:uid="{A2039BD4-5EFF-48FF-85CC-85D6239D9523}"/>
    <cellStyle name="20% - Accent4 8" xfId="821" hidden="1" xr:uid="{D9D23DF2-49A7-45E0-BE5A-31EF0E3E82B2}"/>
    <cellStyle name="20% - Accent4 8" xfId="805" hidden="1" xr:uid="{C983CF20-3B45-4E4E-AAE5-FD0FB7E1C19F}"/>
    <cellStyle name="20% - Accent4 8" xfId="2129" hidden="1" xr:uid="{F86653E5-9E34-4D92-BC4F-DDF16C2FFB12}"/>
    <cellStyle name="20% - Accent4 8" xfId="2207" hidden="1" xr:uid="{941BCD2A-CF76-43CA-8E4A-BFE55566C820}"/>
    <cellStyle name="20% - Accent4 8" xfId="639" hidden="1" xr:uid="{C227CD9F-D0D0-4FA1-A91F-BA93438C1847}"/>
    <cellStyle name="20% - Accent4 8" xfId="2466" hidden="1" xr:uid="{5C08499D-707B-41F2-88EC-EBC595A7D982}"/>
    <cellStyle name="20% - Accent4 8" xfId="2544" hidden="1" xr:uid="{E3BCBB9D-0A96-4F86-B5C7-18349B4F3B9C}"/>
    <cellStyle name="20% - Accent4 8" xfId="1768" hidden="1" xr:uid="{DF68A01E-B1C8-4D2F-AECD-F0D2BA74C9A0}"/>
    <cellStyle name="20% - Accent4 8" xfId="2803" hidden="1" xr:uid="{C334D178-B7C1-4D62-BA69-603F07D62F06}"/>
    <cellStyle name="20% - Accent4 8" xfId="2908" hidden="1" xr:uid="{10ACB00A-E2B6-46E0-9DDB-289DB1CB22DE}"/>
    <cellStyle name="20% - Accent4 8" xfId="2979" hidden="1" xr:uid="{43442891-EF34-44D8-9B4B-0BF9DB846E35}"/>
    <cellStyle name="20% - Accent4 8" xfId="3056" hidden="1" xr:uid="{EA7E009C-0687-4439-A716-9A8C394E2151}"/>
    <cellStyle name="20% - Accent4 8" xfId="3134" hidden="1" xr:uid="{9450D418-3BC0-4152-9EBC-A94D9F93F077}"/>
    <cellStyle name="20% - Accent4 8" xfId="3718" hidden="1" xr:uid="{BA052176-5852-4FA1-8D8B-B94EF7604A5B}"/>
    <cellStyle name="20% - Accent4 8" xfId="3795" hidden="1" xr:uid="{2E967832-4A98-49B0-B1C9-E4E330A810D5}"/>
    <cellStyle name="20% - Accent4 8" xfId="3874" hidden="1" xr:uid="{B93686B8-7012-448E-AF97-0E2A14949EB0}"/>
    <cellStyle name="20% - Accent4 8" xfId="3985" hidden="1" xr:uid="{60A95959-573F-4DBB-8551-C75727E76EFF}"/>
    <cellStyle name="20% - Accent4 8" xfId="3689" hidden="1" xr:uid="{B5161D28-9182-4D9F-857E-EC980FD7DA7E}"/>
    <cellStyle name="20% - Accent4 8" xfId="3582" hidden="1" xr:uid="{44A58816-5403-4B66-B3C6-06B43CFB3150}"/>
    <cellStyle name="20% - Accent4 8" xfId="3550" hidden="1" xr:uid="{DB655D28-E1CC-41E9-A69F-4CAD90F5CE7A}"/>
    <cellStyle name="20% - Accent4 8" xfId="4390" hidden="1" xr:uid="{84087548-38EE-49CB-A3D6-3851EA716FEB}"/>
    <cellStyle name="20% - Accent4 8" xfId="4468" hidden="1" xr:uid="{13A1F254-C6A8-4A79-A687-3D23589563F9}"/>
    <cellStyle name="20% - Accent4 8" xfId="4566" hidden="1" xr:uid="{64285088-9416-4BEB-A493-CEE5A6023D04}"/>
    <cellStyle name="20% - Accent4 8" xfId="3531" hidden="1" xr:uid="{9F9581D9-C93A-4AEA-922C-988DF5086740}"/>
    <cellStyle name="20% - Accent4 8" xfId="3614" hidden="1" xr:uid="{57CE1217-0AE0-44EE-8564-BE848225218E}"/>
    <cellStyle name="20% - Accent4 8" xfId="3598" hidden="1" xr:uid="{BAF083CB-ED27-4F35-B57D-C09CE16DEB9A}"/>
    <cellStyle name="20% - Accent4 8" xfId="4922" hidden="1" xr:uid="{EA019723-1304-4095-961E-1E502C3A4814}"/>
    <cellStyle name="20% - Accent4 8" xfId="5000" hidden="1" xr:uid="{25578E39-2467-4E38-B297-9DE80AE3860F}"/>
    <cellStyle name="20% - Accent4 8" xfId="3432" hidden="1" xr:uid="{0404DBB9-C0B0-4388-A9CE-7DF1195121EF}"/>
    <cellStyle name="20% - Accent4 8" xfId="5259" hidden="1" xr:uid="{80BF52B8-D387-49AE-84BC-D1F2C9D6D44C}"/>
    <cellStyle name="20% - Accent4 8" xfId="5337" hidden="1" xr:uid="{DAA01425-3828-4C41-8EB7-27CBBDD2445A}"/>
    <cellStyle name="20% - Accent4 8" xfId="4561" hidden="1" xr:uid="{3D9EF2F9-0E17-4C5C-ACC1-BB16DDE208DB}"/>
    <cellStyle name="20% - Accent4 8" xfId="5596" hidden="1" xr:uid="{4E7A2B0A-8BDB-4A4D-9F03-11FB9729D190}"/>
    <cellStyle name="20% - Accent4 8" xfId="5700" hidden="1" xr:uid="{3DB7C046-90C3-4786-A1C4-8FCE5B8DB754}"/>
    <cellStyle name="20% - Accent4 8" xfId="5771" hidden="1" xr:uid="{668C0281-5BEF-469F-BA0D-D4729D7FC6D9}"/>
    <cellStyle name="20% - Accent4 8" xfId="5848" hidden="1" xr:uid="{2FE6755B-6A60-4697-87A8-C1154BBF0A05}"/>
    <cellStyle name="20% - Accent4 8" xfId="5926" hidden="1" xr:uid="{30276760-98F9-4F00-AE06-19FC9D6BE845}"/>
    <cellStyle name="20% - Accent4 8" xfId="6510" hidden="1" xr:uid="{A9AEDA44-7B39-4B44-BD9F-1B343F2BCF53}"/>
    <cellStyle name="20% - Accent4 8" xfId="6587" hidden="1" xr:uid="{43F51E35-09D8-4D14-8C99-0C1FE5AD57F7}"/>
    <cellStyle name="20% - Accent4 8" xfId="6666" hidden="1" xr:uid="{539E779F-F270-4F10-ACEE-F47473C960C3}"/>
    <cellStyle name="20% - Accent4 8" xfId="6777" hidden="1" xr:uid="{B4D7B98F-EB3E-47B8-8B7A-4851FB8A7CC0}"/>
    <cellStyle name="20% - Accent4 8" xfId="6481" hidden="1" xr:uid="{8A88A173-7065-4F95-924A-3A055C55BE42}"/>
    <cellStyle name="20% - Accent4 8" xfId="6374" hidden="1" xr:uid="{5EEE96C9-8007-4004-8EEC-89C7E9C35054}"/>
    <cellStyle name="20% - Accent4 8" xfId="6342" hidden="1" xr:uid="{F6785B99-89CF-467C-9801-B7BC415E6DA5}"/>
    <cellStyle name="20% - Accent4 8" xfId="7182" hidden="1" xr:uid="{CDA38B6D-DD08-4C99-8863-F7B2E30C655C}"/>
    <cellStyle name="20% - Accent4 8" xfId="7260" hidden="1" xr:uid="{29FCD863-8FB3-4FB3-81B7-23D95288BCD7}"/>
    <cellStyle name="20% - Accent4 8" xfId="7358" hidden="1" xr:uid="{1E9BE3EC-E473-4172-A492-E8E0CA19951C}"/>
    <cellStyle name="20% - Accent4 8" xfId="6323" hidden="1" xr:uid="{A8800C84-E5FB-4BEF-89B7-A8C22DBC6607}"/>
    <cellStyle name="20% - Accent4 8" xfId="6406" hidden="1" xr:uid="{EAD52619-4B44-4CE9-9AE0-8B3FB5C2A901}"/>
    <cellStyle name="20% - Accent4 8" xfId="6390" hidden="1" xr:uid="{D678645E-031D-4764-80C6-7B6A32C4B780}"/>
    <cellStyle name="20% - Accent4 8" xfId="7714" hidden="1" xr:uid="{87433F7C-2537-4F16-A67B-F4DE85C3E065}"/>
    <cellStyle name="20% - Accent4 8" xfId="7792" hidden="1" xr:uid="{9F7FD7CF-4C00-4C33-B22D-75DAC67FE047}"/>
    <cellStyle name="20% - Accent4 8" xfId="6224" hidden="1" xr:uid="{E8EDFAB6-69CE-4099-8CA8-B321CE683710}"/>
    <cellStyle name="20% - Accent4 8" xfId="8051" hidden="1" xr:uid="{DB8DEDF4-9A3C-4F29-931B-F8C1083F58C9}"/>
    <cellStyle name="20% - Accent4 8" xfId="8129" hidden="1" xr:uid="{E0EC797C-683A-4F17-9761-4C8B530A557A}"/>
    <cellStyle name="20% - Accent4 8" xfId="7353" hidden="1" xr:uid="{841876F8-D0E0-4068-BD7B-09BE49942DCE}"/>
    <cellStyle name="20% - Accent4 8" xfId="8388" hidden="1" xr:uid="{17DA53F7-447A-4F94-BA6C-770C88115117}"/>
    <cellStyle name="20% - Accent4 9" xfId="128" hidden="1" xr:uid="{FA0F2F66-542C-4140-8E54-58CB7A35770C}"/>
    <cellStyle name="20% - Accent4 9" xfId="202" hidden="1" xr:uid="{CDFC7355-65FC-4B58-AC69-24751E795A86}"/>
    <cellStyle name="20% - Accent4 9" xfId="278" hidden="1" xr:uid="{1B8A2A65-E23A-41AE-A4E5-089C4535DDFB}"/>
    <cellStyle name="20% - Accent4 9" xfId="356" hidden="1" xr:uid="{DF7AE54F-5849-4DC5-830E-F0A56F692279}"/>
    <cellStyle name="20% - Accent4 9" xfId="941" hidden="1" xr:uid="{135FB9A2-6D94-433B-BB80-ED5E2AE3FC6A}"/>
    <cellStyle name="20% - Accent4 9" xfId="1017" hidden="1" xr:uid="{B3C8ABF6-AA87-4838-9C36-F642D2F71565}"/>
    <cellStyle name="20% - Accent4 9" xfId="1096" hidden="1" xr:uid="{8AFE5F11-C009-465B-85F2-225318CFCE5E}"/>
    <cellStyle name="20% - Accent4 9" xfId="1365" hidden="1" xr:uid="{6AB6D236-CE78-459B-8965-A329D4CCAD90}"/>
    <cellStyle name="20% - Accent4 9" xfId="831" hidden="1" xr:uid="{8E551B74-8D28-49DB-BFE1-4F46E0A4163B}"/>
    <cellStyle name="20% - Accent4 9" xfId="859" hidden="1" xr:uid="{E91E729E-5F6F-4A05-9D81-B00C21629008}"/>
    <cellStyle name="20% - Accent4 9" xfId="1536" hidden="1" xr:uid="{3FDF9859-3E6D-4147-A677-E44DD89168A2}"/>
    <cellStyle name="20% - Accent4 9" xfId="1612" hidden="1" xr:uid="{89C8C66D-CBC3-4AFA-B92A-98E9A725E4C2}"/>
    <cellStyle name="20% - Accent4 9" xfId="1690" hidden="1" xr:uid="{6F9EAB78-6884-4D73-9A01-5FB4902EF817}"/>
    <cellStyle name="20% - Accent4 9" xfId="1923" hidden="1" xr:uid="{226DFD5F-4885-45E1-BFB8-65288E95FFC9}"/>
    <cellStyle name="20% - Accent4 9" xfId="1380" hidden="1" xr:uid="{38BF5015-2357-4F89-A009-48EE8E11689F}"/>
    <cellStyle name="20% - Accent4 9" xfId="1411" hidden="1" xr:uid="{BD31AF41-2225-44C8-AAB1-E300CAFCAF9E}"/>
    <cellStyle name="20% - Accent4 9" xfId="2068" hidden="1" xr:uid="{6B188C10-2E8A-4096-9108-F4F09F38C1FA}"/>
    <cellStyle name="20% - Accent4 9" xfId="2144" hidden="1" xr:uid="{F420828E-96E0-415A-8D1B-9ADDD3FEF55B}"/>
    <cellStyle name="20% - Accent4 9" xfId="2222" hidden="1" xr:uid="{453B4999-7956-4C11-80FE-5AE336C9F7F7}"/>
    <cellStyle name="20% - Accent4 9" xfId="2405" hidden="1" xr:uid="{F10DDB05-2DED-43EF-853A-4462EC0EDCFE}"/>
    <cellStyle name="20% - Accent4 9" xfId="2481" hidden="1" xr:uid="{BC036165-2D92-4E98-A6D7-4A4AC3579752}"/>
    <cellStyle name="20% - Accent4 9" xfId="2559" hidden="1" xr:uid="{D777F7E3-104B-4C91-9D3B-9FC2C7428F5C}"/>
    <cellStyle name="20% - Accent4 9" xfId="2742" hidden="1" xr:uid="{A5F88FC4-94FB-4306-B4A1-2FB9622E7888}"/>
    <cellStyle name="20% - Accent4 9" xfId="2818" hidden="1" xr:uid="{EC3F7A39-42BF-4D04-AA0F-E2533E9B964C}"/>
    <cellStyle name="20% - Accent4 9" xfId="2921" hidden="1" xr:uid="{DCDC4607-2B31-4E90-95D4-84F557842C50}"/>
    <cellStyle name="20% - Accent4 9" xfId="2995" hidden="1" xr:uid="{9D9742F9-B7CA-49D7-948A-E99B10B46F07}"/>
    <cellStyle name="20% - Accent4 9" xfId="3071" hidden="1" xr:uid="{9E804AAE-5B36-4B19-B152-8DDABF9CBC9A}"/>
    <cellStyle name="20% - Accent4 9" xfId="3149" hidden="1" xr:uid="{47D5B32D-6936-482A-858B-46259F4A17C3}"/>
    <cellStyle name="20% - Accent4 9" xfId="3734" hidden="1" xr:uid="{96CA464C-12B7-41C2-AEC9-10DD0B6322BB}"/>
    <cellStyle name="20% - Accent4 9" xfId="3810" hidden="1" xr:uid="{7D244769-5397-486B-A762-5F5A780C2073}"/>
    <cellStyle name="20% - Accent4 9" xfId="3889" hidden="1" xr:uid="{E9A1D75E-2499-4271-89A0-8CD140C585F7}"/>
    <cellStyle name="20% - Accent4 9" xfId="4158" hidden="1" xr:uid="{BFC805B4-101E-4B83-ABCD-2400E55D59B5}"/>
    <cellStyle name="20% - Accent4 9" xfId="3624" hidden="1" xr:uid="{CA296A1D-234D-4296-BC81-72A66B29032F}"/>
    <cellStyle name="20% - Accent4 9" xfId="3652" hidden="1" xr:uid="{AFB07C12-3CF2-4A3D-AB07-08DA9948463D}"/>
    <cellStyle name="20% - Accent4 9" xfId="4329" hidden="1" xr:uid="{8E64DD67-580C-4104-B1B6-DC72FEE73E82}"/>
    <cellStyle name="20% - Accent4 9" xfId="4405" hidden="1" xr:uid="{806ACA5B-76FD-4239-AE46-FE9350DF1528}"/>
    <cellStyle name="20% - Accent4 9" xfId="4483" hidden="1" xr:uid="{E2450735-C733-470D-8B53-5FA9FA226160}"/>
    <cellStyle name="20% - Accent4 9" xfId="4716" hidden="1" xr:uid="{E7B41DC9-6E70-4599-9E14-A85F0E9A750C}"/>
    <cellStyle name="20% - Accent4 9" xfId="4173" hidden="1" xr:uid="{447B9F6A-8C6F-46B9-B1A9-D6487B974B89}"/>
    <cellStyle name="20% - Accent4 9" xfId="4204" hidden="1" xr:uid="{B7EAA06F-8125-4A82-961B-ED589B487343}"/>
    <cellStyle name="20% - Accent4 9" xfId="4861" hidden="1" xr:uid="{FADCF822-A498-431D-96D0-1D5C7B3312DF}"/>
    <cellStyle name="20% - Accent4 9" xfId="4937" hidden="1" xr:uid="{C729C223-841D-4E3A-B787-BB8410A297F7}"/>
    <cellStyle name="20% - Accent4 9" xfId="5015" hidden="1" xr:uid="{F1095475-82FB-40F5-BF77-26C69F004D73}"/>
    <cellStyle name="20% - Accent4 9" xfId="5198" hidden="1" xr:uid="{3DAE7DF7-75E2-466E-B358-67BD0EC1B411}"/>
    <cellStyle name="20% - Accent4 9" xfId="5274" hidden="1" xr:uid="{9952B584-14A7-4391-A082-A0FCFE63C639}"/>
    <cellStyle name="20% - Accent4 9" xfId="5352" hidden="1" xr:uid="{4C622BE9-8A09-4ECE-9059-09D938206C9D}"/>
    <cellStyle name="20% - Accent4 9" xfId="5535" hidden="1" xr:uid="{67812C7D-C704-4DDE-9DF4-AF710B553A2A}"/>
    <cellStyle name="20% - Accent4 9" xfId="5611" hidden="1" xr:uid="{C3EF7066-E8E0-4F4E-A7D8-2C3FF55883F8}"/>
    <cellStyle name="20% - Accent4 9" xfId="5713" hidden="1" xr:uid="{0BA0E319-C02F-4A2E-9BE2-03402BAC2C59}"/>
    <cellStyle name="20% - Accent4 9" xfId="5787" hidden="1" xr:uid="{E2FB51EF-4DF3-46AC-90F6-7F287E2EF047}"/>
    <cellStyle name="20% - Accent4 9" xfId="5863" hidden="1" xr:uid="{3726AD4B-373F-4AAD-A06E-B655B8C90E57}"/>
    <cellStyle name="20% - Accent4 9" xfId="5941" hidden="1" xr:uid="{5D307C45-9C55-4304-8A37-E6BFA17C490A}"/>
    <cellStyle name="20% - Accent4 9" xfId="6526" hidden="1" xr:uid="{DCB836DF-D2A9-4247-BF15-4F9C3D816DEB}"/>
    <cellStyle name="20% - Accent4 9" xfId="6602" hidden="1" xr:uid="{FD5D77C5-6F84-45FE-8545-75220F10CBE5}"/>
    <cellStyle name="20% - Accent4 9" xfId="6681" hidden="1" xr:uid="{C54C2766-F884-4B9B-A715-05E612A30F41}"/>
    <cellStyle name="20% - Accent4 9" xfId="6950" hidden="1" xr:uid="{B5F32102-0727-427F-B0F1-3A3ADFC7844D}"/>
    <cellStyle name="20% - Accent4 9" xfId="6416" hidden="1" xr:uid="{D7478DD2-0BFE-491E-99E1-BF79E7162ECC}"/>
    <cellStyle name="20% - Accent4 9" xfId="6444" hidden="1" xr:uid="{4523583A-4754-4AEF-B1D8-45F10A61E175}"/>
    <cellStyle name="20% - Accent4 9" xfId="7121" hidden="1" xr:uid="{262CAFA7-C1A1-4FF4-A1B3-45E3EC038CE6}"/>
    <cellStyle name="20% - Accent4 9" xfId="7197" hidden="1" xr:uid="{0E047FBE-0A57-4487-98EB-426541A56764}"/>
    <cellStyle name="20% - Accent4 9" xfId="7275" hidden="1" xr:uid="{F9B47982-7392-4D45-A683-785E5BB2162A}"/>
    <cellStyle name="20% - Accent4 9" xfId="7508" hidden="1" xr:uid="{78860BD0-EDC1-4A63-B422-CE608C47AF9A}"/>
    <cellStyle name="20% - Accent4 9" xfId="6965" hidden="1" xr:uid="{5E754C7F-64BE-4820-9367-96599B3D56AF}"/>
    <cellStyle name="20% - Accent4 9" xfId="6996" hidden="1" xr:uid="{5AAED40B-8C85-4B78-A98E-A8C5DAAF17D7}"/>
    <cellStyle name="20% - Accent4 9" xfId="7653" hidden="1" xr:uid="{92D6C86F-B786-4027-A5F1-E919F78842E5}"/>
    <cellStyle name="20% - Accent4 9" xfId="7729" hidden="1" xr:uid="{794CCBA0-D6D9-4F5F-88D9-DD5554FCC572}"/>
    <cellStyle name="20% - Accent4 9" xfId="7807" hidden="1" xr:uid="{37B7FB30-96D8-414F-98AD-C1310BAA6336}"/>
    <cellStyle name="20% - Accent4 9" xfId="7990" hidden="1" xr:uid="{99D571F7-0EC9-4F62-9135-DE16ADAE1F7D}"/>
    <cellStyle name="20% - Accent4 9" xfId="8066" hidden="1" xr:uid="{DCAAFA32-0BCD-4497-8775-27E5F37B9337}"/>
    <cellStyle name="20% - Accent4 9" xfId="8144" hidden="1" xr:uid="{4ECF7B1B-ADD4-4A1E-A2BA-64FBB3E1BFA2}"/>
    <cellStyle name="20% - Accent4 9" xfId="8327" hidden="1" xr:uid="{177ED156-6BFA-4666-ACA5-7B5A118977A7}"/>
    <cellStyle name="20% - Accent4 9" xfId="8403" hidden="1" xr:uid="{1823681F-4DE0-4B06-BEF4-6493481280FC}"/>
    <cellStyle name="20% - Accent5" xfId="39" builtinId="46" hidden="1"/>
    <cellStyle name="20% - Accent5 10" xfId="156" hidden="1" xr:uid="{F6FEE6BC-E647-419A-AC98-CA1BE36450E7}"/>
    <cellStyle name="20% - Accent5 10" xfId="230" hidden="1" xr:uid="{82F5FA62-F00B-4A76-9EA9-39B68BFC8341}"/>
    <cellStyle name="20% - Accent5 10" xfId="306" hidden="1" xr:uid="{A507AD18-764B-411D-8C71-37DFC0D43478}"/>
    <cellStyle name="20% - Accent5 10" xfId="384" hidden="1" xr:uid="{ACDF93E5-92D8-4692-B903-C73F5E2820E2}"/>
    <cellStyle name="20% - Accent5 10" xfId="969" hidden="1" xr:uid="{6062B1FF-C250-4CE5-93F5-AC77012A4084}"/>
    <cellStyle name="20% - Accent5 10" xfId="1045" hidden="1" xr:uid="{2D4BF65E-443B-4D7F-852C-D27F8D4539A9}"/>
    <cellStyle name="20% - Accent5 10" xfId="1124" hidden="1" xr:uid="{58801E86-3F1F-4F73-BA9E-381D098A4AAA}"/>
    <cellStyle name="20% - Accent5 10" xfId="1159" hidden="1" xr:uid="{20B534F8-725C-4BE2-976C-B0B191A337D6}"/>
    <cellStyle name="20% - Accent5 10" xfId="782" hidden="1" xr:uid="{4838050B-731C-46B4-B6D6-A37B76513E8E}"/>
    <cellStyle name="20% - Accent5 10" xfId="786" hidden="1" xr:uid="{A2A8F992-6289-4B0B-B632-37CD998B3A76}"/>
    <cellStyle name="20% - Accent5 10" xfId="1564" hidden="1" xr:uid="{8F33F394-56B4-44FD-B325-86ED75A314C0}"/>
    <cellStyle name="20% - Accent5 10" xfId="1640" hidden="1" xr:uid="{21368959-E6FC-4FEC-8203-0F95C399116B}"/>
    <cellStyle name="20% - Accent5 10" xfId="1718" hidden="1" xr:uid="{0A8E1AFF-45C3-43F9-9E6D-038CC8E34D35}"/>
    <cellStyle name="20% - Accent5 10" xfId="1747" hidden="1" xr:uid="{F26C93B8-9ACB-4609-A52E-55FC3C679749}"/>
    <cellStyle name="20% - Accent5 10" xfId="693" hidden="1" xr:uid="{67344234-2243-472E-B02F-DEC83130FE3D}"/>
    <cellStyle name="20% - Accent5 10" xfId="672" hidden="1" xr:uid="{EBE72AE8-921E-471A-8F26-70AF9AC9A92F}"/>
    <cellStyle name="20% - Accent5 10" xfId="2096" hidden="1" xr:uid="{EF7936CF-484E-4C47-AD50-E7CAFF9065FD}"/>
    <cellStyle name="20% - Accent5 10" xfId="2172" hidden="1" xr:uid="{A2FB4A76-E10B-492A-888B-1DAF15DC8F25}"/>
    <cellStyle name="20% - Accent5 10" xfId="2250" hidden="1" xr:uid="{2A069D8C-75DB-414A-ABB6-EFA0E78E3B3B}"/>
    <cellStyle name="20% - Accent5 10" xfId="2433" hidden="1" xr:uid="{EF62DD00-DAE1-4C7B-9183-827CB59DAA01}"/>
    <cellStyle name="20% - Accent5 10" xfId="2509" hidden="1" xr:uid="{23F1D119-53F3-4FD0-9394-D38581B70726}"/>
    <cellStyle name="20% - Accent5 10" xfId="2587" hidden="1" xr:uid="{24D78DC0-6AE9-4FE2-8FEC-8F2908E33D59}"/>
    <cellStyle name="20% - Accent5 10" xfId="2770" hidden="1" xr:uid="{FBF4A091-26BF-4E92-A188-6AED02AD09E3}"/>
    <cellStyle name="20% - Accent5 10" xfId="2846" hidden="1" xr:uid="{321F077F-2ADA-4FA3-A3EE-F6CE06B334A1}"/>
    <cellStyle name="20% - Accent5 10" xfId="2949" hidden="1" xr:uid="{3F830CE5-AA08-481F-AF4E-C1FE57669A1D}"/>
    <cellStyle name="20% - Accent5 10" xfId="3023" hidden="1" xr:uid="{235124D4-4739-48DA-A3FF-C7CA81BD329F}"/>
    <cellStyle name="20% - Accent5 10" xfId="3099" hidden="1" xr:uid="{EEF7A375-5CBF-4BBD-9470-B2A77DBD5316}"/>
    <cellStyle name="20% - Accent5 10" xfId="3177" hidden="1" xr:uid="{96B46418-F0B2-4BDA-97AB-124165BBF2E3}"/>
    <cellStyle name="20% - Accent5 10" xfId="3762" hidden="1" xr:uid="{5F2D3ED3-2283-4CB4-80F3-E70D841F20D2}"/>
    <cellStyle name="20% - Accent5 10" xfId="3838" hidden="1" xr:uid="{690923BD-6A30-4147-AF1E-A4E454E64663}"/>
    <cellStyle name="20% - Accent5 10" xfId="3917" hidden="1" xr:uid="{6FD5053C-F8E5-4CFB-B280-74450884AD6B}"/>
    <cellStyle name="20% - Accent5 10" xfId="3952" hidden="1" xr:uid="{D733B3A6-DBCB-4EC6-8C14-042B9F2ABE3F}"/>
    <cellStyle name="20% - Accent5 10" xfId="3575" hidden="1" xr:uid="{DE6B2B60-8E79-4F88-9F83-8CFDD7732664}"/>
    <cellStyle name="20% - Accent5 10" xfId="3579" hidden="1" xr:uid="{6E5CFD62-E04E-4315-8F08-1D499F246AAD}"/>
    <cellStyle name="20% - Accent5 10" xfId="4357" hidden="1" xr:uid="{1E608E21-AA80-44C3-9916-3F53C931938D}"/>
    <cellStyle name="20% - Accent5 10" xfId="4433" hidden="1" xr:uid="{1C0DF30A-5CA9-46A3-8D16-AB232865262E}"/>
    <cellStyle name="20% - Accent5 10" xfId="4511" hidden="1" xr:uid="{F90A828D-298D-45DD-8714-7A79F425C433}"/>
    <cellStyle name="20% - Accent5 10" xfId="4540" hidden="1" xr:uid="{66752F31-6CA4-4ED9-8985-85BD05D15594}"/>
    <cellStyle name="20% - Accent5 10" xfId="3486" hidden="1" xr:uid="{63F8FDE8-9020-4F1D-9A4C-C6F15A2F0015}"/>
    <cellStyle name="20% - Accent5 10" xfId="3465" hidden="1" xr:uid="{78980725-B3FB-49FA-8307-272A767057FB}"/>
    <cellStyle name="20% - Accent5 10" xfId="4889" hidden="1" xr:uid="{196D0113-1E15-407A-A5E0-01E7842174E8}"/>
    <cellStyle name="20% - Accent5 10" xfId="4965" hidden="1" xr:uid="{95F4D586-B7F3-42E8-9EEF-192C154FD308}"/>
    <cellStyle name="20% - Accent5 10" xfId="5043" hidden="1" xr:uid="{6B4B252E-F7B8-48CE-A8F1-7A720FC0D9CD}"/>
    <cellStyle name="20% - Accent5 10" xfId="5226" hidden="1" xr:uid="{5A8ECB93-C162-4481-8103-E5543AD44B80}"/>
    <cellStyle name="20% - Accent5 10" xfId="5302" hidden="1" xr:uid="{02A4A4E8-8F66-42B7-AE0A-8CF631D9045D}"/>
    <cellStyle name="20% - Accent5 10" xfId="5380" hidden="1" xr:uid="{C6D793A5-2DB1-43F1-A163-1E6A2297DA94}"/>
    <cellStyle name="20% - Accent5 10" xfId="5563" hidden="1" xr:uid="{C5C8E97E-B0D9-47F5-A63A-2AAE946CBD13}"/>
    <cellStyle name="20% - Accent5 10" xfId="5639" hidden="1" xr:uid="{6C0B3269-400E-4D6C-9C7B-52799322F47E}"/>
    <cellStyle name="20% - Accent5 10" xfId="5741" hidden="1" xr:uid="{6BDA0F6E-0E9E-4CAC-8472-F73EE667ADFE}"/>
    <cellStyle name="20% - Accent5 10" xfId="5815" hidden="1" xr:uid="{9D5CCA52-C43F-4A4D-BD81-DC13A869CAA0}"/>
    <cellStyle name="20% - Accent5 10" xfId="5891" hidden="1" xr:uid="{EFCC8030-0523-44DE-916F-AAFD2904DC78}"/>
    <cellStyle name="20% - Accent5 10" xfId="5969" hidden="1" xr:uid="{67B910C8-C941-4148-A4C0-93FE68DF60F6}"/>
    <cellStyle name="20% - Accent5 10" xfId="6554" hidden="1" xr:uid="{04DC436D-F4D7-4C3B-AB10-DC6206381D86}"/>
    <cellStyle name="20% - Accent5 10" xfId="6630" hidden="1" xr:uid="{384A429E-6B8B-4E87-B403-E3FE674781AE}"/>
    <cellStyle name="20% - Accent5 10" xfId="6709" hidden="1" xr:uid="{375EFA2D-96F3-459B-A03B-509678FD2426}"/>
    <cellStyle name="20% - Accent5 10" xfId="6744" hidden="1" xr:uid="{BAE62300-2FD1-4FA7-AE19-8E3369240E30}"/>
    <cellStyle name="20% - Accent5 10" xfId="6367" hidden="1" xr:uid="{346AD8AC-6D7B-45D6-ADE3-18E1E2E42997}"/>
    <cellStyle name="20% - Accent5 10" xfId="6371" hidden="1" xr:uid="{B3FADDFE-9924-4B7D-8970-334F65A64DC1}"/>
    <cellStyle name="20% - Accent5 10" xfId="7149" hidden="1" xr:uid="{CC0EDD73-A59E-45D4-9909-93E93FF52678}"/>
    <cellStyle name="20% - Accent5 10" xfId="7225" hidden="1" xr:uid="{6D2FB8BB-B542-440F-A970-860DE49A0451}"/>
    <cellStyle name="20% - Accent5 10" xfId="7303" hidden="1" xr:uid="{A6E61752-37AA-4D16-9F91-C9CB0C362D9A}"/>
    <cellStyle name="20% - Accent5 10" xfId="7332" hidden="1" xr:uid="{74E8FD52-52A0-4A98-949A-87645A412C81}"/>
    <cellStyle name="20% - Accent5 10" xfId="6278" hidden="1" xr:uid="{AABB18A5-15E6-4312-B9A8-EC4F96BAA298}"/>
    <cellStyle name="20% - Accent5 10" xfId="6257" hidden="1" xr:uid="{58F52751-53A1-4CC8-A717-C4CD01FB669E}"/>
    <cellStyle name="20% - Accent5 10" xfId="7681" hidden="1" xr:uid="{F0D9E9E8-8C03-4DA0-85B5-AA74F93D2C1A}"/>
    <cellStyle name="20% - Accent5 10" xfId="7757" hidden="1" xr:uid="{1C5FF808-0BE5-4017-AE2D-09B02A856D73}"/>
    <cellStyle name="20% - Accent5 10" xfId="7835" hidden="1" xr:uid="{7B7ECCDA-7C6E-40B3-8276-5D11B44C18FD}"/>
    <cellStyle name="20% - Accent5 10" xfId="8018" hidden="1" xr:uid="{47A529B0-5C40-4C32-959B-5609813CBE9C}"/>
    <cellStyle name="20% - Accent5 10" xfId="8094" hidden="1" xr:uid="{F0077CC2-3201-4B32-A774-9714376FB9FC}"/>
    <cellStyle name="20% - Accent5 10" xfId="8172" hidden="1" xr:uid="{DB14BA76-29CE-40DC-A3B8-D9C655FDA5B6}"/>
    <cellStyle name="20% - Accent5 10" xfId="8355" hidden="1" xr:uid="{2263062E-C8A6-457A-A0BE-EA5A4B505600}"/>
    <cellStyle name="20% - Accent5 10" xfId="8431" hidden="1" xr:uid="{ED57639D-1897-47E6-9C9A-EDC6F1764EF5}"/>
    <cellStyle name="20% - Accent5 11" xfId="169" hidden="1" xr:uid="{64A47E80-CD25-461F-846E-7D0E7DD01290}"/>
    <cellStyle name="20% - Accent5 11" xfId="244" hidden="1" xr:uid="{F850BB21-8814-4DB7-B63F-D6041F5B13BB}"/>
    <cellStyle name="20% - Accent5 11" xfId="319" hidden="1" xr:uid="{CD588657-CA8D-4FBC-AB07-4CB85C24FAC5}"/>
    <cellStyle name="20% - Accent5 11" xfId="397" hidden="1" xr:uid="{89EAB4ED-F03B-47F3-A39E-95EE2D95129E}"/>
    <cellStyle name="20% - Accent5 11" xfId="983" hidden="1" xr:uid="{D8A83A53-DB4E-497D-8356-0D9B202DE3DE}"/>
    <cellStyle name="20% - Accent5 11" xfId="1058" hidden="1" xr:uid="{6F803C01-1BF7-48AD-BC06-CA6C689E0D7B}"/>
    <cellStyle name="20% - Accent5 11" xfId="1137" hidden="1" xr:uid="{01E36AFC-300B-45AF-8A3B-87FE398D5ECA}"/>
    <cellStyle name="20% - Accent5 11" xfId="1218" hidden="1" xr:uid="{B6397584-2542-423E-9AA0-EA5D9B864865}"/>
    <cellStyle name="20% - Accent5 11" xfId="732" hidden="1" xr:uid="{6E343F9A-C51B-4FB6-A5E2-7892510E2A7A}"/>
    <cellStyle name="20% - Accent5 11" xfId="716" hidden="1" xr:uid="{7BF833B8-0766-43F0-8862-C4C4FA995812}"/>
    <cellStyle name="20% - Accent5 11" xfId="1578" hidden="1" xr:uid="{353F885E-0A82-4272-A1F0-6BA5A37CF651}"/>
    <cellStyle name="20% - Accent5 11" xfId="1653" hidden="1" xr:uid="{2A55803F-2735-447B-8BFF-432319096322}"/>
    <cellStyle name="20% - Accent5 11" xfId="1731" hidden="1" xr:uid="{7AE959A7-2E8F-42CF-B6AE-B25058E1BD48}"/>
    <cellStyle name="20% - Accent5 11" xfId="1789" hidden="1" xr:uid="{A2099F64-B13F-41DF-8ECA-010E77A7EE5A}"/>
    <cellStyle name="20% - Accent5 11" xfId="1338" hidden="1" xr:uid="{5EEA70D1-DFAC-458F-B6E0-2284E230086C}"/>
    <cellStyle name="20% - Accent5 11" xfId="794" hidden="1" xr:uid="{55B03C59-105F-4DEE-961C-A82B0B0CB03E}"/>
    <cellStyle name="20% - Accent5 11" xfId="2110" hidden="1" xr:uid="{41972A22-2ABA-4019-919E-C2C30B92EF7D}"/>
    <cellStyle name="20% - Accent5 11" xfId="2185" hidden="1" xr:uid="{35ACCA00-F6F4-4FBE-9DEF-7DAC970F7811}"/>
    <cellStyle name="20% - Accent5 11" xfId="2263" hidden="1" xr:uid="{F016864E-805B-408B-8A18-A672BF1E50B4}"/>
    <cellStyle name="20% - Accent5 11" xfId="2447" hidden="1" xr:uid="{2E8631C7-85DD-41F6-BAAB-8C182AE57A4B}"/>
    <cellStyle name="20% - Accent5 11" xfId="2522" hidden="1" xr:uid="{67B42447-51FE-49B4-908A-8FC397F7C002}"/>
    <cellStyle name="20% - Accent5 11" xfId="2600" hidden="1" xr:uid="{E61A9521-B855-48FD-BAB4-EC18798C4944}"/>
    <cellStyle name="20% - Accent5 11" xfId="2784" hidden="1" xr:uid="{01B906F5-0C9F-46D7-B571-CAA99677C9F7}"/>
    <cellStyle name="20% - Accent5 11" xfId="2859" hidden="1" xr:uid="{F8E76B05-CF0C-48B3-B04C-399126FE4050}"/>
    <cellStyle name="20% - Accent5 11" xfId="2962" hidden="1" xr:uid="{14CA46B3-C84C-415E-A198-B35BCF4AD243}"/>
    <cellStyle name="20% - Accent5 11" xfId="3037" hidden="1" xr:uid="{7E34461D-F084-4E85-93C6-1A28DDC3FF66}"/>
    <cellStyle name="20% - Accent5 11" xfId="3112" hidden="1" xr:uid="{E9F91803-84EC-4C3A-8D72-8680FB735080}"/>
    <cellStyle name="20% - Accent5 11" xfId="3190" hidden="1" xr:uid="{275F9D42-CCD6-46A7-985A-91B691D27D66}"/>
    <cellStyle name="20% - Accent5 11" xfId="3776" hidden="1" xr:uid="{89203DC4-1550-461E-8CCE-5F4A3BFF7EE9}"/>
    <cellStyle name="20% - Accent5 11" xfId="3851" hidden="1" xr:uid="{766230E1-F160-47EA-8052-7C148356572A}"/>
    <cellStyle name="20% - Accent5 11" xfId="3930" hidden="1" xr:uid="{6AAE9D3F-0FC3-468B-941D-2FD3FF1FE1C5}"/>
    <cellStyle name="20% - Accent5 11" xfId="4011" hidden="1" xr:uid="{CC48685D-52F3-42BE-807D-CC58EE055C9F}"/>
    <cellStyle name="20% - Accent5 11" xfId="3525" hidden="1" xr:uid="{EE63CD3B-D851-43E6-A092-94DB318371CF}"/>
    <cellStyle name="20% - Accent5 11" xfId="3509" hidden="1" xr:uid="{B17B3CED-BBB4-4A66-A5D6-1508D3D49D4F}"/>
    <cellStyle name="20% - Accent5 11" xfId="4371" hidden="1" xr:uid="{F7CC6603-D57B-45DA-B45F-422E963E4E1F}"/>
    <cellStyle name="20% - Accent5 11" xfId="4446" hidden="1" xr:uid="{94363854-A9D8-4356-BA7D-B158A1C73177}"/>
    <cellStyle name="20% - Accent5 11" xfId="4524" hidden="1" xr:uid="{4AF21C2A-4287-4CBB-85BB-38AD8E69F65A}"/>
    <cellStyle name="20% - Accent5 11" xfId="4582" hidden="1" xr:uid="{F38FCD94-0482-4A5F-B801-B2574345B9A2}"/>
    <cellStyle name="20% - Accent5 11" xfId="4131" hidden="1" xr:uid="{E11F53AC-36F1-461B-9A1C-CDB6A023EBF7}"/>
    <cellStyle name="20% - Accent5 11" xfId="3587" hidden="1" xr:uid="{6CF79226-EE8C-4869-AB9E-95243FDC6C11}"/>
    <cellStyle name="20% - Accent5 11" xfId="4903" hidden="1" xr:uid="{FEFD7779-AFB3-4C1C-B6B5-E348C4B322A7}"/>
    <cellStyle name="20% - Accent5 11" xfId="4978" hidden="1" xr:uid="{316ED350-2F80-4442-AA18-CEC10A72AB8F}"/>
    <cellStyle name="20% - Accent5 11" xfId="5056" hidden="1" xr:uid="{101775A8-B76D-4FDA-B0D0-8200D2DCE735}"/>
    <cellStyle name="20% - Accent5 11" xfId="5240" hidden="1" xr:uid="{FA238C40-A78F-4BC1-BE22-C1FB76378FE1}"/>
    <cellStyle name="20% - Accent5 11" xfId="5315" hidden="1" xr:uid="{4D1D5545-99FF-4963-AD10-09649D220711}"/>
    <cellStyle name="20% - Accent5 11" xfId="5393" hidden="1" xr:uid="{2F095A10-AD2B-4311-8CEE-3E89366E5983}"/>
    <cellStyle name="20% - Accent5 11" xfId="5577" hidden="1" xr:uid="{96F541AA-5862-404A-9B98-F03F649E8AC0}"/>
    <cellStyle name="20% - Accent5 11" xfId="5652" hidden="1" xr:uid="{C317BCDB-1A50-4807-B259-60FEF2E5734D}"/>
    <cellStyle name="20% - Accent5 11" xfId="5754" hidden="1" xr:uid="{074BB949-5774-4042-AEFA-0C83423CE978}"/>
    <cellStyle name="20% - Accent5 11" xfId="5829" hidden="1" xr:uid="{C64F32C9-6E25-403F-BF9E-D6CAA8AC1398}"/>
    <cellStyle name="20% - Accent5 11" xfId="5904" hidden="1" xr:uid="{0DAAB839-E005-4ED3-AF35-48C626F0A788}"/>
    <cellStyle name="20% - Accent5 11" xfId="5982" hidden="1" xr:uid="{2D940821-4E95-4A6F-816A-9135C791AB1F}"/>
    <cellStyle name="20% - Accent5 11" xfId="6568" hidden="1" xr:uid="{F6196AB4-F4A3-48BF-8EC6-ED42A921F09A}"/>
    <cellStyle name="20% - Accent5 11" xfId="6643" hidden="1" xr:uid="{54D19C1D-C995-4C07-BD9A-3CE39F123D20}"/>
    <cellStyle name="20% - Accent5 11" xfId="6722" hidden="1" xr:uid="{7EE831AD-55D5-445B-8F52-F985C4A7E304}"/>
    <cellStyle name="20% - Accent5 11" xfId="6803" hidden="1" xr:uid="{95E9F664-DA72-4E07-8E04-455EBA026932}"/>
    <cellStyle name="20% - Accent5 11" xfId="6317" hidden="1" xr:uid="{F229378D-B572-4478-A44D-FAF9036CB826}"/>
    <cellStyle name="20% - Accent5 11" xfId="6301" hidden="1" xr:uid="{21ED02E4-A3D8-47D3-BCA1-9B932D3D2E6F}"/>
    <cellStyle name="20% - Accent5 11" xfId="7163" hidden="1" xr:uid="{575002DB-BD95-4FDF-8A1A-41E999221A56}"/>
    <cellStyle name="20% - Accent5 11" xfId="7238" hidden="1" xr:uid="{D47F4B28-B447-4EF3-B6DD-88B1D6E1BBE8}"/>
    <cellStyle name="20% - Accent5 11" xfId="7316" hidden="1" xr:uid="{100C47C0-C474-439E-BF46-874588B84434}"/>
    <cellStyle name="20% - Accent5 11" xfId="7374" hidden="1" xr:uid="{8F5CDA4D-6E9A-4F9C-BEC2-B8907A287D04}"/>
    <cellStyle name="20% - Accent5 11" xfId="6923" hidden="1" xr:uid="{DBA00D1E-50B3-4A96-8ED9-C59142C30C2B}"/>
    <cellStyle name="20% - Accent5 11" xfId="6379" hidden="1" xr:uid="{52E00545-3CF8-4B63-B162-59E7112AF0CF}"/>
    <cellStyle name="20% - Accent5 11" xfId="7695" hidden="1" xr:uid="{636EEF89-BFEC-4587-8574-22F40353EC03}"/>
    <cellStyle name="20% - Accent5 11" xfId="7770" hidden="1" xr:uid="{814A6857-10F7-44C0-8E9C-1298B7E14C50}"/>
    <cellStyle name="20% - Accent5 11" xfId="7848" hidden="1" xr:uid="{E6188883-406A-46B3-821A-28F421E6820B}"/>
    <cellStyle name="20% - Accent5 11" xfId="8032" hidden="1" xr:uid="{5B86F7B6-A6D8-4208-B134-5386FBA302F9}"/>
    <cellStyle name="20% - Accent5 11" xfId="8107" hidden="1" xr:uid="{0F252EEC-F906-47ED-9D6F-00FA8B62D59B}"/>
    <cellStyle name="20% - Accent5 11" xfId="8185" hidden="1" xr:uid="{8C60F8B9-088D-4FE7-BAD5-3492ED5C17D7}"/>
    <cellStyle name="20% - Accent5 11" xfId="8369" hidden="1" xr:uid="{CDB507CF-D005-45B7-87E8-026AA269D12A}"/>
    <cellStyle name="20% - Accent5 11" xfId="8444" hidden="1" xr:uid="{0F63F11F-F13E-420E-876A-D87FC8D2F2EE}"/>
    <cellStyle name="20% - Accent5 12" xfId="410" hidden="1" xr:uid="{F5611809-7658-4CBA-9973-4612056F3551}"/>
    <cellStyle name="20% - Accent5 12" xfId="525" hidden="1" xr:uid="{B1F1367B-0B06-46CB-9996-37AC1F6F1219}"/>
    <cellStyle name="20% - Accent5 12" xfId="1248" hidden="1" xr:uid="{E0B63083-E9E4-409F-8E01-8FE4E361FFC3}"/>
    <cellStyle name="20% - Accent5 12" xfId="1421" hidden="1" xr:uid="{B38D29B4-E248-40B4-981A-ADA06BB893C5}"/>
    <cellStyle name="20% - Accent5 12" xfId="1814" hidden="1" xr:uid="{D57824DF-BE13-45F3-8495-FB95101985FF}"/>
    <cellStyle name="20% - Accent5 12" xfId="1962" hidden="1" xr:uid="{1963C6A3-D80D-4188-A785-88E182340E52}"/>
    <cellStyle name="20% - Accent5 12" xfId="2300" hidden="1" xr:uid="{DAAFFF01-6213-4304-8963-C5B1986F3402}"/>
    <cellStyle name="20% - Accent5 12" xfId="2637" hidden="1" xr:uid="{97654801-075F-4073-BD83-BDF7CCBACC83}"/>
    <cellStyle name="20% - Accent5 12" xfId="3203" hidden="1" xr:uid="{C5A8F98E-CB22-4769-8776-95C4F5ABEB1C}"/>
    <cellStyle name="20% - Accent5 12" xfId="3318" hidden="1" xr:uid="{0405EB78-50EA-4AB9-B071-6DEEC2A6B074}"/>
    <cellStyle name="20% - Accent5 12" xfId="4041" hidden="1" xr:uid="{FA1AB48A-18DA-4213-9A7B-748533CABF15}"/>
    <cellStyle name="20% - Accent5 12" xfId="4214" hidden="1" xr:uid="{0BD20658-D3FC-4035-A90B-F2E72733C423}"/>
    <cellStyle name="20% - Accent5 12" xfId="4607" hidden="1" xr:uid="{9B803A14-FB8B-41A4-8767-E03E80A82B97}"/>
    <cellStyle name="20% - Accent5 12" xfId="4755" hidden="1" xr:uid="{60A3EC11-D615-466C-8D98-985DC9AEC4A2}"/>
    <cellStyle name="20% - Accent5 12" xfId="5093" hidden="1" xr:uid="{5B19A2F6-0885-486E-98B1-776C0A48E602}"/>
    <cellStyle name="20% - Accent5 12" xfId="5430" hidden="1" xr:uid="{36743A49-C648-483E-BA56-B06771482088}"/>
    <cellStyle name="20% - Accent5 12" xfId="5995" hidden="1" xr:uid="{028A8018-79D5-4C32-83FF-C4E50723D5FB}"/>
    <cellStyle name="20% - Accent5 12" xfId="6110" hidden="1" xr:uid="{3843E1DC-195C-4AB7-A72A-2FA572A86B9C}"/>
    <cellStyle name="20% - Accent5 12" xfId="6833" hidden="1" xr:uid="{D0A62CDC-6771-41EA-8212-00AE9181F7B3}"/>
    <cellStyle name="20% - Accent5 12" xfId="7006" hidden="1" xr:uid="{68CC119A-0E7F-481D-A167-37B68E1CB677}"/>
    <cellStyle name="20% - Accent5 12" xfId="7399" hidden="1" xr:uid="{BC181677-8737-4184-B5F9-2C2DCAD7A955}"/>
    <cellStyle name="20% - Accent5 12" xfId="7547" hidden="1" xr:uid="{4FF15C57-5328-4416-B4C3-0EE37D859EA1}"/>
    <cellStyle name="20% - Accent5 12" xfId="7885" hidden="1" xr:uid="{136568D2-27E2-4047-AA00-A6E278A869F3}"/>
    <cellStyle name="20% - Accent5 12" xfId="8222" hidden="1" xr:uid="{2C3C8D61-C606-4401-AF99-6BEFF97457E6}"/>
    <cellStyle name="20% - Accent5 3 2 3 2" xfId="486" hidden="1" xr:uid="{4C4FBBAF-E8F9-4F85-84D2-6A4A26938D14}"/>
    <cellStyle name="20% - Accent5 3 2 3 2" xfId="601" hidden="1" xr:uid="{198FF800-CF8A-4AC2-A60A-FD7C33E5326A}"/>
    <cellStyle name="20% - Accent5 3 2 3 2" xfId="1324" hidden="1" xr:uid="{5CD2D915-46D9-45DC-B1E5-1E90543815B7}"/>
    <cellStyle name="20% - Accent5 3 2 3 2" xfId="1497" hidden="1" xr:uid="{5AC62BDA-C521-4F86-BF61-EC1F17FB8C5B}"/>
    <cellStyle name="20% - Accent5 3 2 3 2" xfId="1890" hidden="1" xr:uid="{D7266077-830E-4B96-BF26-CF65A4CC6A56}"/>
    <cellStyle name="20% - Accent5 3 2 3 2" xfId="2038" hidden="1" xr:uid="{59B85B7A-88EC-42EA-9331-0588B72C4A3F}"/>
    <cellStyle name="20% - Accent5 3 2 3 2" xfId="2376" hidden="1" xr:uid="{9285AB53-23A0-4695-B64C-C5BEF192CE62}"/>
    <cellStyle name="20% - Accent5 3 2 3 2" xfId="2713" hidden="1" xr:uid="{E11C80A9-334B-4094-B005-C0A746D38D9F}"/>
    <cellStyle name="20% - Accent5 3 2 3 2" xfId="3279" hidden="1" xr:uid="{C07E4D09-8778-4333-8375-7A6C8F9CBB34}"/>
    <cellStyle name="20% - Accent5 3 2 3 2" xfId="3394" hidden="1" xr:uid="{EB5E63C8-D4FE-4DB5-99B6-90F3BD763D8F}"/>
    <cellStyle name="20% - Accent5 3 2 3 2" xfId="4117" hidden="1" xr:uid="{334047D0-4928-4738-9D1C-3F37F48C4E31}"/>
    <cellStyle name="20% - Accent5 3 2 3 2" xfId="4290" hidden="1" xr:uid="{1F3EF252-0335-4DE6-BA8E-F554E8EFEC8C}"/>
    <cellStyle name="20% - Accent5 3 2 3 2" xfId="4683" hidden="1" xr:uid="{E65345B8-0C63-44C8-AFBE-EBC956E9CF21}"/>
    <cellStyle name="20% - Accent5 3 2 3 2" xfId="4831" hidden="1" xr:uid="{0E5E6CED-9F00-4325-AA61-F2796DAC1EC2}"/>
    <cellStyle name="20% - Accent5 3 2 3 2" xfId="5169" hidden="1" xr:uid="{2EE86B60-3161-461E-A121-520EC28B012D}"/>
    <cellStyle name="20% - Accent5 3 2 3 2" xfId="5506" hidden="1" xr:uid="{5C193D33-74E5-4A97-9AB9-884106D20397}"/>
    <cellStyle name="20% - Accent5 3 2 3 2" xfId="6071" hidden="1" xr:uid="{BD66E725-896D-4FF9-8E83-D5D3AAED82A0}"/>
    <cellStyle name="20% - Accent5 3 2 3 2" xfId="6186" hidden="1" xr:uid="{66506D40-E0B9-41A7-B9CD-6F76391AFDCD}"/>
    <cellStyle name="20% - Accent5 3 2 3 2" xfId="6909" hidden="1" xr:uid="{F0F6CDD2-4D2B-475D-9FE9-A9722A03A6CC}"/>
    <cellStyle name="20% - Accent5 3 2 3 2" xfId="7082" hidden="1" xr:uid="{CA773807-52D6-4391-BC9D-6ED6549A3CF2}"/>
    <cellStyle name="20% - Accent5 3 2 3 2" xfId="7475" hidden="1" xr:uid="{EA6DE04A-B600-41F0-8475-31DB4502B0BA}"/>
    <cellStyle name="20% - Accent5 3 2 3 2" xfId="7623" hidden="1" xr:uid="{BF0E3A06-07C0-45CF-B73E-198888FFB66D}"/>
    <cellStyle name="20% - Accent5 3 2 3 2" xfId="7961" hidden="1" xr:uid="{33952708-E558-4A86-8B6E-5C9CADBBEFD7}"/>
    <cellStyle name="20% - Accent5 3 2 3 2" xfId="8298" hidden="1" xr:uid="{59090790-7420-40AD-B084-9AE1760A6168}"/>
    <cellStyle name="20% - Accent5 3 2 4 2" xfId="445" hidden="1" xr:uid="{F9285CE5-BA75-46A9-AA03-C9873BAC6E40}"/>
    <cellStyle name="20% - Accent5 3 2 4 2" xfId="560" hidden="1" xr:uid="{D59B8EAF-3109-47A0-B49F-46D04922D720}"/>
    <cellStyle name="20% - Accent5 3 2 4 2" xfId="1283" hidden="1" xr:uid="{945E0E82-B699-4E0E-8212-D135CEC1F36F}"/>
    <cellStyle name="20% - Accent5 3 2 4 2" xfId="1456" hidden="1" xr:uid="{15B7DBC2-2F2E-4C4F-B3D5-3C041F1131F1}"/>
    <cellStyle name="20% - Accent5 3 2 4 2" xfId="1849" hidden="1" xr:uid="{A72A3072-F43C-45A7-AC3C-174F47BE94A7}"/>
    <cellStyle name="20% - Accent5 3 2 4 2" xfId="1997" hidden="1" xr:uid="{E649EC55-2614-4500-921E-8D96F937BDCD}"/>
    <cellStyle name="20% - Accent5 3 2 4 2" xfId="2335" hidden="1" xr:uid="{5CD74C98-6DF8-450D-812D-BB058C7E9CDB}"/>
    <cellStyle name="20% - Accent5 3 2 4 2" xfId="2672" hidden="1" xr:uid="{58634282-7222-4166-AC78-CF4A2DC1D891}"/>
    <cellStyle name="20% - Accent5 3 2 4 2" xfId="3238" hidden="1" xr:uid="{735AD329-2961-4BDC-BCEE-4FFDEE1D7D1A}"/>
    <cellStyle name="20% - Accent5 3 2 4 2" xfId="3353" hidden="1" xr:uid="{942BDDB1-51D3-4DBF-A04E-98C50739F2D1}"/>
    <cellStyle name="20% - Accent5 3 2 4 2" xfId="4076" hidden="1" xr:uid="{6FFF0C77-06D2-4BE6-B187-3404CE4E8CF2}"/>
    <cellStyle name="20% - Accent5 3 2 4 2" xfId="4249" hidden="1" xr:uid="{B852FA43-B6B1-42D3-8536-138AE88442CD}"/>
    <cellStyle name="20% - Accent5 3 2 4 2" xfId="4642" hidden="1" xr:uid="{245F570C-2613-4A61-836B-B0B74D9BD4B1}"/>
    <cellStyle name="20% - Accent5 3 2 4 2" xfId="4790" hidden="1" xr:uid="{CC2D5D15-122A-46A6-9413-08B25D1CCE33}"/>
    <cellStyle name="20% - Accent5 3 2 4 2" xfId="5128" hidden="1" xr:uid="{173EC607-F4F5-4CD6-88A1-5F54247B2336}"/>
    <cellStyle name="20% - Accent5 3 2 4 2" xfId="5465" hidden="1" xr:uid="{C8C7CDB4-5FF1-4E8A-8A38-75F3A061FF3C}"/>
    <cellStyle name="20% - Accent5 3 2 4 2" xfId="6030" hidden="1" xr:uid="{2626A1F0-82B5-452F-B78B-E74591934E88}"/>
    <cellStyle name="20% - Accent5 3 2 4 2" xfId="6145" hidden="1" xr:uid="{AA6E822B-DC1E-452F-BC7C-B3C5E7364DD9}"/>
    <cellStyle name="20% - Accent5 3 2 4 2" xfId="6868" hidden="1" xr:uid="{75BF1727-5A6C-4366-A513-9CC75DC1086F}"/>
    <cellStyle name="20% - Accent5 3 2 4 2" xfId="7041" hidden="1" xr:uid="{CBB44E57-09FF-491E-BD99-6390F90BAFA1}"/>
    <cellStyle name="20% - Accent5 3 2 4 2" xfId="7434" hidden="1" xr:uid="{B7BDBB96-47BA-4C2C-BCEC-2D136E30DF8F}"/>
    <cellStyle name="20% - Accent5 3 2 4 2" xfId="7582" hidden="1" xr:uid="{991E9CCB-DE0E-47A9-B2E1-8570F3B57387}"/>
    <cellStyle name="20% - Accent5 3 2 4 2" xfId="7920" hidden="1" xr:uid="{B8772385-0A37-489B-81EB-04B5D6E3DB70}"/>
    <cellStyle name="20% - Accent5 3 2 4 2" xfId="8257" hidden="1" xr:uid="{383018D7-2EE4-4C8A-86A0-B44D3E31FC90}"/>
    <cellStyle name="20% - Accent5 3 3 3 2" xfId="444" hidden="1" xr:uid="{701C65C4-CAA2-49D8-B359-7E8133882F3F}"/>
    <cellStyle name="20% - Accent5 3 3 3 2" xfId="559" hidden="1" xr:uid="{9F18570D-2FF9-47A3-A257-26DCCBF209F8}"/>
    <cellStyle name="20% - Accent5 3 3 3 2" xfId="1282" hidden="1" xr:uid="{2DD59FC9-4A20-4827-8539-506F91665DD1}"/>
    <cellStyle name="20% - Accent5 3 3 3 2" xfId="1455" hidden="1" xr:uid="{7A24B1B4-D373-423A-AAD0-DB9D2192718C}"/>
    <cellStyle name="20% - Accent5 3 3 3 2" xfId="1848" hidden="1" xr:uid="{F97F6072-9CDD-4C33-8097-793196B7B57F}"/>
    <cellStyle name="20% - Accent5 3 3 3 2" xfId="1996" hidden="1" xr:uid="{84335AEE-96FF-403D-ADB4-E47BB30D5D5D}"/>
    <cellStyle name="20% - Accent5 3 3 3 2" xfId="2334" hidden="1" xr:uid="{698CA4BB-91BA-4DF0-863F-78ADCD09157C}"/>
    <cellStyle name="20% - Accent5 3 3 3 2" xfId="2671" hidden="1" xr:uid="{DA254850-5DD8-4A22-9480-F9F4B42DD9D5}"/>
    <cellStyle name="20% - Accent5 3 3 3 2" xfId="3237" hidden="1" xr:uid="{253A05EB-B1E6-47E7-9861-E542A93F486D}"/>
    <cellStyle name="20% - Accent5 3 3 3 2" xfId="3352" hidden="1" xr:uid="{F26BA37F-DA7A-4695-8C69-A1E72F127DA9}"/>
    <cellStyle name="20% - Accent5 3 3 3 2" xfId="4075" hidden="1" xr:uid="{69780BB4-B54C-4E1F-BFBD-40838C6DE908}"/>
    <cellStyle name="20% - Accent5 3 3 3 2" xfId="4248" hidden="1" xr:uid="{A0C3F165-DF02-44C6-86F3-B1E3C6606C28}"/>
    <cellStyle name="20% - Accent5 3 3 3 2" xfId="4641" hidden="1" xr:uid="{E8491D91-F8F1-4B39-A2D0-ADB28DF8FE9A}"/>
    <cellStyle name="20% - Accent5 3 3 3 2" xfId="4789" hidden="1" xr:uid="{8DCB3D21-BD08-4B89-B7C2-1F1650CD6245}"/>
    <cellStyle name="20% - Accent5 3 3 3 2" xfId="5127" hidden="1" xr:uid="{5FDC2513-7FC5-4A5A-882C-BA35C95C61A3}"/>
    <cellStyle name="20% - Accent5 3 3 3 2" xfId="5464" hidden="1" xr:uid="{29FB5381-8A9E-4C68-A886-C5A1BF56CC84}"/>
    <cellStyle name="20% - Accent5 3 3 3 2" xfId="6029" hidden="1" xr:uid="{41C842DA-F54C-4B1D-A91F-E2A0A69A1B55}"/>
    <cellStyle name="20% - Accent5 3 3 3 2" xfId="6144" hidden="1" xr:uid="{9BF0FB10-718F-4F87-9EEB-90EDCD84E6ED}"/>
    <cellStyle name="20% - Accent5 3 3 3 2" xfId="6867" hidden="1" xr:uid="{3D6C0957-F31B-4EFC-A601-2DA075CF4333}"/>
    <cellStyle name="20% - Accent5 3 3 3 2" xfId="7040" hidden="1" xr:uid="{70491ED4-D096-47E1-94B8-C30B602C657C}"/>
    <cellStyle name="20% - Accent5 3 3 3 2" xfId="7433" hidden="1" xr:uid="{C9BA534F-0775-4F5D-89DC-CB0C0AB9EA16}"/>
    <cellStyle name="20% - Accent5 3 3 3 2" xfId="7581" hidden="1" xr:uid="{6C809D8F-9EC2-49B3-8DCD-E7EE18F806C7}"/>
    <cellStyle name="20% - Accent5 3 3 3 2" xfId="7919" hidden="1" xr:uid="{E3A0E155-7527-43A0-9CCF-FDE1470E187A}"/>
    <cellStyle name="20% - Accent5 3 3 3 2" xfId="8256" hidden="1" xr:uid="{80EEF32B-CD66-4325-BBB7-3B2AD8B47B2E}"/>
    <cellStyle name="20% - Accent5 4 2 2" xfId="446" hidden="1" xr:uid="{3D0F029B-3204-4ABE-B593-45D18A8445C5}"/>
    <cellStyle name="20% - Accent5 4 2 2" xfId="561" hidden="1" xr:uid="{CE33D074-FA9B-405B-A4F4-9DCD36D31664}"/>
    <cellStyle name="20% - Accent5 4 2 2" xfId="1284" hidden="1" xr:uid="{5E70D5D3-050C-4D4D-8D3A-17BA53E95A30}"/>
    <cellStyle name="20% - Accent5 4 2 2" xfId="1457" hidden="1" xr:uid="{EDAD0794-E665-416C-A1FF-68614EFC73E3}"/>
    <cellStyle name="20% - Accent5 4 2 2" xfId="1850" hidden="1" xr:uid="{71178FC8-B84D-4ECD-A9D5-DC29DF1704C5}"/>
    <cellStyle name="20% - Accent5 4 2 2" xfId="1998" hidden="1" xr:uid="{74F587C1-A289-41FA-8ECC-C169541417B5}"/>
    <cellStyle name="20% - Accent5 4 2 2" xfId="2336" hidden="1" xr:uid="{A91928B0-4767-420E-883E-4384DAC86CEC}"/>
    <cellStyle name="20% - Accent5 4 2 2" xfId="2673" hidden="1" xr:uid="{8030AFB5-9D2A-4685-BD4A-75C9FC1A9E4E}"/>
    <cellStyle name="20% - Accent5 4 2 2" xfId="3239" hidden="1" xr:uid="{2636F099-B348-4D09-BE46-185030F8CF3D}"/>
    <cellStyle name="20% - Accent5 4 2 2" xfId="3354" hidden="1" xr:uid="{5026A662-76C7-4893-8539-502E71891302}"/>
    <cellStyle name="20% - Accent5 4 2 2" xfId="4077" hidden="1" xr:uid="{B91AF028-7B9C-463C-9EBE-A34FD48F9932}"/>
    <cellStyle name="20% - Accent5 4 2 2" xfId="4250" hidden="1" xr:uid="{B1B39DE1-EDF7-467F-9BD1-D94D126BD4F6}"/>
    <cellStyle name="20% - Accent5 4 2 2" xfId="4643" hidden="1" xr:uid="{BD660516-81BE-4C17-962C-A69877774C88}"/>
    <cellStyle name="20% - Accent5 4 2 2" xfId="4791" hidden="1" xr:uid="{80BA785C-5BC0-47B2-BE30-9EB7B3F79D62}"/>
    <cellStyle name="20% - Accent5 4 2 2" xfId="5129" hidden="1" xr:uid="{64F609EF-9AA5-47E9-BF51-9B97A985A550}"/>
    <cellStyle name="20% - Accent5 4 2 2" xfId="5466" hidden="1" xr:uid="{62444FB3-9B20-43B7-8755-4B582342EFC7}"/>
    <cellStyle name="20% - Accent5 4 2 2" xfId="6031" hidden="1" xr:uid="{E5902646-20E2-4BD5-BDD6-082196CDF202}"/>
    <cellStyle name="20% - Accent5 4 2 2" xfId="6146" hidden="1" xr:uid="{40F05B51-3D84-4746-BD6B-DB3532A66C84}"/>
    <cellStyle name="20% - Accent5 4 2 2" xfId="6869" hidden="1" xr:uid="{D5703C1E-46B2-42A9-B9D9-DD4802938808}"/>
    <cellStyle name="20% - Accent5 4 2 2" xfId="7042" hidden="1" xr:uid="{6A66ADF2-68FA-4143-A0FF-C5B8B380EFB3}"/>
    <cellStyle name="20% - Accent5 4 2 2" xfId="7435" hidden="1" xr:uid="{BA425D83-1CE6-4012-830D-0606B9B47FE6}"/>
    <cellStyle name="20% - Accent5 4 2 2" xfId="7583" hidden="1" xr:uid="{37A528B6-AF50-4CD6-BA9E-45D5C2B7E912}"/>
    <cellStyle name="20% - Accent5 4 2 2" xfId="7921" hidden="1" xr:uid="{2FFE6CAE-C783-4093-84AD-D907C10B1AB5}"/>
    <cellStyle name="20% - Accent5 4 2 2" xfId="8258" hidden="1" xr:uid="{07721886-044C-4086-BD9F-117D568203C3}"/>
    <cellStyle name="20% - Accent5 4 3" xfId="424" hidden="1" xr:uid="{9A7FC82E-19E9-4E46-8E4D-3813D296B3D4}"/>
    <cellStyle name="20% - Accent5 4 3" xfId="539" hidden="1" xr:uid="{67E0A38A-B5D4-4A59-8C82-7744D6AC36F1}"/>
    <cellStyle name="20% - Accent5 4 3" xfId="1262" hidden="1" xr:uid="{0847F2DC-4AB6-4A3A-B2D0-A2699ABEA09E}"/>
    <cellStyle name="20% - Accent5 4 3" xfId="1435" hidden="1" xr:uid="{390D5F6A-9BEF-4420-AD19-38B057B99851}"/>
    <cellStyle name="20% - Accent5 4 3" xfId="1828" hidden="1" xr:uid="{D9A212B3-0BCC-4435-94EA-3EC32D3C59DE}"/>
    <cellStyle name="20% - Accent5 4 3" xfId="1976" hidden="1" xr:uid="{40B82EDF-58D9-4F0E-BCD9-E9C8026202CB}"/>
    <cellStyle name="20% - Accent5 4 3" xfId="2314" hidden="1" xr:uid="{CB48B3A1-9C2C-4ABC-8ECF-A8990DE996D4}"/>
    <cellStyle name="20% - Accent5 4 3" xfId="2651" hidden="1" xr:uid="{940FC79D-90CD-426E-8056-E23FD58C0163}"/>
    <cellStyle name="20% - Accent5 4 3" xfId="3217" hidden="1" xr:uid="{F3FB32D3-F65F-4CBE-8642-D469ABA2B83B}"/>
    <cellStyle name="20% - Accent5 4 3" xfId="3332" hidden="1" xr:uid="{DA0D9FCD-516E-4684-B22A-B0C897742139}"/>
    <cellStyle name="20% - Accent5 4 3" xfId="4055" hidden="1" xr:uid="{E20B4F03-B662-4BE5-B496-CC2057A505A4}"/>
    <cellStyle name="20% - Accent5 4 3" xfId="4228" hidden="1" xr:uid="{9DA56DD5-DF99-411D-9379-B0F66E642E65}"/>
    <cellStyle name="20% - Accent5 4 3" xfId="4621" hidden="1" xr:uid="{FD79135E-4B98-4301-A7A7-BA32BC5149D3}"/>
    <cellStyle name="20% - Accent5 4 3" xfId="4769" hidden="1" xr:uid="{DF3DEE70-3B5E-4CDF-AF87-FA64F36C6003}"/>
    <cellStyle name="20% - Accent5 4 3" xfId="5107" hidden="1" xr:uid="{39A08E6F-8601-47BB-9456-919AA6D97B3D}"/>
    <cellStyle name="20% - Accent5 4 3" xfId="5444" hidden="1" xr:uid="{E1254A44-D736-4EC8-9337-E75E36D9AEF8}"/>
    <cellStyle name="20% - Accent5 4 3" xfId="6009" hidden="1" xr:uid="{F3464156-0E0D-4E34-AEED-4419F2476EB6}"/>
    <cellStyle name="20% - Accent5 4 3" xfId="6124" hidden="1" xr:uid="{8657ABFD-E800-4C8E-920E-11DA6F73253D}"/>
    <cellStyle name="20% - Accent5 4 3" xfId="6847" hidden="1" xr:uid="{34E4E8B3-607A-43EF-A514-883976724F51}"/>
    <cellStyle name="20% - Accent5 4 3" xfId="7020" hidden="1" xr:uid="{D8BCA988-231D-4A59-B5FE-18C4BC0FDEA0}"/>
    <cellStyle name="20% - Accent5 4 3" xfId="7413" hidden="1" xr:uid="{637DDC3E-6F77-42C1-A60F-B653A9B19F14}"/>
    <cellStyle name="20% - Accent5 4 3" xfId="7561" hidden="1" xr:uid="{9937AF15-720E-4417-B8E9-3173A1ACF288}"/>
    <cellStyle name="20% - Accent5 4 3" xfId="7899" hidden="1" xr:uid="{4D6C4FE0-7AB3-49F2-9E22-D331FE9C9F16}"/>
    <cellStyle name="20% - Accent5 4 3" xfId="8236" hidden="1" xr:uid="{A27AD2FB-AF9F-4537-850C-8D7D75B1394D}"/>
    <cellStyle name="20% - Accent5 6" xfId="101" hidden="1" xr:uid="{DF0A2DCA-71C1-4984-8DB7-74996DE2F371}"/>
    <cellStyle name="20% - Accent5 6" xfId="181" hidden="1" xr:uid="{13F7C70B-3CC1-42D3-9563-F85E476317AE}"/>
    <cellStyle name="20% - Accent5 6" xfId="259" hidden="1" xr:uid="{1608B673-48EC-42A7-963A-2AC84207DB25}"/>
    <cellStyle name="20% - Accent5 6" xfId="337" hidden="1" xr:uid="{36352E97-05B6-416F-B6A5-A657C50F936F}"/>
    <cellStyle name="20% - Accent5 6" xfId="919" hidden="1" xr:uid="{6497FEEE-F7EA-4F58-B894-8E20D9C8C5F1}"/>
    <cellStyle name="20% - Accent5 6" xfId="998" hidden="1" xr:uid="{E1669626-84AE-4B36-8535-872B775C71EA}"/>
    <cellStyle name="20% - Accent5 6" xfId="1077" hidden="1" xr:uid="{CB4E5538-588F-4AFE-AE4C-8AC694AD6EE1}"/>
    <cellStyle name="20% - Accent5 6" xfId="853" hidden="1" xr:uid="{0F1610B4-14B1-4FDD-991C-B48E1B4876AC}"/>
    <cellStyle name="20% - Accent5 6" xfId="1160" hidden="1" xr:uid="{498081D5-2409-4718-B5E0-6E3A2DA07EDE}"/>
    <cellStyle name="20% - Accent5 6" xfId="773" hidden="1" xr:uid="{6CFD15B0-B86F-4692-A127-51F4ED50EEE6}"/>
    <cellStyle name="20% - Accent5 6" xfId="1393" hidden="1" xr:uid="{11191C9E-6895-4E10-B1B4-9041437814BD}"/>
    <cellStyle name="20% - Accent5 6" xfId="1593" hidden="1" xr:uid="{103247E5-7884-4283-9369-6E5ACB60BB2D}"/>
    <cellStyle name="20% - Accent5 6" xfId="1671" hidden="1" xr:uid="{84915FCD-2918-4666-BE69-41E3E215AFC8}"/>
    <cellStyle name="20% - Accent5 6" xfId="1390" hidden="1" xr:uid="{4D9D89E1-EDCF-451B-82D2-774131BA0BE6}"/>
    <cellStyle name="20% - Accent5 6" xfId="1748" hidden="1" xr:uid="{107F99EC-6167-458F-A5DF-8DCF0EB9EDDB}"/>
    <cellStyle name="20% - Accent5 6" xfId="714" hidden="1" xr:uid="{B2611D96-A5FA-48C2-B86C-B51B1972AC49}"/>
    <cellStyle name="20% - Accent5 6" xfId="1939" hidden="1" xr:uid="{806D994C-FF3A-4E34-B41D-1A0FFD004D0A}"/>
    <cellStyle name="20% - Accent5 6" xfId="2125" hidden="1" xr:uid="{1F8BB099-230A-44AD-A0CF-DD8B265C678B}"/>
    <cellStyle name="20% - Accent5 6" xfId="2203" hidden="1" xr:uid="{FD2FE16D-5754-41FA-90AB-5E60CB6CEE49}"/>
    <cellStyle name="20% - Accent5 6" xfId="2280" hidden="1" xr:uid="{D26E5A68-34AF-4B9C-B429-A5C40182717C}"/>
    <cellStyle name="20% - Accent5 6" xfId="2462" hidden="1" xr:uid="{71798AEB-FB18-4796-B84B-697B778E5EB4}"/>
    <cellStyle name="20% - Accent5 6" xfId="2540" hidden="1" xr:uid="{AF0DA3E4-4220-499C-A37E-D6C1E8ABF742}"/>
    <cellStyle name="20% - Accent5 6" xfId="2617" hidden="1" xr:uid="{911C99F5-AEE2-49CA-BC09-E78E6668815E}"/>
    <cellStyle name="20% - Accent5 6" xfId="2799" hidden="1" xr:uid="{7BD03ABB-63F4-48EE-A028-561E5C5F242E}"/>
    <cellStyle name="20% - Accent5 6" xfId="2894" hidden="1" xr:uid="{9B73FD84-4105-4CC7-90F1-DBD0AEE4C0CB}"/>
    <cellStyle name="20% - Accent5 6" xfId="2974" hidden="1" xr:uid="{1A4C4D2C-B530-4C98-8585-3E644156CE8E}"/>
    <cellStyle name="20% - Accent5 6" xfId="3052" hidden="1" xr:uid="{69054A93-1453-4739-91D2-75BF8463CF92}"/>
    <cellStyle name="20% - Accent5 6" xfId="3130" hidden="1" xr:uid="{72CDF93A-76AD-4E6D-9AC5-3A5CB48676B2}"/>
    <cellStyle name="20% - Accent5 6" xfId="3712" hidden="1" xr:uid="{6FB53E4F-CEC3-4B25-851F-C71E67E8E6E5}"/>
    <cellStyle name="20% - Accent5 6" xfId="3791" hidden="1" xr:uid="{FB243D6C-13CF-41D1-84AD-74BB92E3FD30}"/>
    <cellStyle name="20% - Accent5 6" xfId="3870" hidden="1" xr:uid="{5297CEE2-1CC7-4025-8B27-45D805A82E95}"/>
    <cellStyle name="20% - Accent5 6" xfId="3646" hidden="1" xr:uid="{B9E864F1-C62C-4B12-B185-0E416DC6A519}"/>
    <cellStyle name="20% - Accent5 6" xfId="3953" hidden="1" xr:uid="{38DA15D1-037E-457D-841E-A7BC545E2DE3}"/>
    <cellStyle name="20% - Accent5 6" xfId="3566" hidden="1" xr:uid="{6DBAC429-B7F0-473E-B8BA-0C6A07E297EC}"/>
    <cellStyle name="20% - Accent5 6" xfId="4186" hidden="1" xr:uid="{8BF5F438-0CFF-4E24-AAB1-E061DE72FE72}"/>
    <cellStyle name="20% - Accent5 6" xfId="4386" hidden="1" xr:uid="{0CCE7F22-66F4-44B6-BD18-1A635128E1AA}"/>
    <cellStyle name="20% - Accent5 6" xfId="4464" hidden="1" xr:uid="{88C80FE3-2010-4AE3-AA35-61DA7D2BDA56}"/>
    <cellStyle name="20% - Accent5 6" xfId="4183" hidden="1" xr:uid="{08F1E224-1C24-4E66-8A74-1C5A0D22C35A}"/>
    <cellStyle name="20% - Accent5 6" xfId="4541" hidden="1" xr:uid="{6FCBE9C3-F388-45D5-8089-AEABC47AA918}"/>
    <cellStyle name="20% - Accent5 6" xfId="3507" hidden="1" xr:uid="{2F21EA09-DED4-426D-B295-E2AE166364DE}"/>
    <cellStyle name="20% - Accent5 6" xfId="4732" hidden="1" xr:uid="{398A277A-DAFF-4C56-A923-A88BCD411ABB}"/>
    <cellStyle name="20% - Accent5 6" xfId="4918" hidden="1" xr:uid="{4729A59D-4C7E-4783-93B9-D9A6554C3595}"/>
    <cellStyle name="20% - Accent5 6" xfId="4996" hidden="1" xr:uid="{9F8614BB-F185-4FE6-8EF7-204C690C09E0}"/>
    <cellStyle name="20% - Accent5 6" xfId="5073" hidden="1" xr:uid="{B6A0678E-5594-4998-B745-D46FE5158447}"/>
    <cellStyle name="20% - Accent5 6" xfId="5255" hidden="1" xr:uid="{EB139537-F190-4651-8232-2D25889424F3}"/>
    <cellStyle name="20% - Accent5 6" xfId="5333" hidden="1" xr:uid="{029D582D-76D3-499F-95AF-76299ED90836}"/>
    <cellStyle name="20% - Accent5 6" xfId="5410" hidden="1" xr:uid="{A681DE35-2A8B-439D-AAA6-2D254E0EA702}"/>
    <cellStyle name="20% - Accent5 6" xfId="5592" hidden="1" xr:uid="{5D65C014-AEBE-4E6A-9694-4C471CDAB665}"/>
    <cellStyle name="20% - Accent5 6" xfId="5686" hidden="1" xr:uid="{2DC3FA2A-906B-4B98-A163-1F6E2AA01B07}"/>
    <cellStyle name="20% - Accent5 6" xfId="5766" hidden="1" xr:uid="{CF83510A-A502-4AC5-8976-7BB3D2AFB958}"/>
    <cellStyle name="20% - Accent5 6" xfId="5844" hidden="1" xr:uid="{D614FB38-8B46-44DF-8473-16F005F0DA7B}"/>
    <cellStyle name="20% - Accent5 6" xfId="5922" hidden="1" xr:uid="{4E6C40E7-0608-4E84-96DC-B0595CCCB1D7}"/>
    <cellStyle name="20% - Accent5 6" xfId="6504" hidden="1" xr:uid="{BC124298-02F8-4EE5-93C7-EB419F0ADB2E}"/>
    <cellStyle name="20% - Accent5 6" xfId="6583" hidden="1" xr:uid="{90D3B0B5-E28E-4700-AECA-EFE6A9998489}"/>
    <cellStyle name="20% - Accent5 6" xfId="6662" hidden="1" xr:uid="{1962A163-2607-4355-9A81-D523B1C4AB39}"/>
    <cellStyle name="20% - Accent5 6" xfId="6438" hidden="1" xr:uid="{81320125-90B4-40F7-BD30-6B7F1F6D2D5E}"/>
    <cellStyle name="20% - Accent5 6" xfId="6745" hidden="1" xr:uid="{5929EAD7-DB34-448B-8D57-E3D04BA58F84}"/>
    <cellStyle name="20% - Accent5 6" xfId="6358" hidden="1" xr:uid="{A0BD9F99-A46F-42B1-A34F-08CCA86E6094}"/>
    <cellStyle name="20% - Accent5 6" xfId="6978" hidden="1" xr:uid="{FB8BE969-99D8-4B0E-AEA0-FE45BCA2916E}"/>
    <cellStyle name="20% - Accent5 6" xfId="7178" hidden="1" xr:uid="{246921C2-062E-4E91-82F2-4B2533CA0E4E}"/>
    <cellStyle name="20% - Accent5 6" xfId="7256" hidden="1" xr:uid="{E1994BC2-BFB7-4C86-81DC-9BBFF87592AA}"/>
    <cellStyle name="20% - Accent5 6" xfId="6975" hidden="1" xr:uid="{075B3DD7-885A-4F78-A183-3FAA28E2C411}"/>
    <cellStyle name="20% - Accent5 6" xfId="7333" hidden="1" xr:uid="{5C5B8262-6F74-4B33-9AA7-0A98EB9BABB9}"/>
    <cellStyle name="20% - Accent5 6" xfId="6299" hidden="1" xr:uid="{38EFC087-95BD-4329-A85D-F46E4DF9F1BB}"/>
    <cellStyle name="20% - Accent5 6" xfId="7524" hidden="1" xr:uid="{839F6DDE-2E75-42E2-BCC4-E67DB9E32317}"/>
    <cellStyle name="20% - Accent5 6" xfId="7710" hidden="1" xr:uid="{E5571270-EB5F-400C-ACA1-FB1B5CDE76B2}"/>
    <cellStyle name="20% - Accent5 6" xfId="7788" hidden="1" xr:uid="{1C16DFCE-2123-4989-AB9A-1AD26BA997A3}"/>
    <cellStyle name="20% - Accent5 6" xfId="7865" hidden="1" xr:uid="{80153805-0708-48D2-BE6A-83A1134F6F12}"/>
    <cellStyle name="20% - Accent5 6" xfId="8047" hidden="1" xr:uid="{54853ACD-8E65-4B76-B60F-48CA2B8489F2}"/>
    <cellStyle name="20% - Accent5 6" xfId="8125" hidden="1" xr:uid="{38475405-5984-46A0-A99D-9BFBAACDBE0F}"/>
    <cellStyle name="20% - Accent5 6" xfId="8202" hidden="1" xr:uid="{358D85D7-78A7-418D-95AD-B1A8BF7A8BD0}"/>
    <cellStyle name="20% - Accent5 6" xfId="8384" hidden="1" xr:uid="{63D58BCE-D9A7-43EE-BE68-89EA667489D6}"/>
    <cellStyle name="20% - Accent5 7" xfId="117" hidden="1" xr:uid="{C970DEB6-46D1-402B-87B4-D13AEEB935F7}"/>
    <cellStyle name="20% - Accent5 7" xfId="192" hidden="1" xr:uid="{D22770E1-D6A1-4AF2-A38C-3882325AA336}"/>
    <cellStyle name="20% - Accent5 7" xfId="269" hidden="1" xr:uid="{AD40856C-1672-4EFA-92C8-A2B7D117E65F}"/>
    <cellStyle name="20% - Accent5 7" xfId="347" hidden="1" xr:uid="{CDEA202D-501C-4E1F-BCF6-728D4C9F69EC}"/>
    <cellStyle name="20% - Accent5 7" xfId="931" hidden="1" xr:uid="{EAC10BD2-C95B-468A-8525-B79C4C7DEC6E}"/>
    <cellStyle name="20% - Accent5 7" xfId="1008" hidden="1" xr:uid="{0E784C6F-CB32-4E4C-8101-B0AD93C0858D}"/>
    <cellStyle name="20% - Accent5 7" xfId="1087" hidden="1" xr:uid="{14F98201-BABB-4E00-B707-96F9A8B6FC08}"/>
    <cellStyle name="20% - Accent5 7" xfId="1176" hidden="1" xr:uid="{B849A47A-8089-4F11-9EA4-C021251731F6}"/>
    <cellStyle name="20% - Accent5 7" xfId="710" hidden="1" xr:uid="{5ECCA369-51B7-419A-8F0B-F9BE825B6634}"/>
    <cellStyle name="20% - Accent5 7" xfId="720" hidden="1" xr:uid="{C0BAA706-6FB7-476A-B2C5-C1D8405990E5}"/>
    <cellStyle name="20% - Accent5 7" xfId="1361" hidden="1" xr:uid="{324F68E5-AE6C-489F-BEF4-7A45A9B5DA6F}"/>
    <cellStyle name="20% - Accent5 7" xfId="1603" hidden="1" xr:uid="{3F8B1B82-B4C6-4D3C-80B0-9DB849E299AE}"/>
    <cellStyle name="20% - Accent5 7" xfId="1681" hidden="1" xr:uid="{F723030D-C26C-47B0-9909-58F8786C414B}"/>
    <cellStyle name="20% - Accent5 7" xfId="1762" hidden="1" xr:uid="{808AAC17-A6C0-4315-93EA-7EE6EB85DEAE}"/>
    <cellStyle name="20% - Accent5 7" xfId="758" hidden="1" xr:uid="{0BF118A6-CE92-45E7-9822-50D6787E5262}"/>
    <cellStyle name="20% - Accent5 7" xfId="1179" hidden="1" xr:uid="{AC186E05-55BA-4D36-AD0C-096C576ED68D}"/>
    <cellStyle name="20% - Accent5 7" xfId="1919" hidden="1" xr:uid="{7DE90D09-4BB5-4A67-80F6-82B99F1DB671}"/>
    <cellStyle name="20% - Accent5 7" xfId="2135" hidden="1" xr:uid="{3CE57FE2-F429-48C2-97CD-401DCBA980FC}"/>
    <cellStyle name="20% - Accent5 7" xfId="2213" hidden="1" xr:uid="{D10E5E82-3150-4597-A8A1-9622C89E7E7A}"/>
    <cellStyle name="20% - Accent5 7" xfId="623" hidden="1" xr:uid="{FCC6697B-7E88-4B74-972E-C75B4B16F3A8}"/>
    <cellStyle name="20% - Accent5 7" xfId="2472" hidden="1" xr:uid="{08A5169B-F831-4C89-ADE4-966DC04A7D08}"/>
    <cellStyle name="20% - Accent5 7" xfId="2550" hidden="1" xr:uid="{861864C7-9DC6-48F2-810E-557E2067CB92}"/>
    <cellStyle name="20% - Accent5 7" xfId="1920" hidden="1" xr:uid="{0C722F60-803C-4BE4-88E4-FE3F376DD37E}"/>
    <cellStyle name="20% - Accent5 7" xfId="2809" hidden="1" xr:uid="{7C1F46AF-26FA-4340-8249-FA16CC85EA89}"/>
    <cellStyle name="20% - Accent5 7" xfId="2910" hidden="1" xr:uid="{814A2161-7D1B-494F-8507-4018A77B06DF}"/>
    <cellStyle name="20% - Accent5 7" xfId="2985" hidden="1" xr:uid="{BA1DB063-E704-485D-936C-54160F1B0336}"/>
    <cellStyle name="20% - Accent5 7" xfId="3062" hidden="1" xr:uid="{96132ACD-B5B8-4FD9-8EF3-387C6AFB7F6B}"/>
    <cellStyle name="20% - Accent5 7" xfId="3140" hidden="1" xr:uid="{3C56A513-1390-4C3D-B918-E68A8F31678C}"/>
    <cellStyle name="20% - Accent5 7" xfId="3724" hidden="1" xr:uid="{FAD8F38D-13B3-481D-AC61-D635D997C206}"/>
    <cellStyle name="20% - Accent5 7" xfId="3801" hidden="1" xr:uid="{145BC1D1-F8B4-4E7B-AB43-3B47AC3A541E}"/>
    <cellStyle name="20% - Accent5 7" xfId="3880" hidden="1" xr:uid="{BA80585B-734E-49E8-81B3-F7935A050D17}"/>
    <cellStyle name="20% - Accent5 7" xfId="3969" hidden="1" xr:uid="{FD1D1475-E12F-4977-A828-871208829299}"/>
    <cellStyle name="20% - Accent5 7" xfId="3503" hidden="1" xr:uid="{8732DF5E-BA59-4DB8-ABB9-7C6531DAA1F5}"/>
    <cellStyle name="20% - Accent5 7" xfId="3513" hidden="1" xr:uid="{DF49BB10-4180-4379-B35D-053FDE68977B}"/>
    <cellStyle name="20% - Accent5 7" xfId="4154" hidden="1" xr:uid="{440D6892-A2E3-4208-A8E0-60CAD5A7580B}"/>
    <cellStyle name="20% - Accent5 7" xfId="4396" hidden="1" xr:uid="{14669889-7956-4A90-8A3C-5C59E429CF2D}"/>
    <cellStyle name="20% - Accent5 7" xfId="4474" hidden="1" xr:uid="{13B70ECE-2C9A-418A-A9B0-7EED44FBCD20}"/>
    <cellStyle name="20% - Accent5 7" xfId="4555" hidden="1" xr:uid="{30DFF360-287E-4334-AD24-5040E5304D1A}"/>
    <cellStyle name="20% - Accent5 7" xfId="3551" hidden="1" xr:uid="{6A30BEBE-D329-437B-80AC-FDAACD13F956}"/>
    <cellStyle name="20% - Accent5 7" xfId="3972" hidden="1" xr:uid="{4366D03D-9307-46DB-9D56-60F056E957E4}"/>
    <cellStyle name="20% - Accent5 7" xfId="4712" hidden="1" xr:uid="{1941B49F-0F0E-4663-9142-0A2961957B82}"/>
    <cellStyle name="20% - Accent5 7" xfId="4928" hidden="1" xr:uid="{ABE380B2-0FC5-4512-8F52-23FE68FE7383}"/>
    <cellStyle name="20% - Accent5 7" xfId="5006" hidden="1" xr:uid="{E5D9F75C-F69C-4388-9B0B-FE6DC7E64507}"/>
    <cellStyle name="20% - Accent5 7" xfId="3416" hidden="1" xr:uid="{242C243E-1118-433A-B900-BD60170E0299}"/>
    <cellStyle name="20% - Accent5 7" xfId="5265" hidden="1" xr:uid="{3C6C7509-DE30-4C03-BD14-6CFF6BEE2216}"/>
    <cellStyle name="20% - Accent5 7" xfId="5343" hidden="1" xr:uid="{CCFDBD39-53C7-4E77-93C8-B20E88E63B3D}"/>
    <cellStyle name="20% - Accent5 7" xfId="4713" hidden="1" xr:uid="{6D9ACE5B-367D-4A5F-8ABD-ABD3F97DFB25}"/>
    <cellStyle name="20% - Accent5 7" xfId="5602" hidden="1" xr:uid="{A50E5972-ABE7-48EA-943A-F8653D699595}"/>
    <cellStyle name="20% - Accent5 7" xfId="5702" hidden="1" xr:uid="{35C8A882-1F5A-4775-BD45-28725181CF03}"/>
    <cellStyle name="20% - Accent5 7" xfId="5777" hidden="1" xr:uid="{C3F87073-BDD9-47DF-84CE-C3E81784D159}"/>
    <cellStyle name="20% - Accent5 7" xfId="5854" hidden="1" xr:uid="{AEFADB42-CE66-4D9A-8C0A-D3C4FA625691}"/>
    <cellStyle name="20% - Accent5 7" xfId="5932" hidden="1" xr:uid="{BCE22A00-F876-4488-861B-2BDD64CB5B31}"/>
    <cellStyle name="20% - Accent5 7" xfId="6516" hidden="1" xr:uid="{BD345E83-31AB-49E9-BF92-826002477EE2}"/>
    <cellStyle name="20% - Accent5 7" xfId="6593" hidden="1" xr:uid="{5F8E0DB4-7033-418D-9E3E-85A0B58D5E98}"/>
    <cellStyle name="20% - Accent5 7" xfId="6672" hidden="1" xr:uid="{EE35FD9E-C9B4-43EC-9EF0-0D3FCDEE094E}"/>
    <cellStyle name="20% - Accent5 7" xfId="6761" hidden="1" xr:uid="{842F41DF-D996-4E45-AFFE-8EC75C61190A}"/>
    <cellStyle name="20% - Accent5 7" xfId="6295" hidden="1" xr:uid="{64FBCECC-07A8-427F-AC3A-1A3A0BE41717}"/>
    <cellStyle name="20% - Accent5 7" xfId="6305" hidden="1" xr:uid="{CDCB61E8-6E56-479A-8FA3-782BCB7BD17A}"/>
    <cellStyle name="20% - Accent5 7" xfId="6946" hidden="1" xr:uid="{6295A3A7-DC0D-4FD9-9034-D68E2177A726}"/>
    <cellStyle name="20% - Accent5 7" xfId="7188" hidden="1" xr:uid="{A8A1C80D-7E31-42C6-A107-4BF68BE05B6C}"/>
    <cellStyle name="20% - Accent5 7" xfId="7266" hidden="1" xr:uid="{CE1C3B1A-A0F9-47E6-AD8E-6637DE6AA7E0}"/>
    <cellStyle name="20% - Accent5 7" xfId="7347" hidden="1" xr:uid="{02EB4775-AD11-4AB0-9106-F957B0B3A49F}"/>
    <cellStyle name="20% - Accent5 7" xfId="6343" hidden="1" xr:uid="{22BEAA29-0A91-487D-A10B-5004DABA0DED}"/>
    <cellStyle name="20% - Accent5 7" xfId="6764" hidden="1" xr:uid="{039DF105-4373-428F-9BE1-61AF00A3D5B0}"/>
    <cellStyle name="20% - Accent5 7" xfId="7504" hidden="1" xr:uid="{792C634F-96C2-4146-A988-1C2F7A793706}"/>
    <cellStyle name="20% - Accent5 7" xfId="7720" hidden="1" xr:uid="{5A8E7684-F107-443C-86E9-D55A8FB4301B}"/>
    <cellStyle name="20% - Accent5 7" xfId="7798" hidden="1" xr:uid="{C6D0C33E-8E1D-4822-9377-4BA21A7ADE92}"/>
    <cellStyle name="20% - Accent5 7" xfId="6208" hidden="1" xr:uid="{768B2FF0-C786-4ABB-B0D9-2A74FC966A7F}"/>
    <cellStyle name="20% - Accent5 7" xfId="8057" hidden="1" xr:uid="{E98744A7-ABA8-4E57-8D17-3F895F9561BA}"/>
    <cellStyle name="20% - Accent5 7" xfId="8135" hidden="1" xr:uid="{E66020ED-A87E-4DC3-8079-7D92352FA026}"/>
    <cellStyle name="20% - Accent5 7" xfId="7505" hidden="1" xr:uid="{60F73D32-CE58-42B6-92FC-BE1A512CB4FD}"/>
    <cellStyle name="20% - Accent5 7" xfId="8394" hidden="1" xr:uid="{1DCD2A20-F378-403B-8517-97AA640EFE35}"/>
    <cellStyle name="20% - Accent5 8" xfId="130" hidden="1" xr:uid="{F1E38E38-C7C7-4180-9FD5-F153A6E42978}"/>
    <cellStyle name="20% - Accent5 8" xfId="204" hidden="1" xr:uid="{18F1E61A-4538-4CEE-9C55-8ACC607C9681}"/>
    <cellStyle name="20% - Accent5 8" xfId="280" hidden="1" xr:uid="{45F81292-C78D-4992-942E-592D974DE607}"/>
    <cellStyle name="20% - Accent5 8" xfId="358" hidden="1" xr:uid="{AF5F7C62-7488-48A0-9D08-F2A39704484D}"/>
    <cellStyle name="20% - Accent5 8" xfId="943" hidden="1" xr:uid="{F0517745-4073-4786-AAA5-B4A6F7CC08BB}"/>
    <cellStyle name="20% - Accent5 8" xfId="1019" hidden="1" xr:uid="{A45A4417-6E23-4192-85DA-88B9ED707E36}"/>
    <cellStyle name="20% - Accent5 8" xfId="1098" hidden="1" xr:uid="{0F8E40CB-7173-4C3E-8FEF-5BEE0335073A}"/>
    <cellStyle name="20% - Accent5 8" xfId="1189" hidden="1" xr:uid="{869839A3-FCB2-4FC5-9DC6-FF294DB8B40C}"/>
    <cellStyle name="20% - Accent5 8" xfId="820" hidden="1" xr:uid="{D508BEE3-806F-4739-8BDB-1D47A80C2D74}"/>
    <cellStyle name="20% - Accent5 8" xfId="848" hidden="1" xr:uid="{2B3E6DA4-BAF2-47DB-B2AC-3E43007E09E6}"/>
    <cellStyle name="20% - Accent5 8" xfId="1538" hidden="1" xr:uid="{341F9620-4EB1-4826-96FA-06F7D9A144A7}"/>
    <cellStyle name="20% - Accent5 8" xfId="1614" hidden="1" xr:uid="{22B0D2CB-800D-4A7E-9449-7D92E63404E9}"/>
    <cellStyle name="20% - Accent5 8" xfId="1692" hidden="1" xr:uid="{472D6F64-03F0-4FCD-81A7-D0281F47B67C}"/>
    <cellStyle name="20% - Accent5 8" xfId="1771" hidden="1" xr:uid="{9785B1FB-A884-4E0F-A7B9-D8CCED969378}"/>
    <cellStyle name="20% - Accent5 8" xfId="730" hidden="1" xr:uid="{E0494731-955B-435F-8B39-C2837BEE8549}"/>
    <cellStyle name="20% - Accent5 8" xfId="1399" hidden="1" xr:uid="{472E47BE-5AE7-4E68-8A9E-A607FD639547}"/>
    <cellStyle name="20% - Accent5 8" xfId="2070" hidden="1" xr:uid="{220BFA45-CE77-4F18-ADB7-1E3B2AC9D02E}"/>
    <cellStyle name="20% - Accent5 8" xfId="2146" hidden="1" xr:uid="{76091415-48FD-42C1-95A1-300BB315C51E}"/>
    <cellStyle name="20% - Accent5 8" xfId="2224" hidden="1" xr:uid="{B3D10F06-68E2-4A24-AAC2-F3F3ED07C7A4}"/>
    <cellStyle name="20% - Accent5 8" xfId="2407" hidden="1" xr:uid="{8C61D7D9-96EF-4936-8EA9-4CFA2A66214F}"/>
    <cellStyle name="20% - Accent5 8" xfId="2483" hidden="1" xr:uid="{FE19426C-B6FE-4137-B093-25F1C71188D2}"/>
    <cellStyle name="20% - Accent5 8" xfId="2561" hidden="1" xr:uid="{29593F07-5A87-41DE-B3EA-7EDDCE352CC7}"/>
    <cellStyle name="20% - Accent5 8" xfId="2744" hidden="1" xr:uid="{6D05352B-5EE4-4EC0-9DB7-6AF447AD488B}"/>
    <cellStyle name="20% - Accent5 8" xfId="2820" hidden="1" xr:uid="{CF52C782-4C77-4CBC-A0F1-BC69B0E550C0}"/>
    <cellStyle name="20% - Accent5 8" xfId="2923" hidden="1" xr:uid="{7C4F2681-E798-47FE-9FDF-26F7EEFD7EF0}"/>
    <cellStyle name="20% - Accent5 8" xfId="2997" hidden="1" xr:uid="{980841BE-EFC8-4448-BDA1-EDBAD282C05D}"/>
    <cellStyle name="20% - Accent5 8" xfId="3073" hidden="1" xr:uid="{4D6147A2-370B-4B03-A3C3-B24C8F58CB41}"/>
    <cellStyle name="20% - Accent5 8" xfId="3151" hidden="1" xr:uid="{985322E8-A010-4E1A-9E2D-0BBC5BDFB9A5}"/>
    <cellStyle name="20% - Accent5 8" xfId="3736" hidden="1" xr:uid="{254CCE89-82EA-485D-A2DC-DE6E8715C14D}"/>
    <cellStyle name="20% - Accent5 8" xfId="3812" hidden="1" xr:uid="{DD0BDE5B-88EE-4EC4-A7D8-910FAED58592}"/>
    <cellStyle name="20% - Accent5 8" xfId="3891" hidden="1" xr:uid="{8B7C1167-8F88-4B96-A910-91A977604A4D}"/>
    <cellStyle name="20% - Accent5 8" xfId="3982" hidden="1" xr:uid="{E0E850F1-37B9-4C10-9592-1DF10A4C9E11}"/>
    <cellStyle name="20% - Accent5 8" xfId="3613" hidden="1" xr:uid="{4FE51A2A-BCEA-4963-B275-ABDF263C9838}"/>
    <cellStyle name="20% - Accent5 8" xfId="3641" hidden="1" xr:uid="{A584C205-0EFB-4241-A3AD-E3C417712C7A}"/>
    <cellStyle name="20% - Accent5 8" xfId="4331" hidden="1" xr:uid="{EC792C2C-E4ED-43BD-B36C-4006B9C2A916}"/>
    <cellStyle name="20% - Accent5 8" xfId="4407" hidden="1" xr:uid="{79495768-1A9C-4A06-AEC6-9A5101E8E2C9}"/>
    <cellStyle name="20% - Accent5 8" xfId="4485" hidden="1" xr:uid="{E6F00D7C-E12F-4122-B57E-A5AB07C05D9B}"/>
    <cellStyle name="20% - Accent5 8" xfId="4564" hidden="1" xr:uid="{E35DD88A-19CE-460F-97F3-0D16064816BC}"/>
    <cellStyle name="20% - Accent5 8" xfId="3523" hidden="1" xr:uid="{419D5584-6C4E-4F2D-B86A-0483B919A4D1}"/>
    <cellStyle name="20% - Accent5 8" xfId="4192" hidden="1" xr:uid="{9AB44442-1F67-4D17-B3E1-9B032494F66D}"/>
    <cellStyle name="20% - Accent5 8" xfId="4863" hidden="1" xr:uid="{76408FBE-6500-45CE-9C7A-68CF22CBBC07}"/>
    <cellStyle name="20% - Accent5 8" xfId="4939" hidden="1" xr:uid="{635EDCCD-4F13-48D0-A03C-94407DE72C8D}"/>
    <cellStyle name="20% - Accent5 8" xfId="5017" hidden="1" xr:uid="{90E97BEF-44F8-406E-BE0C-4CCD6D2A406E}"/>
    <cellStyle name="20% - Accent5 8" xfId="5200" hidden="1" xr:uid="{F0EC86EE-1485-450F-9B7E-87A70CD7E584}"/>
    <cellStyle name="20% - Accent5 8" xfId="5276" hidden="1" xr:uid="{FCE2D986-7686-4584-AA89-E57F715F40F8}"/>
    <cellStyle name="20% - Accent5 8" xfId="5354" hidden="1" xr:uid="{6FC445E5-A2A5-49CE-B684-F604EBA890FD}"/>
    <cellStyle name="20% - Accent5 8" xfId="5537" hidden="1" xr:uid="{40AC7C3E-2889-49FF-A58D-2A139005678A}"/>
    <cellStyle name="20% - Accent5 8" xfId="5613" hidden="1" xr:uid="{82134771-5D41-4DF4-AF5B-2D1568EF70CA}"/>
    <cellStyle name="20% - Accent5 8" xfId="5715" hidden="1" xr:uid="{4723141B-6FEC-4A99-8357-1BE795274095}"/>
    <cellStyle name="20% - Accent5 8" xfId="5789" hidden="1" xr:uid="{8446542B-A801-4FF6-A69A-BC8DED1E7399}"/>
    <cellStyle name="20% - Accent5 8" xfId="5865" hidden="1" xr:uid="{0D86241B-DCFA-483A-8D5E-FBB533FE12D3}"/>
    <cellStyle name="20% - Accent5 8" xfId="5943" hidden="1" xr:uid="{5D37AFFF-0623-46BF-AF23-C01CA437AA5B}"/>
    <cellStyle name="20% - Accent5 8" xfId="6528" hidden="1" xr:uid="{3FFDDB9D-DDA6-43A8-A5E8-97846A86074D}"/>
    <cellStyle name="20% - Accent5 8" xfId="6604" hidden="1" xr:uid="{B7522E86-55F7-4454-8AEA-BCD3FA00E61D}"/>
    <cellStyle name="20% - Accent5 8" xfId="6683" hidden="1" xr:uid="{25F97BD7-84F9-47FD-90A5-E84E9AAE917C}"/>
    <cellStyle name="20% - Accent5 8" xfId="6774" hidden="1" xr:uid="{D43B0738-5B1B-401D-A6F2-BE5FE4564305}"/>
    <cellStyle name="20% - Accent5 8" xfId="6405" hidden="1" xr:uid="{CFDA4270-94B0-4F8B-B65C-41CF263C6718}"/>
    <cellStyle name="20% - Accent5 8" xfId="6433" hidden="1" xr:uid="{FAED42ED-8DE4-4403-B9CC-817465E23680}"/>
    <cellStyle name="20% - Accent5 8" xfId="7123" hidden="1" xr:uid="{3379C1D6-7F02-44BB-A629-159EB2659D11}"/>
    <cellStyle name="20% - Accent5 8" xfId="7199" hidden="1" xr:uid="{4B82F338-5688-4576-81D0-23F01A7FDBE8}"/>
    <cellStyle name="20% - Accent5 8" xfId="7277" hidden="1" xr:uid="{EC2A1B6C-A7D1-4055-89B0-FE80BEE6864F}"/>
    <cellStyle name="20% - Accent5 8" xfId="7356" hidden="1" xr:uid="{8E3B7A69-53C6-49D9-8AFC-85833E524074}"/>
    <cellStyle name="20% - Accent5 8" xfId="6315" hidden="1" xr:uid="{A6951229-1759-4734-85C6-DB76E7B91DB1}"/>
    <cellStyle name="20% - Accent5 8" xfId="6984" hidden="1" xr:uid="{0F49D3D7-4506-4E75-9B9E-F1F81F4BB5DB}"/>
    <cellStyle name="20% - Accent5 8" xfId="7655" hidden="1" xr:uid="{2755814D-1986-4B80-A2E3-40D21DE0C47C}"/>
    <cellStyle name="20% - Accent5 8" xfId="7731" hidden="1" xr:uid="{ABE920A7-A390-4B46-9D52-52F907CE99E0}"/>
    <cellStyle name="20% - Accent5 8" xfId="7809" hidden="1" xr:uid="{C6D7E9EB-1F50-4D36-A8E2-D79444691947}"/>
    <cellStyle name="20% - Accent5 8" xfId="7992" hidden="1" xr:uid="{422C6573-315D-419A-BA97-24F26C566A56}"/>
    <cellStyle name="20% - Accent5 8" xfId="8068" hidden="1" xr:uid="{9A69E27A-D7FE-4F76-9235-390EA815631E}"/>
    <cellStyle name="20% - Accent5 8" xfId="8146" hidden="1" xr:uid="{960172DA-F9C5-45D1-BBAD-4BA03F865453}"/>
    <cellStyle name="20% - Accent5 8" xfId="8329" hidden="1" xr:uid="{9B6D8FF6-32E2-47A6-8067-0BB0D7A5E9DF}"/>
    <cellStyle name="20% - Accent5 8" xfId="8405" hidden="1" xr:uid="{749AF46D-C6ED-469D-8561-2391D06FA33A}"/>
    <cellStyle name="20% - Accent5 9" xfId="143" hidden="1" xr:uid="{40D83CC2-29F3-4C08-8D99-3C0A9F230375}"/>
    <cellStyle name="20% - Accent5 9" xfId="217" hidden="1" xr:uid="{A306F226-6F54-4609-9C92-168E0A3E3C7B}"/>
    <cellStyle name="20% - Accent5 9" xfId="293" hidden="1" xr:uid="{0DD161AE-F497-4358-95F1-F472B0EEC005}"/>
    <cellStyle name="20% - Accent5 9" xfId="371" hidden="1" xr:uid="{658AA71F-29A3-4FF7-9BB9-FCC1A96E5F2C}"/>
    <cellStyle name="20% - Accent5 9" xfId="956" hidden="1" xr:uid="{C7059C66-1AFC-4407-A54F-94BAB174BEEF}"/>
    <cellStyle name="20% - Accent5 9" xfId="1032" hidden="1" xr:uid="{D8AAC3B2-4D61-484E-8AE7-F997691CC4AA}"/>
    <cellStyle name="20% - Accent5 9" xfId="1111" hidden="1" xr:uid="{0780A49C-D81F-4961-9E1B-F038C8C22CA0}"/>
    <cellStyle name="20% - Accent5 9" xfId="1217" hidden="1" xr:uid="{C258BEB8-BC62-4D36-AE36-84280DFA4CDC}"/>
    <cellStyle name="20% - Accent5 9" xfId="797" hidden="1" xr:uid="{80BF325E-665E-44AA-8A68-54416570D7D3}"/>
    <cellStyle name="20% - Accent5 9" xfId="877" hidden="1" xr:uid="{134E3922-DF9D-4D60-803A-A792ADA7DF30}"/>
    <cellStyle name="20% - Accent5 9" xfId="1551" hidden="1" xr:uid="{8F7B7218-F012-4953-AEC6-CFC9F8B50190}"/>
    <cellStyle name="20% - Accent5 9" xfId="1627" hidden="1" xr:uid="{8FFB9654-1BE0-4C1A-967E-9D23D206EE32}"/>
    <cellStyle name="20% - Accent5 9" xfId="1705" hidden="1" xr:uid="{2C5FC460-08D3-4AB0-A691-200A3F80AF18}"/>
    <cellStyle name="20% - Accent5 9" xfId="1788" hidden="1" xr:uid="{98CF1D06-F517-4960-9853-EFE6A456F313}"/>
    <cellStyle name="20% - Accent5 9" xfId="656" hidden="1" xr:uid="{4DF5CE2F-AC34-482C-BAFE-951BE3587547}"/>
    <cellStyle name="20% - Accent5 9" xfId="840" hidden="1" xr:uid="{72C2691B-722D-4545-B557-5B0FA10A3B0C}"/>
    <cellStyle name="20% - Accent5 9" xfId="2083" hidden="1" xr:uid="{76EC9058-A43D-4417-89C2-C5B2CA6D7ED0}"/>
    <cellStyle name="20% - Accent5 9" xfId="2159" hidden="1" xr:uid="{52729356-3C7E-425A-B3D8-591C10621337}"/>
    <cellStyle name="20% - Accent5 9" xfId="2237" hidden="1" xr:uid="{FF1AFFC3-C39A-4D65-9562-97B0E542CF83}"/>
    <cellStyle name="20% - Accent5 9" xfId="2420" hidden="1" xr:uid="{3688DE37-687E-4707-B297-CAA399D2639E}"/>
    <cellStyle name="20% - Accent5 9" xfId="2496" hidden="1" xr:uid="{77E50AB4-32BE-40FB-ABAF-B30CE5F0659F}"/>
    <cellStyle name="20% - Accent5 9" xfId="2574" hidden="1" xr:uid="{BABA71C6-83EE-4D71-A9B9-D075DA27D4C7}"/>
    <cellStyle name="20% - Accent5 9" xfId="2757" hidden="1" xr:uid="{E4E3BA22-81F6-4B83-9451-EFC09C4C4A88}"/>
    <cellStyle name="20% - Accent5 9" xfId="2833" hidden="1" xr:uid="{374CC161-2532-447C-8606-121FA094105C}"/>
    <cellStyle name="20% - Accent5 9" xfId="2936" hidden="1" xr:uid="{6A268FBE-7CF7-4EAF-B860-68C10AAE6499}"/>
    <cellStyle name="20% - Accent5 9" xfId="3010" hidden="1" xr:uid="{8C844578-062D-4D7A-835F-07880C1ECD7A}"/>
    <cellStyle name="20% - Accent5 9" xfId="3086" hidden="1" xr:uid="{DC193274-E27D-4AF3-865F-3B0349620C69}"/>
    <cellStyle name="20% - Accent5 9" xfId="3164" hidden="1" xr:uid="{5008F4AC-540C-4887-AD4F-490BFCC398CB}"/>
    <cellStyle name="20% - Accent5 9" xfId="3749" hidden="1" xr:uid="{C16EA1F6-3A16-49E8-BDEA-7DCC5A3515B0}"/>
    <cellStyle name="20% - Accent5 9" xfId="3825" hidden="1" xr:uid="{BA2474B9-ED60-4B71-A7F4-470CEB4227A5}"/>
    <cellStyle name="20% - Accent5 9" xfId="3904" hidden="1" xr:uid="{F0AEB11B-A6BF-40E0-92B1-28F073C6D866}"/>
    <cellStyle name="20% - Accent5 9" xfId="4010" hidden="1" xr:uid="{ABE54DAB-0DEC-40FE-B0BE-58970C47FC8D}"/>
    <cellStyle name="20% - Accent5 9" xfId="3590" hidden="1" xr:uid="{6D4E7D61-5023-48CF-BE70-441BC586B618}"/>
    <cellStyle name="20% - Accent5 9" xfId="3670" hidden="1" xr:uid="{CF0E8833-830E-4D36-B34D-7667EA705934}"/>
    <cellStyle name="20% - Accent5 9" xfId="4344" hidden="1" xr:uid="{8A72748A-D7AC-4676-B175-98E3FBA89A0A}"/>
    <cellStyle name="20% - Accent5 9" xfId="4420" hidden="1" xr:uid="{7A21B29E-8EFC-432C-A6D4-C836451C4277}"/>
    <cellStyle name="20% - Accent5 9" xfId="4498" hidden="1" xr:uid="{9B9848A1-A438-42BF-9EB6-022328F8B42B}"/>
    <cellStyle name="20% - Accent5 9" xfId="4581" hidden="1" xr:uid="{69B0A75B-1519-4DD1-9722-018CA56C164E}"/>
    <cellStyle name="20% - Accent5 9" xfId="3449" hidden="1" xr:uid="{E061EA50-8F66-4E22-8AFF-0938F44FD834}"/>
    <cellStyle name="20% - Accent5 9" xfId="3633" hidden="1" xr:uid="{40CB20CF-A2E3-43B2-B9EF-E200A279D575}"/>
    <cellStyle name="20% - Accent5 9" xfId="4876" hidden="1" xr:uid="{D7B12D0B-D047-45F9-9C4F-1F0E730FE48C}"/>
    <cellStyle name="20% - Accent5 9" xfId="4952" hidden="1" xr:uid="{C7F44C9A-A884-4C09-B654-5DF36AAF76F0}"/>
    <cellStyle name="20% - Accent5 9" xfId="5030" hidden="1" xr:uid="{42D9916D-D468-47A8-9754-3719B84018A1}"/>
    <cellStyle name="20% - Accent5 9" xfId="5213" hidden="1" xr:uid="{D342F8ED-DC7B-4FC7-A2FE-805AD2801096}"/>
    <cellStyle name="20% - Accent5 9" xfId="5289" hidden="1" xr:uid="{38330476-F3E0-4CED-BFFF-D071A5CED05F}"/>
    <cellStyle name="20% - Accent5 9" xfId="5367" hidden="1" xr:uid="{30ABAC99-7121-4570-BC6B-8A59EEF5A047}"/>
    <cellStyle name="20% - Accent5 9" xfId="5550" hidden="1" xr:uid="{8A637418-7477-4D07-8E55-7128E43305A6}"/>
    <cellStyle name="20% - Accent5 9" xfId="5626" hidden="1" xr:uid="{81FE89F8-8C02-4170-A097-42D741A795D3}"/>
    <cellStyle name="20% - Accent5 9" xfId="5728" hidden="1" xr:uid="{5B2BB526-C5B7-49B4-B99C-32DBAABAE356}"/>
    <cellStyle name="20% - Accent5 9" xfId="5802" hidden="1" xr:uid="{A8577E97-0E7F-4153-92F8-2E128AC5B480}"/>
    <cellStyle name="20% - Accent5 9" xfId="5878" hidden="1" xr:uid="{C397EA65-E289-420D-80E8-EC6276A9F93E}"/>
    <cellStyle name="20% - Accent5 9" xfId="5956" hidden="1" xr:uid="{FE1659B3-D34D-48D5-AC82-1753DE961E9D}"/>
    <cellStyle name="20% - Accent5 9" xfId="6541" hidden="1" xr:uid="{B19490AA-CF5F-4C2D-93F5-06BC6EE8FB35}"/>
    <cellStyle name="20% - Accent5 9" xfId="6617" hidden="1" xr:uid="{FF954661-886B-4842-8E35-BA7DE9D38D30}"/>
    <cellStyle name="20% - Accent5 9" xfId="6696" hidden="1" xr:uid="{694B8037-47AB-4796-8864-2639FD23F9A7}"/>
    <cellStyle name="20% - Accent5 9" xfId="6802" hidden="1" xr:uid="{4EBDDAFA-32F6-49D0-8566-353839B4AD94}"/>
    <cellStyle name="20% - Accent5 9" xfId="6382" hidden="1" xr:uid="{26193FB4-DD50-4687-9465-ADEF7634FF2B}"/>
    <cellStyle name="20% - Accent5 9" xfId="6462" hidden="1" xr:uid="{DE33D448-1E16-4C74-895D-69AECE0B349F}"/>
    <cellStyle name="20% - Accent5 9" xfId="7136" hidden="1" xr:uid="{8BD84BE9-A86E-4E80-8874-1643BD6BE905}"/>
    <cellStyle name="20% - Accent5 9" xfId="7212" hidden="1" xr:uid="{B4A1B0DD-91A0-47E9-922A-3A8043F6844F}"/>
    <cellStyle name="20% - Accent5 9" xfId="7290" hidden="1" xr:uid="{C8EC8E20-9992-4DB6-87DA-EF36381CBEC3}"/>
    <cellStyle name="20% - Accent5 9" xfId="7373" hidden="1" xr:uid="{E09A8325-E722-471D-8EEB-7A18BE43671A}"/>
    <cellStyle name="20% - Accent5 9" xfId="6241" hidden="1" xr:uid="{2F384322-365A-45FA-A470-BD1C9F207EFB}"/>
    <cellStyle name="20% - Accent5 9" xfId="6425" hidden="1" xr:uid="{34E07468-81E5-4656-BD9C-C3BF8C44AE33}"/>
    <cellStyle name="20% - Accent5 9" xfId="7668" hidden="1" xr:uid="{957F2937-0CA8-40FF-945D-8A92DDC9FE28}"/>
    <cellStyle name="20% - Accent5 9" xfId="7744" hidden="1" xr:uid="{A60568A2-B40C-43D1-83CD-35EDA5046256}"/>
    <cellStyle name="20% - Accent5 9" xfId="7822" hidden="1" xr:uid="{0E445FCA-4885-4EC6-B10E-0B248A33E366}"/>
    <cellStyle name="20% - Accent5 9" xfId="8005" hidden="1" xr:uid="{9DD7C8A6-C31D-4E1F-A98F-00A069820CDF}"/>
    <cellStyle name="20% - Accent5 9" xfId="8081" hidden="1" xr:uid="{768F56DF-E579-4EF6-8DDE-D5DC16F9BA6D}"/>
    <cellStyle name="20% - Accent5 9" xfId="8159" hidden="1" xr:uid="{88318847-A41F-42F1-87EB-F98526DFFABF}"/>
    <cellStyle name="20% - Accent5 9" xfId="8342" hidden="1" xr:uid="{EB8569BD-752C-4BCE-AC9C-1E7EF41821C0}"/>
    <cellStyle name="20% - Accent5 9" xfId="8418" hidden="1" xr:uid="{1DE3E519-528D-49AB-89DE-3E71A303E387}"/>
    <cellStyle name="20% - Accent6" xfId="43" builtinId="50" hidden="1"/>
    <cellStyle name="20% - Accent6 10" xfId="145" hidden="1" xr:uid="{DE982CCF-1ED4-492E-907D-6831791F291F}"/>
    <cellStyle name="20% - Accent6 10" xfId="219" hidden="1" xr:uid="{3C2CB718-EE60-4EA7-921C-22E095F134EF}"/>
    <cellStyle name="20% - Accent6 10" xfId="295" hidden="1" xr:uid="{58AADCD8-FFD7-4360-AA40-EC74086B0C20}"/>
    <cellStyle name="20% - Accent6 10" xfId="373" hidden="1" xr:uid="{4E2CEF90-A5E4-437C-B040-E0B84D6883A7}"/>
    <cellStyle name="20% - Accent6 10" xfId="958" hidden="1" xr:uid="{110F88A2-B6A4-432C-8BBD-2A48EEC5241C}"/>
    <cellStyle name="20% - Accent6 10" xfId="1034" hidden="1" xr:uid="{2326966F-A087-488D-BEA6-95E96D980282}"/>
    <cellStyle name="20% - Accent6 10" xfId="1113" hidden="1" xr:uid="{E64AED4A-6456-4E46-B579-E11F2715044D}"/>
    <cellStyle name="20% - Accent6 10" xfId="1214" hidden="1" xr:uid="{48884CD5-B827-4387-A2D6-7FFE46511F75}"/>
    <cellStyle name="20% - Accent6 10" xfId="775" hidden="1" xr:uid="{E3FC7D1D-28C8-4B9E-AA87-5B17385113AC}"/>
    <cellStyle name="20% - Accent6 10" xfId="870" hidden="1" xr:uid="{31F57377-85D7-4A23-B668-3903833D7FB8}"/>
    <cellStyle name="20% - Accent6 10" xfId="1553" hidden="1" xr:uid="{F774872B-E09E-4AF4-8F14-B86C724616F8}"/>
    <cellStyle name="20% - Accent6 10" xfId="1629" hidden="1" xr:uid="{249FF0A7-F1EF-4E17-9375-8DF2CA3CA3E8}"/>
    <cellStyle name="20% - Accent6 10" xfId="1707" hidden="1" xr:uid="{916DB68B-2574-4776-8A54-EDBC4FE52851}"/>
    <cellStyle name="20% - Accent6 10" xfId="1785" hidden="1" xr:uid="{6E28C7C1-24C7-4881-B06D-63FAA5BB0571}"/>
    <cellStyle name="20% - Accent6 10" xfId="1203" hidden="1" xr:uid="{DBC45ACF-C55F-4C30-AEA0-D8D731FF3283}"/>
    <cellStyle name="20% - Accent6 10" xfId="677" hidden="1" xr:uid="{253C3455-84CF-4274-8CEF-07703FCFDA24}"/>
    <cellStyle name="20% - Accent6 10" xfId="2085" hidden="1" xr:uid="{C8DA4E39-AD93-43EA-80F4-C5F4F0C38058}"/>
    <cellStyle name="20% - Accent6 10" xfId="2161" hidden="1" xr:uid="{7FC57227-9D7F-4645-A517-E2D39A5E8673}"/>
    <cellStyle name="20% - Accent6 10" xfId="2239" hidden="1" xr:uid="{4AEF913C-6531-4BA1-9D0A-58C6D3774E8E}"/>
    <cellStyle name="20% - Accent6 10" xfId="2422" hidden="1" xr:uid="{057028F1-36F6-47BD-9579-38CC7D5C22ED}"/>
    <cellStyle name="20% - Accent6 10" xfId="2498" hidden="1" xr:uid="{A15BF95D-B132-4553-A688-E979D568ACA6}"/>
    <cellStyle name="20% - Accent6 10" xfId="2576" hidden="1" xr:uid="{A0C47B2D-95C5-48E9-8C3E-EB692F6AA636}"/>
    <cellStyle name="20% - Accent6 10" xfId="2759" hidden="1" xr:uid="{4C981616-2FFB-4EE2-A5E4-99A4B32E9EE4}"/>
    <cellStyle name="20% - Accent6 10" xfId="2835" hidden="1" xr:uid="{A322664D-2486-4121-99F8-C31D8312917F}"/>
    <cellStyle name="20% - Accent6 10" xfId="2938" hidden="1" xr:uid="{6D75A71D-C804-4BA2-9948-63AFCE1B8B5C}"/>
    <cellStyle name="20% - Accent6 10" xfId="3012" hidden="1" xr:uid="{B45F94B1-9C5F-4492-805C-C4AFE3FFDFA5}"/>
    <cellStyle name="20% - Accent6 10" xfId="3088" hidden="1" xr:uid="{46A68634-77EC-456E-B2D3-C01B42B6C8C4}"/>
    <cellStyle name="20% - Accent6 10" xfId="3166" hidden="1" xr:uid="{7B307F13-874D-4AED-8F77-47ACF9198382}"/>
    <cellStyle name="20% - Accent6 10" xfId="3751" hidden="1" xr:uid="{DE96DD07-35D5-4E73-BBF2-EEEF6E029FAA}"/>
    <cellStyle name="20% - Accent6 10" xfId="3827" hidden="1" xr:uid="{8E1F485D-DD73-4E84-A758-DD64A0F0166F}"/>
    <cellStyle name="20% - Accent6 10" xfId="3906" hidden="1" xr:uid="{4B72D9DA-5F17-4C0D-A65D-388CD48228A1}"/>
    <cellStyle name="20% - Accent6 10" xfId="4007" hidden="1" xr:uid="{F8437948-107E-421D-A731-82B7B038D08C}"/>
    <cellStyle name="20% - Accent6 10" xfId="3568" hidden="1" xr:uid="{4AB8E79A-1E04-42F9-B153-97184230F12A}"/>
    <cellStyle name="20% - Accent6 10" xfId="3663" hidden="1" xr:uid="{83BFAB83-872B-4AC4-B2D2-1F86AFA69D47}"/>
    <cellStyle name="20% - Accent6 10" xfId="4346" hidden="1" xr:uid="{C7996636-E5DD-4E9A-9621-F14F32DE6BF6}"/>
    <cellStyle name="20% - Accent6 10" xfId="4422" hidden="1" xr:uid="{0E749A4F-555E-4DD3-B57C-A5064D48393E}"/>
    <cellStyle name="20% - Accent6 10" xfId="4500" hidden="1" xr:uid="{75606BBF-AC35-4BEE-A704-803AD4CAEE56}"/>
    <cellStyle name="20% - Accent6 10" xfId="4578" hidden="1" xr:uid="{10B2691C-C8EC-4091-8D3C-6B3D37CD0495}"/>
    <cellStyle name="20% - Accent6 10" xfId="3996" hidden="1" xr:uid="{4F7D49B9-705B-4EBA-ACE6-412BDBF284DB}"/>
    <cellStyle name="20% - Accent6 10" xfId="3470" hidden="1" xr:uid="{9A7C3F9D-0FB2-410D-AA98-1D367D799DC0}"/>
    <cellStyle name="20% - Accent6 10" xfId="4878" hidden="1" xr:uid="{2D355E14-F4EA-414A-95CB-2367C017FBB2}"/>
    <cellStyle name="20% - Accent6 10" xfId="4954" hidden="1" xr:uid="{C06C1CEE-04D9-4920-BB19-51C49E16B2DA}"/>
    <cellStyle name="20% - Accent6 10" xfId="5032" hidden="1" xr:uid="{BE151EBE-6B94-4B8C-8E77-AC890F965AC0}"/>
    <cellStyle name="20% - Accent6 10" xfId="5215" hidden="1" xr:uid="{6D832150-55D3-48FC-9F3D-64BDBAA2D28C}"/>
    <cellStyle name="20% - Accent6 10" xfId="5291" hidden="1" xr:uid="{01AFDA59-060B-4D53-9E0B-9D7F40A6C44B}"/>
    <cellStyle name="20% - Accent6 10" xfId="5369" hidden="1" xr:uid="{512701D7-F44E-47D7-A15C-A3A3134E5D9A}"/>
    <cellStyle name="20% - Accent6 10" xfId="5552" hidden="1" xr:uid="{A4BB8BC6-A8A7-49CA-A8F4-72BC9C181AF3}"/>
    <cellStyle name="20% - Accent6 10" xfId="5628" hidden="1" xr:uid="{F9BDEA60-AEF6-4E07-AD63-FEBE227B82B0}"/>
    <cellStyle name="20% - Accent6 10" xfId="5730" hidden="1" xr:uid="{4CFD8617-1CD5-4B4C-8902-42FBE7C34134}"/>
    <cellStyle name="20% - Accent6 10" xfId="5804" hidden="1" xr:uid="{1F5724C9-A14E-42FA-8E42-312D25548B3C}"/>
    <cellStyle name="20% - Accent6 10" xfId="5880" hidden="1" xr:uid="{4738E29A-A884-40B5-804E-E801990D50C5}"/>
    <cellStyle name="20% - Accent6 10" xfId="5958" hidden="1" xr:uid="{921E1E5E-CDF8-45E2-A355-1AF881FAB36D}"/>
    <cellStyle name="20% - Accent6 10" xfId="6543" hidden="1" xr:uid="{EA03D5C8-B932-4FC8-B9EA-57C815F060F1}"/>
    <cellStyle name="20% - Accent6 10" xfId="6619" hidden="1" xr:uid="{36A66374-996D-463D-9294-B141E12E9D50}"/>
    <cellStyle name="20% - Accent6 10" xfId="6698" hidden="1" xr:uid="{530E0514-F1E2-478F-802F-2F091E3FB892}"/>
    <cellStyle name="20% - Accent6 10" xfId="6799" hidden="1" xr:uid="{61AB9856-9CF6-4D8D-B129-C22238262C4B}"/>
    <cellStyle name="20% - Accent6 10" xfId="6360" hidden="1" xr:uid="{8BC0CBB0-CA9E-49A3-B96F-9046DA37B6DE}"/>
    <cellStyle name="20% - Accent6 10" xfId="6455" hidden="1" xr:uid="{04DB9D7D-5D07-450A-BCB1-4BB5FC960CE5}"/>
    <cellStyle name="20% - Accent6 10" xfId="7138" hidden="1" xr:uid="{6D5FA6DA-1DAA-4514-80FF-76F7C743AB27}"/>
    <cellStyle name="20% - Accent6 10" xfId="7214" hidden="1" xr:uid="{5763FE17-BC9E-4517-BB3E-C66CD9D818C3}"/>
    <cellStyle name="20% - Accent6 10" xfId="7292" hidden="1" xr:uid="{D2C5EF85-9AC3-46A7-9FB6-D27CC20CE6AD}"/>
    <cellStyle name="20% - Accent6 10" xfId="7370" hidden="1" xr:uid="{8FFB273C-DB41-40DA-89A6-A9510D10E721}"/>
    <cellStyle name="20% - Accent6 10" xfId="6788" hidden="1" xr:uid="{E9BC5D9B-2B07-4FFC-8B44-9D197C9E39B8}"/>
    <cellStyle name="20% - Accent6 10" xfId="6262" hidden="1" xr:uid="{4ABB00B9-E174-4E2D-BB04-EE96EA826966}"/>
    <cellStyle name="20% - Accent6 10" xfId="7670" hidden="1" xr:uid="{256B5778-5B05-41F3-AF2E-FCB07093809C}"/>
    <cellStyle name="20% - Accent6 10" xfId="7746" hidden="1" xr:uid="{25E5C0AA-17FC-4011-9F44-333E04C2E895}"/>
    <cellStyle name="20% - Accent6 10" xfId="7824" hidden="1" xr:uid="{5145D59F-EADF-4649-8EA1-56161A225096}"/>
    <cellStyle name="20% - Accent6 10" xfId="8007" hidden="1" xr:uid="{06D06F0D-2294-40F4-A0FA-27C5BE5C141F}"/>
    <cellStyle name="20% - Accent6 10" xfId="8083" hidden="1" xr:uid="{54BEA342-BADF-45B3-A425-E3C905AA769B}"/>
    <cellStyle name="20% - Accent6 10" xfId="8161" hidden="1" xr:uid="{5C7AE927-34EC-4DEA-B772-E462CEFEDBC4}"/>
    <cellStyle name="20% - Accent6 10" xfId="8344" hidden="1" xr:uid="{EE5BEB31-B689-4CB3-8B5D-ADF531D16686}"/>
    <cellStyle name="20% - Accent6 10" xfId="8420" hidden="1" xr:uid="{6362BCBC-0F99-4445-820B-3656F37A342C}"/>
    <cellStyle name="20% - Accent6 11" xfId="158" hidden="1" xr:uid="{73F8EAD9-4A1C-401E-BB70-F1E1CA10CE95}"/>
    <cellStyle name="20% - Accent6 11" xfId="232" hidden="1" xr:uid="{1C8C7498-0EF9-4C18-A4E6-C6287BC081CD}"/>
    <cellStyle name="20% - Accent6 11" xfId="308" hidden="1" xr:uid="{E2B5FE23-AC87-4013-BC93-0AEE0C0C230E}"/>
    <cellStyle name="20% - Accent6 11" xfId="386" hidden="1" xr:uid="{43DF5FE1-751D-4556-AFF3-BBF357632196}"/>
    <cellStyle name="20% - Accent6 11" xfId="971" hidden="1" xr:uid="{A59FF83F-43E0-45DE-8760-4F85F245283B}"/>
    <cellStyle name="20% - Accent6 11" xfId="1047" hidden="1" xr:uid="{6DAF86C8-8FF5-431F-AAF1-15AD137247EA}"/>
    <cellStyle name="20% - Accent6 11" xfId="1126" hidden="1" xr:uid="{F56C3170-D0F5-4588-BCFA-639B76A82BFE}"/>
    <cellStyle name="20% - Accent6 11" xfId="1169" hidden="1" xr:uid="{AFAD4348-84B0-48F9-925E-931BFFDED978}"/>
    <cellStyle name="20% - Accent6 11" xfId="616" hidden="1" xr:uid="{5654B1D4-A8F1-4F71-AC33-F01AD861EDF0}"/>
    <cellStyle name="20% - Accent6 11" xfId="875" hidden="1" xr:uid="{E0676C9F-EAF6-4F47-829E-9C2F36F375C2}"/>
    <cellStyle name="20% - Accent6 11" xfId="1566" hidden="1" xr:uid="{227AADF6-CDE7-4F99-B96F-39C41B6F52B8}"/>
    <cellStyle name="20% - Accent6 11" xfId="1642" hidden="1" xr:uid="{E8DD3AF9-4C4F-4CB7-B227-E80F0942E2F2}"/>
    <cellStyle name="20% - Accent6 11" xfId="1720" hidden="1" xr:uid="{1A4AF612-5652-4A13-A143-B3F1113B3F98}"/>
    <cellStyle name="20% - Accent6 11" xfId="1757" hidden="1" xr:uid="{53B1CE8A-A387-4382-BB77-BB52C1A94EDA}"/>
    <cellStyle name="20% - Accent6 11" xfId="739" hidden="1" xr:uid="{B7AA029E-77D3-4F4F-A96E-C1DB1A3BD5A2}"/>
    <cellStyle name="20% - Accent6 11" xfId="1355" hidden="1" xr:uid="{214B527F-531E-4764-8506-30A098FD13A6}"/>
    <cellStyle name="20% - Accent6 11" xfId="2098" hidden="1" xr:uid="{EF17EB4C-CBD0-448B-8A00-51132889A701}"/>
    <cellStyle name="20% - Accent6 11" xfId="2174" hidden="1" xr:uid="{403858CD-947C-480B-8A95-85763F0C78AA}"/>
    <cellStyle name="20% - Accent6 11" xfId="2252" hidden="1" xr:uid="{9434FB59-5F02-4384-A680-8E9E7D5F94DD}"/>
    <cellStyle name="20% - Accent6 11" xfId="2435" hidden="1" xr:uid="{A9BC255D-C678-41D8-A00E-857CA4BDC883}"/>
    <cellStyle name="20% - Accent6 11" xfId="2511" hidden="1" xr:uid="{B57C751D-C71C-4143-BEAD-2AA4BC87F38C}"/>
    <cellStyle name="20% - Accent6 11" xfId="2589" hidden="1" xr:uid="{AB615091-EA70-42AF-9939-9AD978D1B0B5}"/>
    <cellStyle name="20% - Accent6 11" xfId="2772" hidden="1" xr:uid="{69F21705-9C21-452A-A528-BE0DF1B2EF13}"/>
    <cellStyle name="20% - Accent6 11" xfId="2848" hidden="1" xr:uid="{1EF1B42D-6DE5-4235-8E99-EAC98A823CA9}"/>
    <cellStyle name="20% - Accent6 11" xfId="2951" hidden="1" xr:uid="{C3F0DA4C-D33B-4069-BFC0-8A6C2724ED7E}"/>
    <cellStyle name="20% - Accent6 11" xfId="3025" hidden="1" xr:uid="{F905986A-E33D-4BA1-AE29-5BF2D8A54DD0}"/>
    <cellStyle name="20% - Accent6 11" xfId="3101" hidden="1" xr:uid="{73B4822E-C631-4AB5-8DC4-0D8E19019380}"/>
    <cellStyle name="20% - Accent6 11" xfId="3179" hidden="1" xr:uid="{05E06E0B-5168-48CE-8066-82138F712973}"/>
    <cellStyle name="20% - Accent6 11" xfId="3764" hidden="1" xr:uid="{5421484F-131E-449A-AC69-EB425F43DCF8}"/>
    <cellStyle name="20% - Accent6 11" xfId="3840" hidden="1" xr:uid="{4F1647F8-6777-449E-A3AC-0A7A169B5859}"/>
    <cellStyle name="20% - Accent6 11" xfId="3919" hidden="1" xr:uid="{ECCFF840-CDEE-407C-B074-63C659A61385}"/>
    <cellStyle name="20% - Accent6 11" xfId="3962" hidden="1" xr:uid="{47CF2534-D2C7-4FCB-B9B7-145B73121A69}"/>
    <cellStyle name="20% - Accent6 11" xfId="3409" hidden="1" xr:uid="{71CE59E3-6058-41B3-B93D-4381034A79B4}"/>
    <cellStyle name="20% - Accent6 11" xfId="3668" hidden="1" xr:uid="{6F1916EF-06EB-4F1C-93C7-5252B6090B6B}"/>
    <cellStyle name="20% - Accent6 11" xfId="4359" hidden="1" xr:uid="{79BE90D4-2D50-455E-ABC5-622327292266}"/>
    <cellStyle name="20% - Accent6 11" xfId="4435" hidden="1" xr:uid="{496BA08E-6FE3-4B17-8957-2E851ABD52E1}"/>
    <cellStyle name="20% - Accent6 11" xfId="4513" hidden="1" xr:uid="{A9F6EA59-153E-4413-BFBB-6470D0B02608}"/>
    <cellStyle name="20% - Accent6 11" xfId="4550" hidden="1" xr:uid="{006D153F-B5D5-4AE7-A4F1-276F68607269}"/>
    <cellStyle name="20% - Accent6 11" xfId="3532" hidden="1" xr:uid="{03B03A16-E3AB-4950-8543-D14DDE8C4B83}"/>
    <cellStyle name="20% - Accent6 11" xfId="4148" hidden="1" xr:uid="{ADC11397-5807-48E1-B092-D3E47D7EFDFF}"/>
    <cellStyle name="20% - Accent6 11" xfId="4891" hidden="1" xr:uid="{4B0B1492-6667-4DD8-8688-A8D67806A78C}"/>
    <cellStyle name="20% - Accent6 11" xfId="4967" hidden="1" xr:uid="{BE9284DC-237B-4B4B-82A3-EBCE371FE75D}"/>
    <cellStyle name="20% - Accent6 11" xfId="5045" hidden="1" xr:uid="{7CFB922B-017D-4AF4-A029-0B788AA53973}"/>
    <cellStyle name="20% - Accent6 11" xfId="5228" hidden="1" xr:uid="{EFBC9D64-268D-4394-BB3E-4DB45462CF31}"/>
    <cellStyle name="20% - Accent6 11" xfId="5304" hidden="1" xr:uid="{FB8E260B-D213-454B-BFCB-B6CBDCED2B3E}"/>
    <cellStyle name="20% - Accent6 11" xfId="5382" hidden="1" xr:uid="{148630D4-1DA9-43FA-A9E1-DB10742ABB86}"/>
    <cellStyle name="20% - Accent6 11" xfId="5565" hidden="1" xr:uid="{0592BACF-41C1-45B1-90E6-8A723A17DFB5}"/>
    <cellStyle name="20% - Accent6 11" xfId="5641" hidden="1" xr:uid="{528C3389-A155-4B20-A967-F0C5AE42770B}"/>
    <cellStyle name="20% - Accent6 11" xfId="5743" hidden="1" xr:uid="{15604680-25FB-4F03-B2DB-C9A3129B36D5}"/>
    <cellStyle name="20% - Accent6 11" xfId="5817" hidden="1" xr:uid="{43D02770-14C0-4F80-9225-D8BB1E2D41F2}"/>
    <cellStyle name="20% - Accent6 11" xfId="5893" hidden="1" xr:uid="{C2884774-B67D-4910-8254-E78162DC6A00}"/>
    <cellStyle name="20% - Accent6 11" xfId="5971" hidden="1" xr:uid="{DFDDE457-D53B-4841-86D9-456D987625FD}"/>
    <cellStyle name="20% - Accent6 11" xfId="6556" hidden="1" xr:uid="{0F3A0B49-E584-4C43-A1D3-7C6192922525}"/>
    <cellStyle name="20% - Accent6 11" xfId="6632" hidden="1" xr:uid="{EC2223D5-4A01-4B32-97D5-6F9F2A6DE95A}"/>
    <cellStyle name="20% - Accent6 11" xfId="6711" hidden="1" xr:uid="{19317D8D-5A4C-4455-85BD-5502B76C6C1D}"/>
    <cellStyle name="20% - Accent6 11" xfId="6754" hidden="1" xr:uid="{EF38B105-64D3-4E25-9C2E-FC0298612CFD}"/>
    <cellStyle name="20% - Accent6 11" xfId="6201" hidden="1" xr:uid="{C006810A-FF15-45BE-BF74-CA8D191708AE}"/>
    <cellStyle name="20% - Accent6 11" xfId="6460" hidden="1" xr:uid="{8AEAC28A-C2E0-4CFF-B03D-A57455E1D4C4}"/>
    <cellStyle name="20% - Accent6 11" xfId="7151" hidden="1" xr:uid="{B0A9D3C3-5641-4ADC-934E-CAA88C60BFFC}"/>
    <cellStyle name="20% - Accent6 11" xfId="7227" hidden="1" xr:uid="{D69C8CBB-CD73-440E-AA78-63E470A476BA}"/>
    <cellStyle name="20% - Accent6 11" xfId="7305" hidden="1" xr:uid="{445A5B6F-FFB0-4614-82E5-30725CFF4334}"/>
    <cellStyle name="20% - Accent6 11" xfId="7342" hidden="1" xr:uid="{4561046A-99DC-4662-81E5-40EB4DBAE613}"/>
    <cellStyle name="20% - Accent6 11" xfId="6324" hidden="1" xr:uid="{8CB39870-282F-4495-B495-2DA3A1199318}"/>
    <cellStyle name="20% - Accent6 11" xfId="6940" hidden="1" xr:uid="{08D3A16B-9950-4E42-B80A-4A08207D5196}"/>
    <cellStyle name="20% - Accent6 11" xfId="7683" hidden="1" xr:uid="{E80677FC-1216-46E4-93AB-857549D66E2B}"/>
    <cellStyle name="20% - Accent6 11" xfId="7759" hidden="1" xr:uid="{9EDF14D8-2F47-40EE-BF05-BDC189FE7051}"/>
    <cellStyle name="20% - Accent6 11" xfId="7837" hidden="1" xr:uid="{52B3B7C2-C755-436C-B168-EDD3A85C10FB}"/>
    <cellStyle name="20% - Accent6 11" xfId="8020" hidden="1" xr:uid="{93EBE46F-A31E-430F-BD18-6A99B518FA85}"/>
    <cellStyle name="20% - Accent6 11" xfId="8096" hidden="1" xr:uid="{969E7B3C-3A58-44C7-8E17-D3696D78342B}"/>
    <cellStyle name="20% - Accent6 11" xfId="8174" hidden="1" xr:uid="{AAF369FA-FA7A-4367-B0AD-33941111AD21}"/>
    <cellStyle name="20% - Accent6 11" xfId="8357" hidden="1" xr:uid="{064C27AD-CB6E-4A0F-89BA-A1AC9B75ABE1}"/>
    <cellStyle name="20% - Accent6 11" xfId="8433" hidden="1" xr:uid="{188B68EA-BBA7-4959-AE79-4E29F1ACF07E}"/>
    <cellStyle name="20% - Accent6 12" xfId="171" hidden="1" xr:uid="{5CFC8AED-3411-4225-A56F-CFC33763F51F}"/>
    <cellStyle name="20% - Accent6 12" xfId="246" hidden="1" xr:uid="{C40C1C4A-9FB8-41F7-A098-6690CFBFA25A}"/>
    <cellStyle name="20% - Accent6 12" xfId="321" hidden="1" xr:uid="{EA865DD7-21F4-49CE-A021-520739DB19F0}"/>
    <cellStyle name="20% - Accent6 12" xfId="399" hidden="1" xr:uid="{5FF2BD33-B1DF-41E9-9D22-232EF004A9B0}"/>
    <cellStyle name="20% - Accent6 12" xfId="985" hidden="1" xr:uid="{8CE0C1B7-C518-4CAD-BB14-0FEA5BD88717}"/>
    <cellStyle name="20% - Accent6 12" xfId="1060" hidden="1" xr:uid="{999E5226-7C79-4D56-98C5-2ECC4D294743}"/>
    <cellStyle name="20% - Accent6 12" xfId="1139" hidden="1" xr:uid="{EEBAB020-97F3-402A-BE7C-8E268DE618FF}"/>
    <cellStyle name="20% - Accent6 12" xfId="1208" hidden="1" xr:uid="{085F9B49-5521-4D41-B454-BE4394F7E8E2}"/>
    <cellStyle name="20% - Accent6 12" xfId="622" hidden="1" xr:uid="{D96EE09F-D5CF-49F2-A686-082E53D700A5}"/>
    <cellStyle name="20% - Accent6 12" xfId="798" hidden="1" xr:uid="{A00EACBD-566A-465F-AE4F-D81ABA77774E}"/>
    <cellStyle name="20% - Accent6 12" xfId="1580" hidden="1" xr:uid="{9CD55A70-5984-4A05-B73D-A9EF9E22ACAA}"/>
    <cellStyle name="20% - Accent6 12" xfId="1655" hidden="1" xr:uid="{B20073F2-DD89-4126-9405-E2308696703A}"/>
    <cellStyle name="20% - Accent6 12" xfId="1733" hidden="1" xr:uid="{7532A077-AEFA-42E5-B122-33673D181D2F}"/>
    <cellStyle name="20% - Accent6 12" xfId="1782" hidden="1" xr:uid="{2A0443C1-4A00-4040-A87F-49F019921468}"/>
    <cellStyle name="20% - Accent6 12" xfId="897" hidden="1" xr:uid="{74F2E5C4-72E3-47C6-97DB-DDDF31509233}"/>
    <cellStyle name="20% - Accent6 12" xfId="668" hidden="1" xr:uid="{B2C5DCC4-20EC-439B-8DBB-7044F83D82B8}"/>
    <cellStyle name="20% - Accent6 12" xfId="2112" hidden="1" xr:uid="{24F73ADF-D8F5-465D-8E3B-1CD9E95DA121}"/>
    <cellStyle name="20% - Accent6 12" xfId="2187" hidden="1" xr:uid="{BE1EE5E6-F891-4B90-9CF8-47392C26E9BE}"/>
    <cellStyle name="20% - Accent6 12" xfId="2265" hidden="1" xr:uid="{D8B63E36-3D7F-4A44-B0FE-779311E08D7B}"/>
    <cellStyle name="20% - Accent6 12" xfId="2449" hidden="1" xr:uid="{43A55806-12BC-45CF-AACF-56E4EF441B99}"/>
    <cellStyle name="20% - Accent6 12" xfId="2524" hidden="1" xr:uid="{A6FDA28C-9080-4B51-801C-B54AC0873BDB}"/>
    <cellStyle name="20% - Accent6 12" xfId="2602" hidden="1" xr:uid="{0A7452EC-ACEF-4CAB-A96E-BC492F0D2027}"/>
    <cellStyle name="20% - Accent6 12" xfId="2786" hidden="1" xr:uid="{EBA97B70-5B12-4246-A14F-5C5D5A27774B}"/>
    <cellStyle name="20% - Accent6 12" xfId="2861" hidden="1" xr:uid="{1FEE344F-0CEB-4707-BDEA-CBF765012380}"/>
    <cellStyle name="20% - Accent6 12" xfId="2964" hidden="1" xr:uid="{ECE69F27-06CC-43AC-BA15-3939D668039C}"/>
    <cellStyle name="20% - Accent6 12" xfId="3039" hidden="1" xr:uid="{D22E5A27-1F4D-461D-9215-EBCBDE3F19CC}"/>
    <cellStyle name="20% - Accent6 12" xfId="3114" hidden="1" xr:uid="{DBC52FA3-AF96-42D0-8537-0017A36384F6}"/>
    <cellStyle name="20% - Accent6 12" xfId="3192" hidden="1" xr:uid="{B5484D24-91CF-452F-BA23-CEAACE7BD0FB}"/>
    <cellStyle name="20% - Accent6 12" xfId="3778" hidden="1" xr:uid="{D3541F92-2F1C-49D4-B4DE-3B6EC91FF0A1}"/>
    <cellStyle name="20% - Accent6 12" xfId="3853" hidden="1" xr:uid="{35B1AAA4-3400-4FB2-A4A5-2926C1E2BE52}"/>
    <cellStyle name="20% - Accent6 12" xfId="3932" hidden="1" xr:uid="{66D6E645-1F1C-4FCA-A4F9-D70A5C18AE76}"/>
    <cellStyle name="20% - Accent6 12" xfId="4001" hidden="1" xr:uid="{3D3B4885-EA92-439F-8186-4E34DF663766}"/>
    <cellStyle name="20% - Accent6 12" xfId="3415" hidden="1" xr:uid="{0C94A09E-F744-46C6-9B51-F486BB8629D5}"/>
    <cellStyle name="20% - Accent6 12" xfId="3591" hidden="1" xr:uid="{A08D7E20-8BAD-44DB-86E9-29482DE7D4AC}"/>
    <cellStyle name="20% - Accent6 12" xfId="4373" hidden="1" xr:uid="{7363C071-9E5A-4113-87A3-6FA7A73D1E2C}"/>
    <cellStyle name="20% - Accent6 12" xfId="4448" hidden="1" xr:uid="{36849244-9628-48B5-962D-51979C5D8689}"/>
    <cellStyle name="20% - Accent6 12" xfId="4526" hidden="1" xr:uid="{D5675597-9811-4914-BDDE-A0826AE2E7AA}"/>
    <cellStyle name="20% - Accent6 12" xfId="4575" hidden="1" xr:uid="{CA5207EB-F674-4CBF-97FA-BBDE7D2ECFF8}"/>
    <cellStyle name="20% - Accent6 12" xfId="3690" hidden="1" xr:uid="{0944EFC5-0F70-4CC6-9C15-D19543E190B0}"/>
    <cellStyle name="20% - Accent6 12" xfId="3461" hidden="1" xr:uid="{AF141BBA-811F-4856-921C-F1AB924C6086}"/>
    <cellStyle name="20% - Accent6 12" xfId="4905" hidden="1" xr:uid="{41285BBF-D03C-44AE-B95E-5AEA2EC1B6AB}"/>
    <cellStyle name="20% - Accent6 12" xfId="4980" hidden="1" xr:uid="{E844CE2B-260F-4F7A-B3C6-167277CA8DB4}"/>
    <cellStyle name="20% - Accent6 12" xfId="5058" hidden="1" xr:uid="{FC4D1E91-33F6-41F9-A9B9-D46F1523688C}"/>
    <cellStyle name="20% - Accent6 12" xfId="5242" hidden="1" xr:uid="{D92BF185-3412-468A-8642-AFDC533037B2}"/>
    <cellStyle name="20% - Accent6 12" xfId="5317" hidden="1" xr:uid="{E5BDC672-D843-4DD1-AD63-A0EC994EECB0}"/>
    <cellStyle name="20% - Accent6 12" xfId="5395" hidden="1" xr:uid="{A34CC20F-AA49-4FE6-B74D-784A7B641904}"/>
    <cellStyle name="20% - Accent6 12" xfId="5579" hidden="1" xr:uid="{2CF237C0-54B1-4A6C-9FA5-9AEEA4DE831B}"/>
    <cellStyle name="20% - Accent6 12" xfId="5654" hidden="1" xr:uid="{516B1EAE-D83D-4144-9547-2B8908435757}"/>
    <cellStyle name="20% - Accent6 12" xfId="5756" hidden="1" xr:uid="{844BFEC8-B8DF-42FD-8F4F-A3A67B1720CE}"/>
    <cellStyle name="20% - Accent6 12" xfId="5831" hidden="1" xr:uid="{25D37D12-98A5-4C97-BDB5-6DD7302099F1}"/>
    <cellStyle name="20% - Accent6 12" xfId="5906" hidden="1" xr:uid="{9053692A-F821-4D4F-83DD-558B3749C3ED}"/>
    <cellStyle name="20% - Accent6 12" xfId="5984" hidden="1" xr:uid="{7D537C07-1695-43DA-94EB-1D9E01E3F107}"/>
    <cellStyle name="20% - Accent6 12" xfId="6570" hidden="1" xr:uid="{534BA8EA-397E-465C-A7D4-9051DA885AA3}"/>
    <cellStyle name="20% - Accent6 12" xfId="6645" hidden="1" xr:uid="{50DB9089-7115-4CBD-8D35-52B02A58754B}"/>
    <cellStyle name="20% - Accent6 12" xfId="6724" hidden="1" xr:uid="{2753A2EE-6949-4C3A-BECE-CC440AE91F8E}"/>
    <cellStyle name="20% - Accent6 12" xfId="6793" hidden="1" xr:uid="{7252C6EA-B934-41F0-B18D-D095748CB73A}"/>
    <cellStyle name="20% - Accent6 12" xfId="6207" hidden="1" xr:uid="{62DAD4DC-A460-48EA-930C-FE9DC5C5200E}"/>
    <cellStyle name="20% - Accent6 12" xfId="6383" hidden="1" xr:uid="{70F80849-7DFD-452F-9142-A6FBD1843C01}"/>
    <cellStyle name="20% - Accent6 12" xfId="7165" hidden="1" xr:uid="{EE91E48A-F4B0-4D1A-9EC7-7E2F34891654}"/>
    <cellStyle name="20% - Accent6 12" xfId="7240" hidden="1" xr:uid="{E8518E10-12ED-47A0-B3DB-B649AEF47986}"/>
    <cellStyle name="20% - Accent6 12" xfId="7318" hidden="1" xr:uid="{A3EE3F07-2CDC-4004-820A-2F981FBCDDA0}"/>
    <cellStyle name="20% - Accent6 12" xfId="7367" hidden="1" xr:uid="{900B17C1-9FA0-4FD8-A7B2-24B093493183}"/>
    <cellStyle name="20% - Accent6 12" xfId="6482" hidden="1" xr:uid="{FC8C48E2-24E0-4698-8F50-81D586EBA470}"/>
    <cellStyle name="20% - Accent6 12" xfId="6253" hidden="1" xr:uid="{A27B2971-D1AC-4CD1-846C-85D8A30DC6EA}"/>
    <cellStyle name="20% - Accent6 12" xfId="7697" hidden="1" xr:uid="{17F55B7C-EBDD-4C66-8817-0DE9320BEEE8}"/>
    <cellStyle name="20% - Accent6 12" xfId="7772" hidden="1" xr:uid="{6BA07E76-DC85-4D67-88E8-F6F78BECB204}"/>
    <cellStyle name="20% - Accent6 12" xfId="7850" hidden="1" xr:uid="{BA63ED40-1524-47CD-93E8-A82637173E2F}"/>
    <cellStyle name="20% - Accent6 12" xfId="8034" hidden="1" xr:uid="{E0B96E8C-17CA-4113-B905-E94CCF513DC5}"/>
    <cellStyle name="20% - Accent6 12" xfId="8109" hidden="1" xr:uid="{AF4A8FAC-4E9A-47D9-8B26-E8FE3406FF54}"/>
    <cellStyle name="20% - Accent6 12" xfId="8187" hidden="1" xr:uid="{2C2D09B2-82D2-42D6-A6C0-C2844194C69E}"/>
    <cellStyle name="20% - Accent6 12" xfId="8371" hidden="1" xr:uid="{2ED2B33B-17F9-47EA-B37A-13954C5E28F7}"/>
    <cellStyle name="20% - Accent6 12" xfId="8446" hidden="1" xr:uid="{61F7A0EF-6324-4360-B385-62E705070EC7}"/>
    <cellStyle name="20% - Accent6 13" xfId="412" hidden="1" xr:uid="{E527217B-EA2E-40F5-99C1-9CE2351C70A2}"/>
    <cellStyle name="20% - Accent6 13" xfId="527" hidden="1" xr:uid="{7F3684FF-049A-4F58-9C85-CC401E061DF2}"/>
    <cellStyle name="20% - Accent6 13" xfId="1250" hidden="1" xr:uid="{DFA6E326-6FA7-42EE-BC01-F351CAC7AED8}"/>
    <cellStyle name="20% - Accent6 13" xfId="1423" hidden="1" xr:uid="{458CE61B-9768-4557-98ED-AA54C45041D6}"/>
    <cellStyle name="20% - Accent6 13" xfId="1816" hidden="1" xr:uid="{85C20764-E7A6-4A7F-BB54-C162800256C2}"/>
    <cellStyle name="20% - Accent6 13" xfId="1964" hidden="1" xr:uid="{3F8D1D2B-79D8-4DB1-BDD2-F717273781D2}"/>
    <cellStyle name="20% - Accent6 13" xfId="2302" hidden="1" xr:uid="{076D89B3-7647-408C-AD0A-09028FE11FDF}"/>
    <cellStyle name="20% - Accent6 13" xfId="2639" hidden="1" xr:uid="{17C85CC6-ECD6-4BFE-A889-4E09AA87A9EC}"/>
    <cellStyle name="20% - Accent6 13" xfId="3205" hidden="1" xr:uid="{4028CC41-F63A-4F66-9A32-A4A50504B466}"/>
    <cellStyle name="20% - Accent6 13" xfId="3320" hidden="1" xr:uid="{875F38C0-5D34-4120-AEDC-ABB7B6078341}"/>
    <cellStyle name="20% - Accent6 13" xfId="4043" hidden="1" xr:uid="{4D81B472-C397-4F11-AB4B-E1BE6A5BDE04}"/>
    <cellStyle name="20% - Accent6 13" xfId="4216" hidden="1" xr:uid="{0B1138D2-20C3-474A-B841-E757190BA26F}"/>
    <cellStyle name="20% - Accent6 13" xfId="4609" hidden="1" xr:uid="{3B769C8D-5CF0-40E3-A26D-21FCFEE00130}"/>
    <cellStyle name="20% - Accent6 13" xfId="4757" hidden="1" xr:uid="{0363689A-62A3-433E-91BC-578932E796F1}"/>
    <cellStyle name="20% - Accent6 13" xfId="5095" hidden="1" xr:uid="{762AB3E5-225C-4564-BB5D-1E8637EBBF9F}"/>
    <cellStyle name="20% - Accent6 13" xfId="5432" hidden="1" xr:uid="{A398E37B-82F0-4B98-AE4E-A794AD5521F4}"/>
    <cellStyle name="20% - Accent6 13" xfId="5997" hidden="1" xr:uid="{4C5E968C-A128-435F-BB98-84046041A007}"/>
    <cellStyle name="20% - Accent6 13" xfId="6112" hidden="1" xr:uid="{73F3CC5F-E9C3-4F1B-97AA-0307FB9B04CB}"/>
    <cellStyle name="20% - Accent6 13" xfId="6835" hidden="1" xr:uid="{B8D373F5-1F2E-4DAD-AD48-56FE9BAD6390}"/>
    <cellStyle name="20% - Accent6 13" xfId="7008" hidden="1" xr:uid="{DD5D0D24-9C90-4893-B258-038552788057}"/>
    <cellStyle name="20% - Accent6 13" xfId="7401" hidden="1" xr:uid="{81256D49-E987-4542-903C-D38DC0D4BB10}"/>
    <cellStyle name="20% - Accent6 13" xfId="7549" hidden="1" xr:uid="{0D57399B-3759-4A72-9BD5-C67B0465DEB9}"/>
    <cellStyle name="20% - Accent6 13" xfId="7887" hidden="1" xr:uid="{D3BDC36B-F47E-4A0E-8D28-E292F863C690}"/>
    <cellStyle name="20% - Accent6 13" xfId="8224" hidden="1" xr:uid="{60A86307-C4E9-486A-B519-34C6F0DCFA10}"/>
    <cellStyle name="20% - Accent6 3 2 3 2" xfId="487" hidden="1" xr:uid="{44F4A014-6FEF-44D0-A6BE-E476D98997ED}"/>
    <cellStyle name="20% - Accent6 3 2 3 2" xfId="602" hidden="1" xr:uid="{E1331150-282F-4B85-9CAB-CA15DAA5FC0A}"/>
    <cellStyle name="20% - Accent6 3 2 3 2" xfId="1325" hidden="1" xr:uid="{FDBE68E3-16C0-4290-B759-8C17DBF2808C}"/>
    <cellStyle name="20% - Accent6 3 2 3 2" xfId="1498" hidden="1" xr:uid="{5984ABFA-17D4-4B37-8A46-9C34EADB788D}"/>
    <cellStyle name="20% - Accent6 3 2 3 2" xfId="1891" hidden="1" xr:uid="{250A60BC-59CA-4943-AA15-2C2FEBC7B2C2}"/>
    <cellStyle name="20% - Accent6 3 2 3 2" xfId="2039" hidden="1" xr:uid="{E38F2047-9A24-40DE-8B43-D763EFE36D97}"/>
    <cellStyle name="20% - Accent6 3 2 3 2" xfId="2377" hidden="1" xr:uid="{ECEF539E-4599-419A-B969-309E14D49A0D}"/>
    <cellStyle name="20% - Accent6 3 2 3 2" xfId="2714" hidden="1" xr:uid="{6CE4351D-845A-4E0F-ABD7-8A2E1AF148F0}"/>
    <cellStyle name="20% - Accent6 3 2 3 2" xfId="3280" hidden="1" xr:uid="{C66240FD-21CB-4F04-9996-FEBFE1A8613E}"/>
    <cellStyle name="20% - Accent6 3 2 3 2" xfId="3395" hidden="1" xr:uid="{177DA3EF-BD41-4D00-AC1A-F82510B62B50}"/>
    <cellStyle name="20% - Accent6 3 2 3 2" xfId="4118" hidden="1" xr:uid="{68CEDE5A-9579-46A7-B78E-1C6290721963}"/>
    <cellStyle name="20% - Accent6 3 2 3 2" xfId="4291" hidden="1" xr:uid="{284D2326-C58A-4389-A4BC-FC3C184A874C}"/>
    <cellStyle name="20% - Accent6 3 2 3 2" xfId="4684" hidden="1" xr:uid="{2F9A1A03-A4DE-40ED-A4CB-8658CE3B76EF}"/>
    <cellStyle name="20% - Accent6 3 2 3 2" xfId="4832" hidden="1" xr:uid="{3798BD5B-3FD6-49DF-8CE4-9DEF686EB696}"/>
    <cellStyle name="20% - Accent6 3 2 3 2" xfId="5170" hidden="1" xr:uid="{D0362ABC-429B-4015-91D2-0909B1BAE5E3}"/>
    <cellStyle name="20% - Accent6 3 2 3 2" xfId="5507" hidden="1" xr:uid="{3144561B-EB14-4321-A8AA-2BFD8AB821DC}"/>
    <cellStyle name="20% - Accent6 3 2 3 2" xfId="6072" hidden="1" xr:uid="{E4479646-10CD-47A4-8591-D5DAD2727906}"/>
    <cellStyle name="20% - Accent6 3 2 3 2" xfId="6187" hidden="1" xr:uid="{325DE024-6561-4EBB-9D2B-BFF78441055F}"/>
    <cellStyle name="20% - Accent6 3 2 3 2" xfId="6910" hidden="1" xr:uid="{AB027470-FB1E-4A5B-8B68-DF53C8F36994}"/>
    <cellStyle name="20% - Accent6 3 2 3 2" xfId="7083" hidden="1" xr:uid="{C2B831CC-5394-4864-A74E-BEF25A4AE47A}"/>
    <cellStyle name="20% - Accent6 3 2 3 2" xfId="7476" hidden="1" xr:uid="{1B66E1C1-BC44-4101-A78C-702F814943DD}"/>
    <cellStyle name="20% - Accent6 3 2 3 2" xfId="7624" hidden="1" xr:uid="{6E2551A6-B6CD-4E44-B328-2983DEB4988A}"/>
    <cellStyle name="20% - Accent6 3 2 3 2" xfId="7962" hidden="1" xr:uid="{297657DB-D057-48BF-9D64-3A71221AE77B}"/>
    <cellStyle name="20% - Accent6 3 2 3 2" xfId="8299" hidden="1" xr:uid="{17741DC6-DF55-448C-8823-356997BF88F6}"/>
    <cellStyle name="20% - Accent6 3 2 4 2" xfId="448" hidden="1" xr:uid="{76661B50-91D6-4C9E-8EA6-CA221BF80377}"/>
    <cellStyle name="20% - Accent6 3 2 4 2" xfId="563" hidden="1" xr:uid="{C1D2EC62-EF4A-46A7-A0DE-EE245F4F7887}"/>
    <cellStyle name="20% - Accent6 3 2 4 2" xfId="1286" hidden="1" xr:uid="{587951B3-005E-415C-885D-6329ACA2277D}"/>
    <cellStyle name="20% - Accent6 3 2 4 2" xfId="1459" hidden="1" xr:uid="{B8D5B8F2-4A97-4C42-AD0D-D9EE859A9C24}"/>
    <cellStyle name="20% - Accent6 3 2 4 2" xfId="1852" hidden="1" xr:uid="{75EF2FB2-3145-42C0-939E-11A2AD8FB98E}"/>
    <cellStyle name="20% - Accent6 3 2 4 2" xfId="2000" hidden="1" xr:uid="{AEA0A575-09F6-44CA-9151-92036DAC9403}"/>
    <cellStyle name="20% - Accent6 3 2 4 2" xfId="2338" hidden="1" xr:uid="{E4029EAF-C3F6-4CE6-B54C-C07A6B135575}"/>
    <cellStyle name="20% - Accent6 3 2 4 2" xfId="2675" hidden="1" xr:uid="{7FFC963D-9BD5-45B8-9DC8-38BC8E0D9B60}"/>
    <cellStyle name="20% - Accent6 3 2 4 2" xfId="3241" hidden="1" xr:uid="{1980DB2B-D078-4C6C-8666-EBDB79677482}"/>
    <cellStyle name="20% - Accent6 3 2 4 2" xfId="3356" hidden="1" xr:uid="{FC028E52-002E-491D-A4B8-F56499EF5076}"/>
    <cellStyle name="20% - Accent6 3 2 4 2" xfId="4079" hidden="1" xr:uid="{BC140E13-A1B0-4206-B817-713498DF884F}"/>
    <cellStyle name="20% - Accent6 3 2 4 2" xfId="4252" hidden="1" xr:uid="{63530398-C57B-4141-BA57-BA17FC8357D7}"/>
    <cellStyle name="20% - Accent6 3 2 4 2" xfId="4645" hidden="1" xr:uid="{8D3E4D20-0AE3-4249-809C-0F67734C3CB1}"/>
    <cellStyle name="20% - Accent6 3 2 4 2" xfId="4793" hidden="1" xr:uid="{16DE4B9F-D292-4EF3-8FD8-641F3E220A0F}"/>
    <cellStyle name="20% - Accent6 3 2 4 2" xfId="5131" hidden="1" xr:uid="{D9263524-184B-49AB-8753-8CCC5C1EF08A}"/>
    <cellStyle name="20% - Accent6 3 2 4 2" xfId="5468" hidden="1" xr:uid="{05631F6E-9A7D-4354-9587-227A7453C041}"/>
    <cellStyle name="20% - Accent6 3 2 4 2" xfId="6033" hidden="1" xr:uid="{82AC8ED9-CFB7-4A35-95E1-9182AB683519}"/>
    <cellStyle name="20% - Accent6 3 2 4 2" xfId="6148" hidden="1" xr:uid="{2E2DE65C-280D-4240-8969-D26DC7526954}"/>
    <cellStyle name="20% - Accent6 3 2 4 2" xfId="6871" hidden="1" xr:uid="{4159586A-D532-45E6-B179-8B370BF0766F}"/>
    <cellStyle name="20% - Accent6 3 2 4 2" xfId="7044" hidden="1" xr:uid="{A017D0D1-C433-474B-ACFF-987489DB3501}"/>
    <cellStyle name="20% - Accent6 3 2 4 2" xfId="7437" hidden="1" xr:uid="{B7475E96-8BE9-462B-A32F-B8503692124D}"/>
    <cellStyle name="20% - Accent6 3 2 4 2" xfId="7585" hidden="1" xr:uid="{5F1ADA4A-73DF-4E0E-B0F0-BFF9652DB1CE}"/>
    <cellStyle name="20% - Accent6 3 2 4 2" xfId="7923" hidden="1" xr:uid="{A90758FC-77E0-4469-9F7D-60131206EE0C}"/>
    <cellStyle name="20% - Accent6 3 2 4 2" xfId="8260" hidden="1" xr:uid="{EDDF2F5F-7296-4078-896B-19333337C8E1}"/>
    <cellStyle name="20% - Accent6 3 3 3 2" xfId="447" hidden="1" xr:uid="{5D55688D-569A-46B2-9A7A-35D87BC9EDAC}"/>
    <cellStyle name="20% - Accent6 3 3 3 2" xfId="562" hidden="1" xr:uid="{6773025E-87D1-4CC1-96B7-89C7C55469D1}"/>
    <cellStyle name="20% - Accent6 3 3 3 2" xfId="1285" hidden="1" xr:uid="{F24FF6F1-88BC-4664-90A5-887952A1D9E8}"/>
    <cellStyle name="20% - Accent6 3 3 3 2" xfId="1458" hidden="1" xr:uid="{C0B33704-0454-4FC7-B3E8-59B4D21CE48F}"/>
    <cellStyle name="20% - Accent6 3 3 3 2" xfId="1851" hidden="1" xr:uid="{64FC682F-6F88-424C-A8D3-D664DBFE7EC6}"/>
    <cellStyle name="20% - Accent6 3 3 3 2" xfId="1999" hidden="1" xr:uid="{7D104913-A8C8-4A9C-A771-58AC0CC104AC}"/>
    <cellStyle name="20% - Accent6 3 3 3 2" xfId="2337" hidden="1" xr:uid="{D0B597DD-26BA-4905-8C29-9DFB22DA077F}"/>
    <cellStyle name="20% - Accent6 3 3 3 2" xfId="2674" hidden="1" xr:uid="{2189373A-7827-4C24-9A2E-C8E0B2E6F9EA}"/>
    <cellStyle name="20% - Accent6 3 3 3 2" xfId="3240" hidden="1" xr:uid="{089DEEBB-CFBA-480B-A7F3-A551D51C6D1F}"/>
    <cellStyle name="20% - Accent6 3 3 3 2" xfId="3355" hidden="1" xr:uid="{080A1CE6-0671-4A43-8717-50EA24E970E7}"/>
    <cellStyle name="20% - Accent6 3 3 3 2" xfId="4078" hidden="1" xr:uid="{7F0D9E63-94F3-4D84-94AF-EE8FAA6EF0AC}"/>
    <cellStyle name="20% - Accent6 3 3 3 2" xfId="4251" hidden="1" xr:uid="{DDF60EF4-DF69-4F9F-B97F-EFC73A5DDE49}"/>
    <cellStyle name="20% - Accent6 3 3 3 2" xfId="4644" hidden="1" xr:uid="{6D99CA16-D194-4401-B7E2-B5D62961FC86}"/>
    <cellStyle name="20% - Accent6 3 3 3 2" xfId="4792" hidden="1" xr:uid="{0C7EEC23-1DF1-4FF3-8904-4A96B2B8ED31}"/>
    <cellStyle name="20% - Accent6 3 3 3 2" xfId="5130" hidden="1" xr:uid="{9B12860A-FC02-48E9-9633-B6BF1F299D69}"/>
    <cellStyle name="20% - Accent6 3 3 3 2" xfId="5467" hidden="1" xr:uid="{A49159C1-EC0F-41FA-80D2-8E03BA2A6FD5}"/>
    <cellStyle name="20% - Accent6 3 3 3 2" xfId="6032" hidden="1" xr:uid="{A44F05A1-4E97-4F37-862A-E0A464391D4A}"/>
    <cellStyle name="20% - Accent6 3 3 3 2" xfId="6147" hidden="1" xr:uid="{421E6BD8-C7F6-4DC0-B6D0-357F3439938E}"/>
    <cellStyle name="20% - Accent6 3 3 3 2" xfId="6870" hidden="1" xr:uid="{C9AEB2A2-C56C-437E-A379-E865B24AD368}"/>
    <cellStyle name="20% - Accent6 3 3 3 2" xfId="7043" hidden="1" xr:uid="{091E9730-140D-4690-A841-BA9520638F41}"/>
    <cellStyle name="20% - Accent6 3 3 3 2" xfId="7436" hidden="1" xr:uid="{F367477D-5F1E-412A-AEA0-04705ADECFF5}"/>
    <cellStyle name="20% - Accent6 3 3 3 2" xfId="7584" hidden="1" xr:uid="{8E33828E-8C0C-46EA-A21B-A189A082C478}"/>
    <cellStyle name="20% - Accent6 3 3 3 2" xfId="7922" hidden="1" xr:uid="{37A38522-FDA5-4B1E-BE3C-E01049B7701A}"/>
    <cellStyle name="20% - Accent6 3 3 3 2" xfId="8259" hidden="1" xr:uid="{32D09C06-432F-4AA4-A576-5A1B4615441C}"/>
    <cellStyle name="20% - Accent6 4 2 3 2" xfId="488" hidden="1" xr:uid="{6587030B-5787-4446-BBCB-0FBE8CADD132}"/>
    <cellStyle name="20% - Accent6 4 2 3 2" xfId="603" hidden="1" xr:uid="{B767598A-B194-48CB-9AEA-00364B96F0C5}"/>
    <cellStyle name="20% - Accent6 4 2 3 2" xfId="1326" hidden="1" xr:uid="{1C841CB4-F975-4850-BE7A-DC242E65FF0B}"/>
    <cellStyle name="20% - Accent6 4 2 3 2" xfId="1499" hidden="1" xr:uid="{1CA309C6-7CA6-4903-B9EA-E67A010CD0BD}"/>
    <cellStyle name="20% - Accent6 4 2 3 2" xfId="1892" hidden="1" xr:uid="{0A969A5E-81E0-41CF-ACA3-6986E1945DAC}"/>
    <cellStyle name="20% - Accent6 4 2 3 2" xfId="2040" hidden="1" xr:uid="{F249C68E-4455-427D-ACB0-1D8F01EB4DC8}"/>
    <cellStyle name="20% - Accent6 4 2 3 2" xfId="2378" hidden="1" xr:uid="{955E11E9-45A3-40B3-AC95-AA21FC26C5D9}"/>
    <cellStyle name="20% - Accent6 4 2 3 2" xfId="2715" hidden="1" xr:uid="{30023C38-F982-49D3-A1BF-984196946C37}"/>
    <cellStyle name="20% - Accent6 4 2 3 2" xfId="3281" hidden="1" xr:uid="{9CAE0A4B-CD01-4D26-84E1-3EE27E67F1E6}"/>
    <cellStyle name="20% - Accent6 4 2 3 2" xfId="3396" hidden="1" xr:uid="{B244BE0A-050E-46CB-9CD2-4FB1452F21A6}"/>
    <cellStyle name="20% - Accent6 4 2 3 2" xfId="4119" hidden="1" xr:uid="{9B929F11-7E45-49F2-9784-4299F5273491}"/>
    <cellStyle name="20% - Accent6 4 2 3 2" xfId="4292" hidden="1" xr:uid="{AE9A9265-79FC-4944-92D9-8F2ACF2539C2}"/>
    <cellStyle name="20% - Accent6 4 2 3 2" xfId="4685" hidden="1" xr:uid="{B52E9D00-5CB0-44A6-8609-2B2E14F7EE58}"/>
    <cellStyle name="20% - Accent6 4 2 3 2" xfId="4833" hidden="1" xr:uid="{17DCD8E3-BD85-4EEA-922E-EE2DA634D6B9}"/>
    <cellStyle name="20% - Accent6 4 2 3 2" xfId="5171" hidden="1" xr:uid="{DD910F36-DC89-431F-9D8B-47DE91D5337E}"/>
    <cellStyle name="20% - Accent6 4 2 3 2" xfId="5508" hidden="1" xr:uid="{7582CDB0-7992-422B-9ACB-20F39749F0EF}"/>
    <cellStyle name="20% - Accent6 4 2 3 2" xfId="6073" hidden="1" xr:uid="{4FB3B226-3CF4-4A79-96EA-26BCB95CF19D}"/>
    <cellStyle name="20% - Accent6 4 2 3 2" xfId="6188" hidden="1" xr:uid="{C9423DA6-B167-4FAF-8BE4-7F8FC9112A6B}"/>
    <cellStyle name="20% - Accent6 4 2 3 2" xfId="6911" hidden="1" xr:uid="{90F03677-6478-4C9A-9E2F-DD0C22379F5D}"/>
    <cellStyle name="20% - Accent6 4 2 3 2" xfId="7084" hidden="1" xr:uid="{F2FF5F5E-DAE0-4F5C-A829-11F6597E9E5B}"/>
    <cellStyle name="20% - Accent6 4 2 3 2" xfId="7477" hidden="1" xr:uid="{13870B10-0F57-4000-8423-12D7EFA20ACE}"/>
    <cellStyle name="20% - Accent6 4 2 3 2" xfId="7625" hidden="1" xr:uid="{A8EBC785-44C9-4E40-A8AF-2708634F863D}"/>
    <cellStyle name="20% - Accent6 4 2 3 2" xfId="7963" hidden="1" xr:uid="{BB78FFA8-0A86-4F60-BCA4-DC1F7B56D587}"/>
    <cellStyle name="20% - Accent6 4 2 3 2" xfId="8300" hidden="1" xr:uid="{967FA453-569D-42A5-8CE6-FC1BDD3950FC}"/>
    <cellStyle name="20% - Accent6 4 2 4 2" xfId="450" hidden="1" xr:uid="{301DCB24-F144-49C3-B249-0928CE67C4C7}"/>
    <cellStyle name="20% - Accent6 4 2 4 2" xfId="565" hidden="1" xr:uid="{D5D66391-971E-4CF7-9280-F21FE789152F}"/>
    <cellStyle name="20% - Accent6 4 2 4 2" xfId="1288" hidden="1" xr:uid="{CCFCB261-EF35-43B0-BE4A-FD7C4684F0A6}"/>
    <cellStyle name="20% - Accent6 4 2 4 2" xfId="1461" hidden="1" xr:uid="{ABF05422-D12C-4A72-BB33-DFD9F0359544}"/>
    <cellStyle name="20% - Accent6 4 2 4 2" xfId="1854" hidden="1" xr:uid="{FFFAE1B0-331F-4774-A782-EB02C9EFAC85}"/>
    <cellStyle name="20% - Accent6 4 2 4 2" xfId="2002" hidden="1" xr:uid="{E67B770B-63F6-4942-A82D-2B6D925E6FBE}"/>
    <cellStyle name="20% - Accent6 4 2 4 2" xfId="2340" hidden="1" xr:uid="{12511B8A-CB39-4D5A-87DE-DC0829A677D7}"/>
    <cellStyle name="20% - Accent6 4 2 4 2" xfId="2677" hidden="1" xr:uid="{823E1E9B-3A25-4CDA-96EE-34369E5CE8FD}"/>
    <cellStyle name="20% - Accent6 4 2 4 2" xfId="3243" hidden="1" xr:uid="{819255B6-330D-41D6-AFB2-E6116D74F920}"/>
    <cellStyle name="20% - Accent6 4 2 4 2" xfId="3358" hidden="1" xr:uid="{0892C92D-E837-45D8-B905-6AB452DFDA30}"/>
    <cellStyle name="20% - Accent6 4 2 4 2" xfId="4081" hidden="1" xr:uid="{2D1A6C5F-3D1C-479E-8B39-811B2DA50BE0}"/>
    <cellStyle name="20% - Accent6 4 2 4 2" xfId="4254" hidden="1" xr:uid="{637E76D2-5954-458E-A6FE-E0CDC1D3C2F6}"/>
    <cellStyle name="20% - Accent6 4 2 4 2" xfId="4647" hidden="1" xr:uid="{4E9F66B9-4CB8-4D64-B15D-3E38004F7D16}"/>
    <cellStyle name="20% - Accent6 4 2 4 2" xfId="4795" hidden="1" xr:uid="{DF2E1FE4-C4FC-439F-977C-B139C25B0AE4}"/>
    <cellStyle name="20% - Accent6 4 2 4 2" xfId="5133" hidden="1" xr:uid="{E41A3A2B-436D-4E05-A475-13C59F186E70}"/>
    <cellStyle name="20% - Accent6 4 2 4 2" xfId="5470" hidden="1" xr:uid="{219234A0-20CF-4AF3-B920-2BBEED835568}"/>
    <cellStyle name="20% - Accent6 4 2 4 2" xfId="6035" hidden="1" xr:uid="{C65CD55D-D4AC-4EBE-BBE0-A5485E7797E6}"/>
    <cellStyle name="20% - Accent6 4 2 4 2" xfId="6150" hidden="1" xr:uid="{9131F4CC-1234-4B02-A443-DE9EF7F5776D}"/>
    <cellStyle name="20% - Accent6 4 2 4 2" xfId="6873" hidden="1" xr:uid="{3A0D387A-211B-4375-A62A-EEE703F550DD}"/>
    <cellStyle name="20% - Accent6 4 2 4 2" xfId="7046" hidden="1" xr:uid="{45EF1537-DFCD-497D-987C-275EE122CDB7}"/>
    <cellStyle name="20% - Accent6 4 2 4 2" xfId="7439" hidden="1" xr:uid="{EE5B2B77-E1A2-4FF3-8BB3-052DF27F611E}"/>
    <cellStyle name="20% - Accent6 4 2 4 2" xfId="7587" hidden="1" xr:uid="{BBA027DC-7C1F-4C90-9E01-F4060B8924BE}"/>
    <cellStyle name="20% - Accent6 4 2 4 2" xfId="7925" hidden="1" xr:uid="{B5C61886-3E0A-423C-8595-8F43F368BE04}"/>
    <cellStyle name="20% - Accent6 4 2 4 2" xfId="8262" hidden="1" xr:uid="{DC67C1F7-EF78-412C-A7D8-48674AA93EF7}"/>
    <cellStyle name="20% - Accent6 4 3 3 2" xfId="449" hidden="1" xr:uid="{3925F8B9-57F0-4905-9BDA-02EBE1F6754C}"/>
    <cellStyle name="20% - Accent6 4 3 3 2" xfId="564" hidden="1" xr:uid="{2080A6AB-1F7A-47EE-8B9A-13CC612F0F7E}"/>
    <cellStyle name="20% - Accent6 4 3 3 2" xfId="1287" hidden="1" xr:uid="{5141B0F3-D33F-44A7-8F82-843C55456FBD}"/>
    <cellStyle name="20% - Accent6 4 3 3 2" xfId="1460" hidden="1" xr:uid="{2F4C2805-B01D-49D8-BB2E-46A853D06AE9}"/>
    <cellStyle name="20% - Accent6 4 3 3 2" xfId="1853" hidden="1" xr:uid="{59C3C2F7-411A-41DE-BEA3-5F4EB0632F2F}"/>
    <cellStyle name="20% - Accent6 4 3 3 2" xfId="2001" hidden="1" xr:uid="{DF04CD0B-485E-4F1C-A0AF-64538403293F}"/>
    <cellStyle name="20% - Accent6 4 3 3 2" xfId="2339" hidden="1" xr:uid="{4FDF97A7-0781-438B-92F3-F62D44762291}"/>
    <cellStyle name="20% - Accent6 4 3 3 2" xfId="2676" hidden="1" xr:uid="{9D6FCB9A-0162-4637-BC3A-6BFD99A5B8F1}"/>
    <cellStyle name="20% - Accent6 4 3 3 2" xfId="3242" hidden="1" xr:uid="{DC5FCEAA-5991-41FC-B1DB-92E49CEABEC1}"/>
    <cellStyle name="20% - Accent6 4 3 3 2" xfId="3357" hidden="1" xr:uid="{E90217CF-1E19-458D-8A71-05CDE0604638}"/>
    <cellStyle name="20% - Accent6 4 3 3 2" xfId="4080" hidden="1" xr:uid="{E209225D-3B0D-4B5C-AB4E-2A78B0C4A97E}"/>
    <cellStyle name="20% - Accent6 4 3 3 2" xfId="4253" hidden="1" xr:uid="{BDE9F9DB-0FBF-41B6-8765-ED815F02DD8B}"/>
    <cellStyle name="20% - Accent6 4 3 3 2" xfId="4646" hidden="1" xr:uid="{1644F6A6-1F18-48ED-82E1-9DD528509B54}"/>
    <cellStyle name="20% - Accent6 4 3 3 2" xfId="4794" hidden="1" xr:uid="{3EB98309-1904-4F89-B21C-4C433531E3F1}"/>
    <cellStyle name="20% - Accent6 4 3 3 2" xfId="5132" hidden="1" xr:uid="{4D1B698A-37F9-4F89-ACC9-94D7E7313826}"/>
    <cellStyle name="20% - Accent6 4 3 3 2" xfId="5469" hidden="1" xr:uid="{CB063B35-4538-44F0-B1BB-45EBE71F3001}"/>
    <cellStyle name="20% - Accent6 4 3 3 2" xfId="6034" hidden="1" xr:uid="{9A11E2E2-CB26-45B9-82CB-7B8FA836EE2C}"/>
    <cellStyle name="20% - Accent6 4 3 3 2" xfId="6149" hidden="1" xr:uid="{09911298-B46F-45EE-A18A-2071A4FB702E}"/>
    <cellStyle name="20% - Accent6 4 3 3 2" xfId="6872" hidden="1" xr:uid="{848A410A-EC66-42DD-B7FD-4A861779C106}"/>
    <cellStyle name="20% - Accent6 4 3 3 2" xfId="7045" hidden="1" xr:uid="{2960C0FF-7AB5-43DD-931D-4BCDF019F685}"/>
    <cellStyle name="20% - Accent6 4 3 3 2" xfId="7438" hidden="1" xr:uid="{0DAF5419-2539-4DAC-95DA-5D7C9F7D97C4}"/>
    <cellStyle name="20% - Accent6 4 3 3 2" xfId="7586" hidden="1" xr:uid="{F99A6422-677B-4D82-93DB-2EA187A689C1}"/>
    <cellStyle name="20% - Accent6 4 3 3 2" xfId="7924" hidden="1" xr:uid="{59A223FF-D92D-494B-9CE7-F7614ACD0755}"/>
    <cellStyle name="20% - Accent6 4 3 3 2" xfId="8261" hidden="1" xr:uid="{05CF75EB-1988-4568-82A0-D80A2B19BEC1}"/>
    <cellStyle name="20% - Accent6 5 2" xfId="426" hidden="1" xr:uid="{8A7AE8C8-1E27-4F53-86A0-48996012B0AF}"/>
    <cellStyle name="20% - Accent6 5 2" xfId="541" hidden="1" xr:uid="{D4D79A49-B1F2-42B6-BA9D-CBF528C11391}"/>
    <cellStyle name="20% - Accent6 5 2" xfId="1264" hidden="1" xr:uid="{4FEE5482-2D3A-49CB-9AA2-F98027C905D1}"/>
    <cellStyle name="20% - Accent6 5 2" xfId="1437" hidden="1" xr:uid="{D1D93CFF-65BA-4C64-8A3C-2E7E03399808}"/>
    <cellStyle name="20% - Accent6 5 2" xfId="1830" hidden="1" xr:uid="{1E7618E7-0BAA-4F35-A766-38D649ABBF8B}"/>
    <cellStyle name="20% - Accent6 5 2" xfId="1978" hidden="1" xr:uid="{C4E1F8E7-FDA9-447B-BBB6-F9BE301102E7}"/>
    <cellStyle name="20% - Accent6 5 2" xfId="2316" hidden="1" xr:uid="{ED64D9A8-99D0-4FE0-9A48-AD5CD6609462}"/>
    <cellStyle name="20% - Accent6 5 2" xfId="2653" hidden="1" xr:uid="{F83E1B03-CE0F-4617-9F58-92022E57865E}"/>
    <cellStyle name="20% - Accent6 5 2" xfId="3219" hidden="1" xr:uid="{675E384B-A3EB-4668-994F-CEA173CF5E2E}"/>
    <cellStyle name="20% - Accent6 5 2" xfId="3334" hidden="1" xr:uid="{CC9C698C-3A70-426D-9A67-4FB7D0CADA1A}"/>
    <cellStyle name="20% - Accent6 5 2" xfId="4057" hidden="1" xr:uid="{AA12672E-F8BA-4334-A460-CE6B941EA7ED}"/>
    <cellStyle name="20% - Accent6 5 2" xfId="4230" hidden="1" xr:uid="{ED37B120-06B7-4F28-A358-8E7991EEC7B5}"/>
    <cellStyle name="20% - Accent6 5 2" xfId="4623" hidden="1" xr:uid="{34EEC28B-6FE5-4293-BDC7-1ACF5C3FFDA5}"/>
    <cellStyle name="20% - Accent6 5 2" xfId="4771" hidden="1" xr:uid="{B47F2D6C-D518-4750-B00A-064EA1B13CD6}"/>
    <cellStyle name="20% - Accent6 5 2" xfId="5109" hidden="1" xr:uid="{0BFF0C69-3AE2-4F39-8275-144440B48221}"/>
    <cellStyle name="20% - Accent6 5 2" xfId="5446" hidden="1" xr:uid="{443486A9-B4EC-45B1-A0C8-5553432FF345}"/>
    <cellStyle name="20% - Accent6 5 2" xfId="6011" hidden="1" xr:uid="{660C851A-A7FB-4AF6-82DB-D4B5E0A6CC1B}"/>
    <cellStyle name="20% - Accent6 5 2" xfId="6126" hidden="1" xr:uid="{E63E268E-5B52-451B-82DE-877F08528C60}"/>
    <cellStyle name="20% - Accent6 5 2" xfId="6849" hidden="1" xr:uid="{3559B0A8-59D4-4AE8-A2B6-54EA6E799F0D}"/>
    <cellStyle name="20% - Accent6 5 2" xfId="7022" hidden="1" xr:uid="{1F8A652B-349B-496F-9D80-A6324227D1A4}"/>
    <cellStyle name="20% - Accent6 5 2" xfId="7415" hidden="1" xr:uid="{4BF0373C-2556-4BA8-A671-798F180CA6C5}"/>
    <cellStyle name="20% - Accent6 5 2" xfId="7563" hidden="1" xr:uid="{D6EE2FFD-71AC-420D-84BC-90432F498C4A}"/>
    <cellStyle name="20% - Accent6 5 2" xfId="7901" hidden="1" xr:uid="{65E7820D-0DB3-4527-83BE-A2F4F838BD3A}"/>
    <cellStyle name="20% - Accent6 5 2" xfId="8238" hidden="1" xr:uid="{C0CD90FF-5D77-4CF1-A6B9-8C1F28F04D24}"/>
    <cellStyle name="20% - Accent6 7" xfId="104" hidden="1" xr:uid="{B383B302-998B-4270-83CD-F3C6DDCD95F5}"/>
    <cellStyle name="20% - Accent6 7" xfId="187" hidden="1" xr:uid="{A3EA4004-84C4-4F6B-BF05-4DEB45B31062}"/>
    <cellStyle name="20% - Accent6 7" xfId="264" hidden="1" xr:uid="{1C44A135-6338-42FF-A2E3-5407F140E110}"/>
    <cellStyle name="20% - Accent6 7" xfId="342" hidden="1" xr:uid="{C75CBD7E-0E24-4C10-9315-6BA4C96EDA01}"/>
    <cellStyle name="20% - Accent6 7" xfId="926" hidden="1" xr:uid="{C0AB8ADE-6913-4DB4-8D94-24D565AB6FAE}"/>
    <cellStyle name="20% - Accent6 7" xfId="1003" hidden="1" xr:uid="{BEF30336-1550-41C1-8F58-3784F619B8DB}"/>
    <cellStyle name="20% - Accent6 7" xfId="1082" hidden="1" xr:uid="{BABDCC1B-AAA1-4DB3-964D-63EA61C96544}"/>
    <cellStyle name="20% - Accent6 7" xfId="1216" hidden="1" xr:uid="{A06F519D-3F3D-4D8F-8175-32B06BB0C5E8}"/>
    <cellStyle name="20% - Accent6 7" xfId="1167" hidden="1" xr:uid="{82254F66-2732-4E2C-A1AF-8173956645C8}"/>
    <cellStyle name="20% - Accent6 7" xfId="879" hidden="1" xr:uid="{DB6D876E-3062-42C5-AEE9-F12F3702214A}"/>
    <cellStyle name="20% - Accent6 7" xfId="642" hidden="1" xr:uid="{004C11B7-3058-42DA-BCD6-563E002AA955}"/>
    <cellStyle name="20% - Accent6 7" xfId="1598" hidden="1" xr:uid="{382320D8-FD0E-4FDC-A8CD-B7B22F8FC036}"/>
    <cellStyle name="20% - Accent6 7" xfId="1676" hidden="1" xr:uid="{A16B94B9-D401-4036-AB95-35D888FA8813}"/>
    <cellStyle name="20% - Accent6 7" xfId="1787" hidden="1" xr:uid="{B0DE0229-0D79-4421-AEE2-C2362A5AC507}"/>
    <cellStyle name="20% - Accent6 7" xfId="1755" hidden="1" xr:uid="{883B0714-FD4C-47B6-A698-EE8AF38C69ED}"/>
    <cellStyle name="20% - Accent6 7" xfId="1143" hidden="1" xr:uid="{C45E0D00-0CBE-4B91-A6ED-3AE4083EA761}"/>
    <cellStyle name="20% - Accent6 7" xfId="694" hidden="1" xr:uid="{DF3DB8A0-CF0C-44D1-AD72-CDA2EA46B8F5}"/>
    <cellStyle name="20% - Accent6 7" xfId="2130" hidden="1" xr:uid="{D5785640-F591-4542-B511-F9920C216964}"/>
    <cellStyle name="20% - Accent6 7" xfId="2208" hidden="1" xr:uid="{21C575DD-5C5A-4C3E-A26C-A46C072F080D}"/>
    <cellStyle name="20% - Accent6 7" xfId="1740" hidden="1" xr:uid="{80355B58-E057-4BA0-9387-BE6682CC4800}"/>
    <cellStyle name="20% - Accent6 7" xfId="2467" hidden="1" xr:uid="{334D0DBA-55D2-4BBC-AE03-6B8C4CA843ED}"/>
    <cellStyle name="20% - Accent6 7" xfId="2545" hidden="1" xr:uid="{9C3687B9-09AC-4751-970D-23A18390D996}"/>
    <cellStyle name="20% - Accent6 7" xfId="1735" hidden="1" xr:uid="{2DB4C3A9-7B0B-4257-B967-59C45A40A7C6}"/>
    <cellStyle name="20% - Accent6 7" xfId="2804" hidden="1" xr:uid="{996B24CE-65EF-4793-9E38-3B27DDA09CB8}"/>
    <cellStyle name="20% - Accent6 7" xfId="2897" hidden="1" xr:uid="{B2712587-8A80-44E6-BB39-FFC651B98846}"/>
    <cellStyle name="20% - Accent6 7" xfId="2980" hidden="1" xr:uid="{C59F4D11-76B0-44A3-9176-A137EE3F9653}"/>
    <cellStyle name="20% - Accent6 7" xfId="3057" hidden="1" xr:uid="{645D1E45-DCAE-4F09-A89A-3633C650ACE9}"/>
    <cellStyle name="20% - Accent6 7" xfId="3135" hidden="1" xr:uid="{E0BA8450-C2C7-4AE6-8E86-DB4984FDD611}"/>
    <cellStyle name="20% - Accent6 7" xfId="3719" hidden="1" xr:uid="{C4FBFFBA-B702-4256-A34E-7A378FFCFC81}"/>
    <cellStyle name="20% - Accent6 7" xfId="3796" hidden="1" xr:uid="{FAE88E53-FA35-4C84-8F54-C04C4DA687DF}"/>
    <cellStyle name="20% - Accent6 7" xfId="3875" hidden="1" xr:uid="{8911C13A-2109-421B-B7C9-34054F171BF3}"/>
    <cellStyle name="20% - Accent6 7" xfId="4009" hidden="1" xr:uid="{22E2315E-45B6-4169-9B9B-3E28A0AE4C3B}"/>
    <cellStyle name="20% - Accent6 7" xfId="3960" hidden="1" xr:uid="{C9282D9E-A7D1-46C3-8E44-B7C4D1360E51}"/>
    <cellStyle name="20% - Accent6 7" xfId="3672" hidden="1" xr:uid="{7B784050-86F9-4F4F-9EE6-98FC178BEDB0}"/>
    <cellStyle name="20% - Accent6 7" xfId="3435" hidden="1" xr:uid="{FDD09253-F31E-4F6A-8CB0-4C26D42FC9CF}"/>
    <cellStyle name="20% - Accent6 7" xfId="4391" hidden="1" xr:uid="{65937921-7F00-4DCC-85D0-1E67285B0FA4}"/>
    <cellStyle name="20% - Accent6 7" xfId="4469" hidden="1" xr:uid="{FD13C6E1-B5C2-40FA-BEF6-65E2A9F27371}"/>
    <cellStyle name="20% - Accent6 7" xfId="4580" hidden="1" xr:uid="{6B258BF7-9183-4902-9818-35B03249F731}"/>
    <cellStyle name="20% - Accent6 7" xfId="4548" hidden="1" xr:uid="{0D652EAE-3290-4275-AE01-2598695F15F9}"/>
    <cellStyle name="20% - Accent6 7" xfId="3936" hidden="1" xr:uid="{643985C3-A1D7-4D94-8BE8-204B8C42B240}"/>
    <cellStyle name="20% - Accent6 7" xfId="3487" hidden="1" xr:uid="{5D097682-F517-48BF-88D6-384413747117}"/>
    <cellStyle name="20% - Accent6 7" xfId="4923" hidden="1" xr:uid="{0F210E31-D052-43F5-A7A9-C3E00E4E96D1}"/>
    <cellStyle name="20% - Accent6 7" xfId="5001" hidden="1" xr:uid="{A82C8B44-C099-4D2E-8EC6-F271F181E968}"/>
    <cellStyle name="20% - Accent6 7" xfId="4533" hidden="1" xr:uid="{E8B178BE-2F09-4020-963B-1F204DCCDCA3}"/>
    <cellStyle name="20% - Accent6 7" xfId="5260" hidden="1" xr:uid="{06D1ED81-62A1-4B68-8676-1010EE4A2F85}"/>
    <cellStyle name="20% - Accent6 7" xfId="5338" hidden="1" xr:uid="{3D43A906-3E70-4C75-898F-B47F95224A4D}"/>
    <cellStyle name="20% - Accent6 7" xfId="4528" hidden="1" xr:uid="{B7B9B1D0-6E37-4CDC-8643-CC439C75B1DE}"/>
    <cellStyle name="20% - Accent6 7" xfId="5597" hidden="1" xr:uid="{7AF07028-BB97-4AEF-B7A4-4BFEA7FF551C}"/>
    <cellStyle name="20% - Accent6 7" xfId="5689" hidden="1" xr:uid="{445C8215-B6D4-408F-BC51-CE67C415F762}"/>
    <cellStyle name="20% - Accent6 7" xfId="5772" hidden="1" xr:uid="{E045957D-7375-4B97-BCCE-025FADDAFB1B}"/>
    <cellStyle name="20% - Accent6 7" xfId="5849" hidden="1" xr:uid="{842A9847-51AD-4F57-B687-6DD07C7E8616}"/>
    <cellStyle name="20% - Accent6 7" xfId="5927" hidden="1" xr:uid="{932D225A-A0FF-4370-AE74-CC43119C4D34}"/>
    <cellStyle name="20% - Accent6 7" xfId="6511" hidden="1" xr:uid="{D623FD6A-4EAE-4C3C-ACD7-51B2AFDE989F}"/>
    <cellStyle name="20% - Accent6 7" xfId="6588" hidden="1" xr:uid="{D74ACC03-0357-4B03-B91C-6CC1BAF072F4}"/>
    <cellStyle name="20% - Accent6 7" xfId="6667" hidden="1" xr:uid="{9AC256DA-0521-42A1-BE39-136B31D06701}"/>
    <cellStyle name="20% - Accent6 7" xfId="6801" hidden="1" xr:uid="{A38F9D76-3849-4E26-8F6E-9766164A632A}"/>
    <cellStyle name="20% - Accent6 7" xfId="6752" hidden="1" xr:uid="{39E88C64-22AD-4248-B48B-E2CCFAAAED62}"/>
    <cellStyle name="20% - Accent6 7" xfId="6464" hidden="1" xr:uid="{F88ABB69-869C-4FF1-817D-030733BE4476}"/>
    <cellStyle name="20% - Accent6 7" xfId="6227" hidden="1" xr:uid="{F69C16D1-BFEE-4195-8329-D7AEAB3A14E5}"/>
    <cellStyle name="20% - Accent6 7" xfId="7183" hidden="1" xr:uid="{47C8F10E-1777-46AB-BF8B-AEC9D0C68F94}"/>
    <cellStyle name="20% - Accent6 7" xfId="7261" hidden="1" xr:uid="{73B645CE-25CF-41C1-9E9D-90FBAB19B7B4}"/>
    <cellStyle name="20% - Accent6 7" xfId="7372" hidden="1" xr:uid="{E5373B44-81BA-4A80-9784-EDDD488DA3F1}"/>
    <cellStyle name="20% - Accent6 7" xfId="7340" hidden="1" xr:uid="{AFB8C879-B4F7-488D-92D9-1401D4B73092}"/>
    <cellStyle name="20% - Accent6 7" xfId="6728" hidden="1" xr:uid="{4804A782-3B30-4F4C-A8DA-96612AA00E6D}"/>
    <cellStyle name="20% - Accent6 7" xfId="6279" hidden="1" xr:uid="{D615FF92-9190-4F26-9694-A31F492C1C2A}"/>
    <cellStyle name="20% - Accent6 7" xfId="7715" hidden="1" xr:uid="{290A5B5C-7CE1-43E7-939B-EF5A3DD9CD63}"/>
    <cellStyle name="20% - Accent6 7" xfId="7793" hidden="1" xr:uid="{34636533-3359-41B2-A88F-A676616B4F81}"/>
    <cellStyle name="20% - Accent6 7" xfId="7325" hidden="1" xr:uid="{0280D9A1-78DC-451A-A0ED-29676BE188B6}"/>
    <cellStyle name="20% - Accent6 7" xfId="8052" hidden="1" xr:uid="{0B7DCB21-C45A-4A7F-85E0-506F82C55FA0}"/>
    <cellStyle name="20% - Accent6 7" xfId="8130" hidden="1" xr:uid="{20C3FC94-AA9A-463B-9AF3-A28ED92C70C1}"/>
    <cellStyle name="20% - Accent6 7" xfId="7320" hidden="1" xr:uid="{99B9155D-76DC-4830-8940-84757A5A8AEB}"/>
    <cellStyle name="20% - Accent6 7" xfId="8389" hidden="1" xr:uid="{763647CC-A0AA-4637-9CEA-13FCACC9F73F}"/>
    <cellStyle name="20% - Accent6 8" xfId="119" hidden="1" xr:uid="{2D52C2C4-2376-4DB8-A6FF-3AF6B6B8B645}"/>
    <cellStyle name="20% - Accent6 8" xfId="179" hidden="1" xr:uid="{E51B6949-1032-45B1-8BEF-1F861A682563}"/>
    <cellStyle name="20% - Accent6 8" xfId="257" hidden="1" xr:uid="{CA7394BF-3B26-47EB-B840-805EEFF6E52A}"/>
    <cellStyle name="20% - Accent6 8" xfId="335" hidden="1" xr:uid="{C757D0CA-95E4-469F-A608-0F40F6F28691}"/>
    <cellStyle name="20% - Accent6 8" xfId="917" hidden="1" xr:uid="{43B271DD-4FAB-49F2-BEB5-62BD2E12FD37}"/>
    <cellStyle name="20% - Accent6 8" xfId="996" hidden="1" xr:uid="{F8371C25-FEF5-4475-B362-76E07DFE5FCE}"/>
    <cellStyle name="20% - Accent6 8" xfId="1075" hidden="1" xr:uid="{41BE6F96-3FC1-4B1F-A93C-E602D22D022D}"/>
    <cellStyle name="20% - Accent6 8" xfId="744" hidden="1" xr:uid="{49D5EB5F-33F2-4DA5-AB9D-03A06C7B01EB}"/>
    <cellStyle name="20% - Accent6 8" xfId="1148" hidden="1" xr:uid="{AA427FAA-CC30-448E-92DD-5036F72ABB9C}"/>
    <cellStyle name="20% - Accent6 8" xfId="850" hidden="1" xr:uid="{2FEB7A58-1FE3-483B-8F0A-3B1D8BAA9B94}"/>
    <cellStyle name="20% - Accent6 8" xfId="1525" hidden="1" xr:uid="{ED182549-F603-4844-A73B-F18EE1AEC43C}"/>
    <cellStyle name="20% - Accent6 8" xfId="1591" hidden="1" xr:uid="{5ADBB694-BC57-4510-A60C-C28AADBAB390}"/>
    <cellStyle name="20% - Accent6 8" xfId="1669" hidden="1" xr:uid="{74A3CC98-53A6-4C33-A03A-ABCDA771A1DA}"/>
    <cellStyle name="20% - Accent6 8" xfId="620" hidden="1" xr:uid="{5263730C-71CC-44FF-A42B-7AD383D68F74}"/>
    <cellStyle name="20% - Accent6 8" xfId="1739" hidden="1" xr:uid="{3AA17E95-07D7-47D0-993D-431E33F68D09}"/>
    <cellStyle name="20% - Accent6 8" xfId="1523" hidden="1" xr:uid="{57469082-F538-4CCD-8552-4BAF8E94C6B8}"/>
    <cellStyle name="20% - Accent6 8" xfId="2058" hidden="1" xr:uid="{414CBFF9-478D-4BBB-A689-C373194771FB}"/>
    <cellStyle name="20% - Accent6 8" xfId="2123" hidden="1" xr:uid="{BF2C2377-0EEE-4142-B7E2-038BC78C9CA1}"/>
    <cellStyle name="20% - Accent6 8" xfId="2201" hidden="1" xr:uid="{FBD94498-CCEC-4C99-BD0A-1315463B6167}"/>
    <cellStyle name="20% - Accent6 8" xfId="2395" hidden="1" xr:uid="{B2F101E0-B77D-40EE-8D5C-EE5C4315EDCB}"/>
    <cellStyle name="20% - Accent6 8" xfId="2460" hidden="1" xr:uid="{78B50A2A-68EA-44D9-B87A-67A43D438973}"/>
    <cellStyle name="20% - Accent6 8" xfId="2538" hidden="1" xr:uid="{F40C07DA-215B-40D0-A016-F001CC1AA6DC}"/>
    <cellStyle name="20% - Accent6 8" xfId="2732" hidden="1" xr:uid="{FAFB6E43-E475-4C69-B8C3-351BE669294A}"/>
    <cellStyle name="20% - Accent6 8" xfId="2797" hidden="1" xr:uid="{C4563FA3-E6B4-48F5-A9E8-5A4417D99CEB}"/>
    <cellStyle name="20% - Accent6 8" xfId="2912" hidden="1" xr:uid="{C719C617-6376-4885-866C-D0CC7FE0DD2B}"/>
    <cellStyle name="20% - Accent6 8" xfId="2972" hidden="1" xr:uid="{7F6E8128-012C-4D5D-B016-9A56C65C695A}"/>
    <cellStyle name="20% - Accent6 8" xfId="3050" hidden="1" xr:uid="{3E2D724B-5D0A-4BED-A44D-9579081A4860}"/>
    <cellStyle name="20% - Accent6 8" xfId="3128" hidden="1" xr:uid="{0E7F89BF-6707-4AA2-823B-CCE07579D6F7}"/>
    <cellStyle name="20% - Accent6 8" xfId="3710" hidden="1" xr:uid="{01DDDF64-5A8E-4214-9892-EC9BA6335EF7}"/>
    <cellStyle name="20% - Accent6 8" xfId="3789" hidden="1" xr:uid="{3F902C3C-0445-4EA9-A37B-84C1D9265062}"/>
    <cellStyle name="20% - Accent6 8" xfId="3868" hidden="1" xr:uid="{8D96A344-2B1B-4F47-A4B7-62D3F6647DF7}"/>
    <cellStyle name="20% - Accent6 8" xfId="3537" hidden="1" xr:uid="{0D9C0BE8-7A7E-4757-9F83-7A9E607F6A09}"/>
    <cellStyle name="20% - Accent6 8" xfId="3941" hidden="1" xr:uid="{84289C41-CF76-4C57-B8D8-7404A093A350}"/>
    <cellStyle name="20% - Accent6 8" xfId="3643" hidden="1" xr:uid="{0E1B1A0F-93B9-4370-8936-1ADF878106F8}"/>
    <cellStyle name="20% - Accent6 8" xfId="4318" hidden="1" xr:uid="{DE05CF2B-C5D2-4A0C-9676-7AB9AB130914}"/>
    <cellStyle name="20% - Accent6 8" xfId="4384" hidden="1" xr:uid="{E9A5B9FC-77B3-4A98-B28B-94632711B930}"/>
    <cellStyle name="20% - Accent6 8" xfId="4462" hidden="1" xr:uid="{E1DB6D2C-36C4-4589-B66F-5B13B1D86CC1}"/>
    <cellStyle name="20% - Accent6 8" xfId="3413" hidden="1" xr:uid="{A1D828F2-C0D2-490E-9826-AF0F70C3164C}"/>
    <cellStyle name="20% - Accent6 8" xfId="4532" hidden="1" xr:uid="{085F13D9-500F-40A7-A5B8-26FA49BB9D87}"/>
    <cellStyle name="20% - Accent6 8" xfId="4316" hidden="1" xr:uid="{6F00145D-D790-44EA-9FAF-EED3D9B03977}"/>
    <cellStyle name="20% - Accent6 8" xfId="4851" hidden="1" xr:uid="{7FE743BB-9BC9-4D98-9B9D-5BB061C4F0E1}"/>
    <cellStyle name="20% - Accent6 8" xfId="4916" hidden="1" xr:uid="{CFAFB0DA-11A4-4B78-9A43-82958C326BB8}"/>
    <cellStyle name="20% - Accent6 8" xfId="4994" hidden="1" xr:uid="{4EBDED1C-01E8-4B5E-9148-E0A178D16E2B}"/>
    <cellStyle name="20% - Accent6 8" xfId="5188" hidden="1" xr:uid="{FB9657CA-4507-4401-8CA8-5C4BB12F24E1}"/>
    <cellStyle name="20% - Accent6 8" xfId="5253" hidden="1" xr:uid="{E5CA868F-5F36-4579-9154-E6F3632DDF73}"/>
    <cellStyle name="20% - Accent6 8" xfId="5331" hidden="1" xr:uid="{84604206-8139-40FB-9F06-2AA7ADE70256}"/>
    <cellStyle name="20% - Accent6 8" xfId="5525" hidden="1" xr:uid="{CD5FED21-9BCC-49DF-B114-5531C482E089}"/>
    <cellStyle name="20% - Accent6 8" xfId="5590" hidden="1" xr:uid="{C8FEAA79-767E-42F6-B587-52F36718324A}"/>
    <cellStyle name="20% - Accent6 8" xfId="5704" hidden="1" xr:uid="{121AAD71-A13D-46C5-97B5-77526AB2DC5C}"/>
    <cellStyle name="20% - Accent6 8" xfId="5764" hidden="1" xr:uid="{1E0C60F2-9335-494F-A548-C022568BF5AB}"/>
    <cellStyle name="20% - Accent6 8" xfId="5842" hidden="1" xr:uid="{412208A6-1677-432F-B9FB-BEDAD3729BDE}"/>
    <cellStyle name="20% - Accent6 8" xfId="5920" hidden="1" xr:uid="{D1BAFAFD-5872-4775-A9E2-1B750AD3BE2C}"/>
    <cellStyle name="20% - Accent6 8" xfId="6502" hidden="1" xr:uid="{1AF1696C-5855-41B8-B217-28B1B52E93D2}"/>
    <cellStyle name="20% - Accent6 8" xfId="6581" hidden="1" xr:uid="{DA002191-A4B8-48F2-8D03-45C4BE9AAAC5}"/>
    <cellStyle name="20% - Accent6 8" xfId="6660" hidden="1" xr:uid="{0A4F1353-2460-4F4B-A47F-ACF2ECB5F0B7}"/>
    <cellStyle name="20% - Accent6 8" xfId="6329" hidden="1" xr:uid="{B6BA1674-AA9F-45E8-BA0D-4C3C5E9825DE}"/>
    <cellStyle name="20% - Accent6 8" xfId="6733" hidden="1" xr:uid="{E7FBB794-19E3-43E1-8B12-29034D86DA71}"/>
    <cellStyle name="20% - Accent6 8" xfId="6435" hidden="1" xr:uid="{2652D37A-0C7E-4FE2-A16F-1D91BE74D5FA}"/>
    <cellStyle name="20% - Accent6 8" xfId="7110" hidden="1" xr:uid="{1D7D442A-0914-408A-9CBB-D5CBF2CE87CD}"/>
    <cellStyle name="20% - Accent6 8" xfId="7176" hidden="1" xr:uid="{46E0988A-E1D2-4358-B37C-03C059BE3247}"/>
    <cellStyle name="20% - Accent6 8" xfId="7254" hidden="1" xr:uid="{AC815B25-FD78-4520-B8F9-624640B5FE82}"/>
    <cellStyle name="20% - Accent6 8" xfId="6205" hidden="1" xr:uid="{21D8C75D-7C11-41FC-B800-BC4A05941032}"/>
    <cellStyle name="20% - Accent6 8" xfId="7324" hidden="1" xr:uid="{0110A28D-2EF4-4B58-8618-18C11D628A6B}"/>
    <cellStyle name="20% - Accent6 8" xfId="7108" hidden="1" xr:uid="{3DF5E412-71B3-4CF0-BF09-DEEA85CD4DF7}"/>
    <cellStyle name="20% - Accent6 8" xfId="7643" hidden="1" xr:uid="{E628A142-7472-4B9F-B887-A8E1F0E07446}"/>
    <cellStyle name="20% - Accent6 8" xfId="7708" hidden="1" xr:uid="{0B9C7B03-9040-4CEC-A655-C5C40D94C34C}"/>
    <cellStyle name="20% - Accent6 8" xfId="7786" hidden="1" xr:uid="{3DAF572D-782A-4169-8DB3-779EFE2CC9D1}"/>
    <cellStyle name="20% - Accent6 8" xfId="7980" hidden="1" xr:uid="{402143AB-F795-48BB-B2B9-7B8BF1A9BF40}"/>
    <cellStyle name="20% - Accent6 8" xfId="8045" hidden="1" xr:uid="{376CB53B-2BA9-4688-86DC-3C26E233C332}"/>
    <cellStyle name="20% - Accent6 8" xfId="8123" hidden="1" xr:uid="{3796D94D-EB7B-46F7-BF85-913EB36031A8}"/>
    <cellStyle name="20% - Accent6 8" xfId="8317" hidden="1" xr:uid="{C4F273A8-550A-4B6A-ADD2-5DEC86D90EC1}"/>
    <cellStyle name="20% - Accent6 8" xfId="8382" hidden="1" xr:uid="{80BF39DC-A9C1-45AD-8293-3B85DC3AB33F}"/>
    <cellStyle name="20% - Accent6 9" xfId="132" hidden="1" xr:uid="{65955429-8CD5-45B9-B7C7-F2DF9B0DAFBB}"/>
    <cellStyle name="20% - Accent6 9" xfId="206" hidden="1" xr:uid="{105E5F44-F883-4B33-803E-E93459C41C24}"/>
    <cellStyle name="20% - Accent6 9" xfId="282" hidden="1" xr:uid="{8ED6160D-965B-4A70-90D3-1FA5F4AB21EF}"/>
    <cellStyle name="20% - Accent6 9" xfId="360" hidden="1" xr:uid="{4FC0F96E-0316-4A29-9F25-AD7D28B82C61}"/>
    <cellStyle name="20% - Accent6 9" xfId="945" hidden="1" xr:uid="{7213F135-51D2-49F2-93C2-92E268E02655}"/>
    <cellStyle name="20% - Accent6 9" xfId="1021" hidden="1" xr:uid="{1E99AD51-6A61-44F6-B93F-6569472F1590}"/>
    <cellStyle name="20% - Accent6 9" xfId="1100" hidden="1" xr:uid="{22E9A59B-452F-48C5-90CB-729044BA703D}"/>
    <cellStyle name="20% - Accent6 9" xfId="1359" hidden="1" xr:uid="{8EA53678-5F77-4880-ABE1-9F2D86922178}"/>
    <cellStyle name="20% - Accent6 9" xfId="893" hidden="1" xr:uid="{ADC115EF-3238-41CB-8503-84E268173AD9}"/>
    <cellStyle name="20% - Accent6 9" xfId="780" hidden="1" xr:uid="{90140900-975D-49E7-A993-F1CD95A4E016}"/>
    <cellStyle name="20% - Accent6 9" xfId="1540" hidden="1" xr:uid="{11D1205C-2E16-4732-A79F-BED3A6FE520D}"/>
    <cellStyle name="20% - Accent6 9" xfId="1616" hidden="1" xr:uid="{D82EA226-50E2-449C-9A5E-910A5656B8C9}"/>
    <cellStyle name="20% - Accent6 9" xfId="1694" hidden="1" xr:uid="{626CCD48-58CE-41C8-8811-CAC016EACED1}"/>
    <cellStyle name="20% - Accent6 9" xfId="1918" hidden="1" xr:uid="{C8DB0C43-83A1-437C-B6A1-CCD42A7263B9}"/>
    <cellStyle name="20% - Accent6 9" xfId="1395" hidden="1" xr:uid="{A47A22F1-F7CE-43C3-92EA-F819DBF28D18}"/>
    <cellStyle name="20% - Accent6 9" xfId="1149" hidden="1" xr:uid="{C6D7AC8D-BDBD-4BD6-9750-084BDE23E5C1}"/>
    <cellStyle name="20% - Accent6 9" xfId="2072" hidden="1" xr:uid="{D655B79C-7C29-49ED-8B69-BA475EB6C63F}"/>
    <cellStyle name="20% - Accent6 9" xfId="2148" hidden="1" xr:uid="{73915752-FA53-4A56-B716-B2588851105C}"/>
    <cellStyle name="20% - Accent6 9" xfId="2226" hidden="1" xr:uid="{9F9CD05E-36E4-4984-AE43-8A6153475716}"/>
    <cellStyle name="20% - Accent6 9" xfId="2409" hidden="1" xr:uid="{E812AD68-C327-4942-9EA3-4A907A71F41F}"/>
    <cellStyle name="20% - Accent6 9" xfId="2485" hidden="1" xr:uid="{88E5B7A8-43EA-432A-909F-F67644132272}"/>
    <cellStyle name="20% - Accent6 9" xfId="2563" hidden="1" xr:uid="{B33DC38A-169D-4945-B879-4F910ED16D96}"/>
    <cellStyle name="20% - Accent6 9" xfId="2746" hidden="1" xr:uid="{A3AD2DB5-F00C-4D05-A28B-C29F3AE92350}"/>
    <cellStyle name="20% - Accent6 9" xfId="2822" hidden="1" xr:uid="{1D73609A-A380-4B1E-B95A-9B46F9957638}"/>
    <cellStyle name="20% - Accent6 9" xfId="2925" hidden="1" xr:uid="{BB2F4DBB-399E-4B22-BA1E-0E408EBB57B3}"/>
    <cellStyle name="20% - Accent6 9" xfId="2999" hidden="1" xr:uid="{AA51EDF7-13A7-423C-8982-5F81904FC29F}"/>
    <cellStyle name="20% - Accent6 9" xfId="3075" hidden="1" xr:uid="{7AA2725E-2EFC-4F16-8BCB-897F44760F80}"/>
    <cellStyle name="20% - Accent6 9" xfId="3153" hidden="1" xr:uid="{B2EEAFD1-FB15-4211-A562-42567F823759}"/>
    <cellStyle name="20% - Accent6 9" xfId="3738" hidden="1" xr:uid="{22ACA5DC-E76C-4885-BC75-8A4926C4E7BE}"/>
    <cellStyle name="20% - Accent6 9" xfId="3814" hidden="1" xr:uid="{D979C4C8-CB98-4AC0-93F6-01E7DC43C96D}"/>
    <cellStyle name="20% - Accent6 9" xfId="3893" hidden="1" xr:uid="{443BABE6-07C7-45EA-8CA0-9AD9C76998EA}"/>
    <cellStyle name="20% - Accent6 9" xfId="4152" hidden="1" xr:uid="{F4988EB6-657F-4B69-915B-7C55587F595D}"/>
    <cellStyle name="20% - Accent6 9" xfId="3686" hidden="1" xr:uid="{CB6F279E-3FC2-4220-B448-89ACE3CB297D}"/>
    <cellStyle name="20% - Accent6 9" xfId="3573" hidden="1" xr:uid="{CCAC3970-8AF1-4CBA-9AA1-1AE7E93C6E3C}"/>
    <cellStyle name="20% - Accent6 9" xfId="4333" hidden="1" xr:uid="{A146C627-8D5D-406E-AA42-FF8732E17B35}"/>
    <cellStyle name="20% - Accent6 9" xfId="4409" hidden="1" xr:uid="{1DF59F62-3C17-4634-8EF8-BEA3623C2E27}"/>
    <cellStyle name="20% - Accent6 9" xfId="4487" hidden="1" xr:uid="{753EB25B-1074-484C-8273-01AC98DABDB5}"/>
    <cellStyle name="20% - Accent6 9" xfId="4711" hidden="1" xr:uid="{6970EE97-80F4-4660-A3FB-45AA7396698D}"/>
    <cellStyle name="20% - Accent6 9" xfId="4188" hidden="1" xr:uid="{18335314-CF39-405B-B19F-FAE013252404}"/>
    <cellStyle name="20% - Accent6 9" xfId="3942" hidden="1" xr:uid="{7495A2AF-2A67-44D4-A59A-E1A27D825F01}"/>
    <cellStyle name="20% - Accent6 9" xfId="4865" hidden="1" xr:uid="{A23B89B4-F218-4FFB-B781-9BFC45EF7EB2}"/>
    <cellStyle name="20% - Accent6 9" xfId="4941" hidden="1" xr:uid="{94A4E713-043C-4686-AA16-77C0D15C5CD6}"/>
    <cellStyle name="20% - Accent6 9" xfId="5019" hidden="1" xr:uid="{5379A585-5519-4C47-B6F2-7B5628B4717E}"/>
    <cellStyle name="20% - Accent6 9" xfId="5202" hidden="1" xr:uid="{948201DD-B794-4986-85E2-F045E00A942D}"/>
    <cellStyle name="20% - Accent6 9" xfId="5278" hidden="1" xr:uid="{3DCDA824-7BEC-4163-8151-FA9357447867}"/>
    <cellStyle name="20% - Accent6 9" xfId="5356" hidden="1" xr:uid="{F1D0BE68-2CEF-465E-A810-37D1FEBD4C4F}"/>
    <cellStyle name="20% - Accent6 9" xfId="5539" hidden="1" xr:uid="{CC1A8D4E-478E-4EEA-90B6-6A316B794D14}"/>
    <cellStyle name="20% - Accent6 9" xfId="5615" hidden="1" xr:uid="{C2B2E691-D30C-4BA8-9691-8FD822C6AD56}"/>
    <cellStyle name="20% - Accent6 9" xfId="5717" hidden="1" xr:uid="{8739253B-4561-48D2-9CB0-E4D012F5AC91}"/>
    <cellStyle name="20% - Accent6 9" xfId="5791" hidden="1" xr:uid="{455EA277-9947-4E03-AAA0-3FBCCE7DC44B}"/>
    <cellStyle name="20% - Accent6 9" xfId="5867" hidden="1" xr:uid="{E4831B43-0BD0-4055-A1ED-95432AAFA53A}"/>
    <cellStyle name="20% - Accent6 9" xfId="5945" hidden="1" xr:uid="{45D502AC-F23D-4769-809F-8D50285846C9}"/>
    <cellStyle name="20% - Accent6 9" xfId="6530" hidden="1" xr:uid="{566B8DAC-66B3-4D26-8554-318DFE88E6E6}"/>
    <cellStyle name="20% - Accent6 9" xfId="6606" hidden="1" xr:uid="{6A2B61E4-E526-42F6-9EFB-2D74200218BB}"/>
    <cellStyle name="20% - Accent6 9" xfId="6685" hidden="1" xr:uid="{4E96E6D0-5378-40DC-B078-C6AE090F8617}"/>
    <cellStyle name="20% - Accent6 9" xfId="6944" hidden="1" xr:uid="{F4B114BC-8867-4637-A47E-A2A493C78B3F}"/>
    <cellStyle name="20% - Accent6 9" xfId="6478" hidden="1" xr:uid="{59CA7746-0909-4FFE-85BD-70DD8B9849C0}"/>
    <cellStyle name="20% - Accent6 9" xfId="6365" hidden="1" xr:uid="{E7C74EE9-A63D-4CD7-9BFC-4180158BEAEA}"/>
    <cellStyle name="20% - Accent6 9" xfId="7125" hidden="1" xr:uid="{17A5F4E6-6D02-4A27-AEAB-C2BAFD9371A5}"/>
    <cellStyle name="20% - Accent6 9" xfId="7201" hidden="1" xr:uid="{CF9E2705-2F1B-420C-86DA-74091E19D7E6}"/>
    <cellStyle name="20% - Accent6 9" xfId="7279" hidden="1" xr:uid="{C9E48E23-C804-436A-B597-407EC6C2D1B2}"/>
    <cellStyle name="20% - Accent6 9" xfId="7503" hidden="1" xr:uid="{79756E12-FA05-49AA-95C8-B0A63EC9B87F}"/>
    <cellStyle name="20% - Accent6 9" xfId="6980" hidden="1" xr:uid="{2B4DE0D0-6154-4AAE-A71F-E64E47A648A5}"/>
    <cellStyle name="20% - Accent6 9" xfId="6734" hidden="1" xr:uid="{6ECB920A-40E3-4986-ACC5-5189D2190CA0}"/>
    <cellStyle name="20% - Accent6 9" xfId="7657" hidden="1" xr:uid="{077C5581-C5E2-485B-8F5D-926D5D72EFAB}"/>
    <cellStyle name="20% - Accent6 9" xfId="7733" hidden="1" xr:uid="{2D5A33F2-4757-4F2F-A213-FE4F70281586}"/>
    <cellStyle name="20% - Accent6 9" xfId="7811" hidden="1" xr:uid="{754BB3EA-E57F-4F32-8D91-2C33A2BB283D}"/>
    <cellStyle name="20% - Accent6 9" xfId="7994" hidden="1" xr:uid="{A6AAC2A3-541B-4847-86DC-BB765B447BBF}"/>
    <cellStyle name="20% - Accent6 9" xfId="8070" hidden="1" xr:uid="{3F29B402-5867-429A-AD39-C7ADE3AE60FB}"/>
    <cellStyle name="20% - Accent6 9" xfId="8148" hidden="1" xr:uid="{EE2D515D-1A9F-465D-94F7-EC644BBEA730}"/>
    <cellStyle name="20% - Accent6 9" xfId="8331" hidden="1" xr:uid="{6F6D4858-133F-479A-9B96-52B7DF00003F}"/>
    <cellStyle name="20% - Accent6 9" xfId="8407" hidden="1" xr:uid="{DE192B1A-3222-440D-8C6D-2B0A8C4740A0}"/>
    <cellStyle name="40% - Accent1" xfId="24" builtinId="31" hidden="1"/>
    <cellStyle name="40% - Accent1 10" xfId="136" hidden="1" xr:uid="{BDD9A122-C86C-49AA-8D4C-9D38EA2ABB5C}"/>
    <cellStyle name="40% - Accent1 10" xfId="210" hidden="1" xr:uid="{6C8CE0DA-FBDA-4FF8-BD28-88F6EFB7779A}"/>
    <cellStyle name="40% - Accent1 10" xfId="286" hidden="1" xr:uid="{29AAF947-814F-4E2B-833A-68666B891BBC}"/>
    <cellStyle name="40% - Accent1 10" xfId="364" hidden="1" xr:uid="{F65BB7F6-39E2-42C9-8C51-61973E0AA01C}"/>
    <cellStyle name="40% - Accent1 10" xfId="949" hidden="1" xr:uid="{EEA9789A-29B3-41CC-9AE1-38DDB851FCB3}"/>
    <cellStyle name="40% - Accent1 10" xfId="1025" hidden="1" xr:uid="{4B612AE5-3443-40ED-8E07-D37C278D9F9E}"/>
    <cellStyle name="40% - Accent1 10" xfId="1104" hidden="1" xr:uid="{265690AC-CF6B-480A-8D6F-F58C25A9B48A}"/>
    <cellStyle name="40% - Accent1 10" xfId="1198" hidden="1" xr:uid="{312F9FD9-EB82-4DD2-A922-B78E41264D6E}"/>
    <cellStyle name="40% - Accent1 10" xfId="699" hidden="1" xr:uid="{BB690E8D-5607-4380-B1A4-FC6166AE582C}"/>
    <cellStyle name="40% - Accent1 10" xfId="829" hidden="1" xr:uid="{507727D6-3C0C-4C97-B324-06F2B36D9431}"/>
    <cellStyle name="40% - Accent1 10" xfId="1544" hidden="1" xr:uid="{C1322FF1-9D8E-4E6A-A6F1-692DD014CE4F}"/>
    <cellStyle name="40% - Accent1 10" xfId="1620" hidden="1" xr:uid="{5F9BE09C-2705-4481-9DDF-2BE31507C267}"/>
    <cellStyle name="40% - Accent1 10" xfId="1698" hidden="1" xr:uid="{7A0F57C5-9EE9-44C9-B565-9339A2D4D22C}"/>
    <cellStyle name="40% - Accent1 10" xfId="1777" hidden="1" xr:uid="{F4BB2048-4C61-49B5-88D1-8FCEE9CD287C}"/>
    <cellStyle name="40% - Accent1 10" xfId="682" hidden="1" xr:uid="{2AE0FB64-FAC9-4F9B-9E4A-47F169110A2C}"/>
    <cellStyle name="40% - Accent1 10" xfId="1378" hidden="1" xr:uid="{15BCDE47-F0C0-45EB-A04F-3592CE09D5B7}"/>
    <cellStyle name="40% - Accent1 10" xfId="2076" hidden="1" xr:uid="{D174EBFF-08B0-4D00-90D9-D703CB08602F}"/>
    <cellStyle name="40% - Accent1 10" xfId="2152" hidden="1" xr:uid="{5A1B713F-217B-48D2-BD49-99C4CE670843}"/>
    <cellStyle name="40% - Accent1 10" xfId="2230" hidden="1" xr:uid="{F4405CBF-2844-4A66-B49F-68CE2F1231EA}"/>
    <cellStyle name="40% - Accent1 10" xfId="2413" hidden="1" xr:uid="{EB48C66A-6600-419C-B9B4-CCF35EC18AA0}"/>
    <cellStyle name="40% - Accent1 10" xfId="2489" hidden="1" xr:uid="{12318628-659D-4C6E-BFC4-7FE6EF675E3D}"/>
    <cellStyle name="40% - Accent1 10" xfId="2567" hidden="1" xr:uid="{89E91278-B24A-4DDF-B595-B6908A5063D2}"/>
    <cellStyle name="40% - Accent1 10" xfId="2750" hidden="1" xr:uid="{DFE0B89B-17A6-48BE-93BF-31C04758694F}"/>
    <cellStyle name="40% - Accent1 10" xfId="2826" hidden="1" xr:uid="{FA2E9ED4-4E57-4EE5-B148-1CD0453701CD}"/>
    <cellStyle name="40% - Accent1 10" xfId="2929" hidden="1" xr:uid="{D4775F6C-E21F-4D49-902A-EBF301B639BA}"/>
    <cellStyle name="40% - Accent1 10" xfId="3003" hidden="1" xr:uid="{D6AF3747-165C-4405-94C7-5BDB43F42D57}"/>
    <cellStyle name="40% - Accent1 10" xfId="3079" hidden="1" xr:uid="{71F2D669-3C8A-4383-993F-67C7FF9166ED}"/>
    <cellStyle name="40% - Accent1 10" xfId="3157" hidden="1" xr:uid="{6948D398-EDD8-4831-89CF-8C63F926BAA3}"/>
    <cellStyle name="40% - Accent1 10" xfId="3742" hidden="1" xr:uid="{AA47F769-46C2-4ADB-9E59-9D2D376C73BD}"/>
    <cellStyle name="40% - Accent1 10" xfId="3818" hidden="1" xr:uid="{D5E85E68-643E-4615-B68F-A57EDA30D799}"/>
    <cellStyle name="40% - Accent1 10" xfId="3897" hidden="1" xr:uid="{983C0310-3921-4DA0-8F30-02DF2D8826E2}"/>
    <cellStyle name="40% - Accent1 10" xfId="3991" hidden="1" xr:uid="{05966986-411D-4622-82C2-D1F84625C6FF}"/>
    <cellStyle name="40% - Accent1 10" xfId="3492" hidden="1" xr:uid="{7E659E7C-5815-4DA4-8667-55DD2C37EFDC}"/>
    <cellStyle name="40% - Accent1 10" xfId="3622" hidden="1" xr:uid="{6C0969E7-3126-4A52-9845-C17C44DA390A}"/>
    <cellStyle name="40% - Accent1 10" xfId="4337" hidden="1" xr:uid="{7F267D90-19D2-40B2-826C-B0CB2C1B4D31}"/>
    <cellStyle name="40% - Accent1 10" xfId="4413" hidden="1" xr:uid="{BCC977C1-71C6-4B6F-8397-1232D046E375}"/>
    <cellStyle name="40% - Accent1 10" xfId="4491" hidden="1" xr:uid="{737514ED-BAAD-46F1-BC7C-D5547381FAF9}"/>
    <cellStyle name="40% - Accent1 10" xfId="4570" hidden="1" xr:uid="{F1EF8961-379B-4372-82CE-C23F6BC60BBA}"/>
    <cellStyle name="40% - Accent1 10" xfId="3475" hidden="1" xr:uid="{3B329F6C-9420-4ABC-A301-FAB5B76FFE43}"/>
    <cellStyle name="40% - Accent1 10" xfId="4171" hidden="1" xr:uid="{1CD8EF51-E906-49DC-A556-849C2C2752CB}"/>
    <cellStyle name="40% - Accent1 10" xfId="4869" hidden="1" xr:uid="{EDEBE75A-2CF2-4EC1-A6F1-003E589A3EAF}"/>
    <cellStyle name="40% - Accent1 10" xfId="4945" hidden="1" xr:uid="{C0B1497B-28E0-4A6B-95B9-BDC2AEA9016E}"/>
    <cellStyle name="40% - Accent1 10" xfId="5023" hidden="1" xr:uid="{3F195CB5-0C54-4373-98B6-BBC5F5434C37}"/>
    <cellStyle name="40% - Accent1 10" xfId="5206" hidden="1" xr:uid="{AAC7FBEC-00DA-4F16-AD96-0AD2CC450478}"/>
    <cellStyle name="40% - Accent1 10" xfId="5282" hidden="1" xr:uid="{4D748675-2D65-4959-BA82-46BAA8CF8BDB}"/>
    <cellStyle name="40% - Accent1 10" xfId="5360" hidden="1" xr:uid="{F722FADC-A2FB-4040-A399-BDDF9FD8267A}"/>
    <cellStyle name="40% - Accent1 10" xfId="5543" hidden="1" xr:uid="{F652BBF7-8946-47F8-8D77-79CF42CC5993}"/>
    <cellStyle name="40% - Accent1 10" xfId="5619" hidden="1" xr:uid="{379416FD-5D60-4E1F-B833-A7A873CA0143}"/>
    <cellStyle name="40% - Accent1 10" xfId="5721" hidden="1" xr:uid="{9EF82A0C-BB0A-4D7B-B628-5F8516C807CB}"/>
    <cellStyle name="40% - Accent1 10" xfId="5795" hidden="1" xr:uid="{9BD99EB7-A669-4551-AC7F-DF7C65EDB5F8}"/>
    <cellStyle name="40% - Accent1 10" xfId="5871" hidden="1" xr:uid="{F2387BFB-AA8F-47D7-A092-0C8BD73DC2D2}"/>
    <cellStyle name="40% - Accent1 10" xfId="5949" hidden="1" xr:uid="{CDF187F5-95B2-4517-97FA-879A459B48EF}"/>
    <cellStyle name="40% - Accent1 10" xfId="6534" hidden="1" xr:uid="{08FBF94E-F51B-4880-BF02-697D4102527D}"/>
    <cellStyle name="40% - Accent1 10" xfId="6610" hidden="1" xr:uid="{F47A2ECA-2092-4382-B744-84D2AB18B784}"/>
    <cellStyle name="40% - Accent1 10" xfId="6689" hidden="1" xr:uid="{C27FF005-6056-4CAC-9F39-1ADCD2D24E46}"/>
    <cellStyle name="40% - Accent1 10" xfId="6783" hidden="1" xr:uid="{DEBF616C-80B1-4CEF-9A85-B48278998226}"/>
    <cellStyle name="40% - Accent1 10" xfId="6284" hidden="1" xr:uid="{EA43501F-574C-4496-AC5D-D73572F17D22}"/>
    <cellStyle name="40% - Accent1 10" xfId="6414" hidden="1" xr:uid="{9DCF7B9F-7C09-4F63-8EF1-9353C97E9B75}"/>
    <cellStyle name="40% - Accent1 10" xfId="7129" hidden="1" xr:uid="{353BA4A3-C730-4F66-8CCD-D707006DCA3C}"/>
    <cellStyle name="40% - Accent1 10" xfId="7205" hidden="1" xr:uid="{41BD0B8E-7B73-4425-BC0E-57A6EE162E95}"/>
    <cellStyle name="40% - Accent1 10" xfId="7283" hidden="1" xr:uid="{1D96E90D-6A1F-496B-9339-41813005B874}"/>
    <cellStyle name="40% - Accent1 10" xfId="7362" hidden="1" xr:uid="{0EDFCFE5-CC5D-49D1-833F-66006DB32E79}"/>
    <cellStyle name="40% - Accent1 10" xfId="6267" hidden="1" xr:uid="{A5DD9C93-4265-4775-B5AE-E3ECD10D6A42}"/>
    <cellStyle name="40% - Accent1 10" xfId="6963" hidden="1" xr:uid="{62A11FB8-E041-4C6A-A9EA-F495D0B8C66A}"/>
    <cellStyle name="40% - Accent1 10" xfId="7661" hidden="1" xr:uid="{B3A4EF5D-0990-4E24-8400-B4CBFFDEDA51}"/>
    <cellStyle name="40% - Accent1 10" xfId="7737" hidden="1" xr:uid="{2D292736-6855-4952-A8C3-9FB21AEE6F11}"/>
    <cellStyle name="40% - Accent1 10" xfId="7815" hidden="1" xr:uid="{3E77A952-A557-4AE2-A1AB-840F5414030E}"/>
    <cellStyle name="40% - Accent1 10" xfId="7998" hidden="1" xr:uid="{7D65E90F-8F00-4E75-992A-11D499EC2B27}"/>
    <cellStyle name="40% - Accent1 10" xfId="8074" hidden="1" xr:uid="{5CF206CE-2529-4139-9F80-513D473BEB35}"/>
    <cellStyle name="40% - Accent1 10" xfId="8152" hidden="1" xr:uid="{BCF4D29F-12E5-4A19-8FE8-B25FAF626B2B}"/>
    <cellStyle name="40% - Accent1 10" xfId="8335" hidden="1" xr:uid="{0685212A-027B-487A-BAF9-0022A7D88261}"/>
    <cellStyle name="40% - Accent1 10" xfId="8411" hidden="1" xr:uid="{574F8D27-8354-4F8D-9F1C-50FDAEEF0544}"/>
    <cellStyle name="40% - Accent1 11" xfId="149" hidden="1" xr:uid="{7D25729E-B5ED-467E-BC70-35669DEC7C0A}"/>
    <cellStyle name="40% - Accent1 11" xfId="223" hidden="1" xr:uid="{7A3B56E3-974E-49AC-88B2-F2B802FCCDBC}"/>
    <cellStyle name="40% - Accent1 11" xfId="299" hidden="1" xr:uid="{C64B8048-1107-427F-B902-351FC64ACCDF}"/>
    <cellStyle name="40% - Accent1 11" xfId="377" hidden="1" xr:uid="{68D9DF9E-299C-4513-9AD0-98C5AE3EC15E}"/>
    <cellStyle name="40% - Accent1 11" xfId="962" hidden="1" xr:uid="{94540BAD-4C32-4569-9FFB-B05D3EE35C2A}"/>
    <cellStyle name="40% - Accent1 11" xfId="1038" hidden="1" xr:uid="{C44AFB94-31B6-4384-A305-5D9B40B92A17}"/>
    <cellStyle name="40% - Accent1 11" xfId="1117" hidden="1" xr:uid="{648F4204-9961-45AC-9FDE-04B08A4C2083}"/>
    <cellStyle name="40% - Accent1 11" xfId="1144" hidden="1" xr:uid="{69D6B354-F380-4A4D-AA59-36FD220AEC1B}"/>
    <cellStyle name="40% - Accent1 11" xfId="688" hidden="1" xr:uid="{EDF07463-F4ED-47DD-913C-D3E6B4AFC8B2}"/>
    <cellStyle name="40% - Accent1 11" xfId="865" hidden="1" xr:uid="{C14AD705-B571-41C0-98A4-BB08B6FFDE1E}"/>
    <cellStyle name="40% - Accent1 11" xfId="1557" hidden="1" xr:uid="{CE5F96F3-DEDF-40D4-ADEA-CCBBB8DFB566}"/>
    <cellStyle name="40% - Accent1 11" xfId="1633" hidden="1" xr:uid="{FE777E5D-D2B9-440F-A5D2-55C51B1C5A82}"/>
    <cellStyle name="40% - Accent1 11" xfId="1711" hidden="1" xr:uid="{358D64C9-9A55-46F7-8A76-98BDD7C5F2DA}"/>
    <cellStyle name="40% - Accent1 11" xfId="1736" hidden="1" xr:uid="{051D53B7-23DD-4AF1-A8A5-AFABBB1347E6}"/>
    <cellStyle name="40% - Accent1 11" xfId="619" hidden="1" xr:uid="{2EA66AC7-8C3B-4FE3-9610-4F97AA271D06}"/>
    <cellStyle name="40% - Accent1 11" xfId="783" hidden="1" xr:uid="{42152166-C858-4ABA-BD53-D04D3782BC53}"/>
    <cellStyle name="40% - Accent1 11" xfId="2089" hidden="1" xr:uid="{48A09E70-A8F8-477A-BA97-A07CE0F43E17}"/>
    <cellStyle name="40% - Accent1 11" xfId="2165" hidden="1" xr:uid="{EB603BD0-1B17-4B59-AE3D-C614B9D1EB14}"/>
    <cellStyle name="40% - Accent1 11" xfId="2243" hidden="1" xr:uid="{8E2741FB-7599-4553-B4EC-0A8714391410}"/>
    <cellStyle name="40% - Accent1 11" xfId="2426" hidden="1" xr:uid="{591CEC54-41ED-4C31-A918-B408B34F98FB}"/>
    <cellStyle name="40% - Accent1 11" xfId="2502" hidden="1" xr:uid="{8D5555D3-5D26-481E-BF87-7971A673E112}"/>
    <cellStyle name="40% - Accent1 11" xfId="2580" hidden="1" xr:uid="{E4111B61-B8AD-4E67-B3EB-3911919CDBBF}"/>
    <cellStyle name="40% - Accent1 11" xfId="2763" hidden="1" xr:uid="{90CE6E1A-09F5-4542-A27D-502F965FC6C6}"/>
    <cellStyle name="40% - Accent1 11" xfId="2839" hidden="1" xr:uid="{0362BFAB-0A82-4ED1-B176-C126AEAB4003}"/>
    <cellStyle name="40% - Accent1 11" xfId="2942" hidden="1" xr:uid="{4E7E3629-2C9F-4DE2-A560-65701674077C}"/>
    <cellStyle name="40% - Accent1 11" xfId="3016" hidden="1" xr:uid="{2DB150FA-E7E9-421D-B4FF-4B1C7AA85ED9}"/>
    <cellStyle name="40% - Accent1 11" xfId="3092" hidden="1" xr:uid="{53CD4084-3B99-4DD8-8F00-B5342EA8CC0E}"/>
    <cellStyle name="40% - Accent1 11" xfId="3170" hidden="1" xr:uid="{029EF885-D95F-4A6F-A63A-621967703012}"/>
    <cellStyle name="40% - Accent1 11" xfId="3755" hidden="1" xr:uid="{C8F7B93C-5101-4888-ACC2-B68AB946F046}"/>
    <cellStyle name="40% - Accent1 11" xfId="3831" hidden="1" xr:uid="{C6A34A8B-CDB1-419E-9E7A-093A75C53809}"/>
    <cellStyle name="40% - Accent1 11" xfId="3910" hidden="1" xr:uid="{58AE2E8E-1EE0-4A69-98FF-91BE8FEA9164}"/>
    <cellStyle name="40% - Accent1 11" xfId="3937" hidden="1" xr:uid="{B0ADE899-BF74-4B21-AD2E-4764E811F8A8}"/>
    <cellStyle name="40% - Accent1 11" xfId="3481" hidden="1" xr:uid="{AB2D66E7-F3F9-4375-B09D-CF1E475588C0}"/>
    <cellStyle name="40% - Accent1 11" xfId="3658" hidden="1" xr:uid="{8C2611DB-C9A4-4E25-AE6F-66CA5FB393FC}"/>
    <cellStyle name="40% - Accent1 11" xfId="4350" hidden="1" xr:uid="{B7CE1E02-966A-4644-91E9-82CC19742C10}"/>
    <cellStyle name="40% - Accent1 11" xfId="4426" hidden="1" xr:uid="{463B8758-35F9-4545-97A6-5A7E92582AC7}"/>
    <cellStyle name="40% - Accent1 11" xfId="4504" hidden="1" xr:uid="{88058740-2151-472F-B7A4-CC02D196C8C3}"/>
    <cellStyle name="40% - Accent1 11" xfId="4529" hidden="1" xr:uid="{9FCD853A-FB78-4464-8F4E-610175326C4A}"/>
    <cellStyle name="40% - Accent1 11" xfId="3412" hidden="1" xr:uid="{82F087C0-B26B-434D-BA10-D72A95893199}"/>
    <cellStyle name="40% - Accent1 11" xfId="3576" hidden="1" xr:uid="{73212582-E93E-475B-9EDF-C7DCB099A368}"/>
    <cellStyle name="40% - Accent1 11" xfId="4882" hidden="1" xr:uid="{5AD13ED1-C6A3-4084-ACC8-38D93978E0B8}"/>
    <cellStyle name="40% - Accent1 11" xfId="4958" hidden="1" xr:uid="{6ED3F62E-B734-4123-81CC-7DD32ADFB83F}"/>
    <cellStyle name="40% - Accent1 11" xfId="5036" hidden="1" xr:uid="{1ADCD708-5D6A-49E4-9565-27D33E85C480}"/>
    <cellStyle name="40% - Accent1 11" xfId="5219" hidden="1" xr:uid="{681C30F5-4066-46A1-99E9-AAF3F156DEEB}"/>
    <cellStyle name="40% - Accent1 11" xfId="5295" hidden="1" xr:uid="{F39FB01A-8BCC-41FF-859B-37B493C76D7E}"/>
    <cellStyle name="40% - Accent1 11" xfId="5373" hidden="1" xr:uid="{F8B7DDFA-AC16-4BBA-8AC6-D0B93A518A0F}"/>
    <cellStyle name="40% - Accent1 11" xfId="5556" hidden="1" xr:uid="{ED300348-299B-4D84-A3E4-734528F905E4}"/>
    <cellStyle name="40% - Accent1 11" xfId="5632" hidden="1" xr:uid="{6A2F729D-8EE1-45EA-BC9A-E81F7964A5B8}"/>
    <cellStyle name="40% - Accent1 11" xfId="5734" hidden="1" xr:uid="{41449048-C955-4CC9-A133-E96FDAB468CE}"/>
    <cellStyle name="40% - Accent1 11" xfId="5808" hidden="1" xr:uid="{7FFB4DAB-EC78-4FF3-BA56-299C7CA90AC3}"/>
    <cellStyle name="40% - Accent1 11" xfId="5884" hidden="1" xr:uid="{2ACEDD77-6D6C-4E9D-B0BD-03BE809176B9}"/>
    <cellStyle name="40% - Accent1 11" xfId="5962" hidden="1" xr:uid="{684C2F27-4501-4D22-8989-C04C1C0B2B87}"/>
    <cellStyle name="40% - Accent1 11" xfId="6547" hidden="1" xr:uid="{E1CB5FC7-F983-4A75-875C-C91CC3303C5D}"/>
    <cellStyle name="40% - Accent1 11" xfId="6623" hidden="1" xr:uid="{DFC49808-9FD2-45C8-B35F-3C8C6D98177E}"/>
    <cellStyle name="40% - Accent1 11" xfId="6702" hidden="1" xr:uid="{421AC8B6-22ED-421B-8FA9-25CF28E1E75A}"/>
    <cellStyle name="40% - Accent1 11" xfId="6729" hidden="1" xr:uid="{06C60E64-4EDD-4E59-9C09-87F9230DF6F5}"/>
    <cellStyle name="40% - Accent1 11" xfId="6273" hidden="1" xr:uid="{B7861B3B-8692-4800-BA28-C84731F3C3FE}"/>
    <cellStyle name="40% - Accent1 11" xfId="6450" hidden="1" xr:uid="{913E6588-BA5A-4EF1-8DB6-4C43494660F3}"/>
    <cellStyle name="40% - Accent1 11" xfId="7142" hidden="1" xr:uid="{0E361973-49FE-4410-BA3A-8FD3D6B137E8}"/>
    <cellStyle name="40% - Accent1 11" xfId="7218" hidden="1" xr:uid="{CD8F44B7-4BA4-4CE6-BE8A-B68591F40BDB}"/>
    <cellStyle name="40% - Accent1 11" xfId="7296" hidden="1" xr:uid="{6DB04084-853A-4AC5-A1A1-39C6C8BE5AB1}"/>
    <cellStyle name="40% - Accent1 11" xfId="7321" hidden="1" xr:uid="{878C5030-8465-43E2-BADD-6920D2456C13}"/>
    <cellStyle name="40% - Accent1 11" xfId="6204" hidden="1" xr:uid="{547291DF-8CF6-4EE0-850F-8B1139223208}"/>
    <cellStyle name="40% - Accent1 11" xfId="6368" hidden="1" xr:uid="{05B4BEDB-7E70-4D44-9908-C6299102CD1D}"/>
    <cellStyle name="40% - Accent1 11" xfId="7674" hidden="1" xr:uid="{442EC2D2-2087-4EF6-9113-B67CA963B65A}"/>
    <cellStyle name="40% - Accent1 11" xfId="7750" hidden="1" xr:uid="{9D9789CD-7CD1-442D-9F14-A226BEBF843C}"/>
    <cellStyle name="40% - Accent1 11" xfId="7828" hidden="1" xr:uid="{8B4D4FEF-347D-4C51-AFA2-EFE6F0EC5738}"/>
    <cellStyle name="40% - Accent1 11" xfId="8011" hidden="1" xr:uid="{5D544F6A-10B1-4C86-8AAD-163EACFB53FF}"/>
    <cellStyle name="40% - Accent1 11" xfId="8087" hidden="1" xr:uid="{CC41C673-BBE3-4F93-A62C-C669A3D55E6A}"/>
    <cellStyle name="40% - Accent1 11" xfId="8165" hidden="1" xr:uid="{FFA52472-A3C6-4961-BA54-6E084199B4C9}"/>
    <cellStyle name="40% - Accent1 11" xfId="8348" hidden="1" xr:uid="{A82606D0-44D9-4574-86C0-C079A0D94997}"/>
    <cellStyle name="40% - Accent1 11" xfId="8424" hidden="1" xr:uid="{4C23181D-2C0B-487D-B1AD-9F9EDBE6A3FF}"/>
    <cellStyle name="40% - Accent1 12" xfId="162" hidden="1" xr:uid="{20B9B2A4-6641-48A7-B3EF-1E849B50E63B}"/>
    <cellStyle name="40% - Accent1 12" xfId="237" hidden="1" xr:uid="{1076EE42-4B24-442F-BC3D-22D7D8A57B9E}"/>
    <cellStyle name="40% - Accent1 12" xfId="312" hidden="1" xr:uid="{2AAD43FB-052A-4A44-89D3-3D47F17CA948}"/>
    <cellStyle name="40% - Accent1 12" xfId="390" hidden="1" xr:uid="{B8914B28-68FC-41AD-A171-0BD6465608D5}"/>
    <cellStyle name="40% - Accent1 12" xfId="976" hidden="1" xr:uid="{94508C69-FBC0-4A50-BC0D-BFAE2A43F204}"/>
    <cellStyle name="40% - Accent1 12" xfId="1051" hidden="1" xr:uid="{6D5704D7-68DB-4976-985D-28CA51190BB6}"/>
    <cellStyle name="40% - Accent1 12" xfId="1130" hidden="1" xr:uid="{C4EB572E-B077-46BF-8CA0-E8D684918321}"/>
    <cellStyle name="40% - Accent1 12" xfId="1191" hidden="1" xr:uid="{3FB2D77B-8975-4204-82E3-9BF5949392B8}"/>
    <cellStyle name="40% - Accent1 12" xfId="803" hidden="1" xr:uid="{F9642F8F-FF63-4407-BB3B-7CAD55037804}"/>
    <cellStyle name="40% - Accent1 12" xfId="763" hidden="1" xr:uid="{F9179941-9F33-4CC2-8D53-20266D38655D}"/>
    <cellStyle name="40% - Accent1 12" xfId="1571" hidden="1" xr:uid="{87C5D4B2-50FD-432F-9D50-95BF7C925FCD}"/>
    <cellStyle name="40% - Accent1 12" xfId="1646" hidden="1" xr:uid="{0262BB63-C6B0-4EF2-8DE5-2F16E014F242}"/>
    <cellStyle name="40% - Accent1 12" xfId="1724" hidden="1" xr:uid="{14343602-2045-484E-BB64-33A799EE3573}"/>
    <cellStyle name="40% - Accent1 12" xfId="1772" hidden="1" xr:uid="{2814F018-AA84-42FA-9A95-5392B1E16B8A}"/>
    <cellStyle name="40% - Accent1 12" xfId="869" hidden="1" xr:uid="{0F0C126D-8F44-4E61-834D-852E6F5D1D41}"/>
    <cellStyle name="40% - Accent1 12" xfId="708" hidden="1" xr:uid="{0399D555-1616-453F-9E2A-A3F1B3C1E819}"/>
    <cellStyle name="40% - Accent1 12" xfId="2103" hidden="1" xr:uid="{E35387CA-108C-49DD-9521-E8285A928BCD}"/>
    <cellStyle name="40% - Accent1 12" xfId="2178" hidden="1" xr:uid="{F66AF005-FABF-41BE-A160-7996F7F89C16}"/>
    <cellStyle name="40% - Accent1 12" xfId="2256" hidden="1" xr:uid="{34FF6CB7-4147-456A-BEA0-EE34BB2C10A1}"/>
    <cellStyle name="40% - Accent1 12" xfId="2440" hidden="1" xr:uid="{1B5494E5-AD99-484C-96DF-6A14A2CD5FE3}"/>
    <cellStyle name="40% - Accent1 12" xfId="2515" hidden="1" xr:uid="{213732EF-2BC8-4DE7-9574-0CFA1EAC3193}"/>
    <cellStyle name="40% - Accent1 12" xfId="2593" hidden="1" xr:uid="{0EC73DC7-6B1A-4AD5-B3D4-10DD9614E067}"/>
    <cellStyle name="40% - Accent1 12" xfId="2777" hidden="1" xr:uid="{3BD2C3EB-4FC7-41AD-BDB6-925ADFAD3D72}"/>
    <cellStyle name="40% - Accent1 12" xfId="2852" hidden="1" xr:uid="{A13399FF-553E-42FE-B660-30812AE4C30B}"/>
    <cellStyle name="40% - Accent1 12" xfId="2955" hidden="1" xr:uid="{62EB965B-4723-4795-A3EF-58F01425C505}"/>
    <cellStyle name="40% - Accent1 12" xfId="3030" hidden="1" xr:uid="{8F686849-F05C-4F98-939E-3033EE945D56}"/>
    <cellStyle name="40% - Accent1 12" xfId="3105" hidden="1" xr:uid="{E4335572-F0D2-4931-A73B-A248EE0C91FD}"/>
    <cellStyle name="40% - Accent1 12" xfId="3183" hidden="1" xr:uid="{8AC89583-BE63-4FA8-812F-AC15D81959C5}"/>
    <cellStyle name="40% - Accent1 12" xfId="3769" hidden="1" xr:uid="{1CCC7FE1-504A-4B48-9B99-1C3822357F6A}"/>
    <cellStyle name="40% - Accent1 12" xfId="3844" hidden="1" xr:uid="{4232BC79-3B93-4EC5-B4B6-02E97BB98E1A}"/>
    <cellStyle name="40% - Accent1 12" xfId="3923" hidden="1" xr:uid="{8F68226E-6F3C-48FE-9D90-3CBDB7CC4ACA}"/>
    <cellStyle name="40% - Accent1 12" xfId="3984" hidden="1" xr:uid="{133803B4-33D1-4D31-97F1-B6FEE0162D11}"/>
    <cellStyle name="40% - Accent1 12" xfId="3596" hidden="1" xr:uid="{F5849FAD-F24C-42A8-92CB-8922D2555756}"/>
    <cellStyle name="40% - Accent1 12" xfId="3556" hidden="1" xr:uid="{8D19DA37-FEBD-4192-A8D9-DF74DC91FB70}"/>
    <cellStyle name="40% - Accent1 12" xfId="4364" hidden="1" xr:uid="{9BC20776-66A6-4596-BCAD-2A003E2F3FB0}"/>
    <cellStyle name="40% - Accent1 12" xfId="4439" hidden="1" xr:uid="{AC58A533-56C7-41BE-984A-795FB5293F82}"/>
    <cellStyle name="40% - Accent1 12" xfId="4517" hidden="1" xr:uid="{4227483E-C6CB-44D0-9E85-0240729B0C1A}"/>
    <cellStyle name="40% - Accent1 12" xfId="4565" hidden="1" xr:uid="{9E4EE543-BE62-4A2B-9F0B-E2DF626FBF42}"/>
    <cellStyle name="40% - Accent1 12" xfId="3662" hidden="1" xr:uid="{733E1225-0B9B-4323-8C24-23CAB8DD4732}"/>
    <cellStyle name="40% - Accent1 12" xfId="3501" hidden="1" xr:uid="{08060D75-9F88-45CB-BF9D-C5BFC7A87755}"/>
    <cellStyle name="40% - Accent1 12" xfId="4896" hidden="1" xr:uid="{F1E11E32-6B4E-42AB-A522-CF1F5EAAAAC7}"/>
    <cellStyle name="40% - Accent1 12" xfId="4971" hidden="1" xr:uid="{D92B1634-BC06-4FDE-A39F-709CB7D56256}"/>
    <cellStyle name="40% - Accent1 12" xfId="5049" hidden="1" xr:uid="{8F302EFB-ADBD-40BB-82DB-D5D67CB5B401}"/>
    <cellStyle name="40% - Accent1 12" xfId="5233" hidden="1" xr:uid="{5B045FAB-29C2-408C-AC04-88CBAF45EAF7}"/>
    <cellStyle name="40% - Accent1 12" xfId="5308" hidden="1" xr:uid="{C82A951A-074E-4D9E-B7D1-EBD5FC6F7DEA}"/>
    <cellStyle name="40% - Accent1 12" xfId="5386" hidden="1" xr:uid="{84B96412-0F54-4263-BC15-A2ED5076AA91}"/>
    <cellStyle name="40% - Accent1 12" xfId="5570" hidden="1" xr:uid="{C51D423F-2AE7-409A-BA79-78FE1AB69703}"/>
    <cellStyle name="40% - Accent1 12" xfId="5645" hidden="1" xr:uid="{0F7DF65D-448E-44DD-8E9A-C32DFC7A7517}"/>
    <cellStyle name="40% - Accent1 12" xfId="5747" hidden="1" xr:uid="{2F73E19A-8468-4414-9E61-944A7C72B39C}"/>
    <cellStyle name="40% - Accent1 12" xfId="5822" hidden="1" xr:uid="{1FA1334E-7D0F-4D4D-B2B6-30B659D1D3A5}"/>
    <cellStyle name="40% - Accent1 12" xfId="5897" hidden="1" xr:uid="{14DB4279-A1BE-47C2-B92E-2693605BEDF9}"/>
    <cellStyle name="40% - Accent1 12" xfId="5975" hidden="1" xr:uid="{9659DAF7-BA27-44BC-BB5E-BD0B5F7F5C9E}"/>
    <cellStyle name="40% - Accent1 12" xfId="6561" hidden="1" xr:uid="{3FF498C4-A5AD-438B-9158-AD6C2F08B085}"/>
    <cellStyle name="40% - Accent1 12" xfId="6636" hidden="1" xr:uid="{4ED66DF2-CFA4-46FA-B82A-5559076885DF}"/>
    <cellStyle name="40% - Accent1 12" xfId="6715" hidden="1" xr:uid="{AFDB70AE-F4BD-42C5-95EF-02897CF58DF7}"/>
    <cellStyle name="40% - Accent1 12" xfId="6776" hidden="1" xr:uid="{FBF59B25-A0F7-4766-8FAC-EADE0CF6FB7A}"/>
    <cellStyle name="40% - Accent1 12" xfId="6388" hidden="1" xr:uid="{8E838A2D-D694-441D-9D69-B28DF0A52502}"/>
    <cellStyle name="40% - Accent1 12" xfId="6348" hidden="1" xr:uid="{C3AAB668-C19D-450F-A42C-6841B1DDC616}"/>
    <cellStyle name="40% - Accent1 12" xfId="7156" hidden="1" xr:uid="{29C81E58-2042-4A0D-A536-74DC6ACA6FD8}"/>
    <cellStyle name="40% - Accent1 12" xfId="7231" hidden="1" xr:uid="{CCFB160C-AFDC-434E-B4E0-9DB4AB98B483}"/>
    <cellStyle name="40% - Accent1 12" xfId="7309" hidden="1" xr:uid="{DDDF13DD-CDCF-4C69-A886-E13A744A0F02}"/>
    <cellStyle name="40% - Accent1 12" xfId="7357" hidden="1" xr:uid="{711EE129-61F9-4B6C-A00F-1518938F965A}"/>
    <cellStyle name="40% - Accent1 12" xfId="6454" hidden="1" xr:uid="{E0BBE4F8-5CB4-40AA-B33B-2CBCF1497570}"/>
    <cellStyle name="40% - Accent1 12" xfId="6293" hidden="1" xr:uid="{8B295020-87D9-47C5-B0A4-3B51978C54D3}"/>
    <cellStyle name="40% - Accent1 12" xfId="7688" hidden="1" xr:uid="{F30EA8C2-97A6-4235-A3EB-43FD03DD2978}"/>
    <cellStyle name="40% - Accent1 12" xfId="7763" hidden="1" xr:uid="{5DF3DC79-0E24-4211-B787-2755203568EF}"/>
    <cellStyle name="40% - Accent1 12" xfId="7841" hidden="1" xr:uid="{DF0EE056-B5D7-425C-AC7E-DC27F8D99DF9}"/>
    <cellStyle name="40% - Accent1 12" xfId="8025" hidden="1" xr:uid="{8589F81F-C4E6-47CD-A726-4CAD3A21CFD7}"/>
    <cellStyle name="40% - Accent1 12" xfId="8100" hidden="1" xr:uid="{3E5723F8-E962-4FEF-9652-2549AA208D52}"/>
    <cellStyle name="40% - Accent1 12" xfId="8178" hidden="1" xr:uid="{8594327C-5057-41FF-AD43-19A299D571D1}"/>
    <cellStyle name="40% - Accent1 12" xfId="8362" hidden="1" xr:uid="{70252153-B91B-4AB9-9EDC-3393DE01673A}"/>
    <cellStyle name="40% - Accent1 12" xfId="8437" hidden="1" xr:uid="{C7C89B16-0B49-4BE8-96EA-AFED36993AB3}"/>
    <cellStyle name="40% - Accent1 13" xfId="403" hidden="1" xr:uid="{340939F2-AF21-4A97-9606-4678CC0E5E3C}"/>
    <cellStyle name="40% - Accent1 13" xfId="518" hidden="1" xr:uid="{1423AE6E-E87C-49F9-9239-CAEEDF34F452}"/>
    <cellStyle name="40% - Accent1 13" xfId="1241" hidden="1" xr:uid="{071C1216-4F29-4203-8057-06FFB6F4CDCE}"/>
    <cellStyle name="40% - Accent1 13" xfId="1414" hidden="1" xr:uid="{7DCD610D-6E44-4B2B-AEF9-9CEA6875F929}"/>
    <cellStyle name="40% - Accent1 13" xfId="1807" hidden="1" xr:uid="{82260400-D772-4DCB-AE18-D4E8C59F348E}"/>
    <cellStyle name="40% - Accent1 13" xfId="1955" hidden="1" xr:uid="{E9AE20A1-B836-4B8C-826F-C5E4A8DCD9A4}"/>
    <cellStyle name="40% - Accent1 13" xfId="2293" hidden="1" xr:uid="{7B524E24-1A04-4888-A993-411D3872B62C}"/>
    <cellStyle name="40% - Accent1 13" xfId="2630" hidden="1" xr:uid="{18BAC583-6F67-445D-991A-450C7F4FC0C4}"/>
    <cellStyle name="40% - Accent1 13" xfId="3196" hidden="1" xr:uid="{388A1491-8972-40F7-A684-5C6D05369224}"/>
    <cellStyle name="40% - Accent1 13" xfId="3311" hidden="1" xr:uid="{8BDE1C5C-15BB-49CA-A36F-0AD5D688F709}"/>
    <cellStyle name="40% - Accent1 13" xfId="4034" hidden="1" xr:uid="{8B035692-6386-4B68-90B5-7996AE511C12}"/>
    <cellStyle name="40% - Accent1 13" xfId="4207" hidden="1" xr:uid="{BEADB88B-4F17-4F41-B22F-5146A6D429E2}"/>
    <cellStyle name="40% - Accent1 13" xfId="4600" hidden="1" xr:uid="{CB9CFCAC-D4A5-45F5-AF07-F0D50F0EB194}"/>
    <cellStyle name="40% - Accent1 13" xfId="4748" hidden="1" xr:uid="{B9E2EE99-1FBC-4400-8C77-0183CEE4940B}"/>
    <cellStyle name="40% - Accent1 13" xfId="5086" hidden="1" xr:uid="{79C31465-032F-4E2E-A2D9-3B882904F9F9}"/>
    <cellStyle name="40% - Accent1 13" xfId="5423" hidden="1" xr:uid="{FC20D8E3-3556-494D-A602-747D3216F2E9}"/>
    <cellStyle name="40% - Accent1 13" xfId="5988" hidden="1" xr:uid="{00E3CBD2-C8A3-4C73-B0CF-985B55ED2A90}"/>
    <cellStyle name="40% - Accent1 13" xfId="6103" hidden="1" xr:uid="{49705D72-01C4-4382-B071-B5E38CC94A6E}"/>
    <cellStyle name="40% - Accent1 13" xfId="6826" hidden="1" xr:uid="{A3AF8509-645B-47AA-8315-4949AA7696DF}"/>
    <cellStyle name="40% - Accent1 13" xfId="6999" hidden="1" xr:uid="{480FF2E8-B6F5-48D3-A4CF-DA8AC8D6AC0B}"/>
    <cellStyle name="40% - Accent1 13" xfId="7392" hidden="1" xr:uid="{5096A6D0-4859-443E-A73E-A81C7EAF32D8}"/>
    <cellStyle name="40% - Accent1 13" xfId="7540" hidden="1" xr:uid="{A16DB7CC-BFC1-4607-899C-7DC1F3B21738}"/>
    <cellStyle name="40% - Accent1 13" xfId="7878" hidden="1" xr:uid="{A1B54C5A-8873-4540-A261-008ABBCE9729}"/>
    <cellStyle name="40% - Accent1 13" xfId="8215" hidden="1" xr:uid="{A7EDE05C-0F0B-4473-8C1C-60716662184C}"/>
    <cellStyle name="40% - Accent1 3 2 3 2" xfId="489" hidden="1" xr:uid="{F14FEDAF-C8F7-412C-9A10-9FA5C20D4353}"/>
    <cellStyle name="40% - Accent1 3 2 3 2" xfId="604" hidden="1" xr:uid="{2E38C292-BCB4-47D7-B79F-47DFF61E7E16}"/>
    <cellStyle name="40% - Accent1 3 2 3 2" xfId="1327" hidden="1" xr:uid="{EA769145-32B2-4830-B562-83CC2963F7BF}"/>
    <cellStyle name="40% - Accent1 3 2 3 2" xfId="1500" hidden="1" xr:uid="{513D6B22-408C-4311-8E05-E54A1F973A28}"/>
    <cellStyle name="40% - Accent1 3 2 3 2" xfId="1893" hidden="1" xr:uid="{A6AAD550-71F5-4BF0-B9AD-A3666DE0BE4E}"/>
    <cellStyle name="40% - Accent1 3 2 3 2" xfId="2041" hidden="1" xr:uid="{61A967B2-537B-4E7E-8CF8-EEDF38BB1096}"/>
    <cellStyle name="40% - Accent1 3 2 3 2" xfId="2379" hidden="1" xr:uid="{106D5182-6141-4F18-9387-82E41D1EB80A}"/>
    <cellStyle name="40% - Accent1 3 2 3 2" xfId="2716" hidden="1" xr:uid="{D3B927BB-C08B-491C-BAC1-20DA9B81FECD}"/>
    <cellStyle name="40% - Accent1 3 2 3 2" xfId="3282" hidden="1" xr:uid="{8C45B615-D307-4E55-9D37-C3AB3B6C7653}"/>
    <cellStyle name="40% - Accent1 3 2 3 2" xfId="3397" hidden="1" xr:uid="{E009C672-479B-4A84-AA78-827D84989C2A}"/>
    <cellStyle name="40% - Accent1 3 2 3 2" xfId="4120" hidden="1" xr:uid="{F54CCAD5-8F42-4F8D-896B-E589D5040EE6}"/>
    <cellStyle name="40% - Accent1 3 2 3 2" xfId="4293" hidden="1" xr:uid="{3F83B0DE-36C6-47B6-9EC9-BE350F3D5884}"/>
    <cellStyle name="40% - Accent1 3 2 3 2" xfId="4686" hidden="1" xr:uid="{B3F9440F-557B-4EAC-97E6-A571A024A56E}"/>
    <cellStyle name="40% - Accent1 3 2 3 2" xfId="4834" hidden="1" xr:uid="{29955D86-A122-4E56-B5DC-8ECFAC2539BF}"/>
    <cellStyle name="40% - Accent1 3 2 3 2" xfId="5172" hidden="1" xr:uid="{7EFC34AA-7B76-4C5E-AC78-227ACA5B6ED1}"/>
    <cellStyle name="40% - Accent1 3 2 3 2" xfId="5509" hidden="1" xr:uid="{AF1A865B-5215-4D35-A13D-D0C0D9AC0A2A}"/>
    <cellStyle name="40% - Accent1 3 2 3 2" xfId="6074" hidden="1" xr:uid="{1FFC0E33-7550-4BD3-A9D4-C3B4F1B49825}"/>
    <cellStyle name="40% - Accent1 3 2 3 2" xfId="6189" hidden="1" xr:uid="{0161D160-5F29-4CEF-8A0E-2B613774B7DF}"/>
    <cellStyle name="40% - Accent1 3 2 3 2" xfId="6912" hidden="1" xr:uid="{8D910671-F6D3-4EFD-86ED-8CF04F3140E1}"/>
    <cellStyle name="40% - Accent1 3 2 3 2" xfId="7085" hidden="1" xr:uid="{450C18E4-CA1B-4534-9ABA-E6FCFD11E8A2}"/>
    <cellStyle name="40% - Accent1 3 2 3 2" xfId="7478" hidden="1" xr:uid="{D7F3E10E-7689-49EB-B2FB-5C4B6C1ACC2C}"/>
    <cellStyle name="40% - Accent1 3 2 3 2" xfId="7626" hidden="1" xr:uid="{FCC6FFEC-6F6C-4301-B64F-5D94622693C4}"/>
    <cellStyle name="40% - Accent1 3 2 3 2" xfId="7964" hidden="1" xr:uid="{F6AC9114-DBB3-4CE7-B365-80F832367FE1}"/>
    <cellStyle name="40% - Accent1 3 2 3 2" xfId="8301" hidden="1" xr:uid="{2E23874B-FFF9-4AE4-AFB5-94B82D2E2377}"/>
    <cellStyle name="40% - Accent1 3 2 4 2" xfId="452" hidden="1" xr:uid="{2F12F3DC-647E-4F0A-A404-D85E16D86F30}"/>
    <cellStyle name="40% - Accent1 3 2 4 2" xfId="567" hidden="1" xr:uid="{B24AE47C-5954-4931-A03D-DD0C6DE04974}"/>
    <cellStyle name="40% - Accent1 3 2 4 2" xfId="1290" hidden="1" xr:uid="{32C4CDF3-4139-4B2F-BC75-0D06C785C6AA}"/>
    <cellStyle name="40% - Accent1 3 2 4 2" xfId="1463" hidden="1" xr:uid="{641F7CED-F9F2-45FB-B083-AD3F97C8DC35}"/>
    <cellStyle name="40% - Accent1 3 2 4 2" xfId="1856" hidden="1" xr:uid="{AEBFD6E1-50F5-4B4D-90A7-BE2029400875}"/>
    <cellStyle name="40% - Accent1 3 2 4 2" xfId="2004" hidden="1" xr:uid="{C6936F59-6CD4-40D7-A2C1-685EB260B04F}"/>
    <cellStyle name="40% - Accent1 3 2 4 2" xfId="2342" hidden="1" xr:uid="{28F96380-4C00-4BAA-AF60-E7ADE9885CB9}"/>
    <cellStyle name="40% - Accent1 3 2 4 2" xfId="2679" hidden="1" xr:uid="{90A8CC7C-EC67-453D-8326-71A207304CF1}"/>
    <cellStyle name="40% - Accent1 3 2 4 2" xfId="3245" hidden="1" xr:uid="{1F7376CC-6511-4F7D-89CF-33A47C257BD3}"/>
    <cellStyle name="40% - Accent1 3 2 4 2" xfId="3360" hidden="1" xr:uid="{572105E5-289E-428F-BDF0-9190907EF27B}"/>
    <cellStyle name="40% - Accent1 3 2 4 2" xfId="4083" hidden="1" xr:uid="{57241E2D-1775-45AA-9B80-8228062D3055}"/>
    <cellStyle name="40% - Accent1 3 2 4 2" xfId="4256" hidden="1" xr:uid="{B45A6D5E-2887-4028-A53C-0D5EC63DF2AA}"/>
    <cellStyle name="40% - Accent1 3 2 4 2" xfId="4649" hidden="1" xr:uid="{75681B22-8F45-4D01-8E44-32A0A81D1D80}"/>
    <cellStyle name="40% - Accent1 3 2 4 2" xfId="4797" hidden="1" xr:uid="{E3A753A5-8EF9-44D6-8DF9-0BED9043AE16}"/>
    <cellStyle name="40% - Accent1 3 2 4 2" xfId="5135" hidden="1" xr:uid="{EFA62A56-A889-4CD5-AF26-A7C5577CB875}"/>
    <cellStyle name="40% - Accent1 3 2 4 2" xfId="5472" hidden="1" xr:uid="{430D781B-CE0E-4F61-B3A1-00CAE0BC90A8}"/>
    <cellStyle name="40% - Accent1 3 2 4 2" xfId="6037" hidden="1" xr:uid="{4046A87E-E68A-4E72-8C27-C0E73965681B}"/>
    <cellStyle name="40% - Accent1 3 2 4 2" xfId="6152" hidden="1" xr:uid="{2C81EAB9-354B-408E-AA1F-ADA4A0BA0032}"/>
    <cellStyle name="40% - Accent1 3 2 4 2" xfId="6875" hidden="1" xr:uid="{346DC583-B483-4112-9BA2-C244A596EEDA}"/>
    <cellStyle name="40% - Accent1 3 2 4 2" xfId="7048" hidden="1" xr:uid="{3EC77F54-A2FB-4404-9370-24F3FD4113C6}"/>
    <cellStyle name="40% - Accent1 3 2 4 2" xfId="7441" hidden="1" xr:uid="{E31F12E5-0150-4E00-93E6-D7649DFCCBF8}"/>
    <cellStyle name="40% - Accent1 3 2 4 2" xfId="7589" hidden="1" xr:uid="{3C79EA57-ECD7-4481-AFD4-6EE387D5AC01}"/>
    <cellStyle name="40% - Accent1 3 2 4 2" xfId="7927" hidden="1" xr:uid="{205B6024-0B48-47DC-94AD-13AD6F651984}"/>
    <cellStyle name="40% - Accent1 3 2 4 2" xfId="8264" hidden="1" xr:uid="{C9B52983-5EE4-43F8-B12D-650CA2D35852}"/>
    <cellStyle name="40% - Accent1 3 3 3 2" xfId="451" hidden="1" xr:uid="{B5AA1D8A-FE1C-451C-9948-A87751FE57BB}"/>
    <cellStyle name="40% - Accent1 3 3 3 2" xfId="566" hidden="1" xr:uid="{838BBC74-920C-4912-AFD1-0145B828D7AC}"/>
    <cellStyle name="40% - Accent1 3 3 3 2" xfId="1289" hidden="1" xr:uid="{DE9A1860-2C6A-4384-89F7-40A473FAB09D}"/>
    <cellStyle name="40% - Accent1 3 3 3 2" xfId="1462" hidden="1" xr:uid="{D2F8DED2-9528-4741-840D-1E4716BFD274}"/>
    <cellStyle name="40% - Accent1 3 3 3 2" xfId="1855" hidden="1" xr:uid="{5170E227-F242-468A-A415-A435771A59D0}"/>
    <cellStyle name="40% - Accent1 3 3 3 2" xfId="2003" hidden="1" xr:uid="{F068ED52-0107-4FAC-B547-448CD55E0811}"/>
    <cellStyle name="40% - Accent1 3 3 3 2" xfId="2341" hidden="1" xr:uid="{90343D8C-3E28-476D-9B11-7DF7F71754EF}"/>
    <cellStyle name="40% - Accent1 3 3 3 2" xfId="2678" hidden="1" xr:uid="{694D0CB3-4964-4D93-9008-D014895434DA}"/>
    <cellStyle name="40% - Accent1 3 3 3 2" xfId="3244" hidden="1" xr:uid="{169DD6D0-9FBA-4C29-AB28-B33B8090FDF9}"/>
    <cellStyle name="40% - Accent1 3 3 3 2" xfId="3359" hidden="1" xr:uid="{9CFE6DB1-500B-4674-8AF7-C9658060D875}"/>
    <cellStyle name="40% - Accent1 3 3 3 2" xfId="4082" hidden="1" xr:uid="{5241F15C-A628-4572-946A-F9E37BA42D3D}"/>
    <cellStyle name="40% - Accent1 3 3 3 2" xfId="4255" hidden="1" xr:uid="{D646C8D2-B278-49E5-9C4B-BF2AC2502137}"/>
    <cellStyle name="40% - Accent1 3 3 3 2" xfId="4648" hidden="1" xr:uid="{9E7C6921-59D3-4127-8929-36C9A398EFA1}"/>
    <cellStyle name="40% - Accent1 3 3 3 2" xfId="4796" hidden="1" xr:uid="{4CB34F4F-CD16-407F-916D-37F828A182F1}"/>
    <cellStyle name="40% - Accent1 3 3 3 2" xfId="5134" hidden="1" xr:uid="{35DF450B-3DDD-42E1-A547-68C25E641680}"/>
    <cellStyle name="40% - Accent1 3 3 3 2" xfId="5471" hidden="1" xr:uid="{41D7C39B-243E-46C5-9904-B8749404258C}"/>
    <cellStyle name="40% - Accent1 3 3 3 2" xfId="6036" hidden="1" xr:uid="{A87BBEF7-F8CC-4E37-BEC6-AF0288DBFED2}"/>
    <cellStyle name="40% - Accent1 3 3 3 2" xfId="6151" hidden="1" xr:uid="{E2EA1DF3-F5FF-4A70-9A22-F7660E0361B2}"/>
    <cellStyle name="40% - Accent1 3 3 3 2" xfId="6874" hidden="1" xr:uid="{E5C918F4-8C61-4170-AFD6-9D257FF2FE3A}"/>
    <cellStyle name="40% - Accent1 3 3 3 2" xfId="7047" hidden="1" xr:uid="{5DE9B1C7-CA5E-438F-A610-FA528966D6B8}"/>
    <cellStyle name="40% - Accent1 3 3 3 2" xfId="7440" hidden="1" xr:uid="{EB710660-E9FE-45C4-9589-A4E61B233B07}"/>
    <cellStyle name="40% - Accent1 3 3 3 2" xfId="7588" hidden="1" xr:uid="{E060B114-BD3D-4EC1-91F2-B860E2565B4A}"/>
    <cellStyle name="40% - Accent1 3 3 3 2" xfId="7926" hidden="1" xr:uid="{F430DBB6-AB06-47D8-81FF-146C6E67532F}"/>
    <cellStyle name="40% - Accent1 3 3 3 2" xfId="8263" hidden="1" xr:uid="{A46D3EE3-D480-4A85-89A9-D2FE4DC30CD9}"/>
    <cellStyle name="40% - Accent1 4 2 3 2" xfId="490" hidden="1" xr:uid="{C9A6B4EC-285E-4774-B5EB-B4324595E259}"/>
    <cellStyle name="40% - Accent1 4 2 3 2" xfId="605" hidden="1" xr:uid="{D3453E51-814F-4137-BE65-C6058CAD3357}"/>
    <cellStyle name="40% - Accent1 4 2 3 2" xfId="1328" hidden="1" xr:uid="{11DD546B-A44A-4EDD-A3BF-59DF2AF39C6A}"/>
    <cellStyle name="40% - Accent1 4 2 3 2" xfId="1501" hidden="1" xr:uid="{657AA6F8-456B-49F9-811D-716F566CBB73}"/>
    <cellStyle name="40% - Accent1 4 2 3 2" xfId="1894" hidden="1" xr:uid="{AD44546A-4C6B-45A2-B69E-0C5D5CE205B8}"/>
    <cellStyle name="40% - Accent1 4 2 3 2" xfId="2042" hidden="1" xr:uid="{3C1D67C9-BDF5-48E4-B68A-D0AAAC4A5446}"/>
    <cellStyle name="40% - Accent1 4 2 3 2" xfId="2380" hidden="1" xr:uid="{74889EAC-1620-4420-8FE8-118296A0F99C}"/>
    <cellStyle name="40% - Accent1 4 2 3 2" xfId="2717" hidden="1" xr:uid="{53FD2461-FC02-4A20-AAE8-AC8FE9C93B13}"/>
    <cellStyle name="40% - Accent1 4 2 3 2" xfId="3283" hidden="1" xr:uid="{FFB1623E-B0C7-4186-B06E-BBF146BAF9D6}"/>
    <cellStyle name="40% - Accent1 4 2 3 2" xfId="3398" hidden="1" xr:uid="{AABB6342-409A-4709-AB42-D5EA76FAD9CF}"/>
    <cellStyle name="40% - Accent1 4 2 3 2" xfId="4121" hidden="1" xr:uid="{97EA49B9-C005-4010-8D60-5F6BF1926983}"/>
    <cellStyle name="40% - Accent1 4 2 3 2" xfId="4294" hidden="1" xr:uid="{60F4A18C-FA2F-4082-BA0B-1C0EADEBE841}"/>
    <cellStyle name="40% - Accent1 4 2 3 2" xfId="4687" hidden="1" xr:uid="{DEFB8D30-AE4C-4E43-B870-F787257B67AD}"/>
    <cellStyle name="40% - Accent1 4 2 3 2" xfId="4835" hidden="1" xr:uid="{0ED58397-60F3-410E-9336-BB7DAF67F1ED}"/>
    <cellStyle name="40% - Accent1 4 2 3 2" xfId="5173" hidden="1" xr:uid="{D1D9E1C3-A9FC-40E4-8C53-0541550E2B19}"/>
    <cellStyle name="40% - Accent1 4 2 3 2" xfId="5510" hidden="1" xr:uid="{F7B95015-2B8D-44FC-B8B1-54316E44D88F}"/>
    <cellStyle name="40% - Accent1 4 2 3 2" xfId="6075" hidden="1" xr:uid="{991F4414-B925-42F2-8F9C-A4E8C7EFDEFF}"/>
    <cellStyle name="40% - Accent1 4 2 3 2" xfId="6190" hidden="1" xr:uid="{0FEE802B-B4BD-41FE-ADC4-F93FEEFFFDC9}"/>
    <cellStyle name="40% - Accent1 4 2 3 2" xfId="6913" hidden="1" xr:uid="{9098BE9C-CA2E-481F-B4CE-B1B3C20996D7}"/>
    <cellStyle name="40% - Accent1 4 2 3 2" xfId="7086" hidden="1" xr:uid="{7BD61759-E81E-4031-8ADD-4703790E524F}"/>
    <cellStyle name="40% - Accent1 4 2 3 2" xfId="7479" hidden="1" xr:uid="{0EA21AA0-E46E-48E7-8E46-6F49E8E3B3C8}"/>
    <cellStyle name="40% - Accent1 4 2 3 2" xfId="7627" hidden="1" xr:uid="{E61E8DE5-D183-4AD3-89C9-306BAF82B959}"/>
    <cellStyle name="40% - Accent1 4 2 3 2" xfId="7965" hidden="1" xr:uid="{62B326D5-CAD1-4C49-AB86-2742B14DA31E}"/>
    <cellStyle name="40% - Accent1 4 2 3 2" xfId="8302" hidden="1" xr:uid="{37F93BC4-72B3-4B93-B31C-4FC07ACA6E88}"/>
    <cellStyle name="40% - Accent1 4 2 4 2" xfId="454" hidden="1" xr:uid="{3A49B0BC-0275-4A6B-AA9D-543065DC6E51}"/>
    <cellStyle name="40% - Accent1 4 2 4 2" xfId="569" hidden="1" xr:uid="{E093A230-9910-4947-93C0-C985B77CA0A6}"/>
    <cellStyle name="40% - Accent1 4 2 4 2" xfId="1292" hidden="1" xr:uid="{47ADA454-5105-4764-97F4-BF12AE8F57B6}"/>
    <cellStyle name="40% - Accent1 4 2 4 2" xfId="1465" hidden="1" xr:uid="{244AECC8-23C7-4D2C-923D-AE16AC239F5A}"/>
    <cellStyle name="40% - Accent1 4 2 4 2" xfId="1858" hidden="1" xr:uid="{0133D57A-7BC7-4FC6-A4B2-8316993E62AF}"/>
    <cellStyle name="40% - Accent1 4 2 4 2" xfId="2006" hidden="1" xr:uid="{68CD6DA5-D793-42AE-B176-992296E05F4A}"/>
    <cellStyle name="40% - Accent1 4 2 4 2" xfId="2344" hidden="1" xr:uid="{27802572-513F-4512-B229-B3658858BE29}"/>
    <cellStyle name="40% - Accent1 4 2 4 2" xfId="2681" hidden="1" xr:uid="{AF4101D0-7D19-4677-9F37-4DDCD7734A4B}"/>
    <cellStyle name="40% - Accent1 4 2 4 2" xfId="3247" hidden="1" xr:uid="{EEDD35BC-B2B7-40AC-98FB-8942575CE28F}"/>
    <cellStyle name="40% - Accent1 4 2 4 2" xfId="3362" hidden="1" xr:uid="{D2B58DFF-6083-4237-BF12-678D19C503BC}"/>
    <cellStyle name="40% - Accent1 4 2 4 2" xfId="4085" hidden="1" xr:uid="{453208CC-2D0F-46BE-915E-DA78F4AE07A5}"/>
    <cellStyle name="40% - Accent1 4 2 4 2" xfId="4258" hidden="1" xr:uid="{8DBE5738-C5EA-44B0-A378-CFE40F763C37}"/>
    <cellStyle name="40% - Accent1 4 2 4 2" xfId="4651" hidden="1" xr:uid="{45892BA3-8124-490F-A201-4BFDA9417BF0}"/>
    <cellStyle name="40% - Accent1 4 2 4 2" xfId="4799" hidden="1" xr:uid="{775F6973-3539-4E72-AD78-1C25A60E4BC3}"/>
    <cellStyle name="40% - Accent1 4 2 4 2" xfId="5137" hidden="1" xr:uid="{5C3E50DD-5CD7-4206-8B48-D95401436ABE}"/>
    <cellStyle name="40% - Accent1 4 2 4 2" xfId="5474" hidden="1" xr:uid="{E87253BE-1B49-45DB-A372-BF49ADD513CE}"/>
    <cellStyle name="40% - Accent1 4 2 4 2" xfId="6039" hidden="1" xr:uid="{1D9BD537-14E5-4BC4-96BB-2964832E39D6}"/>
    <cellStyle name="40% - Accent1 4 2 4 2" xfId="6154" hidden="1" xr:uid="{92418FD0-54F5-4B3A-BFD3-8C2E24C8ED3F}"/>
    <cellStyle name="40% - Accent1 4 2 4 2" xfId="6877" hidden="1" xr:uid="{FB48A107-E892-44F0-BA67-36447B91C69C}"/>
    <cellStyle name="40% - Accent1 4 2 4 2" xfId="7050" hidden="1" xr:uid="{ADE9AE62-B5FF-45FB-BB75-54EAA7294E68}"/>
    <cellStyle name="40% - Accent1 4 2 4 2" xfId="7443" hidden="1" xr:uid="{1AAEE9AF-8E79-4DA2-8077-311ED74250DD}"/>
    <cellStyle name="40% - Accent1 4 2 4 2" xfId="7591" hidden="1" xr:uid="{73EBD9CA-D8E3-4B6D-9B89-3504D2CB2F38}"/>
    <cellStyle name="40% - Accent1 4 2 4 2" xfId="7929" hidden="1" xr:uid="{A12BD39B-FACE-4591-AAED-CE6E154B1633}"/>
    <cellStyle name="40% - Accent1 4 2 4 2" xfId="8266" hidden="1" xr:uid="{35D3E8F3-5D22-4849-A5E9-B150B2F9C4ED}"/>
    <cellStyle name="40% - Accent1 4 3 3 2" xfId="453" hidden="1" xr:uid="{91E903BC-3F12-457B-8FB6-D2C0460D7CCE}"/>
    <cellStyle name="40% - Accent1 4 3 3 2" xfId="568" hidden="1" xr:uid="{97379622-DE60-47EE-A429-844089AD3A68}"/>
    <cellStyle name="40% - Accent1 4 3 3 2" xfId="1291" hidden="1" xr:uid="{6D9674A1-D784-4CF9-84BE-D48ECEBFF5CB}"/>
    <cellStyle name="40% - Accent1 4 3 3 2" xfId="1464" hidden="1" xr:uid="{F331A613-1AE3-4A41-870E-71D6AC829BEE}"/>
    <cellStyle name="40% - Accent1 4 3 3 2" xfId="1857" hidden="1" xr:uid="{9E8503D7-1AD3-4618-9E22-FAA955C41450}"/>
    <cellStyle name="40% - Accent1 4 3 3 2" xfId="2005" hidden="1" xr:uid="{75BD93EA-4FB7-4D18-8F01-D736FAE8837E}"/>
    <cellStyle name="40% - Accent1 4 3 3 2" xfId="2343" hidden="1" xr:uid="{9E7BB5B0-50E5-4F4B-832E-9FB2792A8411}"/>
    <cellStyle name="40% - Accent1 4 3 3 2" xfId="2680" hidden="1" xr:uid="{450F0AF0-BFF9-4528-B13E-057F1955B0B8}"/>
    <cellStyle name="40% - Accent1 4 3 3 2" xfId="3246" hidden="1" xr:uid="{4DB4AB66-8794-4DFA-8912-625FA4818471}"/>
    <cellStyle name="40% - Accent1 4 3 3 2" xfId="3361" hidden="1" xr:uid="{89ED8CCB-205F-45AF-85F7-085C75B4ADBB}"/>
    <cellStyle name="40% - Accent1 4 3 3 2" xfId="4084" hidden="1" xr:uid="{7EC15585-79FF-4423-BFBC-4DDB8DF3B08C}"/>
    <cellStyle name="40% - Accent1 4 3 3 2" xfId="4257" hidden="1" xr:uid="{A303C08E-F30C-4E5C-BB5C-5EA8D37955A7}"/>
    <cellStyle name="40% - Accent1 4 3 3 2" xfId="4650" hidden="1" xr:uid="{71CCFB52-0750-40E9-89B5-3615C9911FF9}"/>
    <cellStyle name="40% - Accent1 4 3 3 2" xfId="4798" hidden="1" xr:uid="{D3962AEB-B1C4-4C32-B641-35FC91A48DE4}"/>
    <cellStyle name="40% - Accent1 4 3 3 2" xfId="5136" hidden="1" xr:uid="{D179D36E-AE93-4E1D-9A93-10D3E63C73EB}"/>
    <cellStyle name="40% - Accent1 4 3 3 2" xfId="5473" hidden="1" xr:uid="{55F8567C-2E26-439E-BD9C-40912DA7C470}"/>
    <cellStyle name="40% - Accent1 4 3 3 2" xfId="6038" hidden="1" xr:uid="{3DE39C60-E5B3-4072-B37F-726AC881E44B}"/>
    <cellStyle name="40% - Accent1 4 3 3 2" xfId="6153" hidden="1" xr:uid="{6A663510-B640-4C0B-810A-A24E45C318EE}"/>
    <cellStyle name="40% - Accent1 4 3 3 2" xfId="6876" hidden="1" xr:uid="{922FC41D-9E6F-4954-9D8A-EB141CD2E8A0}"/>
    <cellStyle name="40% - Accent1 4 3 3 2" xfId="7049" hidden="1" xr:uid="{2DFCC86C-9586-4DB3-8448-4E9B63919535}"/>
    <cellStyle name="40% - Accent1 4 3 3 2" xfId="7442" hidden="1" xr:uid="{090B1C13-293C-4DFB-AAD0-ABAD11FF2CA0}"/>
    <cellStyle name="40% - Accent1 4 3 3 2" xfId="7590" hidden="1" xr:uid="{493E59A9-2637-430A-90BB-3C258E6A6E1B}"/>
    <cellStyle name="40% - Accent1 4 3 3 2" xfId="7928" hidden="1" xr:uid="{143FCD4A-D6A1-4E21-842B-DF40B17A3DE2}"/>
    <cellStyle name="40% - Accent1 4 3 3 2" xfId="8265" hidden="1" xr:uid="{93982998-38D9-4E06-B95E-0DC526B64C8E}"/>
    <cellStyle name="40% - Accent1 5 2" xfId="417" hidden="1" xr:uid="{F3F74464-F7D6-4CF9-9C13-0D614DF972ED}"/>
    <cellStyle name="40% - Accent1 5 2" xfId="532" hidden="1" xr:uid="{7D558481-21C3-4DE4-B70D-70DFCBA0830E}"/>
    <cellStyle name="40% - Accent1 5 2" xfId="1255" hidden="1" xr:uid="{A8AED056-A74D-4255-9D64-3DCD84BA227D}"/>
    <cellStyle name="40% - Accent1 5 2" xfId="1428" hidden="1" xr:uid="{C7D8B1B6-2A7C-4DEE-8C24-E1BF7D1D0F73}"/>
    <cellStyle name="40% - Accent1 5 2" xfId="1821" hidden="1" xr:uid="{7CF6592B-C743-49AE-B975-3B25410227C9}"/>
    <cellStyle name="40% - Accent1 5 2" xfId="1969" hidden="1" xr:uid="{70FE98D7-C767-45D4-AEBD-2D402382928E}"/>
    <cellStyle name="40% - Accent1 5 2" xfId="2307" hidden="1" xr:uid="{9C102DD8-7CB6-4164-BFE5-C8966CF2B78B}"/>
    <cellStyle name="40% - Accent1 5 2" xfId="2644" hidden="1" xr:uid="{230DE35D-CA91-40C7-B434-F57F0365EC9D}"/>
    <cellStyle name="40% - Accent1 5 2" xfId="3210" hidden="1" xr:uid="{475421A2-319A-4675-890D-60E0E9FE834C}"/>
    <cellStyle name="40% - Accent1 5 2" xfId="3325" hidden="1" xr:uid="{747994E5-36C3-444B-AD35-AB571E63F6D0}"/>
    <cellStyle name="40% - Accent1 5 2" xfId="4048" hidden="1" xr:uid="{B2FFF9D7-BA01-4056-B9D6-F0072410CF91}"/>
    <cellStyle name="40% - Accent1 5 2" xfId="4221" hidden="1" xr:uid="{3E4CD93E-EE57-407F-B865-43978C717712}"/>
    <cellStyle name="40% - Accent1 5 2" xfId="4614" hidden="1" xr:uid="{8A0DD534-B9DF-443A-B5A7-EDE01F8F74B9}"/>
    <cellStyle name="40% - Accent1 5 2" xfId="4762" hidden="1" xr:uid="{33FB2978-1813-4C99-B080-C998247A5149}"/>
    <cellStyle name="40% - Accent1 5 2" xfId="5100" hidden="1" xr:uid="{BDF996F2-8726-4785-A675-96CA5588410C}"/>
    <cellStyle name="40% - Accent1 5 2" xfId="5437" hidden="1" xr:uid="{CD583DA5-E010-4C52-AF86-D7B61C5B21FB}"/>
    <cellStyle name="40% - Accent1 5 2" xfId="6002" hidden="1" xr:uid="{DB639E7D-F34D-4EE0-873B-5B8EC1D26328}"/>
    <cellStyle name="40% - Accent1 5 2" xfId="6117" hidden="1" xr:uid="{E7BB64E5-9B5F-4F9F-A339-0EF55EC81BC0}"/>
    <cellStyle name="40% - Accent1 5 2" xfId="6840" hidden="1" xr:uid="{B0D843B0-C9AB-4C38-9321-0AAF648C8994}"/>
    <cellStyle name="40% - Accent1 5 2" xfId="7013" hidden="1" xr:uid="{DE102285-05DB-4219-BF84-A12A15F9159D}"/>
    <cellStyle name="40% - Accent1 5 2" xfId="7406" hidden="1" xr:uid="{1ED7A0BB-3B47-4BB1-B50B-A0DD3A34AB54}"/>
    <cellStyle name="40% - Accent1 5 2" xfId="7554" hidden="1" xr:uid="{585ED669-B340-45CF-98BC-A68D26DD55B9}"/>
    <cellStyle name="40% - Accent1 5 2" xfId="7892" hidden="1" xr:uid="{5AC18205-5374-4384-B1DA-300625E37392}"/>
    <cellStyle name="40% - Accent1 5 2" xfId="8229" hidden="1" xr:uid="{7A9FB216-80BB-43F1-9226-F1B05ECBB9D2}"/>
    <cellStyle name="40% - Accent1 7" xfId="94" hidden="1" xr:uid="{6BF1406C-F54A-4659-A503-1D7848E0F5B9}"/>
    <cellStyle name="40% - Accent1 7" xfId="106" hidden="1" xr:uid="{DF681D80-D6D5-4E85-ABD1-421D4163A1EA}"/>
    <cellStyle name="40% - Accent1 7" xfId="234" hidden="1" xr:uid="{644395E1-9D67-4077-9BAD-95C070E36F51}"/>
    <cellStyle name="40% - Accent1 7" xfId="325" hidden="1" xr:uid="{3B5AF9A3-C9BC-4C84-9EC4-BC8EA413E185}"/>
    <cellStyle name="40% - Accent1 7" xfId="909" hidden="1" xr:uid="{5B4814E7-F297-40ED-AB80-D18A821D9BD9}"/>
    <cellStyle name="40% - Accent1 7" xfId="973" hidden="1" xr:uid="{4E06D279-470D-4F8B-A17B-2761E1B6A7A3}"/>
    <cellStyle name="40% - Accent1 7" xfId="1064" hidden="1" xr:uid="{F9C0A070-96AC-47C1-BADF-35616C25C2D1}"/>
    <cellStyle name="40% - Accent1 7" xfId="815" hidden="1" xr:uid="{EB605572-DF7E-4AA1-A4BC-AD4EC964333C}"/>
    <cellStyle name="40% - Accent1 7" xfId="689" hidden="1" xr:uid="{28DA0EA8-DC11-480A-8A0D-C68DCB6E6803}"/>
    <cellStyle name="40% - Accent1 7" xfId="724" hidden="1" xr:uid="{F9DAD62E-E1B9-4947-A0D1-BD542F36CB39}"/>
    <cellStyle name="40% - Accent1 7" xfId="1166" hidden="1" xr:uid="{59B66B11-8B13-4CA4-9635-7964BDBE9CCF}"/>
    <cellStyle name="40% - Accent1 7" xfId="1568" hidden="1" xr:uid="{9B7C2645-3210-4D7E-A834-6FAB566AAA57}"/>
    <cellStyle name="40% - Accent1 7" xfId="1659" hidden="1" xr:uid="{6CDA492B-C997-4396-840A-08C265C6C0FA}"/>
    <cellStyle name="40% - Accent1 7" xfId="1161" hidden="1" xr:uid="{275E7B70-9F7C-4BEE-AF83-B1074F899910}"/>
    <cellStyle name="40% - Accent1 7" xfId="1229" hidden="1" xr:uid="{751A4336-940A-496C-A043-08B9EE7BD9B3}"/>
    <cellStyle name="40% - Accent1 7" xfId="653" hidden="1" xr:uid="{B7373490-F2DB-4875-A327-3E81BB0F441A}"/>
    <cellStyle name="40% - Accent1 7" xfId="1754" hidden="1" xr:uid="{263607CD-E29D-4080-899C-58DB09125011}"/>
    <cellStyle name="40% - Accent1 7" xfId="2100" hidden="1" xr:uid="{C64E876B-FCA7-409A-A7CB-2F09E7D13F59}"/>
    <cellStyle name="40% - Accent1 7" xfId="2191" hidden="1" xr:uid="{34F46333-209B-4015-8D59-5AF5598F30C5}"/>
    <cellStyle name="40% - Accent1 7" xfId="834" hidden="1" xr:uid="{32630B1E-A5A5-4282-9BF6-98734C9F03F1}"/>
    <cellStyle name="40% - Accent1 7" xfId="2437" hidden="1" xr:uid="{D3D26646-B848-4582-9C4B-A5960EC293F3}"/>
    <cellStyle name="40% - Accent1 7" xfId="2528" hidden="1" xr:uid="{43441E52-E91B-4CA0-9C87-C6646D026CE1}"/>
    <cellStyle name="40% - Accent1 7" xfId="1392" hidden="1" xr:uid="{27B49F0E-5FF5-4CA2-AF44-4BA41ABE0D9A}"/>
    <cellStyle name="40% - Accent1 7" xfId="2774" hidden="1" xr:uid="{3989E7B5-C0EC-48CD-ABC7-6B16B0C00B89}"/>
    <cellStyle name="40% - Accent1 7" xfId="2887" hidden="1" xr:uid="{7BD18EAB-095F-4378-BEC9-B5B15A69EA33}"/>
    <cellStyle name="40% - Accent1 7" xfId="2899" hidden="1" xr:uid="{09F7F496-65EB-44F4-8A54-0C015FF90BAB}"/>
    <cellStyle name="40% - Accent1 7" xfId="3027" hidden="1" xr:uid="{6F812EA9-2B05-469F-BB63-DC24822CEEC7}"/>
    <cellStyle name="40% - Accent1 7" xfId="3118" hidden="1" xr:uid="{E9570F0B-20AD-4CBD-BD6D-221C9D299A43}"/>
    <cellStyle name="40% - Accent1 7" xfId="3702" hidden="1" xr:uid="{10E05646-B34F-4396-BB69-40AFBEC8F08C}"/>
    <cellStyle name="40% - Accent1 7" xfId="3766" hidden="1" xr:uid="{DE654758-B016-4013-A643-F374AD773BD1}"/>
    <cellStyle name="40% - Accent1 7" xfId="3857" hidden="1" xr:uid="{9F010101-D205-4360-A428-75C4C4994175}"/>
    <cellStyle name="40% - Accent1 7" xfId="3608" hidden="1" xr:uid="{99DD80E0-2688-4EB8-BD29-2D1ABAFD93E6}"/>
    <cellStyle name="40% - Accent1 7" xfId="3482" hidden="1" xr:uid="{80616A58-5F7B-4B9D-9957-7B76CAE1B5AE}"/>
    <cellStyle name="40% - Accent1 7" xfId="3517" hidden="1" xr:uid="{23671B73-C753-43B2-B161-CA96F7450FB2}"/>
    <cellStyle name="40% - Accent1 7" xfId="3959" hidden="1" xr:uid="{0CEE96EC-8A5B-4D79-A0D1-B87550CB24EC}"/>
    <cellStyle name="40% - Accent1 7" xfId="4361" hidden="1" xr:uid="{4C2FC244-CF2B-4A63-9036-4924DAA3DF27}"/>
    <cellStyle name="40% - Accent1 7" xfId="4452" hidden="1" xr:uid="{5E87FC2F-02AD-4388-AD98-A5C0C2772E08}"/>
    <cellStyle name="40% - Accent1 7" xfId="3954" hidden="1" xr:uid="{3DC6C793-D80A-45E2-B9BA-7FC0611371B6}"/>
    <cellStyle name="40% - Accent1 7" xfId="4022" hidden="1" xr:uid="{D72A5A54-C986-45E3-BA8E-BF1D594144A3}"/>
    <cellStyle name="40% - Accent1 7" xfId="3446" hidden="1" xr:uid="{35DFEC35-F292-4570-B675-41A577B3CB78}"/>
    <cellStyle name="40% - Accent1 7" xfId="4547" hidden="1" xr:uid="{2BD5CB2A-FC43-4594-86DB-AB30D9CA1CBA}"/>
    <cellStyle name="40% - Accent1 7" xfId="4893" hidden="1" xr:uid="{5BDDBC96-B1EB-4F00-A80F-475CEB33CB6A}"/>
    <cellStyle name="40% - Accent1 7" xfId="4984" hidden="1" xr:uid="{EF4C456E-95EF-456C-AC90-E76B85E571F7}"/>
    <cellStyle name="40% - Accent1 7" xfId="3627" hidden="1" xr:uid="{35C658B4-CB04-4941-A57F-5EC676C7B4B6}"/>
    <cellStyle name="40% - Accent1 7" xfId="5230" hidden="1" xr:uid="{CA5B59BB-E975-4DFC-85F0-9C254F923492}"/>
    <cellStyle name="40% - Accent1 7" xfId="5321" hidden="1" xr:uid="{0FE94FFB-5434-4EFA-A7D2-246AE6432500}"/>
    <cellStyle name="40% - Accent1 7" xfId="4185" hidden="1" xr:uid="{7216867F-545A-4F42-9BB7-33D96419629C}"/>
    <cellStyle name="40% - Accent1 7" xfId="5567" hidden="1" xr:uid="{896CC9A5-A5F1-42C3-A276-8B8EFC283936}"/>
    <cellStyle name="40% - Accent1 7" xfId="5679" hidden="1" xr:uid="{E9606E12-9483-444B-A2C4-3D1690569856}"/>
    <cellStyle name="40% - Accent1 7" xfId="5691" hidden="1" xr:uid="{F1571AA5-475B-4FC7-8006-DCBDA09858D7}"/>
    <cellStyle name="40% - Accent1 7" xfId="5819" hidden="1" xr:uid="{8BCC2FF0-7F2A-49F8-BA32-F49AAF12007C}"/>
    <cellStyle name="40% - Accent1 7" xfId="5910" hidden="1" xr:uid="{73D5C35F-F803-4EA0-83CD-5BE24BA45ED6}"/>
    <cellStyle name="40% - Accent1 7" xfId="6494" hidden="1" xr:uid="{D1C61C6F-BC5D-4EEB-9A97-A4180D54C80A}"/>
    <cellStyle name="40% - Accent1 7" xfId="6558" hidden="1" xr:uid="{7533749A-C127-4B17-B71E-2F4579AF129B}"/>
    <cellStyle name="40% - Accent1 7" xfId="6649" hidden="1" xr:uid="{77460F13-AAF4-4FF7-88A0-004E6F04ECD4}"/>
    <cellStyle name="40% - Accent1 7" xfId="6400" hidden="1" xr:uid="{E1BE9181-DF09-4033-B8B8-9589DFF41779}"/>
    <cellStyle name="40% - Accent1 7" xfId="6274" hidden="1" xr:uid="{BF82A9CD-B864-4ACF-A845-06A24B7BC742}"/>
    <cellStyle name="40% - Accent1 7" xfId="6309" hidden="1" xr:uid="{59D6AA6D-D917-491C-BE86-99847324834D}"/>
    <cellStyle name="40% - Accent1 7" xfId="6751" hidden="1" xr:uid="{12297C4E-0CDD-4ED3-969F-2B545F6A8D4D}"/>
    <cellStyle name="40% - Accent1 7" xfId="7153" hidden="1" xr:uid="{4464C389-5298-453D-BB16-070DFE257B44}"/>
    <cellStyle name="40% - Accent1 7" xfId="7244" hidden="1" xr:uid="{9D6E6E77-A07B-465E-B378-7F61851FDA22}"/>
    <cellStyle name="40% - Accent1 7" xfId="6746" hidden="1" xr:uid="{2D1F82A5-2F85-49A2-9331-F1177972E589}"/>
    <cellStyle name="40% - Accent1 7" xfId="6814" hidden="1" xr:uid="{8DE58647-A952-4D44-AF5E-4EF84B1A7A3C}"/>
    <cellStyle name="40% - Accent1 7" xfId="6238" hidden="1" xr:uid="{D6765D44-BE3C-43EB-AF31-6E1FA52E16F2}"/>
    <cellStyle name="40% - Accent1 7" xfId="7339" hidden="1" xr:uid="{B576190E-2A6D-458D-86BB-B79A6E9BE18B}"/>
    <cellStyle name="40% - Accent1 7" xfId="7685" hidden="1" xr:uid="{B0C35FE9-520C-4860-AC9E-E4DBB527A390}"/>
    <cellStyle name="40% - Accent1 7" xfId="7776" hidden="1" xr:uid="{26504E8D-0B21-46B1-AD60-D4BB92AAD447}"/>
    <cellStyle name="40% - Accent1 7" xfId="6419" hidden="1" xr:uid="{DA2CCA53-77D0-4411-8E3F-8D7360F03E41}"/>
    <cellStyle name="40% - Accent1 7" xfId="8022" hidden="1" xr:uid="{25A2EFF5-CF2B-4642-81F9-A0D99D75E90A}"/>
    <cellStyle name="40% - Accent1 7" xfId="8113" hidden="1" xr:uid="{9E3DF241-2328-44F4-90CA-EBD7408B3003}"/>
    <cellStyle name="40% - Accent1 7" xfId="6977" hidden="1" xr:uid="{756B91E5-85EB-4D94-B63A-372E29680EEC}"/>
    <cellStyle name="40% - Accent1 7" xfId="8359" hidden="1" xr:uid="{D7C05600-02AB-4495-A9DA-1730EC997A96}"/>
    <cellStyle name="40% - Accent1 8" xfId="110" hidden="1" xr:uid="{125B9405-1245-43DC-B10B-4B2CE57D966D}"/>
    <cellStyle name="40% - Accent1 8" xfId="184" hidden="1" xr:uid="{DFD6135A-2C37-4A9C-ABF2-291F9F2A9784}"/>
    <cellStyle name="40% - Accent1 8" xfId="262" hidden="1" xr:uid="{3D0DAD42-313D-4B26-87C1-CA1A390DD5AA}"/>
    <cellStyle name="40% - Accent1 8" xfId="340" hidden="1" xr:uid="{5FCCF667-312F-4B70-97F2-28E125C7388F}"/>
    <cellStyle name="40% - Accent1 8" xfId="922" hidden="1" xr:uid="{751065AE-0FCD-409A-82F9-546D3A44BFAC}"/>
    <cellStyle name="40% - Accent1 8" xfId="1001" hidden="1" xr:uid="{26C406EE-CB74-48B6-95C7-01B778CBF425}"/>
    <cellStyle name="40% - Accent1 8" xfId="1080" hidden="1" xr:uid="{5FCCCC13-D981-48D6-B03F-3D1198EA2120}"/>
    <cellStyle name="40% - Accent1 8" xfId="762" hidden="1" xr:uid="{631FD4EA-C48B-4DE4-B36C-C9ADEC3A1E24}"/>
    <cellStyle name="40% - Accent1 8" xfId="1210" hidden="1" xr:uid="{A31B5B7E-326B-4E32-9FD8-529F37A35477}"/>
    <cellStyle name="40% - Accent1 8" xfId="731" hidden="1" xr:uid="{A97CB06C-A8B4-4017-9B0F-B47B1E614C6F}"/>
    <cellStyle name="40% - Accent1 8" xfId="747" hidden="1" xr:uid="{D4B7234B-9055-4762-9AF3-11B0FEA8CB2A}"/>
    <cellStyle name="40% - Accent1 8" xfId="1596" hidden="1" xr:uid="{6FDE8EB7-5220-4BBC-A18D-93CF3F5181B6}"/>
    <cellStyle name="40% - Accent1 8" xfId="1674" hidden="1" xr:uid="{B98CDED2-3A5A-43B1-9F47-F59F937F956F}"/>
    <cellStyle name="40% - Accent1 8" xfId="825" hidden="1" xr:uid="{3D68F818-75D6-4F5E-A2D7-6B668B8416EF}"/>
    <cellStyle name="40% - Accent1 8" xfId="1783" hidden="1" xr:uid="{50CC7DF2-89FF-4799-B23D-D4E8F768A136}"/>
    <cellStyle name="40% - Accent1 8" xfId="839" hidden="1" xr:uid="{1795BB87-D173-454C-B163-939BFFE158B6}"/>
    <cellStyle name="40% - Accent1 8" xfId="891" hidden="1" xr:uid="{643D8879-DDB1-410D-BE4E-8B8F4EF53C67}"/>
    <cellStyle name="40% - Accent1 8" xfId="2128" hidden="1" xr:uid="{8657AF5C-4DE1-4AD6-BEDD-12F1B675F98A}"/>
    <cellStyle name="40% - Accent1 8" xfId="2206" hidden="1" xr:uid="{9BA93336-0E15-44AD-8F9A-6065EFE947D7}"/>
    <cellStyle name="40% - Accent1 8" xfId="759" hidden="1" xr:uid="{2DDEFF14-FDC7-429E-85A3-30600BCE4CBC}"/>
    <cellStyle name="40% - Accent1 8" xfId="2465" hidden="1" xr:uid="{5109CBA5-BDE1-43B1-833E-44A320E2CF61}"/>
    <cellStyle name="40% - Accent1 8" xfId="2543" hidden="1" xr:uid="{B5C33F46-4EF9-4FA8-BC25-AA90008833B9}"/>
    <cellStyle name="40% - Accent1 8" xfId="2055" hidden="1" xr:uid="{8594C7BD-DA99-4B13-9AC1-1349BD9D2161}"/>
    <cellStyle name="40% - Accent1 8" xfId="2802" hidden="1" xr:uid="{9D14F8C4-5D6C-436D-883A-430417EDE4E8}"/>
    <cellStyle name="40% - Accent1 8" xfId="2903" hidden="1" xr:uid="{EC1AA9AF-485F-4F84-9D75-30DDB098BC09}"/>
    <cellStyle name="40% - Accent1 8" xfId="2977" hidden="1" xr:uid="{70C78A8C-BD41-49F9-BE3F-D9CD4B4DAE16}"/>
    <cellStyle name="40% - Accent1 8" xfId="3055" hidden="1" xr:uid="{7A7AFE1A-37B9-4CE2-903C-8E67B6B206AB}"/>
    <cellStyle name="40% - Accent1 8" xfId="3133" hidden="1" xr:uid="{7A0F3F85-D8E4-4BEB-BA77-39BA34872B2D}"/>
    <cellStyle name="40% - Accent1 8" xfId="3715" hidden="1" xr:uid="{A6660EE8-288B-463D-AA83-1C45656C3FD8}"/>
    <cellStyle name="40% - Accent1 8" xfId="3794" hidden="1" xr:uid="{EE53F45E-7C55-4E51-801F-0F612AC32679}"/>
    <cellStyle name="40% - Accent1 8" xfId="3873" hidden="1" xr:uid="{9CFC531C-9992-4A63-9F78-95FA3BCBBA01}"/>
    <cellStyle name="40% - Accent1 8" xfId="3555" hidden="1" xr:uid="{83897A8B-3950-4298-8EC6-D6398FC4BB86}"/>
    <cellStyle name="40% - Accent1 8" xfId="4003" hidden="1" xr:uid="{E26F4410-6814-4519-B860-877F82C9F103}"/>
    <cellStyle name="40% - Accent1 8" xfId="3524" hidden="1" xr:uid="{0ACE8DA0-E2A0-4039-B90E-109A51938A22}"/>
    <cellStyle name="40% - Accent1 8" xfId="3540" hidden="1" xr:uid="{A09EDCA4-AAC9-4F48-AF9E-A473DE8A098F}"/>
    <cellStyle name="40% - Accent1 8" xfId="4389" hidden="1" xr:uid="{262ED043-0BBD-4AA6-ADA8-E97A56960D25}"/>
    <cellStyle name="40% - Accent1 8" xfId="4467" hidden="1" xr:uid="{39816A84-0C71-4FC6-A2F2-E57875BC6E42}"/>
    <cellStyle name="40% - Accent1 8" xfId="3618" hidden="1" xr:uid="{27DD74E8-CE9E-4277-9863-AF700DDFE2CD}"/>
    <cellStyle name="40% - Accent1 8" xfId="4576" hidden="1" xr:uid="{D55B4F06-404F-48E4-9C89-C73B4E3639CC}"/>
    <cellStyle name="40% - Accent1 8" xfId="3632" hidden="1" xr:uid="{D4DE82F0-3D25-41BD-AD3C-4366A3C57479}"/>
    <cellStyle name="40% - Accent1 8" xfId="3684" hidden="1" xr:uid="{7F03DDC9-6B71-4683-A42C-611FECA39CEE}"/>
    <cellStyle name="40% - Accent1 8" xfId="4921" hidden="1" xr:uid="{FC783E73-301C-45DC-9291-F6134CF3817B}"/>
    <cellStyle name="40% - Accent1 8" xfId="4999" hidden="1" xr:uid="{3DF9E4E1-18EC-4C56-9C5F-B38EECBE7E38}"/>
    <cellStyle name="40% - Accent1 8" xfId="3552" hidden="1" xr:uid="{EB2B92AA-BC94-44EE-ACC9-D2EACEC09DE8}"/>
    <cellStyle name="40% - Accent1 8" xfId="5258" hidden="1" xr:uid="{E793733C-DBE6-43C3-BB36-658BE185DABD}"/>
    <cellStyle name="40% - Accent1 8" xfId="5336" hidden="1" xr:uid="{EC0F299D-32FE-4B94-9610-B92A62AA2FBA}"/>
    <cellStyle name="40% - Accent1 8" xfId="4848" hidden="1" xr:uid="{EDE599FB-9D76-4EDA-AD21-088CF6166C1D}"/>
    <cellStyle name="40% - Accent1 8" xfId="5595" hidden="1" xr:uid="{3F1CB9E0-D8FA-46F9-93E5-2CEA2C9ECDF2}"/>
    <cellStyle name="40% - Accent1 8" xfId="5695" hidden="1" xr:uid="{80E05895-A62A-401A-B1F8-5B719024FCB5}"/>
    <cellStyle name="40% - Accent1 8" xfId="5769" hidden="1" xr:uid="{D3F10482-86B0-44F7-BD3A-E42070912901}"/>
    <cellStyle name="40% - Accent1 8" xfId="5847" hidden="1" xr:uid="{68452490-819D-4D6B-BC5F-9F40CA0BE1F4}"/>
    <cellStyle name="40% - Accent1 8" xfId="5925" hidden="1" xr:uid="{B873FD31-634C-4982-B7C7-8FC5D003B375}"/>
    <cellStyle name="40% - Accent1 8" xfId="6507" hidden="1" xr:uid="{27AD0F85-4A2D-45E2-8891-856F12A182FE}"/>
    <cellStyle name="40% - Accent1 8" xfId="6586" hidden="1" xr:uid="{DAA8EAA2-D913-4689-91F3-4AF4B7A0FC88}"/>
    <cellStyle name="40% - Accent1 8" xfId="6665" hidden="1" xr:uid="{6508871A-54B6-4315-A2D8-FAA9E4695710}"/>
    <cellStyle name="40% - Accent1 8" xfId="6347" hidden="1" xr:uid="{649E96FE-1F9F-419C-9678-8ACB43B7F0AB}"/>
    <cellStyle name="40% - Accent1 8" xfId="6795" hidden="1" xr:uid="{B80B80E6-0DA7-4E55-90EC-0A06FB025A73}"/>
    <cellStyle name="40% - Accent1 8" xfId="6316" hidden="1" xr:uid="{AC3730A3-22FC-48D4-82D1-32D1F6768ABC}"/>
    <cellStyle name="40% - Accent1 8" xfId="6332" hidden="1" xr:uid="{FF5FFAB0-5AD4-44C6-AB44-686BDB6DE7EF}"/>
    <cellStyle name="40% - Accent1 8" xfId="7181" hidden="1" xr:uid="{2A633265-9C65-466E-8519-F5BD10F401C4}"/>
    <cellStyle name="40% - Accent1 8" xfId="7259" hidden="1" xr:uid="{57458740-E7BE-4811-ACC1-4285AF8F7D5D}"/>
    <cellStyle name="40% - Accent1 8" xfId="6410" hidden="1" xr:uid="{DCC5B248-4486-41A6-9A7F-06AC3BB10C7B}"/>
    <cellStyle name="40% - Accent1 8" xfId="7368" hidden="1" xr:uid="{10932FCA-B26B-4590-A39D-8F56A2A0BEF6}"/>
    <cellStyle name="40% - Accent1 8" xfId="6424" hidden="1" xr:uid="{F414311C-6AF3-44C5-94C8-00EB35262458}"/>
    <cellStyle name="40% - Accent1 8" xfId="6476" hidden="1" xr:uid="{B61AD4B8-88B5-4006-BF0A-D8F41D94DE7B}"/>
    <cellStyle name="40% - Accent1 8" xfId="7713" hidden="1" xr:uid="{EF221F8E-4A3C-442A-9381-92EFF976FEA1}"/>
    <cellStyle name="40% - Accent1 8" xfId="7791" hidden="1" xr:uid="{061B4BA8-0EBB-4C93-8687-EAABAE501695}"/>
    <cellStyle name="40% - Accent1 8" xfId="6344" hidden="1" xr:uid="{6FD7AE2D-9B41-412E-B5BD-26ED70580EA8}"/>
    <cellStyle name="40% - Accent1 8" xfId="8050" hidden="1" xr:uid="{0983DF96-CB39-4F32-A456-075AF3DFEF49}"/>
    <cellStyle name="40% - Accent1 8" xfId="8128" hidden="1" xr:uid="{CFBE6A71-94CC-4DBB-B12E-F375A4A6581C}"/>
    <cellStyle name="40% - Accent1 8" xfId="7640" hidden="1" xr:uid="{CD09FB20-875E-4998-B333-68C14F49685E}"/>
    <cellStyle name="40% - Accent1 8" xfId="8387" hidden="1" xr:uid="{257DAB84-102D-4292-869E-1516BEBE777F}"/>
    <cellStyle name="40% - Accent1 9" xfId="123" hidden="1" xr:uid="{5F69343C-3071-421C-8296-5820F75C4DF4}"/>
    <cellStyle name="40% - Accent1 9" xfId="197" hidden="1" xr:uid="{1E0A00A2-EA51-454B-8EB5-B436709A6D2A}"/>
    <cellStyle name="40% - Accent1 9" xfId="273" hidden="1" xr:uid="{A9169662-A5C7-42B6-A10B-70199D5653D4}"/>
    <cellStyle name="40% - Accent1 9" xfId="351" hidden="1" xr:uid="{C370083C-7046-45B6-BBA6-E546D9217A85}"/>
    <cellStyle name="40% - Accent1 9" xfId="936" hidden="1" xr:uid="{EC3F8EC5-6339-403C-A633-731129F4B356}"/>
    <cellStyle name="40% - Accent1 9" xfId="1012" hidden="1" xr:uid="{F970EE2B-3AEA-4519-B32B-B95BBFD51FD8}"/>
    <cellStyle name="40% - Accent1 9" xfId="1091" hidden="1" xr:uid="{10A30D4F-16D5-41C4-A2A0-FE3F0A405D77}"/>
    <cellStyle name="40% - Accent1 9" xfId="1363" hidden="1" xr:uid="{1825B2D2-BC46-41C2-9212-681F16A041E9}"/>
    <cellStyle name="40% - Accent1 9" xfId="755" hidden="1" xr:uid="{02A3EFFB-45AE-481C-9479-B3D415C11C3D}"/>
    <cellStyle name="40% - Accent1 9" xfId="772" hidden="1" xr:uid="{D14A7285-B551-493C-B145-777A3A86064A}"/>
    <cellStyle name="40% - Accent1 9" xfId="1531" hidden="1" xr:uid="{DF94D5C2-A2B8-40FA-9EAD-B0285F4F775E}"/>
    <cellStyle name="40% - Accent1 9" xfId="1607" hidden="1" xr:uid="{165DB011-996F-4B67-B0A2-FF38B021A1C6}"/>
    <cellStyle name="40% - Accent1 9" xfId="1685" hidden="1" xr:uid="{5AF16F15-9CEC-4F99-BE8F-2E50302DA6F7}"/>
    <cellStyle name="40% - Accent1 9" xfId="1921" hidden="1" xr:uid="{193536B8-1D24-4FE8-8B66-30AEE2135A08}"/>
    <cellStyle name="40% - Accent1 9" xfId="698" hidden="1" xr:uid="{666CF17B-876A-4DCC-BEBE-90246C7264A9}"/>
    <cellStyle name="40% - Accent1 9" xfId="680" hidden="1" xr:uid="{953CF4B2-9F16-4834-A125-D3A3BAE9AEF6}"/>
    <cellStyle name="40% - Accent1 9" xfId="2063" hidden="1" xr:uid="{2318DBA3-9904-405B-9DAA-CF68399D0F5D}"/>
    <cellStyle name="40% - Accent1 9" xfId="2139" hidden="1" xr:uid="{9D07B0C8-8FC6-479D-926D-4EAE04D0F1E7}"/>
    <cellStyle name="40% - Accent1 9" xfId="2217" hidden="1" xr:uid="{5E4553FD-747C-4C4C-A47F-4A193D3239B8}"/>
    <cellStyle name="40% - Accent1 9" xfId="2400" hidden="1" xr:uid="{34AAF444-8222-4834-893D-326FE8DBDD2E}"/>
    <cellStyle name="40% - Accent1 9" xfId="2476" hidden="1" xr:uid="{E0F867BF-3721-43E7-A934-79F143901598}"/>
    <cellStyle name="40% - Accent1 9" xfId="2554" hidden="1" xr:uid="{98E55558-48D2-4AA4-AF1E-EBE447F4DED4}"/>
    <cellStyle name="40% - Accent1 9" xfId="2737" hidden="1" xr:uid="{846C6F71-7D94-49BC-BF2F-8A26F57059D9}"/>
    <cellStyle name="40% - Accent1 9" xfId="2813" hidden="1" xr:uid="{B30968F3-23CE-4413-A18E-BCE8129064D8}"/>
    <cellStyle name="40% - Accent1 9" xfId="2916" hidden="1" xr:uid="{3D39C245-023B-413E-B28F-88A489018880}"/>
    <cellStyle name="40% - Accent1 9" xfId="2990" hidden="1" xr:uid="{327F2E2B-27FD-460C-951D-63C710125286}"/>
    <cellStyle name="40% - Accent1 9" xfId="3066" hidden="1" xr:uid="{93C866B8-A919-4A65-A668-FCD4F891F6B4}"/>
    <cellStyle name="40% - Accent1 9" xfId="3144" hidden="1" xr:uid="{4760C9E7-C67F-4907-BB07-F9AB7FF57CA7}"/>
    <cellStyle name="40% - Accent1 9" xfId="3729" hidden="1" xr:uid="{F3B8BDE9-49F8-4B99-BF45-28FD942B5325}"/>
    <cellStyle name="40% - Accent1 9" xfId="3805" hidden="1" xr:uid="{BE8012FB-7B83-42D7-96D1-292E20489480}"/>
    <cellStyle name="40% - Accent1 9" xfId="3884" hidden="1" xr:uid="{25418026-048B-4153-BEB1-E1EEF6547D1E}"/>
    <cellStyle name="40% - Accent1 9" xfId="4156" hidden="1" xr:uid="{A728EA35-C817-484C-993E-CE1739390575}"/>
    <cellStyle name="40% - Accent1 9" xfId="3548" hidden="1" xr:uid="{171EC8D5-423E-419D-98E7-9987B3B5D8CE}"/>
    <cellStyle name="40% - Accent1 9" xfId="3565" hidden="1" xr:uid="{C9FA616C-B86B-4807-ADA3-D38EBE23F3D2}"/>
    <cellStyle name="40% - Accent1 9" xfId="4324" hidden="1" xr:uid="{6EADEDB6-EBAA-453D-AD85-FF33C0B74EE3}"/>
    <cellStyle name="40% - Accent1 9" xfId="4400" hidden="1" xr:uid="{52EFDA8B-F10F-4E1D-86AA-332A4CA722DD}"/>
    <cellStyle name="40% - Accent1 9" xfId="4478" hidden="1" xr:uid="{67AC5E4E-75B8-4A63-9FCC-08627D1CDCB4}"/>
    <cellStyle name="40% - Accent1 9" xfId="4714" hidden="1" xr:uid="{905AE544-0876-4C6A-B4C2-EB9CC236E78F}"/>
    <cellStyle name="40% - Accent1 9" xfId="3491" hidden="1" xr:uid="{A23B820C-FBF0-4200-B04F-3E5E180F9DD7}"/>
    <cellStyle name="40% - Accent1 9" xfId="3473" hidden="1" xr:uid="{204185A5-686E-44AD-9C62-2690997B8769}"/>
    <cellStyle name="40% - Accent1 9" xfId="4856" hidden="1" xr:uid="{F5AE12C9-4E0F-4047-AA17-AC0E2560944B}"/>
    <cellStyle name="40% - Accent1 9" xfId="4932" hidden="1" xr:uid="{0D259767-F8B1-4C7B-8E7A-4AA548DCA5BE}"/>
    <cellStyle name="40% - Accent1 9" xfId="5010" hidden="1" xr:uid="{302FE170-4FB9-4BAE-B9F5-F807555DA7C7}"/>
    <cellStyle name="40% - Accent1 9" xfId="5193" hidden="1" xr:uid="{185B7BF7-138A-4675-BCAE-9337FB8C346A}"/>
    <cellStyle name="40% - Accent1 9" xfId="5269" hidden="1" xr:uid="{6D8DB677-A827-470D-88E6-F1A78AF09716}"/>
    <cellStyle name="40% - Accent1 9" xfId="5347" hidden="1" xr:uid="{A4CA71CF-D3E8-443F-9D44-1A01810E2C9F}"/>
    <cellStyle name="40% - Accent1 9" xfId="5530" hidden="1" xr:uid="{07AD65E7-87D7-4EF4-BF38-3B48425D1EC4}"/>
    <cellStyle name="40% - Accent1 9" xfId="5606" hidden="1" xr:uid="{1BF1B5B6-3E9E-4FFF-9906-67F894AC7E78}"/>
    <cellStyle name="40% - Accent1 9" xfId="5708" hidden="1" xr:uid="{99C64D01-36C0-4C9F-ABD7-E910ECA08394}"/>
    <cellStyle name="40% - Accent1 9" xfId="5782" hidden="1" xr:uid="{9F90139E-670F-4B50-8A55-726ABD0A64B7}"/>
    <cellStyle name="40% - Accent1 9" xfId="5858" hidden="1" xr:uid="{D6F43F14-CBAB-4D18-AECD-44F7204525C3}"/>
    <cellStyle name="40% - Accent1 9" xfId="5936" hidden="1" xr:uid="{2FA46D74-999A-4E9A-A30B-27CE95F866CE}"/>
    <cellStyle name="40% - Accent1 9" xfId="6521" hidden="1" xr:uid="{4F222075-303C-4CCA-9F8A-F8859370F316}"/>
    <cellStyle name="40% - Accent1 9" xfId="6597" hidden="1" xr:uid="{30B2EA1D-67EF-4A16-9935-53AAE9F246CA}"/>
    <cellStyle name="40% - Accent1 9" xfId="6676" hidden="1" xr:uid="{D4765498-27CA-469A-B7E1-F26E95C42C4F}"/>
    <cellStyle name="40% - Accent1 9" xfId="6948" hidden="1" xr:uid="{D81395BF-9A09-45A0-B964-B2358E7E1131}"/>
    <cellStyle name="40% - Accent1 9" xfId="6340" hidden="1" xr:uid="{9DC55D33-F8F4-4EE9-942F-AC64724BABC5}"/>
    <cellStyle name="40% - Accent1 9" xfId="6357" hidden="1" xr:uid="{474C1A5D-1A63-4391-9925-3E3284C84B44}"/>
    <cellStyle name="40% - Accent1 9" xfId="7116" hidden="1" xr:uid="{BDD38267-7E37-422F-B59E-A75226107845}"/>
    <cellStyle name="40% - Accent1 9" xfId="7192" hidden="1" xr:uid="{C9C41C7C-1295-4079-B0BE-456B7ECFDEBC}"/>
    <cellStyle name="40% - Accent1 9" xfId="7270" hidden="1" xr:uid="{EBE76E7F-F9E6-4DEC-8514-0A6CD53C4654}"/>
    <cellStyle name="40% - Accent1 9" xfId="7506" hidden="1" xr:uid="{D4820F38-BB37-4A7F-9144-4CD0DBD5287E}"/>
    <cellStyle name="40% - Accent1 9" xfId="6283" hidden="1" xr:uid="{1F5C3E73-E4DA-4F56-AA9A-EA3AE5C352E1}"/>
    <cellStyle name="40% - Accent1 9" xfId="6265" hidden="1" xr:uid="{AD6D20C2-79E7-496C-B739-95CB9195B39F}"/>
    <cellStyle name="40% - Accent1 9" xfId="7648" hidden="1" xr:uid="{EA39DEE7-16A4-4E6B-AEFB-180FDB974497}"/>
    <cellStyle name="40% - Accent1 9" xfId="7724" hidden="1" xr:uid="{94404E93-9B97-40B3-A774-63AB583C4608}"/>
    <cellStyle name="40% - Accent1 9" xfId="7802" hidden="1" xr:uid="{30C6E30A-72B7-4572-9BE8-A555294E54F3}"/>
    <cellStyle name="40% - Accent1 9" xfId="7985" hidden="1" xr:uid="{2FB8D748-80D1-4C45-8F97-D4DC46962474}"/>
    <cellStyle name="40% - Accent1 9" xfId="8061" hidden="1" xr:uid="{B6A5D85F-7ECF-4750-A485-8C7201DABBB6}"/>
    <cellStyle name="40% - Accent1 9" xfId="8139" hidden="1" xr:uid="{C282611D-C920-4D8C-8C74-81903412F2A6}"/>
    <cellStyle name="40% - Accent1 9" xfId="8322" hidden="1" xr:uid="{14282F7E-1895-487D-98EB-6E0D32D5B1F9}"/>
    <cellStyle name="40% - Accent1 9" xfId="8398" hidden="1" xr:uid="{60C1E588-674D-4390-A966-3C2E3BB4CA31}"/>
    <cellStyle name="40% - Accent2" xfId="28" builtinId="35" hidden="1"/>
    <cellStyle name="40% - Accent2 10" xfId="151" hidden="1" xr:uid="{A0A028A8-C461-4582-AC50-DE7BBD180789}"/>
    <cellStyle name="40% - Accent2 10" xfId="225" hidden="1" xr:uid="{61BC4BD3-4362-4DC4-912B-4D2BC3E1AC62}"/>
    <cellStyle name="40% - Accent2 10" xfId="301" hidden="1" xr:uid="{BD6ED1CA-15EC-437D-AD3E-428D4C2F15C9}"/>
    <cellStyle name="40% - Accent2 10" xfId="379" hidden="1" xr:uid="{268DDAB3-5367-4042-8455-9EFBF2DAC50C}"/>
    <cellStyle name="40% - Accent2 10" xfId="964" hidden="1" xr:uid="{2A0D14F2-8A08-4693-B668-447ADF4283FF}"/>
    <cellStyle name="40% - Accent2 10" xfId="1040" hidden="1" xr:uid="{3CB58672-8652-4E67-92B1-9F99E994988C}"/>
    <cellStyle name="40% - Accent2 10" xfId="1119" hidden="1" xr:uid="{748DA421-326F-4481-8094-DA8D9227C599}"/>
    <cellStyle name="40% - Accent2 10" xfId="745" hidden="1" xr:uid="{73E18033-EC3B-4E82-A872-AC024BBF3AF0}"/>
    <cellStyle name="40% - Accent2 10" xfId="706" hidden="1" xr:uid="{204109E7-E47C-408B-93B7-DFA791718BCF}"/>
    <cellStyle name="40% - Accent2 10" xfId="828" hidden="1" xr:uid="{BDA86C40-71B4-45FA-B04E-1F9E7B98B90F}"/>
    <cellStyle name="40% - Accent2 10" xfId="1559" hidden="1" xr:uid="{8B5FFE2C-CEA5-4792-BCE2-0F41BA02B76F}"/>
    <cellStyle name="40% - Accent2 10" xfId="1635" hidden="1" xr:uid="{4A4750BF-A6E2-4DE9-9CC9-5C9CEDABDC16}"/>
    <cellStyle name="40% - Accent2 10" xfId="1713" hidden="1" xr:uid="{4B4B622C-2592-412D-BF8E-7DBFFD5AB7D1}"/>
    <cellStyle name="40% - Accent2 10" xfId="643" hidden="1" xr:uid="{BF81E094-9634-413B-84D0-0239B3603C4A}"/>
    <cellStyle name="40% - Accent2 10" xfId="842" hidden="1" xr:uid="{8DCFE241-0FB9-4198-A85E-53F4B3004D0B}"/>
    <cellStyle name="40% - Accent2 10" xfId="1184" hidden="1" xr:uid="{003F2713-A320-4198-8DFD-BDEC7AF702EA}"/>
    <cellStyle name="40% - Accent2 10" xfId="2091" hidden="1" xr:uid="{D398873D-76A9-4275-B932-101688E03CA5}"/>
    <cellStyle name="40% - Accent2 10" xfId="2167" hidden="1" xr:uid="{154CD773-CB39-4105-801F-71B3818A8B30}"/>
    <cellStyle name="40% - Accent2 10" xfId="2245" hidden="1" xr:uid="{35362227-FDAD-4D15-B68D-D3C2A6BBF770}"/>
    <cellStyle name="40% - Accent2 10" xfId="2428" hidden="1" xr:uid="{BDE5B829-B0D6-463A-8DE9-67EEB1F271D6}"/>
    <cellStyle name="40% - Accent2 10" xfId="2504" hidden="1" xr:uid="{B5EED0D2-60FA-4F4E-8159-EC0DF487665A}"/>
    <cellStyle name="40% - Accent2 10" xfId="2582" hidden="1" xr:uid="{08E99BC4-D9C1-4A34-A164-FEF3D06446B7}"/>
    <cellStyle name="40% - Accent2 10" xfId="2765" hidden="1" xr:uid="{F9D67030-0DA7-4482-91FD-13B03FF16DD6}"/>
    <cellStyle name="40% - Accent2 10" xfId="2841" hidden="1" xr:uid="{668E5DEF-9980-4EDE-BC91-CCA868258B8F}"/>
    <cellStyle name="40% - Accent2 10" xfId="2944" hidden="1" xr:uid="{3D1CC0BA-7A1E-480B-A6DE-F7FAFEAE0119}"/>
    <cellStyle name="40% - Accent2 10" xfId="3018" hidden="1" xr:uid="{66FA2CE2-A7F6-4C38-A63C-DF62CCAC4ECC}"/>
    <cellStyle name="40% - Accent2 10" xfId="3094" hidden="1" xr:uid="{23EFF702-E416-45A9-8E01-92A8B7DE60BD}"/>
    <cellStyle name="40% - Accent2 10" xfId="3172" hidden="1" xr:uid="{AC9028EA-A08D-4E04-BE46-703D2F92C416}"/>
    <cellStyle name="40% - Accent2 10" xfId="3757" hidden="1" xr:uid="{3DCB0730-9E10-4D57-9915-B0D7101E181C}"/>
    <cellStyle name="40% - Accent2 10" xfId="3833" hidden="1" xr:uid="{A82039C3-6817-488F-8E16-543EA855B913}"/>
    <cellStyle name="40% - Accent2 10" xfId="3912" hidden="1" xr:uid="{D084DB9B-1588-41C0-8201-3F674014CCCB}"/>
    <cellStyle name="40% - Accent2 10" xfId="3538" hidden="1" xr:uid="{C133C156-7362-4ABD-86C2-BF5E7EF3B1A9}"/>
    <cellStyle name="40% - Accent2 10" xfId="3499" hidden="1" xr:uid="{9FACAF65-82C7-40EA-9498-846A83290922}"/>
    <cellStyle name="40% - Accent2 10" xfId="3621" hidden="1" xr:uid="{E63E013E-61E1-452A-926D-331BD904D6EB}"/>
    <cellStyle name="40% - Accent2 10" xfId="4352" hidden="1" xr:uid="{600F438B-A8B4-43E8-9D70-110137A262E4}"/>
    <cellStyle name="40% - Accent2 10" xfId="4428" hidden="1" xr:uid="{6FCEB904-951F-4E87-ADA8-07DCD16B7E4F}"/>
    <cellStyle name="40% - Accent2 10" xfId="4506" hidden="1" xr:uid="{020614B5-78F8-4417-A6B2-86E80DEDC9A5}"/>
    <cellStyle name="40% - Accent2 10" xfId="3436" hidden="1" xr:uid="{2674D692-F10C-41FC-828B-61D130F93A4B}"/>
    <cellStyle name="40% - Accent2 10" xfId="3635" hidden="1" xr:uid="{B3CFA414-9975-4130-BD36-0941BD0E39E9}"/>
    <cellStyle name="40% - Accent2 10" xfId="3977" hidden="1" xr:uid="{CCF38241-935D-47D7-8BA5-E8ACEF767EA4}"/>
    <cellStyle name="40% - Accent2 10" xfId="4884" hidden="1" xr:uid="{7DB2BAC7-8944-4611-B463-68E32AE72695}"/>
    <cellStyle name="40% - Accent2 10" xfId="4960" hidden="1" xr:uid="{AF52B1C0-F40A-40FD-A52A-FFB6D685EE92}"/>
    <cellStyle name="40% - Accent2 10" xfId="5038" hidden="1" xr:uid="{8E735F2F-4360-4CBA-A326-2F9C358FD0FC}"/>
    <cellStyle name="40% - Accent2 10" xfId="5221" hidden="1" xr:uid="{B96E4C24-479F-4708-A9EB-77A684264784}"/>
    <cellStyle name="40% - Accent2 10" xfId="5297" hidden="1" xr:uid="{348A310F-239E-412F-98D0-477947E92B66}"/>
    <cellStyle name="40% - Accent2 10" xfId="5375" hidden="1" xr:uid="{635FB15E-27FA-461A-A6F1-9C7C9D91C2FE}"/>
    <cellStyle name="40% - Accent2 10" xfId="5558" hidden="1" xr:uid="{55D1A5E3-B63F-4B8F-8ED4-44F9A5047325}"/>
    <cellStyle name="40% - Accent2 10" xfId="5634" hidden="1" xr:uid="{9131CE82-B1E6-46A7-873F-CE22540397AC}"/>
    <cellStyle name="40% - Accent2 10" xfId="5736" hidden="1" xr:uid="{ED1D835D-F6E4-4C64-8301-619923AD51C6}"/>
    <cellStyle name="40% - Accent2 10" xfId="5810" hidden="1" xr:uid="{D1223D03-B40B-43DA-979C-C43A99E5D18F}"/>
    <cellStyle name="40% - Accent2 10" xfId="5886" hidden="1" xr:uid="{62E9AED1-FC9B-48F7-8BAF-9EABCA8B35BA}"/>
    <cellStyle name="40% - Accent2 10" xfId="5964" hidden="1" xr:uid="{EB191DF8-B935-4016-AE07-B490B9AB0491}"/>
    <cellStyle name="40% - Accent2 10" xfId="6549" hidden="1" xr:uid="{853D7E9C-5E2D-4E73-8241-BC399F66678E}"/>
    <cellStyle name="40% - Accent2 10" xfId="6625" hidden="1" xr:uid="{3935D44E-4D75-454B-BF54-214C50B7180C}"/>
    <cellStyle name="40% - Accent2 10" xfId="6704" hidden="1" xr:uid="{9CB96D0E-6238-462D-BA9B-2DE60F9C7E47}"/>
    <cellStyle name="40% - Accent2 10" xfId="6330" hidden="1" xr:uid="{94C033B7-0838-4493-BE8A-9A6C5CC91FA5}"/>
    <cellStyle name="40% - Accent2 10" xfId="6291" hidden="1" xr:uid="{CCA43FFA-2DCD-47D2-AE66-344ED9BF4215}"/>
    <cellStyle name="40% - Accent2 10" xfId="6413" hidden="1" xr:uid="{9F41F8CF-7FF7-4918-B602-F408CA8C7285}"/>
    <cellStyle name="40% - Accent2 10" xfId="7144" hidden="1" xr:uid="{51A1CF9B-0113-4596-AE43-09D0C204D978}"/>
    <cellStyle name="40% - Accent2 10" xfId="7220" hidden="1" xr:uid="{C5DD3498-63AD-4600-A94F-449803C610BD}"/>
    <cellStyle name="40% - Accent2 10" xfId="7298" hidden="1" xr:uid="{2860BB25-F67E-411C-A29C-8C20CE3BA2A0}"/>
    <cellStyle name="40% - Accent2 10" xfId="6228" hidden="1" xr:uid="{9E183611-8A68-474F-B96A-A39B2C4698D5}"/>
    <cellStyle name="40% - Accent2 10" xfId="6427" hidden="1" xr:uid="{31FF8844-6AB3-4185-B192-1E170F78201F}"/>
    <cellStyle name="40% - Accent2 10" xfId="6769" hidden="1" xr:uid="{FCF92E4E-9029-4BB5-894C-C3F5D5FFC81D}"/>
    <cellStyle name="40% - Accent2 10" xfId="7676" hidden="1" xr:uid="{7E73054B-9923-49B7-AE82-C070133A4090}"/>
    <cellStyle name="40% - Accent2 10" xfId="7752" hidden="1" xr:uid="{01638B0D-6900-40F8-91F2-C04A1C0CA96F}"/>
    <cellStyle name="40% - Accent2 10" xfId="7830" hidden="1" xr:uid="{01C33A24-9D5E-45AB-9B6B-0EFC89BEBEA9}"/>
    <cellStyle name="40% - Accent2 10" xfId="8013" hidden="1" xr:uid="{7B1E7F4D-A9D0-48B9-A011-AEBA2B4187F2}"/>
    <cellStyle name="40% - Accent2 10" xfId="8089" hidden="1" xr:uid="{DD7EE586-E76E-4420-8806-A8B2F075ACF9}"/>
    <cellStyle name="40% - Accent2 10" xfId="8167" hidden="1" xr:uid="{6D89D3AF-68A4-41D1-B3A8-DD2AFD4E1372}"/>
    <cellStyle name="40% - Accent2 10" xfId="8350" hidden="1" xr:uid="{A66C1C00-F72B-4549-B647-F29C38A400F9}"/>
    <cellStyle name="40% - Accent2 10" xfId="8426" hidden="1" xr:uid="{5C0C06C6-C67B-4B0D-BA34-D6FF5A9FCE79}"/>
    <cellStyle name="40% - Accent2 11" xfId="164" hidden="1" xr:uid="{924CC58F-E382-4744-B674-9CFA9594A096}"/>
    <cellStyle name="40% - Accent2 11" xfId="239" hidden="1" xr:uid="{DD298618-0F16-4C1A-A119-0A9D7CA7AE1E}"/>
    <cellStyle name="40% - Accent2 11" xfId="314" hidden="1" xr:uid="{B0123579-550F-4732-AB39-45F64C451264}"/>
    <cellStyle name="40% - Accent2 11" xfId="392" hidden="1" xr:uid="{3771A292-93B9-4022-8521-6F77AF50F9A1}"/>
    <cellStyle name="40% - Accent2 11" xfId="978" hidden="1" xr:uid="{5CFD4F6A-E21D-416D-A3DE-CC53E9E916EF}"/>
    <cellStyle name="40% - Accent2 11" xfId="1053" hidden="1" xr:uid="{6887D847-D07F-4B4F-8933-124B0B9F4468}"/>
    <cellStyle name="40% - Accent2 11" xfId="1132" hidden="1" xr:uid="{5F087829-728E-4259-BCC5-545FF0C7136C}"/>
    <cellStyle name="40% - Accent2 11" xfId="1358" hidden="1" xr:uid="{EEA93018-37D2-4498-87FA-DE9C93D43166}"/>
    <cellStyle name="40% - Accent2 11" xfId="631" hidden="1" xr:uid="{F372BB91-0B73-485A-A0FD-8B9C7787D39B}"/>
    <cellStyle name="40% - Accent2 11" xfId="717" hidden="1" xr:uid="{C1FD93AD-35C3-4E93-83D0-3977D36DA065}"/>
    <cellStyle name="40% - Accent2 11" xfId="1573" hidden="1" xr:uid="{6C86E1C8-BAF7-4265-877B-877F2A3788DB}"/>
    <cellStyle name="40% - Accent2 11" xfId="1648" hidden="1" xr:uid="{C331418C-5BB7-4B45-9B78-8F20D13E4F0E}"/>
    <cellStyle name="40% - Accent2 11" xfId="1726" hidden="1" xr:uid="{F7874DD5-48AA-4A66-9765-9C353D1DDE36}"/>
    <cellStyle name="40% - Accent2 11" xfId="1917" hidden="1" xr:uid="{01488A31-26EF-4A5A-A152-4467F2A34103}"/>
    <cellStyle name="40% - Accent2 11" xfId="1145" hidden="1" xr:uid="{10ACD4F4-E4ED-4C98-8545-51F78622DA89}"/>
    <cellStyle name="40% - Accent2 11" xfId="1362" hidden="1" xr:uid="{F8CC2813-CF8A-4E94-902E-8FF44EE02C37}"/>
    <cellStyle name="40% - Accent2 11" xfId="2105" hidden="1" xr:uid="{10AA8B43-C896-4D22-9298-7F487A971B5A}"/>
    <cellStyle name="40% - Accent2 11" xfId="2180" hidden="1" xr:uid="{E0F59732-EF2A-410D-84D3-2458DE459645}"/>
    <cellStyle name="40% - Accent2 11" xfId="2258" hidden="1" xr:uid="{4D680EB0-7EF8-4FF9-83ED-8A004F681DCE}"/>
    <cellStyle name="40% - Accent2 11" xfId="2442" hidden="1" xr:uid="{03309DA7-7BA4-4650-B68B-639C5F560731}"/>
    <cellStyle name="40% - Accent2 11" xfId="2517" hidden="1" xr:uid="{D9B789B6-2FD6-4282-8BD7-FBC4F834C4F1}"/>
    <cellStyle name="40% - Accent2 11" xfId="2595" hidden="1" xr:uid="{E5FA2A9C-C521-4D33-9914-EB72EA983527}"/>
    <cellStyle name="40% - Accent2 11" xfId="2779" hidden="1" xr:uid="{5F84E5EE-0856-4439-B1FD-928E9B588637}"/>
    <cellStyle name="40% - Accent2 11" xfId="2854" hidden="1" xr:uid="{8767FC37-93E4-4907-AF5F-206EC992F03B}"/>
    <cellStyle name="40% - Accent2 11" xfId="2957" hidden="1" xr:uid="{58ABE78D-4ED7-40A5-926F-A2DF92769156}"/>
    <cellStyle name="40% - Accent2 11" xfId="3032" hidden="1" xr:uid="{9491741D-483D-4B02-874C-25B6F07A9B81}"/>
    <cellStyle name="40% - Accent2 11" xfId="3107" hidden="1" xr:uid="{D952803A-F172-49FD-A749-6EA9BA4DD190}"/>
    <cellStyle name="40% - Accent2 11" xfId="3185" hidden="1" xr:uid="{9FD0A3AD-E9E3-4B02-AF87-6F792431131E}"/>
    <cellStyle name="40% - Accent2 11" xfId="3771" hidden="1" xr:uid="{F782ABC3-75E5-49F4-9519-98865F08496F}"/>
    <cellStyle name="40% - Accent2 11" xfId="3846" hidden="1" xr:uid="{C66B3649-06F3-47AE-9F67-3E2A9D92205D}"/>
    <cellStyle name="40% - Accent2 11" xfId="3925" hidden="1" xr:uid="{20FF9B4B-1097-4733-A88D-24D17537025E}"/>
    <cellStyle name="40% - Accent2 11" xfId="4151" hidden="1" xr:uid="{727FAAEF-A6E3-438C-A5E3-FEE05BDDCDA6}"/>
    <cellStyle name="40% - Accent2 11" xfId="3424" hidden="1" xr:uid="{2E0A607F-A82D-4603-9E40-ADDDBD418949}"/>
    <cellStyle name="40% - Accent2 11" xfId="3510" hidden="1" xr:uid="{4D34F1A4-731E-45A6-AD20-47CAF682C6FE}"/>
    <cellStyle name="40% - Accent2 11" xfId="4366" hidden="1" xr:uid="{5781C182-8454-4A27-896D-27802A7CEF6F}"/>
    <cellStyle name="40% - Accent2 11" xfId="4441" hidden="1" xr:uid="{D9423716-2262-4D69-849E-EB6E55EA99B5}"/>
    <cellStyle name="40% - Accent2 11" xfId="4519" hidden="1" xr:uid="{B201CB71-CB58-490E-8973-590B583B77E6}"/>
    <cellStyle name="40% - Accent2 11" xfId="4710" hidden="1" xr:uid="{070722A9-3387-448B-9BA8-2F5D8713314C}"/>
    <cellStyle name="40% - Accent2 11" xfId="3938" hidden="1" xr:uid="{CFD6E94E-F147-4BB1-95E6-D8A05FEBC2DE}"/>
    <cellStyle name="40% - Accent2 11" xfId="4155" hidden="1" xr:uid="{979E4445-7392-430B-97A9-8792B766C21D}"/>
    <cellStyle name="40% - Accent2 11" xfId="4898" hidden="1" xr:uid="{83662862-DA29-4647-812D-0E277A01786B}"/>
    <cellStyle name="40% - Accent2 11" xfId="4973" hidden="1" xr:uid="{3D908C23-2AC4-4DD6-BD78-F0922CBA665C}"/>
    <cellStyle name="40% - Accent2 11" xfId="5051" hidden="1" xr:uid="{BF59005A-DACF-42CC-BA9A-0418CAB3013F}"/>
    <cellStyle name="40% - Accent2 11" xfId="5235" hidden="1" xr:uid="{A5F8CDD1-EF04-40F2-B33F-985B0A1B75A1}"/>
    <cellStyle name="40% - Accent2 11" xfId="5310" hidden="1" xr:uid="{856F7333-4D10-46C2-88F2-B0AE61338BFC}"/>
    <cellStyle name="40% - Accent2 11" xfId="5388" hidden="1" xr:uid="{5DF8A4BE-53A1-45E7-90BA-35BE53803E0D}"/>
    <cellStyle name="40% - Accent2 11" xfId="5572" hidden="1" xr:uid="{168101A3-8F24-49DF-AF41-78B7E87C338B}"/>
    <cellStyle name="40% - Accent2 11" xfId="5647" hidden="1" xr:uid="{80C2B8E1-F707-44D9-840C-4B144E518A3A}"/>
    <cellStyle name="40% - Accent2 11" xfId="5749" hidden="1" xr:uid="{1548A377-340D-4E20-A122-54C36C2C7683}"/>
    <cellStyle name="40% - Accent2 11" xfId="5824" hidden="1" xr:uid="{156F75B3-DF3B-4339-B6EB-739AFD5F2A2B}"/>
    <cellStyle name="40% - Accent2 11" xfId="5899" hidden="1" xr:uid="{25F6D016-CD64-4663-BBED-88D3C5F9CC03}"/>
    <cellStyle name="40% - Accent2 11" xfId="5977" hidden="1" xr:uid="{E8C22207-E504-4E7C-8132-01A1E69A4925}"/>
    <cellStyle name="40% - Accent2 11" xfId="6563" hidden="1" xr:uid="{4E37A2F1-8BCD-4D45-8904-3926E1760921}"/>
    <cellStyle name="40% - Accent2 11" xfId="6638" hidden="1" xr:uid="{6C6FCB61-935C-4743-A4D6-0A8F20656161}"/>
    <cellStyle name="40% - Accent2 11" xfId="6717" hidden="1" xr:uid="{3111784B-B50D-4C87-AD0B-3148B3065C7B}"/>
    <cellStyle name="40% - Accent2 11" xfId="6943" hidden="1" xr:uid="{E527DDA0-97F0-4618-90F7-9686CFE6F898}"/>
    <cellStyle name="40% - Accent2 11" xfId="6216" hidden="1" xr:uid="{F5E99F17-456E-429A-8EBB-D80FBD4045BE}"/>
    <cellStyle name="40% - Accent2 11" xfId="6302" hidden="1" xr:uid="{B7812EBB-10AF-4C67-AD98-E6961601D45B}"/>
    <cellStyle name="40% - Accent2 11" xfId="7158" hidden="1" xr:uid="{7F40D146-158D-47E1-88E9-3B9F202B1CD6}"/>
    <cellStyle name="40% - Accent2 11" xfId="7233" hidden="1" xr:uid="{F70ACD73-69BA-4472-BD7D-A7D0F205B8D5}"/>
    <cellStyle name="40% - Accent2 11" xfId="7311" hidden="1" xr:uid="{8D84D214-51D7-4623-A0E5-0FC51A0C6AA4}"/>
    <cellStyle name="40% - Accent2 11" xfId="7502" hidden="1" xr:uid="{7BE9611C-AFF6-46FB-B391-EE971A3B4A47}"/>
    <cellStyle name="40% - Accent2 11" xfId="6730" hidden="1" xr:uid="{22772FA3-C256-4316-89DD-3173564107D9}"/>
    <cellStyle name="40% - Accent2 11" xfId="6947" hidden="1" xr:uid="{7A5A9C0E-9DE2-4D8F-91AC-4DB5CC4B8DEF}"/>
    <cellStyle name="40% - Accent2 11" xfId="7690" hidden="1" xr:uid="{22A54258-71D1-4E69-B0B6-B79F304D54AD}"/>
    <cellStyle name="40% - Accent2 11" xfId="7765" hidden="1" xr:uid="{D12D9010-8AFC-408C-B105-D171535F02F2}"/>
    <cellStyle name="40% - Accent2 11" xfId="7843" hidden="1" xr:uid="{CD9F443F-C441-4118-B168-5B6F16F77EE7}"/>
    <cellStyle name="40% - Accent2 11" xfId="8027" hidden="1" xr:uid="{23799C93-79AA-44C9-8769-A66CB4C01A35}"/>
    <cellStyle name="40% - Accent2 11" xfId="8102" hidden="1" xr:uid="{5D19198C-B577-4396-9B0C-B32668FC564F}"/>
    <cellStyle name="40% - Accent2 11" xfId="8180" hidden="1" xr:uid="{74A9CE94-1987-42F3-81BD-B592E81023FF}"/>
    <cellStyle name="40% - Accent2 11" xfId="8364" hidden="1" xr:uid="{1B3179D0-91BC-4EE5-9EC4-B0A4AB6EBE85}"/>
    <cellStyle name="40% - Accent2 11" xfId="8439" hidden="1" xr:uid="{4AB5FB3E-6F69-4D80-9296-7B6475027310}"/>
    <cellStyle name="40% - Accent2 12" xfId="405" hidden="1" xr:uid="{7F0C9397-EE15-4EB1-B5E1-18630F97D5FA}"/>
    <cellStyle name="40% - Accent2 12" xfId="520" hidden="1" xr:uid="{973B3E7F-8D14-4A78-BB0C-1A4311CDEA24}"/>
    <cellStyle name="40% - Accent2 12" xfId="1243" hidden="1" xr:uid="{741B4D21-D168-486E-8E02-C806AFF6CD26}"/>
    <cellStyle name="40% - Accent2 12" xfId="1416" hidden="1" xr:uid="{FF6E3C95-6304-481B-9B38-1ECD1F60BD22}"/>
    <cellStyle name="40% - Accent2 12" xfId="1809" hidden="1" xr:uid="{02D7811F-9436-4CE2-8D88-9011C5C596B6}"/>
    <cellStyle name="40% - Accent2 12" xfId="1957" hidden="1" xr:uid="{3E1F0809-9453-486C-8B9B-687D2F73BA21}"/>
    <cellStyle name="40% - Accent2 12" xfId="2295" hidden="1" xr:uid="{53A3F8C6-F2E0-4199-B045-CA306A4A4AB8}"/>
    <cellStyle name="40% - Accent2 12" xfId="2632" hidden="1" xr:uid="{371F516B-EF98-47AF-8DBD-9345A1957217}"/>
    <cellStyle name="40% - Accent2 12" xfId="3198" hidden="1" xr:uid="{E054977B-3BC1-4FDD-BBDE-FB9D2FC08FAB}"/>
    <cellStyle name="40% - Accent2 12" xfId="3313" hidden="1" xr:uid="{E3CDD327-FF83-474C-B75E-22E733AF7B00}"/>
    <cellStyle name="40% - Accent2 12" xfId="4036" hidden="1" xr:uid="{3E58D62C-A1A9-4669-B4B9-D6A69BCE23ED}"/>
    <cellStyle name="40% - Accent2 12" xfId="4209" hidden="1" xr:uid="{3697BFA3-C665-4655-A405-8380CC085446}"/>
    <cellStyle name="40% - Accent2 12" xfId="4602" hidden="1" xr:uid="{05080DB6-F9E2-4E57-8CAF-F4F8D0CFFD73}"/>
    <cellStyle name="40% - Accent2 12" xfId="4750" hidden="1" xr:uid="{87711AC0-CBCC-4A52-90F4-5B94FD545127}"/>
    <cellStyle name="40% - Accent2 12" xfId="5088" hidden="1" xr:uid="{6406FD01-C700-47EE-A3F2-E1A7B12D0200}"/>
    <cellStyle name="40% - Accent2 12" xfId="5425" hidden="1" xr:uid="{13AB2168-4C6F-42EA-B42A-9F34A3EBB93F}"/>
    <cellStyle name="40% - Accent2 12" xfId="5990" hidden="1" xr:uid="{9EFE2E45-D397-4882-AC32-3C70DD664ED8}"/>
    <cellStyle name="40% - Accent2 12" xfId="6105" hidden="1" xr:uid="{D3920EAF-DC8F-478C-97F6-F84D4D9290CC}"/>
    <cellStyle name="40% - Accent2 12" xfId="6828" hidden="1" xr:uid="{FC0F954E-EF14-4E3F-8D70-5DAD45FB9C7C}"/>
    <cellStyle name="40% - Accent2 12" xfId="7001" hidden="1" xr:uid="{071C7885-5352-4C35-A004-9BB4B6A9043D}"/>
    <cellStyle name="40% - Accent2 12" xfId="7394" hidden="1" xr:uid="{28F624AC-96EE-4CAF-A245-C30C9B8E9948}"/>
    <cellStyle name="40% - Accent2 12" xfId="7542" hidden="1" xr:uid="{8E4970DA-A3EF-47C9-8932-FE810FF34F91}"/>
    <cellStyle name="40% - Accent2 12" xfId="7880" hidden="1" xr:uid="{CEF9D94A-FEF1-4776-B330-AD99AE74DDC8}"/>
    <cellStyle name="40% - Accent2 12" xfId="8217" hidden="1" xr:uid="{C8CAB500-14D1-49DC-AA2B-F8E9DA4E4D5D}"/>
    <cellStyle name="40% - Accent2 3 2 3 2" xfId="491" hidden="1" xr:uid="{48B6A4D5-6CCB-4F69-8619-0A9F84B54917}"/>
    <cellStyle name="40% - Accent2 3 2 3 2" xfId="606" hidden="1" xr:uid="{D3E431D6-84AC-42CF-BEAF-2303BC7BB9C9}"/>
    <cellStyle name="40% - Accent2 3 2 3 2" xfId="1329" hidden="1" xr:uid="{8EAF44A3-CD25-4B32-9DBB-4FCB0D81C4F7}"/>
    <cellStyle name="40% - Accent2 3 2 3 2" xfId="1502" hidden="1" xr:uid="{290B3A4E-B0DC-45B3-A943-1463A2BC94CB}"/>
    <cellStyle name="40% - Accent2 3 2 3 2" xfId="1895" hidden="1" xr:uid="{0AD2CC2F-0074-483F-8AE6-6F7886E445F5}"/>
    <cellStyle name="40% - Accent2 3 2 3 2" xfId="2043" hidden="1" xr:uid="{D3000318-1E7A-4A6F-934C-7123325D3726}"/>
    <cellStyle name="40% - Accent2 3 2 3 2" xfId="2381" hidden="1" xr:uid="{A3E9B141-560E-46AE-B328-561A1F9B1E8E}"/>
    <cellStyle name="40% - Accent2 3 2 3 2" xfId="2718" hidden="1" xr:uid="{B9104CEE-8804-4BED-84A9-7AA6689849C5}"/>
    <cellStyle name="40% - Accent2 3 2 3 2" xfId="3284" hidden="1" xr:uid="{D0A72267-186A-4071-81E5-DF3554D18136}"/>
    <cellStyle name="40% - Accent2 3 2 3 2" xfId="3399" hidden="1" xr:uid="{A71DB6E1-51A3-4A5C-A71A-BF5569D96390}"/>
    <cellStyle name="40% - Accent2 3 2 3 2" xfId="4122" hidden="1" xr:uid="{349E88D7-377C-42DA-B19B-05C322D94490}"/>
    <cellStyle name="40% - Accent2 3 2 3 2" xfId="4295" hidden="1" xr:uid="{C67F2F12-E072-43C1-8928-5F52C7504353}"/>
    <cellStyle name="40% - Accent2 3 2 3 2" xfId="4688" hidden="1" xr:uid="{3DC82F32-8D2A-40EB-995E-20969EDE0AD7}"/>
    <cellStyle name="40% - Accent2 3 2 3 2" xfId="4836" hidden="1" xr:uid="{4DC904C4-CFEB-40B7-B6C7-C15E27748501}"/>
    <cellStyle name="40% - Accent2 3 2 3 2" xfId="5174" hidden="1" xr:uid="{2D0A256A-0A8F-46AC-BA7F-61DA96B2CAD8}"/>
    <cellStyle name="40% - Accent2 3 2 3 2" xfId="5511" hidden="1" xr:uid="{82F389D2-ECB0-41EE-ABC8-54FD42E1A707}"/>
    <cellStyle name="40% - Accent2 3 2 3 2" xfId="6076" hidden="1" xr:uid="{D73EF172-A60A-48C9-8E37-E4B0A4CDFA6C}"/>
    <cellStyle name="40% - Accent2 3 2 3 2" xfId="6191" hidden="1" xr:uid="{391F6CB6-8605-45CA-AEC5-8A50253C22A7}"/>
    <cellStyle name="40% - Accent2 3 2 3 2" xfId="6914" hidden="1" xr:uid="{4C31C4A9-8F8D-473C-989B-6139985071FB}"/>
    <cellStyle name="40% - Accent2 3 2 3 2" xfId="7087" hidden="1" xr:uid="{8F890B52-CD3A-4BE5-8E0F-37278F22F3EF}"/>
    <cellStyle name="40% - Accent2 3 2 3 2" xfId="7480" hidden="1" xr:uid="{E56C26CA-35EC-416C-A1C4-C791E2C5399F}"/>
    <cellStyle name="40% - Accent2 3 2 3 2" xfId="7628" hidden="1" xr:uid="{F5114AD7-42DC-4608-B927-3332D518736D}"/>
    <cellStyle name="40% - Accent2 3 2 3 2" xfId="7966" hidden="1" xr:uid="{30ECBBD2-1866-4012-BEC1-973821C4ECF2}"/>
    <cellStyle name="40% - Accent2 3 2 3 2" xfId="8303" hidden="1" xr:uid="{E4A97F2B-5C3D-4A89-8A7A-C60493CE5AA2}"/>
    <cellStyle name="40% - Accent2 3 2 4 2" xfId="456" hidden="1" xr:uid="{AF9F51C7-0842-4C7F-9F8C-4458E9E9F74A}"/>
    <cellStyle name="40% - Accent2 3 2 4 2" xfId="571" hidden="1" xr:uid="{942675E1-3193-4E33-9166-86ECCA0C6921}"/>
    <cellStyle name="40% - Accent2 3 2 4 2" xfId="1294" hidden="1" xr:uid="{51BEC836-26C9-4DB3-B5ED-AB951D470CAC}"/>
    <cellStyle name="40% - Accent2 3 2 4 2" xfId="1467" hidden="1" xr:uid="{4E1C2A03-E26E-44ED-8812-79ECCD784FBB}"/>
    <cellStyle name="40% - Accent2 3 2 4 2" xfId="1860" hidden="1" xr:uid="{3501CA75-3E27-44BF-888B-5D91615CA872}"/>
    <cellStyle name="40% - Accent2 3 2 4 2" xfId="2008" hidden="1" xr:uid="{135E6DA2-71DE-467F-9897-7CD0BEE1CE91}"/>
    <cellStyle name="40% - Accent2 3 2 4 2" xfId="2346" hidden="1" xr:uid="{28F75F05-33F0-4EF6-9F10-8F4D6254DC47}"/>
    <cellStyle name="40% - Accent2 3 2 4 2" xfId="2683" hidden="1" xr:uid="{9BB2F377-0AC7-4566-94CD-55D02E09C24E}"/>
    <cellStyle name="40% - Accent2 3 2 4 2" xfId="3249" hidden="1" xr:uid="{84546416-53BC-44D7-88AA-21E6B76939C0}"/>
    <cellStyle name="40% - Accent2 3 2 4 2" xfId="3364" hidden="1" xr:uid="{3F7F42D7-4E93-4080-9DDD-AB165BAA7F80}"/>
    <cellStyle name="40% - Accent2 3 2 4 2" xfId="4087" hidden="1" xr:uid="{B7D74233-53DF-476A-806F-7CD5E333AF53}"/>
    <cellStyle name="40% - Accent2 3 2 4 2" xfId="4260" hidden="1" xr:uid="{B6FEC279-7B22-48BF-A5AF-0CE38406899B}"/>
    <cellStyle name="40% - Accent2 3 2 4 2" xfId="4653" hidden="1" xr:uid="{96DD8528-4D37-4F0D-A5A2-FEED56DC7B2A}"/>
    <cellStyle name="40% - Accent2 3 2 4 2" xfId="4801" hidden="1" xr:uid="{D0A7E548-CFC4-48F4-83BA-4BE466DE0BC3}"/>
    <cellStyle name="40% - Accent2 3 2 4 2" xfId="5139" hidden="1" xr:uid="{1F374819-7718-4AD8-98B2-9590BF50B6AE}"/>
    <cellStyle name="40% - Accent2 3 2 4 2" xfId="5476" hidden="1" xr:uid="{3B19AE5B-C2E2-4772-B63A-9E39AB5E7068}"/>
    <cellStyle name="40% - Accent2 3 2 4 2" xfId="6041" hidden="1" xr:uid="{2C487627-FB4B-4BF7-89B6-C2FE8EA3EB69}"/>
    <cellStyle name="40% - Accent2 3 2 4 2" xfId="6156" hidden="1" xr:uid="{659F4A64-B8A1-4F96-A37B-2D455E737A87}"/>
    <cellStyle name="40% - Accent2 3 2 4 2" xfId="6879" hidden="1" xr:uid="{49B5B958-2343-4E0F-B8FD-12284F7E7DD4}"/>
    <cellStyle name="40% - Accent2 3 2 4 2" xfId="7052" hidden="1" xr:uid="{B3D5E4B5-560F-47ED-AB58-371ED6ABF2EB}"/>
    <cellStyle name="40% - Accent2 3 2 4 2" xfId="7445" hidden="1" xr:uid="{7C065650-C27A-46E5-A753-4B6446C0E411}"/>
    <cellStyle name="40% - Accent2 3 2 4 2" xfId="7593" hidden="1" xr:uid="{AC0B5187-4691-4ED8-BC67-3374106EB825}"/>
    <cellStyle name="40% - Accent2 3 2 4 2" xfId="7931" hidden="1" xr:uid="{B8447BA2-6EE2-4797-8010-F233BBDD3F8A}"/>
    <cellStyle name="40% - Accent2 3 2 4 2" xfId="8268" hidden="1" xr:uid="{8F9E8BC8-0F4D-47D2-9C2A-B5FFA5B525C9}"/>
    <cellStyle name="40% - Accent2 3 3 3 2" xfId="455" hidden="1" xr:uid="{EBB152BA-BF7E-4235-8A45-39129A95748D}"/>
    <cellStyle name="40% - Accent2 3 3 3 2" xfId="570" hidden="1" xr:uid="{556A5D1F-8F3D-450F-AF20-0FBEBC8F2288}"/>
    <cellStyle name="40% - Accent2 3 3 3 2" xfId="1293" hidden="1" xr:uid="{D4C1D520-2B3A-4D74-9463-95118160A39C}"/>
    <cellStyle name="40% - Accent2 3 3 3 2" xfId="1466" hidden="1" xr:uid="{E98CB6BC-C84B-4E02-A13D-6B86AFCF517A}"/>
    <cellStyle name="40% - Accent2 3 3 3 2" xfId="1859" hidden="1" xr:uid="{560D9C85-8CD8-413D-A3BD-931768DB9D11}"/>
    <cellStyle name="40% - Accent2 3 3 3 2" xfId="2007" hidden="1" xr:uid="{90F0AB40-6B9A-4229-802D-945B15A91F9F}"/>
    <cellStyle name="40% - Accent2 3 3 3 2" xfId="2345" hidden="1" xr:uid="{5AA8C1FD-B06A-4E51-91C0-6C8551327AE4}"/>
    <cellStyle name="40% - Accent2 3 3 3 2" xfId="2682" hidden="1" xr:uid="{68837610-8322-4FDF-A6AD-F14755DA3CBA}"/>
    <cellStyle name="40% - Accent2 3 3 3 2" xfId="3248" hidden="1" xr:uid="{B1D386D4-CBA1-4084-A0E0-6210FC435A20}"/>
    <cellStyle name="40% - Accent2 3 3 3 2" xfId="3363" hidden="1" xr:uid="{4D63FBD2-A225-40E6-A0C6-BA8500A08C8C}"/>
    <cellStyle name="40% - Accent2 3 3 3 2" xfId="4086" hidden="1" xr:uid="{D676653D-39D0-43FC-A0A7-181D5E352F23}"/>
    <cellStyle name="40% - Accent2 3 3 3 2" xfId="4259" hidden="1" xr:uid="{0B1F2066-8A6B-450B-9EC1-918AE08EFEB9}"/>
    <cellStyle name="40% - Accent2 3 3 3 2" xfId="4652" hidden="1" xr:uid="{10B19761-112F-4857-B212-3F9311871911}"/>
    <cellStyle name="40% - Accent2 3 3 3 2" xfId="4800" hidden="1" xr:uid="{5D44A010-CC89-44D1-9C85-3AAF569EEC91}"/>
    <cellStyle name="40% - Accent2 3 3 3 2" xfId="5138" hidden="1" xr:uid="{5EF6606E-EC2D-4F2A-831B-7B36840FC698}"/>
    <cellStyle name="40% - Accent2 3 3 3 2" xfId="5475" hidden="1" xr:uid="{218CBFFE-CDCB-45C4-9E84-A5F1153C6DBF}"/>
    <cellStyle name="40% - Accent2 3 3 3 2" xfId="6040" hidden="1" xr:uid="{0343B083-0873-4EBE-A631-205A53034DA2}"/>
    <cellStyle name="40% - Accent2 3 3 3 2" xfId="6155" hidden="1" xr:uid="{6075A632-201B-430F-A9C5-F73D0F3CE9D4}"/>
    <cellStyle name="40% - Accent2 3 3 3 2" xfId="6878" hidden="1" xr:uid="{0F4CF8EF-8B14-4915-9DCD-9504F07965D9}"/>
    <cellStyle name="40% - Accent2 3 3 3 2" xfId="7051" hidden="1" xr:uid="{D1DD618E-95E3-49F4-A7E1-D9EC4825FFBA}"/>
    <cellStyle name="40% - Accent2 3 3 3 2" xfId="7444" hidden="1" xr:uid="{8DEBDABC-EA44-4372-96F8-52F336C3F6E8}"/>
    <cellStyle name="40% - Accent2 3 3 3 2" xfId="7592" hidden="1" xr:uid="{98ACC704-E5C9-47D0-8D58-35D63DA9D584}"/>
    <cellStyle name="40% - Accent2 3 3 3 2" xfId="7930" hidden="1" xr:uid="{D4F68EEE-C94D-44FF-A372-6816BBA4891D}"/>
    <cellStyle name="40% - Accent2 3 3 3 2" xfId="8267" hidden="1" xr:uid="{3DD25181-7CE5-486A-AC32-32979D1C0459}"/>
    <cellStyle name="40% - Accent2 4 2 2" xfId="457" hidden="1" xr:uid="{34CA213C-FD78-4B4A-B9CE-6E990A1D3A5D}"/>
    <cellStyle name="40% - Accent2 4 2 2" xfId="572" hidden="1" xr:uid="{FD14F475-B9A6-48E1-AA9F-06BF4B1423C2}"/>
    <cellStyle name="40% - Accent2 4 2 2" xfId="1295" hidden="1" xr:uid="{40F27036-CB1A-4B06-9D29-3079D80715F2}"/>
    <cellStyle name="40% - Accent2 4 2 2" xfId="1468" hidden="1" xr:uid="{FD237A36-45D4-4FFA-886A-0DC1A1BEA0E4}"/>
    <cellStyle name="40% - Accent2 4 2 2" xfId="1861" hidden="1" xr:uid="{DBA9057C-8A60-4A7A-8739-1201507EA267}"/>
    <cellStyle name="40% - Accent2 4 2 2" xfId="2009" hidden="1" xr:uid="{86510F05-7AEB-42CD-8724-AC3A7FFD180F}"/>
    <cellStyle name="40% - Accent2 4 2 2" xfId="2347" hidden="1" xr:uid="{E0FDA2AD-D18A-4344-ABE9-D609FC110024}"/>
    <cellStyle name="40% - Accent2 4 2 2" xfId="2684" hidden="1" xr:uid="{FB5DF8DD-E942-4580-8989-FC3F6A33196A}"/>
    <cellStyle name="40% - Accent2 4 2 2" xfId="3250" hidden="1" xr:uid="{AD690C41-708F-47F0-B41F-EEF6CB9010F8}"/>
    <cellStyle name="40% - Accent2 4 2 2" xfId="3365" hidden="1" xr:uid="{C6E03034-C97F-46E8-B0CE-27E2B168D2CC}"/>
    <cellStyle name="40% - Accent2 4 2 2" xfId="4088" hidden="1" xr:uid="{01BD141F-B963-40F6-B326-E9E4B7895C73}"/>
    <cellStyle name="40% - Accent2 4 2 2" xfId="4261" hidden="1" xr:uid="{9B2A3FAA-6136-4D4C-9649-50C209BA39C3}"/>
    <cellStyle name="40% - Accent2 4 2 2" xfId="4654" hidden="1" xr:uid="{34446F3C-8B6C-4D32-B786-301FB69492D2}"/>
    <cellStyle name="40% - Accent2 4 2 2" xfId="4802" hidden="1" xr:uid="{B9092564-1445-4E08-AFB0-522164D2CD70}"/>
    <cellStyle name="40% - Accent2 4 2 2" xfId="5140" hidden="1" xr:uid="{640DA7DB-2052-4418-BDBA-FA3E5A915A69}"/>
    <cellStyle name="40% - Accent2 4 2 2" xfId="5477" hidden="1" xr:uid="{DFA5CF98-1BB9-458F-9871-82C92CF8C25F}"/>
    <cellStyle name="40% - Accent2 4 2 2" xfId="6042" hidden="1" xr:uid="{1E6AFA60-C286-4DE3-B350-080871B1BC84}"/>
    <cellStyle name="40% - Accent2 4 2 2" xfId="6157" hidden="1" xr:uid="{C466358C-A945-4974-980B-25406F75DC90}"/>
    <cellStyle name="40% - Accent2 4 2 2" xfId="6880" hidden="1" xr:uid="{694B0568-2C9D-4749-A0AC-539AF3CFCA64}"/>
    <cellStyle name="40% - Accent2 4 2 2" xfId="7053" hidden="1" xr:uid="{6AD0497C-80EC-44A3-97C3-8D0BEE47B807}"/>
    <cellStyle name="40% - Accent2 4 2 2" xfId="7446" hidden="1" xr:uid="{C4EC554A-4861-4191-BCB4-D5B0F0A47DE0}"/>
    <cellStyle name="40% - Accent2 4 2 2" xfId="7594" hidden="1" xr:uid="{019FDA71-372E-41DC-ADAF-51421F7D75DC}"/>
    <cellStyle name="40% - Accent2 4 2 2" xfId="7932" hidden="1" xr:uid="{D859D062-A539-48B9-B574-0E5857DF7699}"/>
    <cellStyle name="40% - Accent2 4 2 2" xfId="8269" hidden="1" xr:uid="{D1E7A553-ED99-4D70-B4B6-0DFBB74643F1}"/>
    <cellStyle name="40% - Accent2 4 3" xfId="419" hidden="1" xr:uid="{3D260136-EC04-4943-807B-15F995C2AD1D}"/>
    <cellStyle name="40% - Accent2 4 3" xfId="534" hidden="1" xr:uid="{794C74C5-E7A2-4F04-8703-9F945089D3E8}"/>
    <cellStyle name="40% - Accent2 4 3" xfId="1257" hidden="1" xr:uid="{CF65EEDE-1399-41BE-9C07-9CE2E56DBC29}"/>
    <cellStyle name="40% - Accent2 4 3" xfId="1430" hidden="1" xr:uid="{5758ADB1-A8F6-4B4F-BCE8-D3038D5DEFD7}"/>
    <cellStyle name="40% - Accent2 4 3" xfId="1823" hidden="1" xr:uid="{A1E04A3E-EE65-41EC-8A7C-DC4D410B5356}"/>
    <cellStyle name="40% - Accent2 4 3" xfId="1971" hidden="1" xr:uid="{36A6AA1A-39C1-463B-AC0F-6BF376FBEDDD}"/>
    <cellStyle name="40% - Accent2 4 3" xfId="2309" hidden="1" xr:uid="{51DA844F-7D4C-46C1-AF89-6E00D12527FC}"/>
    <cellStyle name="40% - Accent2 4 3" xfId="2646" hidden="1" xr:uid="{476B6BB2-7546-4945-8C00-93FE4084A851}"/>
    <cellStyle name="40% - Accent2 4 3" xfId="3212" hidden="1" xr:uid="{402F1452-0223-445A-83E5-BEDCB7C3B97D}"/>
    <cellStyle name="40% - Accent2 4 3" xfId="3327" hidden="1" xr:uid="{401D3E51-AAFD-4284-9E5B-0616BAA0821C}"/>
    <cellStyle name="40% - Accent2 4 3" xfId="4050" hidden="1" xr:uid="{1DAE593B-35CE-4E73-BC0D-01F24EC74897}"/>
    <cellStyle name="40% - Accent2 4 3" xfId="4223" hidden="1" xr:uid="{00752B3F-B4C0-46FC-BFC6-B38E833B7E6A}"/>
    <cellStyle name="40% - Accent2 4 3" xfId="4616" hidden="1" xr:uid="{3824273C-299C-44E5-92CA-7AC962583314}"/>
    <cellStyle name="40% - Accent2 4 3" xfId="4764" hidden="1" xr:uid="{1C3BC775-1E80-44D5-8029-742D404CD026}"/>
    <cellStyle name="40% - Accent2 4 3" xfId="5102" hidden="1" xr:uid="{BDF694C0-0368-4073-94C6-5B1996B4E954}"/>
    <cellStyle name="40% - Accent2 4 3" xfId="5439" hidden="1" xr:uid="{B8CF9BC2-B628-4479-BB62-0C799F3E4E61}"/>
    <cellStyle name="40% - Accent2 4 3" xfId="6004" hidden="1" xr:uid="{4F557651-0E3E-46CD-B357-E0EB62477D6C}"/>
    <cellStyle name="40% - Accent2 4 3" xfId="6119" hidden="1" xr:uid="{F2D9BB5A-3768-42B2-BC24-49CDFB22CCFD}"/>
    <cellStyle name="40% - Accent2 4 3" xfId="6842" hidden="1" xr:uid="{027F0C14-6B88-4A0C-9240-F8DD4904A022}"/>
    <cellStyle name="40% - Accent2 4 3" xfId="7015" hidden="1" xr:uid="{FCB6EB81-539A-43D9-A8F4-29D0CCE1E3A3}"/>
    <cellStyle name="40% - Accent2 4 3" xfId="7408" hidden="1" xr:uid="{51E6B6FE-51C5-43F8-81F6-93F3BAA86CAD}"/>
    <cellStyle name="40% - Accent2 4 3" xfId="7556" hidden="1" xr:uid="{EA50AFE8-0020-424A-AEDD-72A3AA7E7E64}"/>
    <cellStyle name="40% - Accent2 4 3" xfId="7894" hidden="1" xr:uid="{0E1E8662-F412-4773-997B-74CE58D64FBB}"/>
    <cellStyle name="40% - Accent2 4 3" xfId="8231" hidden="1" xr:uid="{FD80C2F8-195F-49AC-BCB1-1E251DF6C7CC}"/>
    <cellStyle name="40% - Accent2 6" xfId="96" hidden="1" xr:uid="{ACBC920F-8344-4FF2-80F7-7AEC88B67669}"/>
    <cellStyle name="40% - Accent2 6" xfId="92" hidden="1" xr:uid="{0DE29D6F-91C1-4137-B1C6-C0885CB0A7D5}"/>
    <cellStyle name="40% - Accent2 6" xfId="193" hidden="1" xr:uid="{B256040E-6BA7-4CF8-BB6B-9B168007E4B1}"/>
    <cellStyle name="40% - Accent2 6" xfId="323" hidden="1" xr:uid="{9365F856-58F8-4EFA-AA04-40518273D553}"/>
    <cellStyle name="40% - Accent2 6" xfId="906" hidden="1" xr:uid="{78C027AF-D477-43BD-B590-F15D5B93154E}"/>
    <cellStyle name="40% - Accent2 6" xfId="932" hidden="1" xr:uid="{4C88BC43-2101-4541-8434-7423A0B4FCCF}"/>
    <cellStyle name="40% - Accent2 6" xfId="1062" hidden="1" xr:uid="{CCDF187F-846A-42B5-B310-0053DDA3DD51}"/>
    <cellStyle name="40% - Accent2 6" xfId="1172" hidden="1" xr:uid="{2674CE0A-22E5-493B-BD53-6E4883D3F52A}"/>
    <cellStyle name="40% - Accent2 6" xfId="843" hidden="1" xr:uid="{DF147D24-FC7B-4625-8175-EBBD7B31172B}"/>
    <cellStyle name="40% - Accent2 6" xfId="723" hidden="1" xr:uid="{71319EBB-F695-43B3-AB34-640483796189}"/>
    <cellStyle name="40% - Accent2 6" xfId="684" hidden="1" xr:uid="{997DF1F2-00BE-45DF-A35C-165BACD10E27}"/>
    <cellStyle name="40% - Accent2 6" xfId="1527" hidden="1" xr:uid="{5A74A6BE-6B46-4DBC-9063-FD02412207AD}"/>
    <cellStyle name="40% - Accent2 6" xfId="1657" hidden="1" xr:uid="{67A189CE-EE8F-46D3-9AEB-40B95A6BF57A}"/>
    <cellStyle name="40% - Accent2 6" xfId="1759" hidden="1" xr:uid="{46C659CF-D47F-4287-BE8B-FCC7ECD24663}"/>
    <cellStyle name="40% - Accent2 6" xfId="1350" hidden="1" xr:uid="{F7ABAEF3-6FA9-432D-A598-1D943E3A44D7}"/>
    <cellStyle name="40% - Accent2 6" xfId="636" hidden="1" xr:uid="{3AC0E4B2-89CD-40F5-805A-62DE64D47B86}"/>
    <cellStyle name="40% - Accent2 6" xfId="691" hidden="1" xr:uid="{55980D55-A87F-4885-B702-0FBFF3240DD4}"/>
    <cellStyle name="40% - Accent2 6" xfId="2059" hidden="1" xr:uid="{F2009200-CB22-45BE-97E7-2821395B66A8}"/>
    <cellStyle name="40% - Accent2 6" xfId="2189" hidden="1" xr:uid="{AFC59691-2C0F-413D-922E-19F89B0F2463}"/>
    <cellStyle name="40% - Accent2 6" xfId="2267" hidden="1" xr:uid="{D4BE537F-FA47-4C74-8E6E-B04C034B158B}"/>
    <cellStyle name="40% - Accent2 6" xfId="2396" hidden="1" xr:uid="{7165128F-9D36-44F0-ABE0-97F8C5696644}"/>
    <cellStyle name="40% - Accent2 6" xfId="2526" hidden="1" xr:uid="{181223B4-6701-4B49-AB5B-3CDBA5794F8D}"/>
    <cellStyle name="40% - Accent2 6" xfId="2604" hidden="1" xr:uid="{06BAB74D-9B27-45AE-A45A-C34361288EEB}"/>
    <cellStyle name="40% - Accent2 6" xfId="2733" hidden="1" xr:uid="{C0836B47-51CD-4496-A9E0-3EC9CBAE58CC}"/>
    <cellStyle name="40% - Accent2 6" xfId="2889" hidden="1" xr:uid="{90CC654A-59AF-4BC8-9AAF-56D333B0EBBF}"/>
    <cellStyle name="40% - Accent2 6" xfId="2885" hidden="1" xr:uid="{F6256809-0A82-447B-A176-826A15A7B7D1}"/>
    <cellStyle name="40% - Accent2 6" xfId="2986" hidden="1" xr:uid="{FABF62AE-EBAF-44F2-B599-26CFB53FCEE2}"/>
    <cellStyle name="40% - Accent2 6" xfId="3116" hidden="1" xr:uid="{973B0BF4-70E9-4EE2-8627-F26650EDB225}"/>
    <cellStyle name="40% - Accent2 6" xfId="3699" hidden="1" xr:uid="{D546E523-DA57-4CB6-9B4D-3A7EBC548FEA}"/>
    <cellStyle name="40% - Accent2 6" xfId="3725" hidden="1" xr:uid="{4B8EED5E-D10F-434D-8A5B-C265367995C2}"/>
    <cellStyle name="40% - Accent2 6" xfId="3855" hidden="1" xr:uid="{A44FAF8E-EF6F-45E0-9901-23D8B73131A3}"/>
    <cellStyle name="40% - Accent2 6" xfId="3965" hidden="1" xr:uid="{AABFC4A6-6C61-4A9F-AFF6-4960CA1A25FF}"/>
    <cellStyle name="40% - Accent2 6" xfId="3636" hidden="1" xr:uid="{A043787B-420B-4ABD-BC91-67891176D698}"/>
    <cellStyle name="40% - Accent2 6" xfId="3516" hidden="1" xr:uid="{B8DC5D07-CED9-46E5-ABE9-140D9B753F26}"/>
    <cellStyle name="40% - Accent2 6" xfId="3477" hidden="1" xr:uid="{ED624E9C-9DF8-4812-95E4-49718BA6785E}"/>
    <cellStyle name="40% - Accent2 6" xfId="4320" hidden="1" xr:uid="{B765697C-F404-40C0-AB68-01EBA4A05ED1}"/>
    <cellStyle name="40% - Accent2 6" xfId="4450" hidden="1" xr:uid="{63C8FEE4-147D-46E5-86E1-2C893728FDBE}"/>
    <cellStyle name="40% - Accent2 6" xfId="4552" hidden="1" xr:uid="{84B08CBF-FD4B-443C-BE34-2329B6C68212}"/>
    <cellStyle name="40% - Accent2 6" xfId="4143" hidden="1" xr:uid="{A9D34001-C288-42F9-B18C-8A76EA9DE6EF}"/>
    <cellStyle name="40% - Accent2 6" xfId="3429" hidden="1" xr:uid="{32AEE6E0-A2E7-430B-ABE9-1BE7B54308CD}"/>
    <cellStyle name="40% - Accent2 6" xfId="3484" hidden="1" xr:uid="{35E9526A-50C1-4ABF-ACFF-90A37F8C1278}"/>
    <cellStyle name="40% - Accent2 6" xfId="4852" hidden="1" xr:uid="{0BE37DA3-DCD0-49EF-961B-DB701C902924}"/>
    <cellStyle name="40% - Accent2 6" xfId="4982" hidden="1" xr:uid="{7DD19A91-021B-4F2D-A71E-7F7F01BE369F}"/>
    <cellStyle name="40% - Accent2 6" xfId="5060" hidden="1" xr:uid="{8B710FD8-D144-42F6-A7A0-03A2F3A0580F}"/>
    <cellStyle name="40% - Accent2 6" xfId="5189" hidden="1" xr:uid="{9FFC75FC-B04A-4AC6-B84B-914E782069CF}"/>
    <cellStyle name="40% - Accent2 6" xfId="5319" hidden="1" xr:uid="{01C9408B-1CF5-4C2D-B5E8-8147697048B3}"/>
    <cellStyle name="40% - Accent2 6" xfId="5397" hidden="1" xr:uid="{88C9FD27-6737-404F-B86C-288199DA425E}"/>
    <cellStyle name="40% - Accent2 6" xfId="5526" hidden="1" xr:uid="{20A62AB1-C95B-4FDB-915F-9310CF6E2AAE}"/>
    <cellStyle name="40% - Accent2 6" xfId="5681" hidden="1" xr:uid="{51420C8C-946E-434A-97BB-33EF580B5BA7}"/>
    <cellStyle name="40% - Accent2 6" xfId="5677" hidden="1" xr:uid="{FE8591E3-1375-4A3A-A375-D4C051FD11AF}"/>
    <cellStyle name="40% - Accent2 6" xfId="5778" hidden="1" xr:uid="{2B541720-286A-4AAB-9DB0-707E103E7771}"/>
    <cellStyle name="40% - Accent2 6" xfId="5908" hidden="1" xr:uid="{A299D6B2-5976-473C-B1C6-8019756182DC}"/>
    <cellStyle name="40% - Accent2 6" xfId="6491" hidden="1" xr:uid="{6948AFEA-51F2-44FC-93A2-568862A04156}"/>
    <cellStyle name="40% - Accent2 6" xfId="6517" hidden="1" xr:uid="{D9E3F450-78C2-4001-8083-B74592990600}"/>
    <cellStyle name="40% - Accent2 6" xfId="6647" hidden="1" xr:uid="{F6495E85-466A-4E48-8576-2DAD94CA2642}"/>
    <cellStyle name="40% - Accent2 6" xfId="6757" hidden="1" xr:uid="{1AF6D459-5709-4997-A8E8-1C99B780EF2C}"/>
    <cellStyle name="40% - Accent2 6" xfId="6428" hidden="1" xr:uid="{D1FEA7F0-BDD1-4D33-AC2B-A2159071F973}"/>
    <cellStyle name="40% - Accent2 6" xfId="6308" hidden="1" xr:uid="{23D84769-C863-47D1-8ACB-A078F90D61F0}"/>
    <cellStyle name="40% - Accent2 6" xfId="6269" hidden="1" xr:uid="{200A5E9D-6123-43D4-88ED-AF25FCC58690}"/>
    <cellStyle name="40% - Accent2 6" xfId="7112" hidden="1" xr:uid="{7A0D3F58-7AEA-4303-9E9F-C9A438EC8358}"/>
    <cellStyle name="40% - Accent2 6" xfId="7242" hidden="1" xr:uid="{FF17614B-2D33-4E70-9A75-197D65D44109}"/>
    <cellStyle name="40% - Accent2 6" xfId="7344" hidden="1" xr:uid="{5830F96C-0796-4654-90CF-DF0C17D4FE9E}"/>
    <cellStyle name="40% - Accent2 6" xfId="6935" hidden="1" xr:uid="{4A6B26FD-AF19-41B5-BC50-52DD01C259EE}"/>
    <cellStyle name="40% - Accent2 6" xfId="6221" hidden="1" xr:uid="{6D19218E-B8CC-4B11-A530-258B6D19EF63}"/>
    <cellStyle name="40% - Accent2 6" xfId="6276" hidden="1" xr:uid="{AAF8D49F-46E3-4F31-B072-FF82301A1622}"/>
    <cellStyle name="40% - Accent2 6" xfId="7644" hidden="1" xr:uid="{2CCF483F-E928-4AA2-AB4E-832FDC12B548}"/>
    <cellStyle name="40% - Accent2 6" xfId="7774" hidden="1" xr:uid="{561021CE-0482-4AFC-A925-22E937C95C71}"/>
    <cellStyle name="40% - Accent2 6" xfId="7852" hidden="1" xr:uid="{A463EFA0-659E-4D65-9266-AA42ED06D35C}"/>
    <cellStyle name="40% - Accent2 6" xfId="7981" hidden="1" xr:uid="{58BDAD82-9AFD-403D-9AE8-EA120EA9BFB1}"/>
    <cellStyle name="40% - Accent2 6" xfId="8111" hidden="1" xr:uid="{FCABEE05-771C-41D8-AF28-7DCBFFA6F5A0}"/>
    <cellStyle name="40% - Accent2 6" xfId="8189" hidden="1" xr:uid="{8F045B83-DC45-4885-8967-8032289EF573}"/>
    <cellStyle name="40% - Accent2 6" xfId="8318" hidden="1" xr:uid="{A5485AAB-F490-4D5A-81EF-AA3BC7FE213F}"/>
    <cellStyle name="40% - Accent2 7" xfId="112" hidden="1" xr:uid="{06C46B00-68E8-48FF-A601-70F85BA94C8B}"/>
    <cellStyle name="40% - Accent2 7" xfId="190" hidden="1" xr:uid="{B4BA84B8-1BC0-436F-8970-62AAD06EA13B}"/>
    <cellStyle name="40% - Accent2 7" xfId="267" hidden="1" xr:uid="{2F6C0A2A-7CB2-4E9B-B678-9215B308726C}"/>
    <cellStyle name="40% - Accent2 7" xfId="345" hidden="1" xr:uid="{C5BEB22E-4681-49EB-B185-4E0FA951AE4A}"/>
    <cellStyle name="40% - Accent2 7" xfId="929" hidden="1" xr:uid="{87D0BA1A-C8DD-4ACD-B762-401DE59D599B}"/>
    <cellStyle name="40% - Accent2 7" xfId="1006" hidden="1" xr:uid="{F53C3C3A-1898-407C-A279-E24775C62574}"/>
    <cellStyle name="40% - Accent2 7" xfId="1085" hidden="1" xr:uid="{4E23424F-6451-41E4-B883-0CEBFEE42DC7}"/>
    <cellStyle name="40% - Accent2 7" xfId="650" hidden="1" xr:uid="{E0F08344-A7B9-4EFF-AA1D-C8F13AB61799}"/>
    <cellStyle name="40% - Accent2 7" xfId="1146" hidden="1" xr:uid="{40280C35-6EAE-4A2B-B3D4-58E91D459C3D}"/>
    <cellStyle name="40% - Accent2 7" xfId="646" hidden="1" xr:uid="{80350735-10CB-45AF-B94E-904D4DB54383}"/>
    <cellStyle name="40% - Accent2 7" xfId="1517" hidden="1" xr:uid="{3B43BB11-B493-4718-92AB-3A81E5D681F7}"/>
    <cellStyle name="40% - Accent2 7" xfId="1601" hidden="1" xr:uid="{141E5C8F-9EBA-464A-8575-2012E5C37B2C}"/>
    <cellStyle name="40% - Accent2 7" xfId="1679" hidden="1" xr:uid="{9321CB9B-D1D6-492C-9008-A817D7392FAB}"/>
    <cellStyle name="40% - Accent2 7" xfId="769" hidden="1" xr:uid="{A4324AB8-7253-40A7-9879-76EA42EA8581}"/>
    <cellStyle name="40% - Accent2 7" xfId="1737" hidden="1" xr:uid="{A15FE5D2-DE76-4436-9778-7A901166687A}"/>
    <cellStyle name="40% - Accent2 7" xfId="1403" hidden="1" xr:uid="{46692573-8FC7-4DE9-AE07-D4A32B465FD0}"/>
    <cellStyle name="40% - Accent2 7" xfId="2053" hidden="1" xr:uid="{9BB5A578-3E08-4EA2-946B-04EE4C49C70A}"/>
    <cellStyle name="40% - Accent2 7" xfId="2133" hidden="1" xr:uid="{4E649DB0-0D08-47BC-9619-7B0C2D0F94F7}"/>
    <cellStyle name="40% - Accent2 7" xfId="2211" hidden="1" xr:uid="{CEEA6B89-4D65-490A-A83B-97B5A23A882F}"/>
    <cellStyle name="40% - Accent2 7" xfId="2391" hidden="1" xr:uid="{5C479EF9-F29A-4F9F-8007-50DB6D66ECA8}"/>
    <cellStyle name="40% - Accent2 7" xfId="2470" hidden="1" xr:uid="{5185B906-2D42-4D9E-8C4D-E6ECCD0DC105}"/>
    <cellStyle name="40% - Accent2 7" xfId="2548" hidden="1" xr:uid="{50FE7AF4-F5EA-4388-ABF6-32A17948C812}"/>
    <cellStyle name="40% - Accent2 7" xfId="2728" hidden="1" xr:uid="{B4792479-E6B6-40FE-8684-4A34D5B88101}"/>
    <cellStyle name="40% - Accent2 7" xfId="2807" hidden="1" xr:uid="{02727664-880D-4F27-AECB-189D3BC1D2CF}"/>
    <cellStyle name="40% - Accent2 7" xfId="2905" hidden="1" xr:uid="{D3CC54D8-1DC5-4368-939F-E15F60ADBC52}"/>
    <cellStyle name="40% - Accent2 7" xfId="2983" hidden="1" xr:uid="{744E91EA-83D5-4F74-8856-BA6ECC2A6648}"/>
    <cellStyle name="40% - Accent2 7" xfId="3060" hidden="1" xr:uid="{87AAEAEA-FCED-46B2-8D04-41A3FA3E06D5}"/>
    <cellStyle name="40% - Accent2 7" xfId="3138" hidden="1" xr:uid="{693DD4DD-677F-4957-83EC-3F772D30E23E}"/>
    <cellStyle name="40% - Accent2 7" xfId="3722" hidden="1" xr:uid="{604EA9E0-A3A6-4BE9-BD98-BF0036532C1D}"/>
    <cellStyle name="40% - Accent2 7" xfId="3799" hidden="1" xr:uid="{C8D420C3-0539-4D5C-BA83-B32C29DD3990}"/>
    <cellStyle name="40% - Accent2 7" xfId="3878" hidden="1" xr:uid="{AF271F1D-CEFE-4932-A2D4-D99E6A6F1D2A}"/>
    <cellStyle name="40% - Accent2 7" xfId="3443" hidden="1" xr:uid="{E209B0DF-46DD-4B66-933F-3EDD45ACE5CA}"/>
    <cellStyle name="40% - Accent2 7" xfId="3939" hidden="1" xr:uid="{4E74576C-DBA9-4CCE-8724-27BD45C5C51B}"/>
    <cellStyle name="40% - Accent2 7" xfId="3439" hidden="1" xr:uid="{49CF9906-F30F-4F97-9CD3-2FE6390F91F8}"/>
    <cellStyle name="40% - Accent2 7" xfId="4310" hidden="1" xr:uid="{AE3A75A7-17E5-4896-B29F-D78F4E18B10A}"/>
    <cellStyle name="40% - Accent2 7" xfId="4394" hidden="1" xr:uid="{281D7235-6E1A-43CA-87C3-E174FDF183AF}"/>
    <cellStyle name="40% - Accent2 7" xfId="4472" hidden="1" xr:uid="{820809E7-2BE8-4913-90B8-44C50A60C5D3}"/>
    <cellStyle name="40% - Accent2 7" xfId="3562" hidden="1" xr:uid="{A463AD0F-9210-430D-8040-75FD268C635C}"/>
    <cellStyle name="40% - Accent2 7" xfId="4530" hidden="1" xr:uid="{E7BE5A0E-2EB2-4B7D-8808-DC991FEB352E}"/>
    <cellStyle name="40% - Accent2 7" xfId="4196" hidden="1" xr:uid="{64F865D7-1870-4074-B119-616A7CF2E725}"/>
    <cellStyle name="40% - Accent2 7" xfId="4846" hidden="1" xr:uid="{5AC99803-78FA-41D6-8F74-46BACEF1BE7F}"/>
    <cellStyle name="40% - Accent2 7" xfId="4926" hidden="1" xr:uid="{F8AD3DE4-A4CE-45A2-9118-5237D6FCF9C3}"/>
    <cellStyle name="40% - Accent2 7" xfId="5004" hidden="1" xr:uid="{426BA393-4B2D-4799-94E6-12461C370E01}"/>
    <cellStyle name="40% - Accent2 7" xfId="5184" hidden="1" xr:uid="{6B265AF8-B106-4594-89B6-4ACD51969805}"/>
    <cellStyle name="40% - Accent2 7" xfId="5263" hidden="1" xr:uid="{7F3E9421-9CCD-4340-9990-252903ABDE53}"/>
    <cellStyle name="40% - Accent2 7" xfId="5341" hidden="1" xr:uid="{DC19EC10-5C87-4DD1-939A-1F32FB5F554A}"/>
    <cellStyle name="40% - Accent2 7" xfId="5521" hidden="1" xr:uid="{1702B39B-8848-4EB5-89CB-D41F2FAE0DCA}"/>
    <cellStyle name="40% - Accent2 7" xfId="5600" hidden="1" xr:uid="{ADCB8C56-6740-4CE8-8D8E-1C3A4562046F}"/>
    <cellStyle name="40% - Accent2 7" xfId="5697" hidden="1" xr:uid="{D9A7D6F1-48EC-43B7-817F-C89128C3AAC6}"/>
    <cellStyle name="40% - Accent2 7" xfId="5775" hidden="1" xr:uid="{BF58F2EB-DB49-4D83-85F0-FBC13439AB70}"/>
    <cellStyle name="40% - Accent2 7" xfId="5852" hidden="1" xr:uid="{73121234-7FB1-49D4-A094-FF5422E61A05}"/>
    <cellStyle name="40% - Accent2 7" xfId="5930" hidden="1" xr:uid="{3851465B-BF24-4F72-B246-6A6C86361A93}"/>
    <cellStyle name="40% - Accent2 7" xfId="6514" hidden="1" xr:uid="{444898B0-86C9-4420-AAD7-1A6CF2820CB6}"/>
    <cellStyle name="40% - Accent2 7" xfId="6591" hidden="1" xr:uid="{2C3DEE0D-7946-465D-B304-F8A53D7668E7}"/>
    <cellStyle name="40% - Accent2 7" xfId="6670" hidden="1" xr:uid="{03B2AEC9-BBC0-4446-AE82-4FD2B895FAD1}"/>
    <cellStyle name="40% - Accent2 7" xfId="6235" hidden="1" xr:uid="{A2D5B75A-5026-402B-B225-39A41752CB4C}"/>
    <cellStyle name="40% - Accent2 7" xfId="6731" hidden="1" xr:uid="{84F907EA-56AC-45EB-A3BE-30BA7DAFE843}"/>
    <cellStyle name="40% - Accent2 7" xfId="6231" hidden="1" xr:uid="{596A1AAF-A6FB-4448-A997-0E3C9F622A63}"/>
    <cellStyle name="40% - Accent2 7" xfId="7102" hidden="1" xr:uid="{A141CF58-291B-499C-947C-CABE8D88B66A}"/>
    <cellStyle name="40% - Accent2 7" xfId="7186" hidden="1" xr:uid="{496CBC7F-206C-498B-A733-C652DB535767}"/>
    <cellStyle name="40% - Accent2 7" xfId="7264" hidden="1" xr:uid="{98594B47-10FB-4B84-8BAE-4FEDE4D1199F}"/>
    <cellStyle name="40% - Accent2 7" xfId="6354" hidden="1" xr:uid="{1A4B2DD1-EAE0-4DE6-AB5F-2E94BF7791DB}"/>
    <cellStyle name="40% - Accent2 7" xfId="7322" hidden="1" xr:uid="{6C7229E0-8595-42C0-AE5B-13B43EC70850}"/>
    <cellStyle name="40% - Accent2 7" xfId="6988" hidden="1" xr:uid="{9E47F264-C5E2-4638-A9E5-8B016A7ADBD4}"/>
    <cellStyle name="40% - Accent2 7" xfId="7638" hidden="1" xr:uid="{EE626352-5FE0-4418-B917-F257B8F8FE58}"/>
    <cellStyle name="40% - Accent2 7" xfId="7718" hidden="1" xr:uid="{F6A290FA-4619-411E-BBB9-465DC912EBA0}"/>
    <cellStyle name="40% - Accent2 7" xfId="7796" hidden="1" xr:uid="{0552EB8D-AF83-4813-A39D-8BD20D29D21C}"/>
    <cellStyle name="40% - Accent2 7" xfId="7976" hidden="1" xr:uid="{F19F9D2F-AE09-42C3-B044-C133B4FAFC2C}"/>
    <cellStyle name="40% - Accent2 7" xfId="8055" hidden="1" xr:uid="{30491D16-DDD7-4578-A137-43CD3438012F}"/>
    <cellStyle name="40% - Accent2 7" xfId="8133" hidden="1" xr:uid="{CBB8E94F-BE03-46BC-BE9E-E300752B3850}"/>
    <cellStyle name="40% - Accent2 7" xfId="8313" hidden="1" xr:uid="{6E010F8E-EC14-44E4-AF48-D59035CFB8F2}"/>
    <cellStyle name="40% - Accent2 7" xfId="8392" hidden="1" xr:uid="{BED235AB-0816-4BFA-8193-BAEFA622A390}"/>
    <cellStyle name="40% - Accent2 8" xfId="125" hidden="1" xr:uid="{D03BB7D0-EA20-46A7-8773-662FCE4604F9}"/>
    <cellStyle name="40% - Accent2 8" xfId="199" hidden="1" xr:uid="{EED06638-EB4F-4ACB-88F7-E87B2CA17A2D}"/>
    <cellStyle name="40% - Accent2 8" xfId="275" hidden="1" xr:uid="{F4843D13-9C9F-4533-8D71-B4B16F3C9510}"/>
    <cellStyle name="40% - Accent2 8" xfId="353" hidden="1" xr:uid="{F7D6E042-88AF-4EA5-A06E-DDA6D4FD43BD}"/>
    <cellStyle name="40% - Accent2 8" xfId="938" hidden="1" xr:uid="{75FD37CB-11D5-4F85-83FD-C4B827DCA445}"/>
    <cellStyle name="40% - Accent2 8" xfId="1014" hidden="1" xr:uid="{C5261028-4FB2-4E37-9DCC-68C88F316181}"/>
    <cellStyle name="40% - Accent2 8" xfId="1093" hidden="1" xr:uid="{8947CDE7-EA75-45FF-850C-3A4F3E0F9DEC}"/>
    <cellStyle name="40% - Accent2 8" xfId="1344" hidden="1" xr:uid="{C3F07865-7B97-4F3E-B088-3DD4224536A3}"/>
    <cellStyle name="40% - Accent2 8" xfId="743" hidden="1" xr:uid="{5E2C4DC9-B38C-4C59-8E95-276F063B34BC}"/>
    <cellStyle name="40% - Accent2 8" xfId="686" hidden="1" xr:uid="{66F0C05D-E830-416E-95F6-29E8B667DE59}"/>
    <cellStyle name="40% - Accent2 8" xfId="1533" hidden="1" xr:uid="{5DE60C29-CEC3-4C13-8969-5DC59D17A8CA}"/>
    <cellStyle name="40% - Accent2 8" xfId="1609" hidden="1" xr:uid="{6AA25446-280D-4E75-AA0E-C0217265CAF9}"/>
    <cellStyle name="40% - Accent2 8" xfId="1687" hidden="1" xr:uid="{2CAE166B-7AF2-41DA-BAF7-8EA029E707A2}"/>
    <cellStyle name="40% - Accent2 8" xfId="1908" hidden="1" xr:uid="{071BC159-1E02-40D5-B31F-BC5688C9D13D}"/>
    <cellStyle name="40% - Accent2 8" xfId="701" hidden="1" xr:uid="{E6B5D655-5BC9-4596-BE1E-41A31DA60271}"/>
    <cellStyle name="40% - Accent2 8" xfId="727" hidden="1" xr:uid="{9D9DD06C-7D20-4F7F-9090-7749355C22AB}"/>
    <cellStyle name="40% - Accent2 8" xfId="2065" hidden="1" xr:uid="{13CC3CEA-BE77-497E-B256-33123306AAD8}"/>
    <cellStyle name="40% - Accent2 8" xfId="2141" hidden="1" xr:uid="{6DE8857A-9905-4A78-8F96-652A9C392D85}"/>
    <cellStyle name="40% - Accent2 8" xfId="2219" hidden="1" xr:uid="{C0E92B6C-209A-40AD-B45B-8AC6A63B38E6}"/>
    <cellStyle name="40% - Accent2 8" xfId="2402" hidden="1" xr:uid="{652C048E-DD5E-4888-82ED-EA123A69A1F9}"/>
    <cellStyle name="40% - Accent2 8" xfId="2478" hidden="1" xr:uid="{C284B020-B6A1-4446-81D9-5CE7FD55079C}"/>
    <cellStyle name="40% - Accent2 8" xfId="2556" hidden="1" xr:uid="{6CA401D4-78EE-4B61-9DAF-ADF85BAA693A}"/>
    <cellStyle name="40% - Accent2 8" xfId="2739" hidden="1" xr:uid="{954820DB-2F7B-407D-B773-CF2491A984B1}"/>
    <cellStyle name="40% - Accent2 8" xfId="2815" hidden="1" xr:uid="{9B7F03FC-CEE6-4909-BF2F-F603C31008EC}"/>
    <cellStyle name="40% - Accent2 8" xfId="2918" hidden="1" xr:uid="{7E61E577-C512-4E45-BA22-F74525F3516C}"/>
    <cellStyle name="40% - Accent2 8" xfId="2992" hidden="1" xr:uid="{7C321343-003F-4760-AE3F-9DA5A148F02C}"/>
    <cellStyle name="40% - Accent2 8" xfId="3068" hidden="1" xr:uid="{627A7649-CBBB-40CB-B67A-17B8E87E1903}"/>
    <cellStyle name="40% - Accent2 8" xfId="3146" hidden="1" xr:uid="{6F423B06-EDDF-4E19-89D1-BEBE74D9ED12}"/>
    <cellStyle name="40% - Accent2 8" xfId="3731" hidden="1" xr:uid="{663C44C1-6D1D-44FD-A247-6DB5124B9FB7}"/>
    <cellStyle name="40% - Accent2 8" xfId="3807" hidden="1" xr:uid="{C2ADB86A-0077-4AA9-985A-90A6AF247405}"/>
    <cellStyle name="40% - Accent2 8" xfId="3886" hidden="1" xr:uid="{93015626-75BF-41DA-AA94-388640ADA401}"/>
    <cellStyle name="40% - Accent2 8" xfId="4137" hidden="1" xr:uid="{94E25A45-73A8-4E63-B9F5-AABA9C5E98DE}"/>
    <cellStyle name="40% - Accent2 8" xfId="3536" hidden="1" xr:uid="{E56B0942-1A81-44CE-A744-B06F617A9794}"/>
    <cellStyle name="40% - Accent2 8" xfId="3479" hidden="1" xr:uid="{9A9B4737-D5B9-494B-961C-DD6DA68EA360}"/>
    <cellStyle name="40% - Accent2 8" xfId="4326" hidden="1" xr:uid="{16835BB4-CF51-40AB-81B8-8A5772933F96}"/>
    <cellStyle name="40% - Accent2 8" xfId="4402" hidden="1" xr:uid="{AF9EAE8D-21D2-435D-8464-04466570B26A}"/>
    <cellStyle name="40% - Accent2 8" xfId="4480" hidden="1" xr:uid="{EFE464B1-E9B6-478A-9867-89D7D4E59C49}"/>
    <cellStyle name="40% - Accent2 8" xfId="4701" hidden="1" xr:uid="{2447B814-DC9A-4C18-BE6E-11CDFF41E7C7}"/>
    <cellStyle name="40% - Accent2 8" xfId="3494" hidden="1" xr:uid="{5563919C-0859-4404-9139-6335559C5B8C}"/>
    <cellStyle name="40% - Accent2 8" xfId="3520" hidden="1" xr:uid="{661BE901-E908-4BA9-B0B5-D4291CDFC033}"/>
    <cellStyle name="40% - Accent2 8" xfId="4858" hidden="1" xr:uid="{ADB5864D-067C-40AB-8B20-8953180793CB}"/>
    <cellStyle name="40% - Accent2 8" xfId="4934" hidden="1" xr:uid="{E1DEE9A8-853D-44E2-A6A4-6A249CD6811E}"/>
    <cellStyle name="40% - Accent2 8" xfId="5012" hidden="1" xr:uid="{A8C66EFD-2ABA-4A34-9080-2AAC626C9702}"/>
    <cellStyle name="40% - Accent2 8" xfId="5195" hidden="1" xr:uid="{E01C97AC-6659-4D16-9A7D-F22BDE74A141}"/>
    <cellStyle name="40% - Accent2 8" xfId="5271" hidden="1" xr:uid="{812A4D53-DDFE-4305-A6F0-81D387821530}"/>
    <cellStyle name="40% - Accent2 8" xfId="5349" hidden="1" xr:uid="{70E3BBC3-F80E-4178-A058-BB33EF11DE97}"/>
    <cellStyle name="40% - Accent2 8" xfId="5532" hidden="1" xr:uid="{B0B63ADF-5DC8-4EF1-BAD7-DABD49C87095}"/>
    <cellStyle name="40% - Accent2 8" xfId="5608" hidden="1" xr:uid="{8523DF57-2F95-40CE-B2B1-0F0E863E7024}"/>
    <cellStyle name="40% - Accent2 8" xfId="5710" hidden="1" xr:uid="{CBA8D967-C977-4C94-ADF4-A2E3743E3F05}"/>
    <cellStyle name="40% - Accent2 8" xfId="5784" hidden="1" xr:uid="{81B8B314-77B6-4722-8065-075B6A225D67}"/>
    <cellStyle name="40% - Accent2 8" xfId="5860" hidden="1" xr:uid="{738E9D42-0731-47EE-8A47-411104DB468A}"/>
    <cellStyle name="40% - Accent2 8" xfId="5938" hidden="1" xr:uid="{732BB529-9B70-4980-9549-1CC365AC6653}"/>
    <cellStyle name="40% - Accent2 8" xfId="6523" hidden="1" xr:uid="{1463E714-CED8-4345-97C0-4905D7DB4342}"/>
    <cellStyle name="40% - Accent2 8" xfId="6599" hidden="1" xr:uid="{C0635066-BDD6-4E94-ACD5-0CBE936A3606}"/>
    <cellStyle name="40% - Accent2 8" xfId="6678" hidden="1" xr:uid="{A85F34CC-5227-4862-ABE5-43EB0508BDBD}"/>
    <cellStyle name="40% - Accent2 8" xfId="6929" hidden="1" xr:uid="{EDF151B5-4BA4-46FA-9C3D-3FB56A7E0935}"/>
    <cellStyle name="40% - Accent2 8" xfId="6328" hidden="1" xr:uid="{DE19767B-F1C5-409D-B8CF-BE0B38F08DB0}"/>
    <cellStyle name="40% - Accent2 8" xfId="6271" hidden="1" xr:uid="{08ABCD9D-1825-494C-967F-054DF8969923}"/>
    <cellStyle name="40% - Accent2 8" xfId="7118" hidden="1" xr:uid="{BAB4320C-3D5C-4AD2-A065-6D586D2F7E00}"/>
    <cellStyle name="40% - Accent2 8" xfId="7194" hidden="1" xr:uid="{6E26A93F-DCCC-43CC-9E81-87560F9DBD35}"/>
    <cellStyle name="40% - Accent2 8" xfId="7272" hidden="1" xr:uid="{907123BA-7C25-4C9C-9879-96D4DA2422C5}"/>
    <cellStyle name="40% - Accent2 8" xfId="7493" hidden="1" xr:uid="{1E9D4EEC-AEAD-46E4-B205-EA3050A5A7D5}"/>
    <cellStyle name="40% - Accent2 8" xfId="6286" hidden="1" xr:uid="{69463777-6EB0-4230-9F4F-EA56E4AE9358}"/>
    <cellStyle name="40% - Accent2 8" xfId="6312" hidden="1" xr:uid="{4BF3D523-98EA-4527-B139-ADA310A738EE}"/>
    <cellStyle name="40% - Accent2 8" xfId="7650" hidden="1" xr:uid="{FB280589-A6FF-4951-ABD6-E8753F2FD78F}"/>
    <cellStyle name="40% - Accent2 8" xfId="7726" hidden="1" xr:uid="{FB3BF337-C8B1-4E95-918A-D10EF46E6E59}"/>
    <cellStyle name="40% - Accent2 8" xfId="7804" hidden="1" xr:uid="{1D18DD3B-DAF1-4974-A2A5-51287099A8C8}"/>
    <cellStyle name="40% - Accent2 8" xfId="7987" hidden="1" xr:uid="{753CCDC7-C2D8-475F-B4E3-79169939DD8E}"/>
    <cellStyle name="40% - Accent2 8" xfId="8063" hidden="1" xr:uid="{64213FFC-8F6D-4A1C-938B-2FC065A138E8}"/>
    <cellStyle name="40% - Accent2 8" xfId="8141" hidden="1" xr:uid="{32721527-66AD-4325-A65E-233136EF348F}"/>
    <cellStyle name="40% - Accent2 8" xfId="8324" hidden="1" xr:uid="{81FB8EC1-9BFB-42A7-89CB-2D8392985247}"/>
    <cellStyle name="40% - Accent2 8" xfId="8400" hidden="1" xr:uid="{8D085B0A-96FD-497E-957A-C887633F7780}"/>
    <cellStyle name="40% - Accent2 9" xfId="138" hidden="1" xr:uid="{4B831E41-260E-46E9-A7F1-C2C97FEBB50C}"/>
    <cellStyle name="40% - Accent2 9" xfId="212" hidden="1" xr:uid="{7BA322DF-172E-4357-A477-CC15DC2DB7E0}"/>
    <cellStyle name="40% - Accent2 9" xfId="288" hidden="1" xr:uid="{D2CA4918-5686-4EA6-95CA-335E624396C7}"/>
    <cellStyle name="40% - Accent2 9" xfId="366" hidden="1" xr:uid="{7C3B70F5-B399-4A44-AB57-BB28D437623F}"/>
    <cellStyle name="40% - Accent2 9" xfId="951" hidden="1" xr:uid="{EA252BCC-CF7F-4679-B0D2-35CFDCBA5954}"/>
    <cellStyle name="40% - Accent2 9" xfId="1027" hidden="1" xr:uid="{8DE7AA62-9146-46F6-A93E-475EC51457F4}"/>
    <cellStyle name="40% - Accent2 9" xfId="1106" hidden="1" xr:uid="{76FBA91C-FFEE-48DA-980D-5E75C6643EEF}"/>
    <cellStyle name="40% - Accent2 9" xfId="1354" hidden="1" xr:uid="{062DAC7F-CF31-4D3E-B282-765549EBB136}"/>
    <cellStyle name="40% - Accent2 9" xfId="846" hidden="1" xr:uid="{0EC3B7EC-5E1D-4A8D-8F40-BD822E9E0E62}"/>
    <cellStyle name="40% - Accent2 9" xfId="719" hidden="1" xr:uid="{673C2CC9-9B19-49FA-8DF6-0BAF4081094A}"/>
    <cellStyle name="40% - Accent2 9" xfId="1546" hidden="1" xr:uid="{625A3CEB-F787-45F1-B528-E44880FD7620}"/>
    <cellStyle name="40% - Accent2 9" xfId="1622" hidden="1" xr:uid="{695A9DF0-FDA1-4422-AD1F-E3305E7A0EDD}"/>
    <cellStyle name="40% - Accent2 9" xfId="1700" hidden="1" xr:uid="{F855C3F5-5860-4EDF-B26E-63CD0A8BD143}"/>
    <cellStyle name="40% - Accent2 9" xfId="1914" hidden="1" xr:uid="{E5E77B7B-D63D-45BD-800A-D6AB23B4DFEB}"/>
    <cellStyle name="40% - Accent2 9" xfId="1199" hidden="1" xr:uid="{3CCF36DB-67B1-4F71-AC89-BED51AB1043C}"/>
    <cellStyle name="40% - Accent2 9" xfId="768" hidden="1" xr:uid="{163EBB87-ADEB-4E07-9EE3-94DCE19A4291}"/>
    <cellStyle name="40% - Accent2 9" xfId="2078" hidden="1" xr:uid="{988DC75D-F73A-46BE-BFD3-4E6F23D6BB31}"/>
    <cellStyle name="40% - Accent2 9" xfId="2154" hidden="1" xr:uid="{FBF50058-49E3-4431-B89B-672B467BC746}"/>
    <cellStyle name="40% - Accent2 9" xfId="2232" hidden="1" xr:uid="{10BB0793-FDC8-46A7-AFE7-1E39E408F80F}"/>
    <cellStyle name="40% - Accent2 9" xfId="2415" hidden="1" xr:uid="{8046FC5F-A578-450F-A90B-2406CE9D6956}"/>
    <cellStyle name="40% - Accent2 9" xfId="2491" hidden="1" xr:uid="{4FF201C7-3744-472C-8C89-31643A000AD3}"/>
    <cellStyle name="40% - Accent2 9" xfId="2569" hidden="1" xr:uid="{00B17957-3A0A-4D00-B593-C6B5A8CF904A}"/>
    <cellStyle name="40% - Accent2 9" xfId="2752" hidden="1" xr:uid="{2B2D2966-5CEE-45E4-B61F-82A0D1F51F68}"/>
    <cellStyle name="40% - Accent2 9" xfId="2828" hidden="1" xr:uid="{405DA43E-3EBD-4410-BB33-A1FC48BBC43B}"/>
    <cellStyle name="40% - Accent2 9" xfId="2931" hidden="1" xr:uid="{A237A122-A565-4931-B2FD-F55F6685F5A8}"/>
    <cellStyle name="40% - Accent2 9" xfId="3005" hidden="1" xr:uid="{72EB607E-2C9A-45EE-9EF6-21607E46C76F}"/>
    <cellStyle name="40% - Accent2 9" xfId="3081" hidden="1" xr:uid="{55B0266F-FFEA-412E-8883-4A8C2A39727D}"/>
    <cellStyle name="40% - Accent2 9" xfId="3159" hidden="1" xr:uid="{E4D4A9AF-78A2-4515-916D-7533CFB5A66A}"/>
    <cellStyle name="40% - Accent2 9" xfId="3744" hidden="1" xr:uid="{BC65FD10-1789-436F-811D-1C7791BC1257}"/>
    <cellStyle name="40% - Accent2 9" xfId="3820" hidden="1" xr:uid="{EFC2449E-19CB-4ACA-AB7D-A4C9E49B681A}"/>
    <cellStyle name="40% - Accent2 9" xfId="3899" hidden="1" xr:uid="{D4E7F8C9-2D53-4438-9584-B7CA25315DC2}"/>
    <cellStyle name="40% - Accent2 9" xfId="4147" hidden="1" xr:uid="{64711B9F-B3A7-4327-907A-F524C7DB32EC}"/>
    <cellStyle name="40% - Accent2 9" xfId="3639" hidden="1" xr:uid="{5BE40117-5C42-4057-8DA2-4C2604B0FBC8}"/>
    <cellStyle name="40% - Accent2 9" xfId="3512" hidden="1" xr:uid="{349DA67B-3903-4D2A-9E97-A65B4EE38DC2}"/>
    <cellStyle name="40% - Accent2 9" xfId="4339" hidden="1" xr:uid="{E931752C-0955-45E8-82A3-D910D83D7B6D}"/>
    <cellStyle name="40% - Accent2 9" xfId="4415" hidden="1" xr:uid="{06247F16-726B-460A-A3EC-5C025947167F}"/>
    <cellStyle name="40% - Accent2 9" xfId="4493" hidden="1" xr:uid="{5002FDCF-07BD-4BF5-845F-57EBF65211F7}"/>
    <cellStyle name="40% - Accent2 9" xfId="4707" hidden="1" xr:uid="{F9D3A8A1-CB7A-44CB-A901-882FE855B18B}"/>
    <cellStyle name="40% - Accent2 9" xfId="3992" hidden="1" xr:uid="{C0970B8D-CAD9-43E4-B546-0EB538042EAD}"/>
    <cellStyle name="40% - Accent2 9" xfId="3561" hidden="1" xr:uid="{3515DA6F-6EF8-463D-9166-7AFF85942449}"/>
    <cellStyle name="40% - Accent2 9" xfId="4871" hidden="1" xr:uid="{B6E5D2DA-AA1B-4BD8-9501-6584C5EB3B8E}"/>
    <cellStyle name="40% - Accent2 9" xfId="4947" hidden="1" xr:uid="{1DA5CBF9-B02E-4614-BF3A-BC3934E93A49}"/>
    <cellStyle name="40% - Accent2 9" xfId="5025" hidden="1" xr:uid="{4D598C4E-7D5C-410F-A76C-F364472E16AB}"/>
    <cellStyle name="40% - Accent2 9" xfId="5208" hidden="1" xr:uid="{033DC2F7-369E-4E78-A4AA-558A591502A8}"/>
    <cellStyle name="40% - Accent2 9" xfId="5284" hidden="1" xr:uid="{9C36D009-B417-4F31-A2E0-63E74FB442B7}"/>
    <cellStyle name="40% - Accent2 9" xfId="5362" hidden="1" xr:uid="{C6E5C5CB-FB4C-4A12-84FE-6EAA10E9812A}"/>
    <cellStyle name="40% - Accent2 9" xfId="5545" hidden="1" xr:uid="{0342A40B-1277-4073-91A1-A62165B354E6}"/>
    <cellStyle name="40% - Accent2 9" xfId="5621" hidden="1" xr:uid="{6E5DD456-0847-430E-AB83-18777ADB1F81}"/>
    <cellStyle name="40% - Accent2 9" xfId="5723" hidden="1" xr:uid="{78906DF8-0088-4C95-9CFA-252D79C567F5}"/>
    <cellStyle name="40% - Accent2 9" xfId="5797" hidden="1" xr:uid="{27BACD7B-BEC4-4CBE-A4BB-A0B8B8200D80}"/>
    <cellStyle name="40% - Accent2 9" xfId="5873" hidden="1" xr:uid="{93307E45-D53D-4990-82D6-52E26CB838A6}"/>
    <cellStyle name="40% - Accent2 9" xfId="5951" hidden="1" xr:uid="{D5C1CE31-BBC8-4FF0-A609-04F8BE54B000}"/>
    <cellStyle name="40% - Accent2 9" xfId="6536" hidden="1" xr:uid="{A58562D6-C119-45B9-94DA-5069F069744D}"/>
    <cellStyle name="40% - Accent2 9" xfId="6612" hidden="1" xr:uid="{7914BE30-A4A9-4C16-BCBA-D533014D391C}"/>
    <cellStyle name="40% - Accent2 9" xfId="6691" hidden="1" xr:uid="{C9EE7260-86F4-4C38-A560-FCAA5915A0AF}"/>
    <cellStyle name="40% - Accent2 9" xfId="6939" hidden="1" xr:uid="{910D9FEF-E30E-4693-B35C-A41128D6D963}"/>
    <cellStyle name="40% - Accent2 9" xfId="6431" hidden="1" xr:uid="{F347FD3F-5D32-48B5-8100-C3E8DFEBF9C5}"/>
    <cellStyle name="40% - Accent2 9" xfId="6304" hidden="1" xr:uid="{67FE68E9-B7E4-4AAB-AE5D-D867E5B456B5}"/>
    <cellStyle name="40% - Accent2 9" xfId="7131" hidden="1" xr:uid="{30B1B2FC-C626-41AF-9B4D-4242B8B2DE01}"/>
    <cellStyle name="40% - Accent2 9" xfId="7207" hidden="1" xr:uid="{2184008C-1739-4F9A-B121-C29F95E7A880}"/>
    <cellStyle name="40% - Accent2 9" xfId="7285" hidden="1" xr:uid="{F1F9C87A-CC4B-4350-95E3-1DC10A3D2A19}"/>
    <cellStyle name="40% - Accent2 9" xfId="7499" hidden="1" xr:uid="{0C0CD2BD-6419-4A11-B923-7257F01292C3}"/>
    <cellStyle name="40% - Accent2 9" xfId="6784" hidden="1" xr:uid="{2A6966F2-AA71-4CB9-BDCC-7A30DFA0C32B}"/>
    <cellStyle name="40% - Accent2 9" xfId="6353" hidden="1" xr:uid="{D48CC51B-31B0-4B0B-8F35-F9BCF0970828}"/>
    <cellStyle name="40% - Accent2 9" xfId="7663" hidden="1" xr:uid="{AFC35C45-247A-4361-9FDC-B733C9098BB1}"/>
    <cellStyle name="40% - Accent2 9" xfId="7739" hidden="1" xr:uid="{60DF7B49-8F13-4962-AA77-EAADD9BEFD19}"/>
    <cellStyle name="40% - Accent2 9" xfId="7817" hidden="1" xr:uid="{6A56AB73-9EE5-4F4B-9D63-648E87C2F3DB}"/>
    <cellStyle name="40% - Accent2 9" xfId="8000" hidden="1" xr:uid="{F7835946-7F12-4A56-B28E-AC42AC58EB75}"/>
    <cellStyle name="40% - Accent2 9" xfId="8076" hidden="1" xr:uid="{DAF5FCD0-AF05-4A69-8988-9BFBD31F2561}"/>
    <cellStyle name="40% - Accent2 9" xfId="8154" hidden="1" xr:uid="{78DC65F0-1526-49C4-AACF-0F45A1BD072B}"/>
    <cellStyle name="40% - Accent2 9" xfId="8337" hidden="1" xr:uid="{80BAC270-EA6F-4514-A454-FF9C915574E4}"/>
    <cellStyle name="40% - Accent2 9" xfId="8413" hidden="1" xr:uid="{D71E131D-E3A9-459A-A36A-DDD693893C3B}"/>
    <cellStyle name="40% - Accent3" xfId="32" builtinId="39" hidden="1"/>
    <cellStyle name="40% - Accent3 10" xfId="140" hidden="1" xr:uid="{A35B7C7B-DC68-49DB-84DA-21E30C556632}"/>
    <cellStyle name="40% - Accent3 10" xfId="214" hidden="1" xr:uid="{99DEA75A-0BDD-48A2-8E3E-D0CB811B347B}"/>
    <cellStyle name="40% - Accent3 10" xfId="290" hidden="1" xr:uid="{65DB508E-5CFF-49F5-A31F-88C22DAE7229}"/>
    <cellStyle name="40% - Accent3 10" xfId="368" hidden="1" xr:uid="{0D7852F1-6EDD-4D02-B3C4-67BF54EA67FE}"/>
    <cellStyle name="40% - Accent3 10" xfId="953" hidden="1" xr:uid="{8775CB5C-E45D-4305-A754-A7E7E859A92B}"/>
    <cellStyle name="40% - Accent3 10" xfId="1029" hidden="1" xr:uid="{BEA3CAED-BF06-4AF4-B1E9-CC543C74C40A}"/>
    <cellStyle name="40% - Accent3 10" xfId="1108" hidden="1" xr:uid="{138BE021-0CFB-4C47-82CE-A1DAB6DA42AB}"/>
    <cellStyle name="40% - Accent3 10" xfId="1366" hidden="1" xr:uid="{562F5DE3-869C-4018-8906-879751247626}"/>
    <cellStyle name="40% - Accent3 10" xfId="746" hidden="1" xr:uid="{CEEFC4F3-3AEE-4124-B969-7C163308D988}"/>
    <cellStyle name="40% - Accent3 10" xfId="800" hidden="1" xr:uid="{15A2A42F-3D34-4C2E-BA76-8AAB6E2CDB01}"/>
    <cellStyle name="40% - Accent3 10" xfId="1548" hidden="1" xr:uid="{9A10D19E-DA79-438F-B8AF-F22CEA55F535}"/>
    <cellStyle name="40% - Accent3 10" xfId="1624" hidden="1" xr:uid="{6B58E0AE-271B-41F1-804C-3E1B8DA9C5E8}"/>
    <cellStyle name="40% - Accent3 10" xfId="1702" hidden="1" xr:uid="{655B7627-6F3F-4454-B7B0-1AEBA5BD4099}"/>
    <cellStyle name="40% - Accent3 10" xfId="1924" hidden="1" xr:uid="{7D7C84F6-A394-481D-AB68-5FD9E193FA9B}"/>
    <cellStyle name="40% - Accent3 10" xfId="1207" hidden="1" xr:uid="{CD226D8F-6C8E-40C7-927F-513441CF0F28}"/>
    <cellStyle name="40% - Accent3 10" xfId="808" hidden="1" xr:uid="{15A7CE7B-150E-419B-A950-86218D12E4E6}"/>
    <cellStyle name="40% - Accent3 10" xfId="2080" hidden="1" xr:uid="{013F03DF-F139-4AFD-8EA3-BBC33FFDF925}"/>
    <cellStyle name="40% - Accent3 10" xfId="2156" hidden="1" xr:uid="{340C9D32-1EB5-4EF2-88D0-54468EC413DE}"/>
    <cellStyle name="40% - Accent3 10" xfId="2234" hidden="1" xr:uid="{E2979A19-6C48-478E-81B8-17053541A173}"/>
    <cellStyle name="40% - Accent3 10" xfId="2417" hidden="1" xr:uid="{38036F7F-DD5A-4D39-877B-A138E4B8D10F}"/>
    <cellStyle name="40% - Accent3 10" xfId="2493" hidden="1" xr:uid="{AB0EA787-C40B-4078-9A53-7D25A51A5137}"/>
    <cellStyle name="40% - Accent3 10" xfId="2571" hidden="1" xr:uid="{346772AC-7500-4D9B-9C30-8D4C9F9CD6EB}"/>
    <cellStyle name="40% - Accent3 10" xfId="2754" hidden="1" xr:uid="{DEFE9715-E3B7-4431-8486-EB850BB37FF9}"/>
    <cellStyle name="40% - Accent3 10" xfId="2830" hidden="1" xr:uid="{6D20DA25-EC34-4A34-9F9D-E44114106840}"/>
    <cellStyle name="40% - Accent3 10" xfId="2933" hidden="1" xr:uid="{C411A4C4-9CFE-4C7E-A29B-C36CA2551B96}"/>
    <cellStyle name="40% - Accent3 10" xfId="3007" hidden="1" xr:uid="{69F989AA-A795-4338-A5D0-0A76C61E3D4C}"/>
    <cellStyle name="40% - Accent3 10" xfId="3083" hidden="1" xr:uid="{1E23C1BF-CBBC-47E0-A09B-FD97BF5DFC8E}"/>
    <cellStyle name="40% - Accent3 10" xfId="3161" hidden="1" xr:uid="{45885A35-BDD1-409A-A9D9-0E96C9142518}"/>
    <cellStyle name="40% - Accent3 10" xfId="3746" hidden="1" xr:uid="{60351C1C-ACCD-4B27-AB65-223FCF2A7C29}"/>
    <cellStyle name="40% - Accent3 10" xfId="3822" hidden="1" xr:uid="{A6ADE1EC-E754-44AF-89A9-EABA2138A8B2}"/>
    <cellStyle name="40% - Accent3 10" xfId="3901" hidden="1" xr:uid="{A2AB0530-432B-4A70-AF34-FAF27E927F6F}"/>
    <cellStyle name="40% - Accent3 10" xfId="4159" hidden="1" xr:uid="{E3032383-BB0D-415A-BDD2-79384B3A269B}"/>
    <cellStyle name="40% - Accent3 10" xfId="3539" hidden="1" xr:uid="{BB248D25-D5FD-44CA-9D21-A5255F72D0F7}"/>
    <cellStyle name="40% - Accent3 10" xfId="3593" hidden="1" xr:uid="{9A76D5CE-7A3C-4D91-B35E-39A13460B206}"/>
    <cellStyle name="40% - Accent3 10" xfId="4341" hidden="1" xr:uid="{E13CC81B-1957-4607-9B36-28E5B69EA21E}"/>
    <cellStyle name="40% - Accent3 10" xfId="4417" hidden="1" xr:uid="{FEAEFE57-A139-4249-8BE2-2A5E7B2BE22A}"/>
    <cellStyle name="40% - Accent3 10" xfId="4495" hidden="1" xr:uid="{B936FF2D-D32A-4485-98BB-29F9587945DA}"/>
    <cellStyle name="40% - Accent3 10" xfId="4717" hidden="1" xr:uid="{D4E67D58-572D-4666-947F-26E806570150}"/>
    <cellStyle name="40% - Accent3 10" xfId="4000" hidden="1" xr:uid="{D5136216-1FA1-4188-9583-E7DD28F3609E}"/>
    <cellStyle name="40% - Accent3 10" xfId="3601" hidden="1" xr:uid="{5261FF55-FA57-4D0C-919A-BBA25761446E}"/>
    <cellStyle name="40% - Accent3 10" xfId="4873" hidden="1" xr:uid="{C8C15FC8-3D66-4A56-B24B-76D0DD8E19A9}"/>
    <cellStyle name="40% - Accent3 10" xfId="4949" hidden="1" xr:uid="{428F9816-E598-4CED-BB63-DC79C515CA9A}"/>
    <cellStyle name="40% - Accent3 10" xfId="5027" hidden="1" xr:uid="{A96D0A3A-1C5C-4649-B817-06CF6CE2CE0F}"/>
    <cellStyle name="40% - Accent3 10" xfId="5210" hidden="1" xr:uid="{0FFE3B9E-DB37-49A7-AD3C-C831B4603F8A}"/>
    <cellStyle name="40% - Accent3 10" xfId="5286" hidden="1" xr:uid="{360CB353-AD60-4213-81A4-0EED0595261F}"/>
    <cellStyle name="40% - Accent3 10" xfId="5364" hidden="1" xr:uid="{8EC6C289-A4AA-4A81-8186-143D24B77D0A}"/>
    <cellStyle name="40% - Accent3 10" xfId="5547" hidden="1" xr:uid="{0BF3662A-0FB1-4F8A-B4BD-86D9036263B3}"/>
    <cellStyle name="40% - Accent3 10" xfId="5623" hidden="1" xr:uid="{5CEE4ACF-EC27-4EE0-909B-423C15480905}"/>
    <cellStyle name="40% - Accent3 10" xfId="5725" hidden="1" xr:uid="{54C3C221-E8AD-4DC5-8000-EED4C7A4DB2F}"/>
    <cellStyle name="40% - Accent3 10" xfId="5799" hidden="1" xr:uid="{D71F9C6A-3CB7-4D45-9A1C-1C45EF0CB40F}"/>
    <cellStyle name="40% - Accent3 10" xfId="5875" hidden="1" xr:uid="{08CAC384-DF6C-41D8-B4D2-D00788BA22C0}"/>
    <cellStyle name="40% - Accent3 10" xfId="5953" hidden="1" xr:uid="{CEFADC38-6564-4021-9CEB-C73EE288F9DA}"/>
    <cellStyle name="40% - Accent3 10" xfId="6538" hidden="1" xr:uid="{B3860C48-BE10-419B-B711-AE9C94B1FE36}"/>
    <cellStyle name="40% - Accent3 10" xfId="6614" hidden="1" xr:uid="{164E83AF-3697-4025-9A4E-6BD8D7AD198D}"/>
    <cellStyle name="40% - Accent3 10" xfId="6693" hidden="1" xr:uid="{ED14EE24-FD6D-4C0B-9854-33278A05046D}"/>
    <cellStyle name="40% - Accent3 10" xfId="6951" hidden="1" xr:uid="{309CF32B-C79F-46E3-9734-7AC29957AFA2}"/>
    <cellStyle name="40% - Accent3 10" xfId="6331" hidden="1" xr:uid="{560A64A6-2699-4F18-9CF4-953DFE07EBC9}"/>
    <cellStyle name="40% - Accent3 10" xfId="6385" hidden="1" xr:uid="{BDA419A4-3A97-46DD-9FCC-27EC8DBBB058}"/>
    <cellStyle name="40% - Accent3 10" xfId="7133" hidden="1" xr:uid="{1802FA0B-DECE-4E0E-A786-0734358E538C}"/>
    <cellStyle name="40% - Accent3 10" xfId="7209" hidden="1" xr:uid="{4EA7E8C1-1D5B-4823-BEBC-124256BF1F6A}"/>
    <cellStyle name="40% - Accent3 10" xfId="7287" hidden="1" xr:uid="{54695863-07C5-4191-B63F-440AAE949EFE}"/>
    <cellStyle name="40% - Accent3 10" xfId="7509" hidden="1" xr:uid="{15E3CBCF-097D-4E0D-8B0F-B4A67F253E0A}"/>
    <cellStyle name="40% - Accent3 10" xfId="6792" hidden="1" xr:uid="{C622FB7F-D50F-4C56-9A1A-6A661F57EFC0}"/>
    <cellStyle name="40% - Accent3 10" xfId="6393" hidden="1" xr:uid="{356295C5-DE64-42FD-B90E-87E0B9BC3A77}"/>
    <cellStyle name="40% - Accent3 10" xfId="7665" hidden="1" xr:uid="{BE1C4BE3-E686-4044-A302-1620B5D982F5}"/>
    <cellStyle name="40% - Accent3 10" xfId="7741" hidden="1" xr:uid="{87EA72F8-3537-4C92-AF5D-547D0E49491C}"/>
    <cellStyle name="40% - Accent3 10" xfId="7819" hidden="1" xr:uid="{8A811595-728F-4F8F-87FD-E5A97B6C29A7}"/>
    <cellStyle name="40% - Accent3 10" xfId="8002" hidden="1" xr:uid="{8D7369DB-FF9E-442B-93CE-E0EDC35ECA37}"/>
    <cellStyle name="40% - Accent3 10" xfId="8078" hidden="1" xr:uid="{C7F35DCE-8057-453F-960B-84896830754C}"/>
    <cellStyle name="40% - Accent3 10" xfId="8156" hidden="1" xr:uid="{BD5E34FD-67A5-4DCC-8367-CCEE45CCCBBB}"/>
    <cellStyle name="40% - Accent3 10" xfId="8339" hidden="1" xr:uid="{58A5FF82-F4A3-4E18-BE87-60FD20E0BA02}"/>
    <cellStyle name="40% - Accent3 10" xfId="8415" hidden="1" xr:uid="{714B7FB4-81D5-4403-A8B0-F534868923C9}"/>
    <cellStyle name="40% - Accent3 11" xfId="153" hidden="1" xr:uid="{92254693-0413-43DA-90A6-554EF4A8E153}"/>
    <cellStyle name="40% - Accent3 11" xfId="227" hidden="1" xr:uid="{9AA58A26-8517-4E2E-8C8D-ADAD96859752}"/>
    <cellStyle name="40% - Accent3 11" xfId="303" hidden="1" xr:uid="{87B0034C-1365-4741-8F2F-0C28C86B6562}"/>
    <cellStyle name="40% - Accent3 11" xfId="381" hidden="1" xr:uid="{6641DBB8-311D-47DD-A26E-756C7E6DE121}"/>
    <cellStyle name="40% - Accent3 11" xfId="966" hidden="1" xr:uid="{5428C261-8C0C-4DA7-8FCC-5B3252E19048}"/>
    <cellStyle name="40% - Accent3 11" xfId="1042" hidden="1" xr:uid="{0A6D944F-2426-4AB7-8659-523EDEE54973}"/>
    <cellStyle name="40% - Accent3 11" xfId="1121" hidden="1" xr:uid="{255BFF2E-8BC2-4816-A411-D498FDC51F48}"/>
    <cellStyle name="40% - Accent3 11" xfId="806" hidden="1" xr:uid="{90A44936-F5B5-4FF6-8907-D724201A18F9}"/>
    <cellStyle name="40% - Accent3 11" xfId="754" hidden="1" xr:uid="{A9C4A083-8525-4788-97EC-4ABC9D1EAEF9}"/>
    <cellStyle name="40% - Accent3 11" xfId="718" hidden="1" xr:uid="{875F3969-D042-4CA5-9D00-513B8850D024}"/>
    <cellStyle name="40% - Accent3 11" xfId="1561" hidden="1" xr:uid="{49AB67A5-847A-4BBD-8743-D105A156632C}"/>
    <cellStyle name="40% - Accent3 11" xfId="1637" hidden="1" xr:uid="{CAFFD255-BFEE-4F42-836E-1DA815D36114}"/>
    <cellStyle name="40% - Accent3 11" xfId="1715" hidden="1" xr:uid="{304785E2-8C3C-46E7-8255-8480B48D943D}"/>
    <cellStyle name="40% - Accent3 11" xfId="640" hidden="1" xr:uid="{9E594845-E63B-4599-8170-78D0F61E5AB6}"/>
    <cellStyle name="40% - Accent3 11" xfId="1158" hidden="1" xr:uid="{A6DD5E12-9232-4831-8662-D59FB2204057}"/>
    <cellStyle name="40% - Accent3 11" xfId="1141" hidden="1" xr:uid="{83BA68F4-2C69-4DAB-BA7F-F42908559BF6}"/>
    <cellStyle name="40% - Accent3 11" xfId="2093" hidden="1" xr:uid="{B34BF7DF-A52D-423D-8F25-80599F2306E8}"/>
    <cellStyle name="40% - Accent3 11" xfId="2169" hidden="1" xr:uid="{3EA460F4-8889-476C-9824-ECB4FDBCCCB0}"/>
    <cellStyle name="40% - Accent3 11" xfId="2247" hidden="1" xr:uid="{202B6F36-6809-42AB-A28A-5C268C66D9E7}"/>
    <cellStyle name="40% - Accent3 11" xfId="2430" hidden="1" xr:uid="{02FF9F10-4AAE-43FF-A485-06C0DAD4C776}"/>
    <cellStyle name="40% - Accent3 11" xfId="2506" hidden="1" xr:uid="{682F7B85-D05F-4448-A255-6D4876925134}"/>
    <cellStyle name="40% - Accent3 11" xfId="2584" hidden="1" xr:uid="{64393FEB-A7ED-49BE-9DDA-5199D1F48113}"/>
    <cellStyle name="40% - Accent3 11" xfId="2767" hidden="1" xr:uid="{FFB59DE5-749C-4D3E-8E91-723E61C054A4}"/>
    <cellStyle name="40% - Accent3 11" xfId="2843" hidden="1" xr:uid="{D1674177-D615-4BAF-A3F6-3AABC26FE2B9}"/>
    <cellStyle name="40% - Accent3 11" xfId="2946" hidden="1" xr:uid="{FDFED080-C106-47F0-86FB-448ACF204CAF}"/>
    <cellStyle name="40% - Accent3 11" xfId="3020" hidden="1" xr:uid="{644918B1-DE94-47B9-8F59-D4C75051C77E}"/>
    <cellStyle name="40% - Accent3 11" xfId="3096" hidden="1" xr:uid="{A4C14A84-0031-40BD-A434-E1722C8B05BB}"/>
    <cellStyle name="40% - Accent3 11" xfId="3174" hidden="1" xr:uid="{55FA85D4-A508-4E8B-B7A9-46D42EF449BF}"/>
    <cellStyle name="40% - Accent3 11" xfId="3759" hidden="1" xr:uid="{2A0D1CBD-19D5-4623-B20D-B1D2BD9F48F4}"/>
    <cellStyle name="40% - Accent3 11" xfId="3835" hidden="1" xr:uid="{7A1E5D19-8826-414B-AFDA-9BF13B109065}"/>
    <cellStyle name="40% - Accent3 11" xfId="3914" hidden="1" xr:uid="{8C38723F-DCF5-4EA9-A6CD-9A527343B807}"/>
    <cellStyle name="40% - Accent3 11" xfId="3599" hidden="1" xr:uid="{170463E8-A19F-4509-A980-3BD2A8833A7E}"/>
    <cellStyle name="40% - Accent3 11" xfId="3547" hidden="1" xr:uid="{FFAB74EB-B0D1-4864-8656-78BEA9367B46}"/>
    <cellStyle name="40% - Accent3 11" xfId="3511" hidden="1" xr:uid="{E38FADB3-89F8-4911-87EE-9CD4A6E4E6C3}"/>
    <cellStyle name="40% - Accent3 11" xfId="4354" hidden="1" xr:uid="{94111794-77BB-48C6-BDF4-59E0EBA63471}"/>
    <cellStyle name="40% - Accent3 11" xfId="4430" hidden="1" xr:uid="{913E5E34-C3F7-4A2C-90AB-18BE42EFC6AF}"/>
    <cellStyle name="40% - Accent3 11" xfId="4508" hidden="1" xr:uid="{3282AFCB-1DC6-4181-8E0C-B5EE97F292A5}"/>
    <cellStyle name="40% - Accent3 11" xfId="3433" hidden="1" xr:uid="{F31F7523-B6FD-44EE-B7E4-AB967C5D56DA}"/>
    <cellStyle name="40% - Accent3 11" xfId="3951" hidden="1" xr:uid="{9434B75F-6DC3-4BEF-87AF-0A0220A3D59E}"/>
    <cellStyle name="40% - Accent3 11" xfId="3934" hidden="1" xr:uid="{E88A15ED-B0B4-4E4F-BA02-1AA7EF286F3D}"/>
    <cellStyle name="40% - Accent3 11" xfId="4886" hidden="1" xr:uid="{4DB72841-6C29-450D-BB3E-DB489F416CF2}"/>
    <cellStyle name="40% - Accent3 11" xfId="4962" hidden="1" xr:uid="{356BB377-1A8A-4DBD-A11B-509E5B914EB3}"/>
    <cellStyle name="40% - Accent3 11" xfId="5040" hidden="1" xr:uid="{545619F9-E944-4124-BD0E-D16EF3E8933E}"/>
    <cellStyle name="40% - Accent3 11" xfId="5223" hidden="1" xr:uid="{F58F5CF6-976A-4C72-875D-D8D001C63732}"/>
    <cellStyle name="40% - Accent3 11" xfId="5299" hidden="1" xr:uid="{3288CB79-E2CD-4FD0-9987-89767BBE6ADF}"/>
    <cellStyle name="40% - Accent3 11" xfId="5377" hidden="1" xr:uid="{6A1D5E57-119A-42B7-9E54-8BF5EF493695}"/>
    <cellStyle name="40% - Accent3 11" xfId="5560" hidden="1" xr:uid="{5CAE7466-D7CC-436D-8030-FE88B2A63E7E}"/>
    <cellStyle name="40% - Accent3 11" xfId="5636" hidden="1" xr:uid="{93E6D45E-301B-4DFE-A344-17E4D7618AB6}"/>
    <cellStyle name="40% - Accent3 11" xfId="5738" hidden="1" xr:uid="{2C8A882D-70E1-4E9C-BCDD-E12E3FB46D0D}"/>
    <cellStyle name="40% - Accent3 11" xfId="5812" hidden="1" xr:uid="{F6E4BE74-C9B8-49DF-AE97-111EF0E05DAA}"/>
    <cellStyle name="40% - Accent3 11" xfId="5888" hidden="1" xr:uid="{1A57CD7B-8134-4F4D-9E31-1739A8E0111F}"/>
    <cellStyle name="40% - Accent3 11" xfId="5966" hidden="1" xr:uid="{C0E4EE40-8EF7-459F-BD7B-CFBBE685F653}"/>
    <cellStyle name="40% - Accent3 11" xfId="6551" hidden="1" xr:uid="{B38B9847-19C1-4B5D-B3CB-72DE306A2E94}"/>
    <cellStyle name="40% - Accent3 11" xfId="6627" hidden="1" xr:uid="{F103C482-6744-460F-B494-8BBDFF74B698}"/>
    <cellStyle name="40% - Accent3 11" xfId="6706" hidden="1" xr:uid="{20012909-D2FB-48FB-B057-A50AD8F492BA}"/>
    <cellStyle name="40% - Accent3 11" xfId="6391" hidden="1" xr:uid="{B2DA781C-B04B-4432-B0DE-90D80097C229}"/>
    <cellStyle name="40% - Accent3 11" xfId="6339" hidden="1" xr:uid="{ADF24BE6-2CA0-4CBD-9612-7AC5D9547FC4}"/>
    <cellStyle name="40% - Accent3 11" xfId="6303" hidden="1" xr:uid="{7ED2919B-AFF8-4CCC-B068-264FC0B36FDD}"/>
    <cellStyle name="40% - Accent3 11" xfId="7146" hidden="1" xr:uid="{7EA12641-4FC9-4946-9BBA-3180541069EE}"/>
    <cellStyle name="40% - Accent3 11" xfId="7222" hidden="1" xr:uid="{F97E55B8-02EF-4540-AB2B-BC35A38BC1DD}"/>
    <cellStyle name="40% - Accent3 11" xfId="7300" hidden="1" xr:uid="{810707E5-2566-4CFF-93FE-9B3E2CE1F5EB}"/>
    <cellStyle name="40% - Accent3 11" xfId="6225" hidden="1" xr:uid="{CBC0735C-D8E7-42E9-95A5-3CF26B23A986}"/>
    <cellStyle name="40% - Accent3 11" xfId="6743" hidden="1" xr:uid="{84461446-6E75-4B81-8066-450B8712B666}"/>
    <cellStyle name="40% - Accent3 11" xfId="6726" hidden="1" xr:uid="{C3E872B4-4B31-49C6-AE24-A4E3ABD548A7}"/>
    <cellStyle name="40% - Accent3 11" xfId="7678" hidden="1" xr:uid="{C451CC80-4064-43E7-B65B-3084FDEA1B2D}"/>
    <cellStyle name="40% - Accent3 11" xfId="7754" hidden="1" xr:uid="{95286529-EE97-43ED-B082-9014E9BDACFC}"/>
    <cellStyle name="40% - Accent3 11" xfId="7832" hidden="1" xr:uid="{825E3D06-4019-4F35-8801-9DF751DC70BA}"/>
    <cellStyle name="40% - Accent3 11" xfId="8015" hidden="1" xr:uid="{6DD0613A-2B99-4E42-B8F3-213A19FAFBAB}"/>
    <cellStyle name="40% - Accent3 11" xfId="8091" hidden="1" xr:uid="{E3D0F702-70DB-4129-948F-1620F81F29CB}"/>
    <cellStyle name="40% - Accent3 11" xfId="8169" hidden="1" xr:uid="{E60F8B88-3775-45F2-AB9E-B110D8D54C34}"/>
    <cellStyle name="40% - Accent3 11" xfId="8352" hidden="1" xr:uid="{C0485F68-53B2-4052-BC98-457F907DDDE1}"/>
    <cellStyle name="40% - Accent3 11" xfId="8428" hidden="1" xr:uid="{C903852A-1163-4B11-B58C-681CF571381E}"/>
    <cellStyle name="40% - Accent3 12" xfId="166" hidden="1" xr:uid="{06CA4B9A-5FCF-490C-B2CF-882008AAD05D}"/>
    <cellStyle name="40% - Accent3 12" xfId="241" hidden="1" xr:uid="{D56DB0FB-CA5F-45EC-BBA5-9577CF0AF924}"/>
    <cellStyle name="40% - Accent3 12" xfId="316" hidden="1" xr:uid="{D8E7E312-A606-4269-8197-DBBCC717151B}"/>
    <cellStyle name="40% - Accent3 12" xfId="394" hidden="1" xr:uid="{4A201A8E-DC7E-42B5-ABFA-FD4F1C69F55B}"/>
    <cellStyle name="40% - Accent3 12" xfId="980" hidden="1" xr:uid="{FFD5D652-D279-471B-A243-5F2ADE06F79D}"/>
    <cellStyle name="40% - Accent3 12" xfId="1055" hidden="1" xr:uid="{7F8A5004-27B3-4525-B0A1-E61E420FBEB0}"/>
    <cellStyle name="40% - Accent3 12" xfId="1134" hidden="1" xr:uid="{141DC1D2-741A-4601-BE28-B7C81FBD812A}"/>
    <cellStyle name="40% - Accent3 12" xfId="1370" hidden="1" xr:uid="{A68152A0-E662-4ABE-BA49-5A5E702EEA6C}"/>
    <cellStyle name="40% - Accent3 12" xfId="861" hidden="1" xr:uid="{10874387-9C4F-4AA0-B942-8AD8F889BE48}"/>
    <cellStyle name="40% - Accent3 12" xfId="771" hidden="1" xr:uid="{3E7EB639-3ECB-4C65-8036-1E3F56C4CF2B}"/>
    <cellStyle name="40% - Accent3 12" xfId="1575" hidden="1" xr:uid="{D4143808-29DD-4329-95BA-804AA7F8A481}"/>
    <cellStyle name="40% - Accent3 12" xfId="1650" hidden="1" xr:uid="{483A901C-770F-44E0-B83E-F200FFB59371}"/>
    <cellStyle name="40% - Accent3 12" xfId="1728" hidden="1" xr:uid="{5F9301EB-752A-4E39-B451-93CDFA772816}"/>
    <cellStyle name="40% - Accent3 12" xfId="1928" hidden="1" xr:uid="{A7F3C32E-FC5A-4BBC-8270-1B033B788147}"/>
    <cellStyle name="40% - Accent3 12" xfId="1389" hidden="1" xr:uid="{4CDF487F-B34E-493B-95BF-7006F5826C0B}"/>
    <cellStyle name="40% - Accent3 12" xfId="1072" hidden="1" xr:uid="{53960E8F-2118-49BA-B0EB-A1CCB34F49B4}"/>
    <cellStyle name="40% - Accent3 12" xfId="2107" hidden="1" xr:uid="{39DF6BAC-E221-441A-9811-34A0BDC64A50}"/>
    <cellStyle name="40% - Accent3 12" xfId="2182" hidden="1" xr:uid="{4893F691-1105-4284-A9AB-976ACC28F20A}"/>
    <cellStyle name="40% - Accent3 12" xfId="2260" hidden="1" xr:uid="{7D5AFCF8-5F83-4432-95E8-110F470A54D6}"/>
    <cellStyle name="40% - Accent3 12" xfId="2444" hidden="1" xr:uid="{18ABADFE-550B-42DD-B2BD-28ED9932E128}"/>
    <cellStyle name="40% - Accent3 12" xfId="2519" hidden="1" xr:uid="{A3ED362C-237E-4CCC-B6F0-406BFF6EFFD4}"/>
    <cellStyle name="40% - Accent3 12" xfId="2597" hidden="1" xr:uid="{2D686A29-BD94-46DC-B66E-7FF7E99053A1}"/>
    <cellStyle name="40% - Accent3 12" xfId="2781" hidden="1" xr:uid="{3E0AD7B1-E11F-4A75-8D0F-CD5A10B1C05E}"/>
    <cellStyle name="40% - Accent3 12" xfId="2856" hidden="1" xr:uid="{6B797FA1-B0F2-43D2-838B-CE46B9BEF3B5}"/>
    <cellStyle name="40% - Accent3 12" xfId="2959" hidden="1" xr:uid="{314EF9AE-B217-4893-9E01-673F2FED10A7}"/>
    <cellStyle name="40% - Accent3 12" xfId="3034" hidden="1" xr:uid="{54CFEF02-13BC-4BFA-BA3A-D422F726201C}"/>
    <cellStyle name="40% - Accent3 12" xfId="3109" hidden="1" xr:uid="{B2843FDB-C1AB-4032-9E50-AFBF43A64E8F}"/>
    <cellStyle name="40% - Accent3 12" xfId="3187" hidden="1" xr:uid="{91037E43-E7C2-461F-97D5-9F6369A7BCD8}"/>
    <cellStyle name="40% - Accent3 12" xfId="3773" hidden="1" xr:uid="{C3EE2C7B-9FB0-4F3C-BC22-CC734F8E6235}"/>
    <cellStyle name="40% - Accent3 12" xfId="3848" hidden="1" xr:uid="{B3C5D009-DA00-44F8-9452-DAB37AE83249}"/>
    <cellStyle name="40% - Accent3 12" xfId="3927" hidden="1" xr:uid="{8ED0A240-D58E-464A-9195-E844988F79CA}"/>
    <cellStyle name="40% - Accent3 12" xfId="4163" hidden="1" xr:uid="{EF446D12-972B-444F-8302-BE2B0CC11D26}"/>
    <cellStyle name="40% - Accent3 12" xfId="3654" hidden="1" xr:uid="{6E6B3107-FA9D-47BF-AD65-B7C74F06F454}"/>
    <cellStyle name="40% - Accent3 12" xfId="3564" hidden="1" xr:uid="{B07C837D-D45E-4C5F-A1F1-E24BE07EB464}"/>
    <cellStyle name="40% - Accent3 12" xfId="4368" hidden="1" xr:uid="{B2B40E93-FF55-40A4-8674-B1E131BA6D62}"/>
    <cellStyle name="40% - Accent3 12" xfId="4443" hidden="1" xr:uid="{8C718068-CA61-41DC-A9EE-CDA4223957AA}"/>
    <cellStyle name="40% - Accent3 12" xfId="4521" hidden="1" xr:uid="{6DA0EA40-7564-453C-8FA7-68C481AD6E3D}"/>
    <cellStyle name="40% - Accent3 12" xfId="4721" hidden="1" xr:uid="{ACE89794-C9D5-4D94-B856-0CCB96EC1D10}"/>
    <cellStyle name="40% - Accent3 12" xfId="4182" hidden="1" xr:uid="{1B487741-1FB4-4306-84A3-4FFEF65C629F}"/>
    <cellStyle name="40% - Accent3 12" xfId="3865" hidden="1" xr:uid="{F0DB8BF0-4053-4E66-9682-899550BF831D}"/>
    <cellStyle name="40% - Accent3 12" xfId="4900" hidden="1" xr:uid="{4A13FD7D-B710-473D-B93D-CB3106902911}"/>
    <cellStyle name="40% - Accent3 12" xfId="4975" hidden="1" xr:uid="{992D9BC7-4584-4269-94EA-C2E7F2B5EF99}"/>
    <cellStyle name="40% - Accent3 12" xfId="5053" hidden="1" xr:uid="{EF7732D1-1BA9-4F9C-B683-F5C6006871F7}"/>
    <cellStyle name="40% - Accent3 12" xfId="5237" hidden="1" xr:uid="{A8AD71C9-9376-4EF4-9DB3-E9960ECC3237}"/>
    <cellStyle name="40% - Accent3 12" xfId="5312" hidden="1" xr:uid="{58D73D0B-619B-4FC0-AD18-F70C616C2BB2}"/>
    <cellStyle name="40% - Accent3 12" xfId="5390" hidden="1" xr:uid="{488CD70E-9BBE-4AF7-BCA4-D7E3231E9F48}"/>
    <cellStyle name="40% - Accent3 12" xfId="5574" hidden="1" xr:uid="{4E5147A5-1017-4B31-8579-DB1453A1DD94}"/>
    <cellStyle name="40% - Accent3 12" xfId="5649" hidden="1" xr:uid="{14553BE5-E404-4561-A580-AC95B96FAE88}"/>
    <cellStyle name="40% - Accent3 12" xfId="5751" hidden="1" xr:uid="{BDB1792C-088E-417F-86D2-0E485415186E}"/>
    <cellStyle name="40% - Accent3 12" xfId="5826" hidden="1" xr:uid="{7D89A263-B3B3-47F0-AA10-A7002A742243}"/>
    <cellStyle name="40% - Accent3 12" xfId="5901" hidden="1" xr:uid="{ADFE1B31-25ED-4D83-BA4D-E277A16B6DF0}"/>
    <cellStyle name="40% - Accent3 12" xfId="5979" hidden="1" xr:uid="{8B3710EF-B50C-4FB4-B6E7-68982CFCEB22}"/>
    <cellStyle name="40% - Accent3 12" xfId="6565" hidden="1" xr:uid="{EE490458-8383-457A-9FF8-CD91FDD31CF6}"/>
    <cellStyle name="40% - Accent3 12" xfId="6640" hidden="1" xr:uid="{2AAFDA66-031C-48E3-8E18-60ED45BCB7E2}"/>
    <cellStyle name="40% - Accent3 12" xfId="6719" hidden="1" xr:uid="{C36D17C3-D95C-4DDB-B27D-CE42290704DC}"/>
    <cellStyle name="40% - Accent3 12" xfId="6955" hidden="1" xr:uid="{FACD66F0-7CCE-4CE2-9608-8918426B5BD0}"/>
    <cellStyle name="40% - Accent3 12" xfId="6446" hidden="1" xr:uid="{29895D3E-D4EA-4BA1-B48C-8CDFF6CC660D}"/>
    <cellStyle name="40% - Accent3 12" xfId="6356" hidden="1" xr:uid="{DF389039-D6D3-4D9C-8194-577C1F0AB72C}"/>
    <cellStyle name="40% - Accent3 12" xfId="7160" hidden="1" xr:uid="{1A5A10DD-DBFD-4E1C-AC10-5BE69330F416}"/>
    <cellStyle name="40% - Accent3 12" xfId="7235" hidden="1" xr:uid="{51C5ECC2-44E6-4FF6-9118-8ECC02EFFDC7}"/>
    <cellStyle name="40% - Accent3 12" xfId="7313" hidden="1" xr:uid="{00EC7B5B-EC39-4FCF-8374-8A88FE40CDC4}"/>
    <cellStyle name="40% - Accent3 12" xfId="7513" hidden="1" xr:uid="{6F602915-3CB3-4249-A567-F26CDC5BDE1A}"/>
    <cellStyle name="40% - Accent3 12" xfId="6974" hidden="1" xr:uid="{13ADC4A6-8E14-4663-A447-7D83FAD3F6BF}"/>
    <cellStyle name="40% - Accent3 12" xfId="6657" hidden="1" xr:uid="{1174DE62-F699-4FF9-9FBA-489F51619766}"/>
    <cellStyle name="40% - Accent3 12" xfId="7692" hidden="1" xr:uid="{65BDEAF5-E1CB-4E81-8748-6CF0757DFBE2}"/>
    <cellStyle name="40% - Accent3 12" xfId="7767" hidden="1" xr:uid="{80522F60-47BF-47DA-B01B-9E8078F45081}"/>
    <cellStyle name="40% - Accent3 12" xfId="7845" hidden="1" xr:uid="{62332F3F-97A4-45F6-9343-85145BF03542}"/>
    <cellStyle name="40% - Accent3 12" xfId="8029" hidden="1" xr:uid="{83319969-30EA-444D-B58D-72C24A2F358D}"/>
    <cellStyle name="40% - Accent3 12" xfId="8104" hidden="1" xr:uid="{4B98D614-99C7-4EC9-956C-46F1AC074F20}"/>
    <cellStyle name="40% - Accent3 12" xfId="8182" hidden="1" xr:uid="{498F5D3F-6F28-473D-9406-F84B7D97F5DC}"/>
    <cellStyle name="40% - Accent3 12" xfId="8366" hidden="1" xr:uid="{56ED2023-CB47-4576-A34F-5DB5E1641654}"/>
    <cellStyle name="40% - Accent3 12" xfId="8441" hidden="1" xr:uid="{4E1964A3-2051-4028-9623-EB99B96CAC78}"/>
    <cellStyle name="40% - Accent3 13" xfId="407" hidden="1" xr:uid="{44EA1DBA-B8C0-4714-BFDD-AB5FB43FAC46}"/>
    <cellStyle name="40% - Accent3 13" xfId="522" hidden="1" xr:uid="{7DB6526B-3BE6-4B60-8706-D1F70CAD7E9F}"/>
    <cellStyle name="40% - Accent3 13" xfId="1245" hidden="1" xr:uid="{598D82DD-2E23-4F80-B29D-EFF9E370CA76}"/>
    <cellStyle name="40% - Accent3 13" xfId="1418" hidden="1" xr:uid="{1E29776E-BCA8-4287-9CF0-E335F7B98870}"/>
    <cellStyle name="40% - Accent3 13" xfId="1811" hidden="1" xr:uid="{8805FF08-F875-4628-9987-011A050DB9EC}"/>
    <cellStyle name="40% - Accent3 13" xfId="1959" hidden="1" xr:uid="{992B32DC-74F9-413F-99ED-4DE8B36417EA}"/>
    <cellStyle name="40% - Accent3 13" xfId="2297" hidden="1" xr:uid="{B9C6BA40-12AA-44EC-8ADF-F5710EFD5931}"/>
    <cellStyle name="40% - Accent3 13" xfId="2634" hidden="1" xr:uid="{7904E570-4FE3-41F1-857F-1A934E45CFE2}"/>
    <cellStyle name="40% - Accent3 13" xfId="3200" hidden="1" xr:uid="{4927CC0E-25E7-4B53-AAB9-0461EECDAE35}"/>
    <cellStyle name="40% - Accent3 13" xfId="3315" hidden="1" xr:uid="{5797F1C6-AFBD-4D94-8FD3-C6C26ABA23D3}"/>
    <cellStyle name="40% - Accent3 13" xfId="4038" hidden="1" xr:uid="{37DBB2E1-46C6-48B0-B192-FAF14FC7350A}"/>
    <cellStyle name="40% - Accent3 13" xfId="4211" hidden="1" xr:uid="{460EE336-B947-4180-A711-63356907E09F}"/>
    <cellStyle name="40% - Accent3 13" xfId="4604" hidden="1" xr:uid="{3BF954E1-CF21-4110-9438-4B632E0D6FAE}"/>
    <cellStyle name="40% - Accent3 13" xfId="4752" hidden="1" xr:uid="{A749863D-8462-4920-A744-D2F8A96E40BA}"/>
    <cellStyle name="40% - Accent3 13" xfId="5090" hidden="1" xr:uid="{BFCCF311-B491-4D9E-9EB7-0612710FF057}"/>
    <cellStyle name="40% - Accent3 13" xfId="5427" hidden="1" xr:uid="{9E26CACD-C5FA-4F98-AD15-BEB53E522B33}"/>
    <cellStyle name="40% - Accent3 13" xfId="5992" hidden="1" xr:uid="{2E38151C-F0CB-4F05-82A2-6964B0E73D60}"/>
    <cellStyle name="40% - Accent3 13" xfId="6107" hidden="1" xr:uid="{3F8AC323-769A-4647-8533-101129EF4E8B}"/>
    <cellStyle name="40% - Accent3 13" xfId="6830" hidden="1" xr:uid="{CA332E70-9528-48A1-B9A3-641C6B447C04}"/>
    <cellStyle name="40% - Accent3 13" xfId="7003" hidden="1" xr:uid="{DFF5A4C2-8CE0-4B01-9481-25DBF4C09E77}"/>
    <cellStyle name="40% - Accent3 13" xfId="7396" hidden="1" xr:uid="{73296B7C-4E69-46DD-BD53-F504D4B9155D}"/>
    <cellStyle name="40% - Accent3 13" xfId="7544" hidden="1" xr:uid="{05591B69-F786-43AA-B089-16BC8DA34B9B}"/>
    <cellStyle name="40% - Accent3 13" xfId="7882" hidden="1" xr:uid="{5BC01A5D-3358-477B-82F6-BB8484DC7A12}"/>
    <cellStyle name="40% - Accent3 13" xfId="8219" hidden="1" xr:uid="{9E8E8E57-3B1D-4414-8084-B56B312DAED6}"/>
    <cellStyle name="40% - Accent3 3 2 3 2" xfId="492" hidden="1" xr:uid="{9DC8ACCF-6566-4406-B036-3D65717BE65D}"/>
    <cellStyle name="40% - Accent3 3 2 3 2" xfId="607" hidden="1" xr:uid="{320B82D5-939B-465E-88F4-EBBB9E16C3CA}"/>
    <cellStyle name="40% - Accent3 3 2 3 2" xfId="1330" hidden="1" xr:uid="{395D5C8F-31AD-4323-B5D9-DECF40AE8122}"/>
    <cellStyle name="40% - Accent3 3 2 3 2" xfId="1503" hidden="1" xr:uid="{EC26157B-9B55-4ADF-B4E5-000549128033}"/>
    <cellStyle name="40% - Accent3 3 2 3 2" xfId="1896" hidden="1" xr:uid="{4F7F8B90-0760-4F68-8446-F3AFB930D76E}"/>
    <cellStyle name="40% - Accent3 3 2 3 2" xfId="2044" hidden="1" xr:uid="{E4869230-13FC-460B-BEEA-7A4055ED8930}"/>
    <cellStyle name="40% - Accent3 3 2 3 2" xfId="2382" hidden="1" xr:uid="{7EDCC798-BD8B-4465-950B-0C148DD060F6}"/>
    <cellStyle name="40% - Accent3 3 2 3 2" xfId="2719" hidden="1" xr:uid="{7CDC855B-B585-4B49-ACD1-43FDF5CDC1BB}"/>
    <cellStyle name="40% - Accent3 3 2 3 2" xfId="3285" hidden="1" xr:uid="{F540F95E-506C-413E-9D89-B28DF1B20900}"/>
    <cellStyle name="40% - Accent3 3 2 3 2" xfId="3400" hidden="1" xr:uid="{CB961CB3-114F-408D-A81D-C01A602E88DB}"/>
    <cellStyle name="40% - Accent3 3 2 3 2" xfId="4123" hidden="1" xr:uid="{8B243C7E-6B78-4781-B3B9-1B3B69811672}"/>
    <cellStyle name="40% - Accent3 3 2 3 2" xfId="4296" hidden="1" xr:uid="{685BCC5A-82B2-4B46-B283-ACDB0EC21DDD}"/>
    <cellStyle name="40% - Accent3 3 2 3 2" xfId="4689" hidden="1" xr:uid="{3FEC9486-029B-4064-9A37-D3B807022E86}"/>
    <cellStyle name="40% - Accent3 3 2 3 2" xfId="4837" hidden="1" xr:uid="{A7F672E4-787D-43D2-88CC-BBE7A0168040}"/>
    <cellStyle name="40% - Accent3 3 2 3 2" xfId="5175" hidden="1" xr:uid="{1CBA4208-8579-482D-BF4C-FF6F675CDCAA}"/>
    <cellStyle name="40% - Accent3 3 2 3 2" xfId="5512" hidden="1" xr:uid="{5FC2DFD1-BEFE-492A-9958-B0145DB1D9CB}"/>
    <cellStyle name="40% - Accent3 3 2 3 2" xfId="6077" hidden="1" xr:uid="{4F7AD702-27F5-4C3E-95CE-60A0B194B982}"/>
    <cellStyle name="40% - Accent3 3 2 3 2" xfId="6192" hidden="1" xr:uid="{C1FBE239-0BA9-4833-9A37-E5461D6DEBB1}"/>
    <cellStyle name="40% - Accent3 3 2 3 2" xfId="6915" hidden="1" xr:uid="{D1EE4B9C-66B2-4500-B3BC-0491BB74752D}"/>
    <cellStyle name="40% - Accent3 3 2 3 2" xfId="7088" hidden="1" xr:uid="{53808BD2-D2F3-4C24-ACEC-587845B24F3A}"/>
    <cellStyle name="40% - Accent3 3 2 3 2" xfId="7481" hidden="1" xr:uid="{CA26F10C-C568-4EE0-8AEA-3A824BD0C9B9}"/>
    <cellStyle name="40% - Accent3 3 2 3 2" xfId="7629" hidden="1" xr:uid="{2A4129F5-304C-4911-B742-F21AE8377D4D}"/>
    <cellStyle name="40% - Accent3 3 2 3 2" xfId="7967" hidden="1" xr:uid="{5FE2277F-A39B-4C1F-9514-49593234E9D0}"/>
    <cellStyle name="40% - Accent3 3 2 3 2" xfId="8304" hidden="1" xr:uid="{3AFE0E26-077C-4C39-B528-756F7266FD89}"/>
    <cellStyle name="40% - Accent3 3 2 4 2" xfId="459" hidden="1" xr:uid="{8B03EED7-128A-4A1C-8327-055648D69EE1}"/>
    <cellStyle name="40% - Accent3 3 2 4 2" xfId="574" hidden="1" xr:uid="{4E96234E-8CA7-42C8-AF69-C88660E01EC4}"/>
    <cellStyle name="40% - Accent3 3 2 4 2" xfId="1297" hidden="1" xr:uid="{9E1BCBC3-A442-421B-8CFF-F6D38B46945E}"/>
    <cellStyle name="40% - Accent3 3 2 4 2" xfId="1470" hidden="1" xr:uid="{2261824B-7F1F-4F5E-A6C8-6A6938F6A0FA}"/>
    <cellStyle name="40% - Accent3 3 2 4 2" xfId="1863" hidden="1" xr:uid="{C9DDF7FB-8D69-410D-ACE8-89FEE49BE26D}"/>
    <cellStyle name="40% - Accent3 3 2 4 2" xfId="2011" hidden="1" xr:uid="{84C614F9-5608-42C8-B895-BEA8445C4785}"/>
    <cellStyle name="40% - Accent3 3 2 4 2" xfId="2349" hidden="1" xr:uid="{678CD2FE-C7D0-46EB-A3F6-E931371AEF2A}"/>
    <cellStyle name="40% - Accent3 3 2 4 2" xfId="2686" hidden="1" xr:uid="{14D0269A-1051-4310-A08B-A43DF65563C4}"/>
    <cellStyle name="40% - Accent3 3 2 4 2" xfId="3252" hidden="1" xr:uid="{BD5E9C0A-0342-417F-8524-8174C97FF1A9}"/>
    <cellStyle name="40% - Accent3 3 2 4 2" xfId="3367" hidden="1" xr:uid="{686C9833-BCF5-4AFE-9BEA-FB26631D8E88}"/>
    <cellStyle name="40% - Accent3 3 2 4 2" xfId="4090" hidden="1" xr:uid="{A8770F81-F01F-408B-BE7A-4D3A67CE13C6}"/>
    <cellStyle name="40% - Accent3 3 2 4 2" xfId="4263" hidden="1" xr:uid="{2A8A8C86-5D7D-4865-8A91-62FA371F6851}"/>
    <cellStyle name="40% - Accent3 3 2 4 2" xfId="4656" hidden="1" xr:uid="{56444FCC-C9AB-496A-81DB-4AD27C399273}"/>
    <cellStyle name="40% - Accent3 3 2 4 2" xfId="4804" hidden="1" xr:uid="{C6A0199B-E7CC-49CE-A74D-C69145E3A2D2}"/>
    <cellStyle name="40% - Accent3 3 2 4 2" xfId="5142" hidden="1" xr:uid="{B8E2ECEA-192A-4DC8-8225-297D8E762270}"/>
    <cellStyle name="40% - Accent3 3 2 4 2" xfId="5479" hidden="1" xr:uid="{F61AA2A3-872E-4DD3-AED8-EBE2797B01C5}"/>
    <cellStyle name="40% - Accent3 3 2 4 2" xfId="6044" hidden="1" xr:uid="{629F8146-ED89-4763-B5ED-07774C9DA332}"/>
    <cellStyle name="40% - Accent3 3 2 4 2" xfId="6159" hidden="1" xr:uid="{5E8C8B2B-57BB-4E7F-A8CD-BC2AF2756E70}"/>
    <cellStyle name="40% - Accent3 3 2 4 2" xfId="6882" hidden="1" xr:uid="{33FB308C-22D8-43AE-84E3-8BA39CF2EC67}"/>
    <cellStyle name="40% - Accent3 3 2 4 2" xfId="7055" hidden="1" xr:uid="{6BE098CE-8EB8-4DF5-B9BB-28622E37ECAF}"/>
    <cellStyle name="40% - Accent3 3 2 4 2" xfId="7448" hidden="1" xr:uid="{7F4F74C0-5873-4E6E-A925-C723A4FFD837}"/>
    <cellStyle name="40% - Accent3 3 2 4 2" xfId="7596" hidden="1" xr:uid="{B0A51D15-FB61-4873-A5A8-CA3A03B2746C}"/>
    <cellStyle name="40% - Accent3 3 2 4 2" xfId="7934" hidden="1" xr:uid="{E4907716-BD82-40A4-BC7C-A893166697E9}"/>
    <cellStyle name="40% - Accent3 3 2 4 2" xfId="8271" hidden="1" xr:uid="{87AAB989-AC82-411B-A379-52A17087FD6F}"/>
    <cellStyle name="40% - Accent3 3 3 3 2" xfId="458" hidden="1" xr:uid="{9683A1CA-0598-4854-B6E7-E0234F7CF387}"/>
    <cellStyle name="40% - Accent3 3 3 3 2" xfId="573" hidden="1" xr:uid="{A56DFB5A-2640-4F30-BC67-BDAC768BCD7B}"/>
    <cellStyle name="40% - Accent3 3 3 3 2" xfId="1296" hidden="1" xr:uid="{5021898D-34B2-4F2B-A42D-A3677FA92ECA}"/>
    <cellStyle name="40% - Accent3 3 3 3 2" xfId="1469" hidden="1" xr:uid="{5524CD3A-7860-4B77-9A80-99C2C957C6E7}"/>
    <cellStyle name="40% - Accent3 3 3 3 2" xfId="1862" hidden="1" xr:uid="{FACD255C-29E0-4253-9098-6BE26080A1A1}"/>
    <cellStyle name="40% - Accent3 3 3 3 2" xfId="2010" hidden="1" xr:uid="{F5B8BC3A-3EC9-4AF6-B9D4-84CDA399D033}"/>
    <cellStyle name="40% - Accent3 3 3 3 2" xfId="2348" hidden="1" xr:uid="{6B540CAC-F726-4EF2-A22F-412276EAE6FA}"/>
    <cellStyle name="40% - Accent3 3 3 3 2" xfId="2685" hidden="1" xr:uid="{FA77899B-0F5F-4039-9EC5-85A749F40FA7}"/>
    <cellStyle name="40% - Accent3 3 3 3 2" xfId="3251" hidden="1" xr:uid="{AF595DCB-6725-43AC-BAC4-F3F1844DC9A6}"/>
    <cellStyle name="40% - Accent3 3 3 3 2" xfId="3366" hidden="1" xr:uid="{9FC65B9E-F566-4874-8F95-FD7804EDCF43}"/>
    <cellStyle name="40% - Accent3 3 3 3 2" xfId="4089" hidden="1" xr:uid="{463F7147-9824-439C-A892-CF0F481BA103}"/>
    <cellStyle name="40% - Accent3 3 3 3 2" xfId="4262" hidden="1" xr:uid="{B4577CB6-AA5B-41DC-8412-3789E344CF41}"/>
    <cellStyle name="40% - Accent3 3 3 3 2" xfId="4655" hidden="1" xr:uid="{C694C53B-1625-4E3E-BA5A-25003CD317BF}"/>
    <cellStyle name="40% - Accent3 3 3 3 2" xfId="4803" hidden="1" xr:uid="{349E97C4-93A5-463A-8468-350024C4E140}"/>
    <cellStyle name="40% - Accent3 3 3 3 2" xfId="5141" hidden="1" xr:uid="{972E8D61-0F93-4163-AC2C-A8705CDB6979}"/>
    <cellStyle name="40% - Accent3 3 3 3 2" xfId="5478" hidden="1" xr:uid="{605A2173-92D5-4535-88AE-5718F386869B}"/>
    <cellStyle name="40% - Accent3 3 3 3 2" xfId="6043" hidden="1" xr:uid="{6E4F3AAA-D5BE-4183-ADFB-D6CD647A4C7E}"/>
    <cellStyle name="40% - Accent3 3 3 3 2" xfId="6158" hidden="1" xr:uid="{7E716ACD-BEE8-4998-A86F-56B623375FFB}"/>
    <cellStyle name="40% - Accent3 3 3 3 2" xfId="6881" hidden="1" xr:uid="{B56CC155-4DD1-4407-B994-3C2A6F9EB4E1}"/>
    <cellStyle name="40% - Accent3 3 3 3 2" xfId="7054" hidden="1" xr:uid="{0A48EF8F-5BBB-4A3F-96E5-D0309F4D877C}"/>
    <cellStyle name="40% - Accent3 3 3 3 2" xfId="7447" hidden="1" xr:uid="{F6EB42C3-C885-4F7E-8CC0-2227C71B5425}"/>
    <cellStyle name="40% - Accent3 3 3 3 2" xfId="7595" hidden="1" xr:uid="{CF28F3D8-8B46-41C6-9A64-384F3A236BA1}"/>
    <cellStyle name="40% - Accent3 3 3 3 2" xfId="7933" hidden="1" xr:uid="{ABC4C752-D6D3-42DA-BDF6-A269B1772010}"/>
    <cellStyle name="40% - Accent3 3 3 3 2" xfId="8270" hidden="1" xr:uid="{78E0E3DF-7829-42BB-8AA2-E50A46E76F03}"/>
    <cellStyle name="40% - Accent3 4 2 3 2" xfId="493" hidden="1" xr:uid="{05D454FD-FBF9-4004-824E-968D52CE2271}"/>
    <cellStyle name="40% - Accent3 4 2 3 2" xfId="608" hidden="1" xr:uid="{77505887-5834-43F1-B9F7-2A513F6AADC2}"/>
    <cellStyle name="40% - Accent3 4 2 3 2" xfId="1331" hidden="1" xr:uid="{74431B6E-0E54-45D9-BF69-3B452CE8496D}"/>
    <cellStyle name="40% - Accent3 4 2 3 2" xfId="1504" hidden="1" xr:uid="{31FF5FD1-E386-465A-9F06-68CF96D6C9CE}"/>
    <cellStyle name="40% - Accent3 4 2 3 2" xfId="1897" hidden="1" xr:uid="{A45B3AC5-81F7-4234-A79E-34E9C7CBC823}"/>
    <cellStyle name="40% - Accent3 4 2 3 2" xfId="2045" hidden="1" xr:uid="{85D95514-0218-4B3C-B2AC-3C0A1B926744}"/>
    <cellStyle name="40% - Accent3 4 2 3 2" xfId="2383" hidden="1" xr:uid="{D913270A-549C-4C72-A3B8-B58C43E6B418}"/>
    <cellStyle name="40% - Accent3 4 2 3 2" xfId="2720" hidden="1" xr:uid="{80A280BE-01E5-4181-ADD5-3165106C5F56}"/>
    <cellStyle name="40% - Accent3 4 2 3 2" xfId="3286" hidden="1" xr:uid="{460DD2CB-8DFC-441D-9F58-2AA20094440B}"/>
    <cellStyle name="40% - Accent3 4 2 3 2" xfId="3401" hidden="1" xr:uid="{AC76C66B-8A78-4245-A811-BD36DD5FA0BB}"/>
    <cellStyle name="40% - Accent3 4 2 3 2" xfId="4124" hidden="1" xr:uid="{6B3F5B8B-DED0-47D3-A928-9E719CF0BC3E}"/>
    <cellStyle name="40% - Accent3 4 2 3 2" xfId="4297" hidden="1" xr:uid="{92A6FA64-63E2-41F8-A2A2-8F8585BEFF48}"/>
    <cellStyle name="40% - Accent3 4 2 3 2" xfId="4690" hidden="1" xr:uid="{CBEA6BBF-9047-40E2-9BDB-317751336C0E}"/>
    <cellStyle name="40% - Accent3 4 2 3 2" xfId="4838" hidden="1" xr:uid="{4A7D2864-C5E3-4A26-A452-5F6EC860A047}"/>
    <cellStyle name="40% - Accent3 4 2 3 2" xfId="5176" hidden="1" xr:uid="{5B3087AB-DFD3-41D5-AE6A-95C7A3EB4CCB}"/>
    <cellStyle name="40% - Accent3 4 2 3 2" xfId="5513" hidden="1" xr:uid="{372D2195-98A1-4987-9957-7A20CD596EA1}"/>
    <cellStyle name="40% - Accent3 4 2 3 2" xfId="6078" hidden="1" xr:uid="{552E4338-BF63-4A98-B638-B7E51D5B8518}"/>
    <cellStyle name="40% - Accent3 4 2 3 2" xfId="6193" hidden="1" xr:uid="{C2B5CC95-9273-4159-B622-B5C422864626}"/>
    <cellStyle name="40% - Accent3 4 2 3 2" xfId="6916" hidden="1" xr:uid="{EF8773D4-3370-4694-9257-B6F156AA25C2}"/>
    <cellStyle name="40% - Accent3 4 2 3 2" xfId="7089" hidden="1" xr:uid="{6DDBAD14-DCCC-434A-B419-A0ABA275A272}"/>
    <cellStyle name="40% - Accent3 4 2 3 2" xfId="7482" hidden="1" xr:uid="{80D3206E-A6F2-455B-AE93-46EA9C223F09}"/>
    <cellStyle name="40% - Accent3 4 2 3 2" xfId="7630" hidden="1" xr:uid="{4341FAC0-CD70-4271-9CE3-D713CD2CA3C2}"/>
    <cellStyle name="40% - Accent3 4 2 3 2" xfId="7968" hidden="1" xr:uid="{C071B410-41E5-436E-8F76-DA32F7DE61E9}"/>
    <cellStyle name="40% - Accent3 4 2 3 2" xfId="8305" hidden="1" xr:uid="{F66BA467-3F3F-4F6D-B29E-3F4F4639D864}"/>
    <cellStyle name="40% - Accent3 4 2 4 2" xfId="461" hidden="1" xr:uid="{4A08477F-8FAE-434F-90E6-6398320657A3}"/>
    <cellStyle name="40% - Accent3 4 2 4 2" xfId="576" hidden="1" xr:uid="{DCC12904-61AC-4DA1-B45A-429C77AB53F5}"/>
    <cellStyle name="40% - Accent3 4 2 4 2" xfId="1299" hidden="1" xr:uid="{F9CEAAB0-A9D2-48D4-9E8B-95F2D18A309D}"/>
    <cellStyle name="40% - Accent3 4 2 4 2" xfId="1472" hidden="1" xr:uid="{B63767FD-3880-401E-BDA6-D264989B0247}"/>
    <cellStyle name="40% - Accent3 4 2 4 2" xfId="1865" hidden="1" xr:uid="{94A8CCC8-1185-4E7A-BE87-3C23A56B24A9}"/>
    <cellStyle name="40% - Accent3 4 2 4 2" xfId="2013" hidden="1" xr:uid="{A570EB3F-2C86-4F7A-BF3C-D4AD362AC8C9}"/>
    <cellStyle name="40% - Accent3 4 2 4 2" xfId="2351" hidden="1" xr:uid="{6A79C74C-57FA-46A0-A499-5707438D21B6}"/>
    <cellStyle name="40% - Accent3 4 2 4 2" xfId="2688" hidden="1" xr:uid="{FBD9CB9E-40EF-4418-BD8F-37783F066D8A}"/>
    <cellStyle name="40% - Accent3 4 2 4 2" xfId="3254" hidden="1" xr:uid="{CAE1BC1E-CCB1-4D08-B238-27879D049D5D}"/>
    <cellStyle name="40% - Accent3 4 2 4 2" xfId="3369" hidden="1" xr:uid="{5105B4E3-99AD-496B-A28B-5869B71C6B88}"/>
    <cellStyle name="40% - Accent3 4 2 4 2" xfId="4092" hidden="1" xr:uid="{A5DA6AB5-97D6-4942-BAC0-7021F4398CC1}"/>
    <cellStyle name="40% - Accent3 4 2 4 2" xfId="4265" hidden="1" xr:uid="{90548DB1-6591-4918-87C3-C3E67C8DB689}"/>
    <cellStyle name="40% - Accent3 4 2 4 2" xfId="4658" hidden="1" xr:uid="{A1BC2EED-2AEA-416C-B774-35782CC92EF5}"/>
    <cellStyle name="40% - Accent3 4 2 4 2" xfId="4806" hidden="1" xr:uid="{6792E551-51E9-4DF9-85AA-AEB51656611D}"/>
    <cellStyle name="40% - Accent3 4 2 4 2" xfId="5144" hidden="1" xr:uid="{9B269F98-2A9B-4ED8-AA25-2DC8CAEC5865}"/>
    <cellStyle name="40% - Accent3 4 2 4 2" xfId="5481" hidden="1" xr:uid="{E4C38407-EEB1-4E10-A604-E6ABACE9D691}"/>
    <cellStyle name="40% - Accent3 4 2 4 2" xfId="6046" hidden="1" xr:uid="{5B2AF3E4-7B18-4606-AADB-04DB1192430A}"/>
    <cellStyle name="40% - Accent3 4 2 4 2" xfId="6161" hidden="1" xr:uid="{A836F385-172F-4CB9-A1FE-018B4313F456}"/>
    <cellStyle name="40% - Accent3 4 2 4 2" xfId="6884" hidden="1" xr:uid="{5507C38A-02A9-4D33-A693-4B38E856588A}"/>
    <cellStyle name="40% - Accent3 4 2 4 2" xfId="7057" hidden="1" xr:uid="{8D1DB16F-5670-4718-8698-568436284BC3}"/>
    <cellStyle name="40% - Accent3 4 2 4 2" xfId="7450" hidden="1" xr:uid="{2241A0C9-896C-4EC8-BEBD-854765DC2192}"/>
    <cellStyle name="40% - Accent3 4 2 4 2" xfId="7598" hidden="1" xr:uid="{A83F5E78-2532-4FDE-95E0-C91AC2220562}"/>
    <cellStyle name="40% - Accent3 4 2 4 2" xfId="7936" hidden="1" xr:uid="{B0489871-21DE-403A-83E3-283DC66C5307}"/>
    <cellStyle name="40% - Accent3 4 2 4 2" xfId="8273" hidden="1" xr:uid="{62F740E7-980F-41C5-AB4F-9CC123668861}"/>
    <cellStyle name="40% - Accent3 4 3 3 2" xfId="460" hidden="1" xr:uid="{50DEA773-925F-46D2-8B30-AA4CBB986F9D}"/>
    <cellStyle name="40% - Accent3 4 3 3 2" xfId="575" hidden="1" xr:uid="{3D94E851-DCC9-43AB-B77D-54496C4AFC4F}"/>
    <cellStyle name="40% - Accent3 4 3 3 2" xfId="1298" hidden="1" xr:uid="{4E7AFD8A-0089-47B4-B04A-1B4B2D46D6B9}"/>
    <cellStyle name="40% - Accent3 4 3 3 2" xfId="1471" hidden="1" xr:uid="{E1BE4A8D-1A1C-4CAF-9926-ED2935706EC8}"/>
    <cellStyle name="40% - Accent3 4 3 3 2" xfId="1864" hidden="1" xr:uid="{82628A06-415A-4B2F-9E66-162CDA05C5CA}"/>
    <cellStyle name="40% - Accent3 4 3 3 2" xfId="2012" hidden="1" xr:uid="{18366E0B-4A48-4A8A-BA2C-BF1C7BB9CF21}"/>
    <cellStyle name="40% - Accent3 4 3 3 2" xfId="2350" hidden="1" xr:uid="{04305338-71C1-4481-BF77-4DF72E4F1E41}"/>
    <cellStyle name="40% - Accent3 4 3 3 2" xfId="2687" hidden="1" xr:uid="{27E7C4BB-43EB-4256-8340-28DD2AD8F25E}"/>
    <cellStyle name="40% - Accent3 4 3 3 2" xfId="3253" hidden="1" xr:uid="{1F18C390-B1FA-4A6A-831E-F95B23451B3C}"/>
    <cellStyle name="40% - Accent3 4 3 3 2" xfId="3368" hidden="1" xr:uid="{A1733486-AD83-45FE-AFC2-2FA2E167C994}"/>
    <cellStyle name="40% - Accent3 4 3 3 2" xfId="4091" hidden="1" xr:uid="{5541AE77-EF94-434F-9720-C52FE323C6DB}"/>
    <cellStyle name="40% - Accent3 4 3 3 2" xfId="4264" hidden="1" xr:uid="{8AE73D6F-1CF8-438E-9D57-CCF4B013138C}"/>
    <cellStyle name="40% - Accent3 4 3 3 2" xfId="4657" hidden="1" xr:uid="{C68E5973-B2EB-4319-BC5F-FB5FC4A2D552}"/>
    <cellStyle name="40% - Accent3 4 3 3 2" xfId="4805" hidden="1" xr:uid="{915119D6-7B5E-4F6F-AC79-C65ACEE3DF45}"/>
    <cellStyle name="40% - Accent3 4 3 3 2" xfId="5143" hidden="1" xr:uid="{F47D2FC5-7852-49E0-A181-D2E2680F75F7}"/>
    <cellStyle name="40% - Accent3 4 3 3 2" xfId="5480" hidden="1" xr:uid="{4BCCE3A3-C4FF-4B3A-AD26-5216C5E86A68}"/>
    <cellStyle name="40% - Accent3 4 3 3 2" xfId="6045" hidden="1" xr:uid="{C24F263A-0A2B-4750-A089-D6CE6E8C887E}"/>
    <cellStyle name="40% - Accent3 4 3 3 2" xfId="6160" hidden="1" xr:uid="{7E760CDA-9552-4974-942B-538E1B9CD9BD}"/>
    <cellStyle name="40% - Accent3 4 3 3 2" xfId="6883" hidden="1" xr:uid="{5E0C12F7-6FDB-440F-8727-5B57C1770B08}"/>
    <cellStyle name="40% - Accent3 4 3 3 2" xfId="7056" hidden="1" xr:uid="{E2C821FF-97F4-4718-90EB-5BE2A4D7BB87}"/>
    <cellStyle name="40% - Accent3 4 3 3 2" xfId="7449" hidden="1" xr:uid="{58BC95C2-B8F6-4D38-954D-197B399EF320}"/>
    <cellStyle name="40% - Accent3 4 3 3 2" xfId="7597" hidden="1" xr:uid="{D8DB5953-58A2-4FFD-A958-41CD66887FCB}"/>
    <cellStyle name="40% - Accent3 4 3 3 2" xfId="7935" hidden="1" xr:uid="{F55C7933-A493-48AC-AD1C-CC41FD85ECA2}"/>
    <cellStyle name="40% - Accent3 4 3 3 2" xfId="8272" hidden="1" xr:uid="{4FAB6917-9962-42AF-9530-5ECE5898DEE8}"/>
    <cellStyle name="40% - Accent3 5 2" xfId="421" hidden="1" xr:uid="{BF9F4983-17D4-46DC-96E7-657A78243963}"/>
    <cellStyle name="40% - Accent3 5 2" xfId="536" hidden="1" xr:uid="{A895982D-4A81-4C77-A032-83AEEC2400BA}"/>
    <cellStyle name="40% - Accent3 5 2" xfId="1259" hidden="1" xr:uid="{1667E62F-877A-4C87-B891-D05D535D6F28}"/>
    <cellStyle name="40% - Accent3 5 2" xfId="1432" hidden="1" xr:uid="{FB63CA73-B3EA-4DE5-9011-B554ED842C54}"/>
    <cellStyle name="40% - Accent3 5 2" xfId="1825" hidden="1" xr:uid="{3723452D-0D39-416E-8579-D47EA4093FF8}"/>
    <cellStyle name="40% - Accent3 5 2" xfId="1973" hidden="1" xr:uid="{82F6BEBA-B6A9-4127-9C91-66A24DF70CC0}"/>
    <cellStyle name="40% - Accent3 5 2" xfId="2311" hidden="1" xr:uid="{D32563BA-389D-4EC4-9B6C-2492D7EB03D4}"/>
    <cellStyle name="40% - Accent3 5 2" xfId="2648" hidden="1" xr:uid="{A5B01045-2987-417F-A9AF-E8CDA51D064A}"/>
    <cellStyle name="40% - Accent3 5 2" xfId="3214" hidden="1" xr:uid="{7ABC3B00-0B27-43AA-8B1E-5A183E8B10BD}"/>
    <cellStyle name="40% - Accent3 5 2" xfId="3329" hidden="1" xr:uid="{AC78756E-2460-4A1F-91BD-E02D60AFEED1}"/>
    <cellStyle name="40% - Accent3 5 2" xfId="4052" hidden="1" xr:uid="{C3CB7627-2FC3-4525-8AF3-6D9CAAD60A0E}"/>
    <cellStyle name="40% - Accent3 5 2" xfId="4225" hidden="1" xr:uid="{3E5ADE00-5600-4BE8-828F-E426262CF1E7}"/>
    <cellStyle name="40% - Accent3 5 2" xfId="4618" hidden="1" xr:uid="{23B9AB3F-E83B-4C75-82F3-09E0BA0678ED}"/>
    <cellStyle name="40% - Accent3 5 2" xfId="4766" hidden="1" xr:uid="{F9464EAB-633A-42E5-8758-5B9BCB649DD3}"/>
    <cellStyle name="40% - Accent3 5 2" xfId="5104" hidden="1" xr:uid="{821264AE-FC4A-44D2-B2B8-E155A4D5EC0E}"/>
    <cellStyle name="40% - Accent3 5 2" xfId="5441" hidden="1" xr:uid="{83BED9CF-66B3-4AE6-96D4-54D5C172224B}"/>
    <cellStyle name="40% - Accent3 5 2" xfId="6006" hidden="1" xr:uid="{18712DD2-E52C-4F60-BF27-8616FB669325}"/>
    <cellStyle name="40% - Accent3 5 2" xfId="6121" hidden="1" xr:uid="{EE1504E3-F861-4C72-807F-338C0A26A1CF}"/>
    <cellStyle name="40% - Accent3 5 2" xfId="6844" hidden="1" xr:uid="{33BCE2A2-5841-4C16-98EA-D19036254926}"/>
    <cellStyle name="40% - Accent3 5 2" xfId="7017" hidden="1" xr:uid="{93908A51-9768-43ED-9D70-0435036E2944}"/>
    <cellStyle name="40% - Accent3 5 2" xfId="7410" hidden="1" xr:uid="{65EC8FBE-C47A-43FF-881E-1632C6D7EE14}"/>
    <cellStyle name="40% - Accent3 5 2" xfId="7558" hidden="1" xr:uid="{374E3590-3F2E-4D39-AEF0-AEA88B9102C5}"/>
    <cellStyle name="40% - Accent3 5 2" xfId="7896" hidden="1" xr:uid="{682C2E0D-3F6D-45BD-92B3-AA5113CFE37B}"/>
    <cellStyle name="40% - Accent3 5 2" xfId="8233" hidden="1" xr:uid="{4FB3593D-F52E-4CA6-8235-048241170102}"/>
    <cellStyle name="40% - Accent3 7" xfId="98" hidden="1" xr:uid="{DA2EED70-866C-4E07-91D6-46916F8264E0}"/>
    <cellStyle name="40% - Accent3 7" xfId="175" hidden="1" xr:uid="{16DD9F30-7681-4274-8AA6-0C2A59C44A61}"/>
    <cellStyle name="40% - Accent3 7" xfId="253" hidden="1" xr:uid="{66CF3A31-DE4C-499C-B415-CDEC433503BD}"/>
    <cellStyle name="40% - Accent3 7" xfId="331" hidden="1" xr:uid="{5F71B82C-64C9-4D54-B29F-5F6854D68E68}"/>
    <cellStyle name="40% - Accent3 7" xfId="913" hidden="1" xr:uid="{2111C61D-B115-4E76-9772-C00D6847B7F9}"/>
    <cellStyle name="40% - Accent3 7" xfId="992" hidden="1" xr:uid="{8DFAB1C6-1ED9-481A-8170-B050D044FA35}"/>
    <cellStyle name="40% - Accent3 7" xfId="1070" hidden="1" xr:uid="{12AE1150-A550-458C-9625-68C12181B397}"/>
    <cellStyle name="40% - Accent3 7" xfId="796" hidden="1" xr:uid="{B40F7327-D6DB-4DC9-8F20-223D9A6226DE}"/>
    <cellStyle name="40% - Accent3 7" xfId="748" hidden="1" xr:uid="{B7DC804A-F3F7-4834-AF1A-BD7144F321DA}"/>
    <cellStyle name="40% - Accent3 7" xfId="722" hidden="1" xr:uid="{ADDD4AFD-9E0E-40D2-A04E-378021ACEF79}"/>
    <cellStyle name="40% - Accent3 7" xfId="1382" hidden="1" xr:uid="{B00139FB-B0E7-41A9-AE28-DF17CAD34054}"/>
    <cellStyle name="40% - Accent3 7" xfId="1587" hidden="1" xr:uid="{A3E0CC78-0FBD-4A8C-81DB-228533E39269}"/>
    <cellStyle name="40% - Accent3 7" xfId="1665" hidden="1" xr:uid="{F0C47AB9-0243-45FF-85BC-5E8D78011866}"/>
    <cellStyle name="40% - Accent3 7" xfId="669" hidden="1" xr:uid="{2F4D8F8B-BD1D-40D4-B81C-16DBF0A05A2F}"/>
    <cellStyle name="40% - Accent3 7" xfId="795" hidden="1" xr:uid="{AA254799-DB30-46F8-9831-0C06FEE75FB3}"/>
    <cellStyle name="40% - Accent3 7" xfId="826" hidden="1" xr:uid="{622ACD80-54E8-45CC-8E40-72AB95FCB4EC}"/>
    <cellStyle name="40% - Accent3 7" xfId="1931" hidden="1" xr:uid="{9A8A85A4-181F-4CBE-B447-B32A8FAAC2E3}"/>
    <cellStyle name="40% - Accent3 7" xfId="2119" hidden="1" xr:uid="{239214C0-8EF2-4654-B782-EF8BEE8CE78B}"/>
    <cellStyle name="40% - Accent3 7" xfId="2197" hidden="1" xr:uid="{2B45670E-0982-40C8-8C36-7945C5368217}"/>
    <cellStyle name="40% - Accent3 7" xfId="2273" hidden="1" xr:uid="{B20007E6-4D02-4471-88A3-F4C56CBC13B1}"/>
    <cellStyle name="40% - Accent3 7" xfId="2456" hidden="1" xr:uid="{F2F04D45-E5D2-4458-833D-AB42385EA548}"/>
    <cellStyle name="40% - Accent3 7" xfId="2534" hidden="1" xr:uid="{9130E4E9-6C50-4717-B184-55CC32EC6631}"/>
    <cellStyle name="40% - Accent3 7" xfId="2610" hidden="1" xr:uid="{EFF96034-5BCC-460A-9AF9-F7368256C61E}"/>
    <cellStyle name="40% - Accent3 7" xfId="2793" hidden="1" xr:uid="{FDE7871E-4D42-4AB2-A13D-711DE9742155}"/>
    <cellStyle name="40% - Accent3 7" xfId="2891" hidden="1" xr:uid="{F1517D28-09E1-4490-9D84-EF1D83652D1A}"/>
    <cellStyle name="40% - Accent3 7" xfId="2968" hidden="1" xr:uid="{4C3CAC24-E910-4369-AB2D-FC62A60B4982}"/>
    <cellStyle name="40% - Accent3 7" xfId="3046" hidden="1" xr:uid="{8AAA7C39-92B4-48E1-B1B2-18BC19F98E63}"/>
    <cellStyle name="40% - Accent3 7" xfId="3124" hidden="1" xr:uid="{14920F42-ECC2-49AC-BB73-5653E55E9B56}"/>
    <cellStyle name="40% - Accent3 7" xfId="3706" hidden="1" xr:uid="{7C37B9D3-E8F8-4760-A140-ECAB85128AA0}"/>
    <cellStyle name="40% - Accent3 7" xfId="3785" hidden="1" xr:uid="{1BDE2090-E461-4555-A224-F3C6AC9C517F}"/>
    <cellStyle name="40% - Accent3 7" xfId="3863" hidden="1" xr:uid="{CE1D6BBD-4466-49AF-9108-201FF9A77283}"/>
    <cellStyle name="40% - Accent3 7" xfId="3589" hidden="1" xr:uid="{30D6C2E6-CEE9-4896-969E-4C09389D8246}"/>
    <cellStyle name="40% - Accent3 7" xfId="3541" hidden="1" xr:uid="{C8AC338E-CF75-401B-A456-EC6696C451C6}"/>
    <cellStyle name="40% - Accent3 7" xfId="3515" hidden="1" xr:uid="{29940799-17E7-43D3-B1D0-0671B473EDD6}"/>
    <cellStyle name="40% - Accent3 7" xfId="4175" hidden="1" xr:uid="{C3E6DAB6-711D-4618-B841-9237D3D3A00B}"/>
    <cellStyle name="40% - Accent3 7" xfId="4380" hidden="1" xr:uid="{ACBAE275-820F-4BE4-B097-2D3F8A97ED60}"/>
    <cellStyle name="40% - Accent3 7" xfId="4458" hidden="1" xr:uid="{6A6C4CD9-5ADF-4F79-B728-516BD7944483}"/>
    <cellStyle name="40% - Accent3 7" xfId="3462" hidden="1" xr:uid="{0FE5CFEB-6720-434C-8146-D4D051274CF0}"/>
    <cellStyle name="40% - Accent3 7" xfId="3588" hidden="1" xr:uid="{95601403-EB41-4264-9F99-F320AD4C2229}"/>
    <cellStyle name="40% - Accent3 7" xfId="3619" hidden="1" xr:uid="{F59576C2-6BC2-45FD-B435-9250C81ECE1D}"/>
    <cellStyle name="40% - Accent3 7" xfId="4724" hidden="1" xr:uid="{78F11094-667F-4B64-AAB7-1B6C15877B9B}"/>
    <cellStyle name="40% - Accent3 7" xfId="4912" hidden="1" xr:uid="{40482AFD-E0EB-4804-B611-6E9AC72E1F07}"/>
    <cellStyle name="40% - Accent3 7" xfId="4990" hidden="1" xr:uid="{A8AE12D5-04CA-470E-8DAC-95F9AD7EEB17}"/>
    <cellStyle name="40% - Accent3 7" xfId="5066" hidden="1" xr:uid="{787E8124-A1F8-48FD-BAC9-36800F901493}"/>
    <cellStyle name="40% - Accent3 7" xfId="5249" hidden="1" xr:uid="{B03934FD-0B22-4B5F-8321-0E3AD2B9B930}"/>
    <cellStyle name="40% - Accent3 7" xfId="5327" hidden="1" xr:uid="{37765AD5-03F5-4A07-AC87-D39C66641C6D}"/>
    <cellStyle name="40% - Accent3 7" xfId="5403" hidden="1" xr:uid="{9E5B28A8-44A4-45C7-9A39-082E4F3124E5}"/>
    <cellStyle name="40% - Accent3 7" xfId="5586" hidden="1" xr:uid="{D3000D53-E652-4A11-B000-1725A1B2CCF5}"/>
    <cellStyle name="40% - Accent3 7" xfId="5683" hidden="1" xr:uid="{3B55F020-9F77-4F12-A368-12B12738BB36}"/>
    <cellStyle name="40% - Accent3 7" xfId="5760" hidden="1" xr:uid="{FC431B43-49AF-4C05-A273-F1850E1EDA7C}"/>
    <cellStyle name="40% - Accent3 7" xfId="5838" hidden="1" xr:uid="{B4B79AA2-EA03-4E6F-BC0A-009ED12D1FBE}"/>
    <cellStyle name="40% - Accent3 7" xfId="5916" hidden="1" xr:uid="{67D13258-535A-471A-ACC4-058AEADC0A42}"/>
    <cellStyle name="40% - Accent3 7" xfId="6498" hidden="1" xr:uid="{2E5725B3-BDB9-4F27-B0E9-815E2FFE2FA3}"/>
    <cellStyle name="40% - Accent3 7" xfId="6577" hidden="1" xr:uid="{94832F82-2B56-4FE2-9B1F-DD7374CC9D15}"/>
    <cellStyle name="40% - Accent3 7" xfId="6655" hidden="1" xr:uid="{676BE38E-6FD0-4137-8EAD-B40AB5EF7035}"/>
    <cellStyle name="40% - Accent3 7" xfId="6381" hidden="1" xr:uid="{A6400088-546C-45FF-B647-25D29E97F714}"/>
    <cellStyle name="40% - Accent3 7" xfId="6333" hidden="1" xr:uid="{D0DAB9F9-0D00-468C-A91B-F103AA498706}"/>
    <cellStyle name="40% - Accent3 7" xfId="6307" hidden="1" xr:uid="{70607B49-8F27-4952-8DAC-04B7DB8E6CF8}"/>
    <cellStyle name="40% - Accent3 7" xfId="6967" hidden="1" xr:uid="{0B4307E8-D535-466C-A525-0698B36E66A0}"/>
    <cellStyle name="40% - Accent3 7" xfId="7172" hidden="1" xr:uid="{C48029A6-8935-487D-9610-A6FAB6AB2BFD}"/>
    <cellStyle name="40% - Accent3 7" xfId="7250" hidden="1" xr:uid="{587DB9CC-616B-40A0-8EFF-F2F4185B38B8}"/>
    <cellStyle name="40% - Accent3 7" xfId="6254" hidden="1" xr:uid="{8438DD45-6023-47AF-843B-2D24ECB2EC8B}"/>
    <cellStyle name="40% - Accent3 7" xfId="6380" hidden="1" xr:uid="{9B173605-E858-4EE6-B9FA-D4CB35C95A5F}"/>
    <cellStyle name="40% - Accent3 7" xfId="6411" hidden="1" xr:uid="{36061079-B4B5-4603-82AF-0FC902532888}"/>
    <cellStyle name="40% - Accent3 7" xfId="7516" hidden="1" xr:uid="{3332620C-96FB-405A-9EE6-7F3882DD16D0}"/>
    <cellStyle name="40% - Accent3 7" xfId="7704" hidden="1" xr:uid="{13E7192A-BD6B-4930-ABED-246DCF65D398}"/>
    <cellStyle name="40% - Accent3 7" xfId="7782" hidden="1" xr:uid="{63519DA9-0A73-4EB5-99DB-BEF3AE7C2111}"/>
    <cellStyle name="40% - Accent3 7" xfId="7858" hidden="1" xr:uid="{3CEC8213-08AA-41E6-A7E7-9C9236F7024C}"/>
    <cellStyle name="40% - Accent3 7" xfId="8041" hidden="1" xr:uid="{18B17FAC-8286-4A78-A6CB-7F24037F77F2}"/>
    <cellStyle name="40% - Accent3 7" xfId="8119" hidden="1" xr:uid="{5B6B27B8-18AA-4C1B-B6D6-197FBEE3B23E}"/>
    <cellStyle name="40% - Accent3 7" xfId="8195" hidden="1" xr:uid="{5F077912-AE5B-4E31-8196-3812CC5C6273}"/>
    <cellStyle name="40% - Accent3 7" xfId="8378" hidden="1" xr:uid="{0494FC2E-FAC9-4046-B2B9-BA698ECA39E7}"/>
    <cellStyle name="40% - Accent3 8" xfId="114" hidden="1" xr:uid="{E9E3BFDE-698D-4203-924C-655125DF59E9}"/>
    <cellStyle name="40% - Accent3 8" xfId="103" hidden="1" xr:uid="{107EA261-30F7-400E-9359-CF066A5F52B3}"/>
    <cellStyle name="40% - Accent3 8" xfId="250" hidden="1" xr:uid="{FC9DA4F4-D5D7-4BCF-BBA8-EB57770D4103}"/>
    <cellStyle name="40% - Accent3 8" xfId="328" hidden="1" xr:uid="{8783B23A-829B-4325-BC23-0970E8264F76}"/>
    <cellStyle name="40% - Accent3 8" xfId="908" hidden="1" xr:uid="{2AE07706-12C7-4B07-934A-233BCBEFAF32}"/>
    <cellStyle name="40% - Accent3 8" xfId="989" hidden="1" xr:uid="{72986678-F3B4-4852-921C-60291A4BDBEB}"/>
    <cellStyle name="40% - Accent3 8" xfId="1067" hidden="1" xr:uid="{85D9B2FC-17BF-49DD-BCEB-87BD8E8558AB}"/>
    <cellStyle name="40% - Accent3 8" xfId="816" hidden="1" xr:uid="{AEC0B458-8104-4BC3-80FB-D4864CF0CC0E}"/>
    <cellStyle name="40% - Accent3 8" xfId="1364" hidden="1" xr:uid="{16DFD89C-9D05-4110-BFE5-EE1D4EDB359B}"/>
    <cellStyle name="40% - Accent3 8" xfId="892" hidden="1" xr:uid="{714F088C-5A3F-4A74-B283-3E72781F1D1B}"/>
    <cellStyle name="40% - Accent3 8" xfId="1340" hidden="1" xr:uid="{A3D22E40-BA8E-428E-B0A8-E4285D668415}"/>
    <cellStyle name="40% - Accent3 8" xfId="1584" hidden="1" xr:uid="{8069105E-F2ED-4508-A7A8-7455C1522629}"/>
    <cellStyle name="40% - Accent3 8" xfId="1662" hidden="1" xr:uid="{20FB4602-B655-4266-9A19-D9DD604D310E}"/>
    <cellStyle name="40% - Accent3 8" xfId="618" hidden="1" xr:uid="{60348F80-914D-4FF3-A00A-8E89155A64CE}"/>
    <cellStyle name="40% - Accent3 8" xfId="1922" hidden="1" xr:uid="{8F438021-9EA0-4B0D-858B-DF5CBCF67706}"/>
    <cellStyle name="40% - Accent3 8" xfId="1514" hidden="1" xr:uid="{D6A637F0-FE2A-48F4-ADF3-339A2AE949E5}"/>
    <cellStyle name="40% - Accent3 8" xfId="1905" hidden="1" xr:uid="{3FD4C316-7BB6-48C7-B85F-9E16CF2A9FB6}"/>
    <cellStyle name="40% - Accent3 8" xfId="2116" hidden="1" xr:uid="{945B9C2E-4A06-4675-996E-8876044DBCD7}"/>
    <cellStyle name="40% - Accent3 8" xfId="2194" hidden="1" xr:uid="{2A46894A-1313-4D11-AAC7-BACD7F7F20C9}"/>
    <cellStyle name="40% - Accent3 8" xfId="2268" hidden="1" xr:uid="{B87204B1-8E06-49F7-ACEE-82F30DF1EB9F}"/>
    <cellStyle name="40% - Accent3 8" xfId="2453" hidden="1" xr:uid="{830D1AF5-366C-45EF-AFB6-8EB0F5167CCF}"/>
    <cellStyle name="40% - Accent3 8" xfId="2531" hidden="1" xr:uid="{E3702633-13F8-4768-BD2B-5360AA2CDBF8}"/>
    <cellStyle name="40% - Accent3 8" xfId="2605" hidden="1" xr:uid="{8E8861FA-93FD-4E93-83E6-033D64C61534}"/>
    <cellStyle name="40% - Accent3 8" xfId="2790" hidden="1" xr:uid="{D1B22A09-2419-4AE3-A9CE-1BA1620469C2}"/>
    <cellStyle name="40% - Accent3 8" xfId="2907" hidden="1" xr:uid="{58A95745-6406-46E2-A3B1-C61CD04713AE}"/>
    <cellStyle name="40% - Accent3 8" xfId="2896" hidden="1" xr:uid="{42AF0710-A91D-4851-A0F6-4D9E228FE5D1}"/>
    <cellStyle name="40% - Accent3 8" xfId="3043" hidden="1" xr:uid="{059CDD91-CC1A-4BDD-BD80-C22DC10A3983}"/>
    <cellStyle name="40% - Accent3 8" xfId="3121" hidden="1" xr:uid="{9B0C3ABC-290F-44CB-8697-B3A4CE91610C}"/>
    <cellStyle name="40% - Accent3 8" xfId="3701" hidden="1" xr:uid="{6B3BB6AD-89A1-4AD9-A260-DD556B95A611}"/>
    <cellStyle name="40% - Accent3 8" xfId="3782" hidden="1" xr:uid="{2AE51E8F-F972-46B0-B404-81D49B7EA9CD}"/>
    <cellStyle name="40% - Accent3 8" xfId="3860" hidden="1" xr:uid="{E1E92501-8164-437C-ABAA-CB37FA2FD06F}"/>
    <cellStyle name="40% - Accent3 8" xfId="3609" hidden="1" xr:uid="{988276EA-3C8B-4F11-88DB-51A2A49E8BBF}"/>
    <cellStyle name="40% - Accent3 8" xfId="4157" hidden="1" xr:uid="{3269190A-6531-4774-B17C-74226A56A1BF}"/>
    <cellStyle name="40% - Accent3 8" xfId="3685" hidden="1" xr:uid="{7293D73F-9144-4013-974F-80679822E40D}"/>
    <cellStyle name="40% - Accent3 8" xfId="4133" hidden="1" xr:uid="{6BB8484E-DBA4-4CBA-A52A-A532B4D75C55}"/>
    <cellStyle name="40% - Accent3 8" xfId="4377" hidden="1" xr:uid="{3652AD2E-4B48-4CC0-B106-188C01332D47}"/>
    <cellStyle name="40% - Accent3 8" xfId="4455" hidden="1" xr:uid="{A1D56454-A334-465D-9D4D-B83A835C4411}"/>
    <cellStyle name="40% - Accent3 8" xfId="3411" hidden="1" xr:uid="{43940B2D-F4D4-407C-839D-476142AD355F}"/>
    <cellStyle name="40% - Accent3 8" xfId="4715" hidden="1" xr:uid="{6A8E995D-7671-4545-833C-BDD96F501CCB}"/>
    <cellStyle name="40% - Accent3 8" xfId="4307" hidden="1" xr:uid="{7572E555-4D35-4686-A6C1-D3CE51B4960C}"/>
    <cellStyle name="40% - Accent3 8" xfId="4698" hidden="1" xr:uid="{475B96CA-139E-4C25-8031-825E5E0D4ABE}"/>
    <cellStyle name="40% - Accent3 8" xfId="4909" hidden="1" xr:uid="{52A75771-7220-4FBC-A9AC-1A1D6AC06CE6}"/>
    <cellStyle name="40% - Accent3 8" xfId="4987" hidden="1" xr:uid="{D0D31FF4-60D5-4485-BC21-0BCA429FCA66}"/>
    <cellStyle name="40% - Accent3 8" xfId="5061" hidden="1" xr:uid="{230058C3-C412-4B51-846B-4DAECAFFC14C}"/>
    <cellStyle name="40% - Accent3 8" xfId="5246" hidden="1" xr:uid="{B7B80DF8-D501-41D4-8BB7-C32A294AA790}"/>
    <cellStyle name="40% - Accent3 8" xfId="5324" hidden="1" xr:uid="{818934F4-6B31-42E5-B507-A902CA15864E}"/>
    <cellStyle name="40% - Accent3 8" xfId="5398" hidden="1" xr:uid="{01F373CD-CB5A-45A8-A09D-61285AE3F923}"/>
    <cellStyle name="40% - Accent3 8" xfId="5583" hidden="1" xr:uid="{AFA3994B-7824-420D-AA11-FFBAEDAFB043}"/>
    <cellStyle name="40% - Accent3 8" xfId="5699" hidden="1" xr:uid="{FE732FE7-6113-4BB9-93B9-083D84AFEDAF}"/>
    <cellStyle name="40% - Accent3 8" xfId="5688" hidden="1" xr:uid="{1FA7D31F-0717-49FB-A3CC-4B642786C4D4}"/>
    <cellStyle name="40% - Accent3 8" xfId="5835" hidden="1" xr:uid="{26BEDE2D-0C1A-42D3-9E81-92EC48FEB4F5}"/>
    <cellStyle name="40% - Accent3 8" xfId="5913" hidden="1" xr:uid="{02179FB1-8698-401C-BB79-5F39404102D4}"/>
    <cellStyle name="40% - Accent3 8" xfId="6493" hidden="1" xr:uid="{C1174D81-8E28-480E-A795-690CB64C3EC0}"/>
    <cellStyle name="40% - Accent3 8" xfId="6574" hidden="1" xr:uid="{017A4CD9-E1D4-49FA-9516-ED57E125CF02}"/>
    <cellStyle name="40% - Accent3 8" xfId="6652" hidden="1" xr:uid="{3146A6ED-FDD3-4A2A-B7FD-4A432892FA53}"/>
    <cellStyle name="40% - Accent3 8" xfId="6401" hidden="1" xr:uid="{5BD09F32-9C69-4F37-BC7D-D334D56E3CD1}"/>
    <cellStyle name="40% - Accent3 8" xfId="6949" hidden="1" xr:uid="{50D42EBF-185E-4CF8-B5A9-6264DC92F189}"/>
    <cellStyle name="40% - Accent3 8" xfId="6477" hidden="1" xr:uid="{672CB8F2-4371-488A-A71C-F3953653F541}"/>
    <cellStyle name="40% - Accent3 8" xfId="6925" hidden="1" xr:uid="{F6906114-6591-4FE9-8DB2-5DBEE95D9D6A}"/>
    <cellStyle name="40% - Accent3 8" xfId="7169" hidden="1" xr:uid="{3289915A-1AC8-489F-BE23-BBB5E6A1B423}"/>
    <cellStyle name="40% - Accent3 8" xfId="7247" hidden="1" xr:uid="{F54F4424-C49D-493D-B7D4-E104709ECC8A}"/>
    <cellStyle name="40% - Accent3 8" xfId="6203" hidden="1" xr:uid="{E716C562-8CA9-42AA-926A-F6D154750536}"/>
    <cellStyle name="40% - Accent3 8" xfId="7507" hidden="1" xr:uid="{F4C76882-F648-41D9-94EB-C357A9E4D2C7}"/>
    <cellStyle name="40% - Accent3 8" xfId="7099" hidden="1" xr:uid="{6DB77ADE-3D42-4159-AD23-6167D697ADE2}"/>
    <cellStyle name="40% - Accent3 8" xfId="7490" hidden="1" xr:uid="{F7BE2163-4447-4DE3-B07C-CC0488DEEE79}"/>
    <cellStyle name="40% - Accent3 8" xfId="7701" hidden="1" xr:uid="{B298A67B-3AC5-4E1A-BE67-67E701E44BAD}"/>
    <cellStyle name="40% - Accent3 8" xfId="7779" hidden="1" xr:uid="{DEE19B75-A0BD-484F-9806-6E1B6A66F8DB}"/>
    <cellStyle name="40% - Accent3 8" xfId="7853" hidden="1" xr:uid="{8A11E0A2-CBCE-4259-9710-7681EC828B51}"/>
    <cellStyle name="40% - Accent3 8" xfId="8038" hidden="1" xr:uid="{DCD2967C-2AFF-4245-8B10-1C014FEC855A}"/>
    <cellStyle name="40% - Accent3 8" xfId="8116" hidden="1" xr:uid="{ABCA28B1-EA8F-453A-BD50-6787963A0357}"/>
    <cellStyle name="40% - Accent3 8" xfId="8190" hidden="1" xr:uid="{018F6DFF-E8FB-4370-AA8B-44107DC7CB84}"/>
    <cellStyle name="40% - Accent3 8" xfId="8375" hidden="1" xr:uid="{BB82D614-3859-4251-95E6-FEECD71C94D6}"/>
    <cellStyle name="40% - Accent3 9" xfId="127" hidden="1" xr:uid="{A4B992A3-C329-4AF4-BECF-8379C9508F2B}"/>
    <cellStyle name="40% - Accent3 9" xfId="201" hidden="1" xr:uid="{35680A3C-6A82-410C-8676-36B3E4F6F58E}"/>
    <cellStyle name="40% - Accent3 9" xfId="277" hidden="1" xr:uid="{7E3EDC30-7763-437F-86CF-832B86A3F85B}"/>
    <cellStyle name="40% - Accent3 9" xfId="355" hidden="1" xr:uid="{52C7AEC6-6032-4B02-A071-290D348A527E}"/>
    <cellStyle name="40% - Accent3 9" xfId="940" hidden="1" xr:uid="{D714F4A4-F4CA-4E23-ADAC-4D38AB53EEDF}"/>
    <cellStyle name="40% - Accent3 9" xfId="1016" hidden="1" xr:uid="{6C22CB4E-15D4-4A76-819D-E0321D49E0F5}"/>
    <cellStyle name="40% - Accent3 9" xfId="1095" hidden="1" xr:uid="{77D3619F-E96E-4EDB-BF9C-9C3CB385AF99}"/>
    <cellStyle name="40% - Accent3 9" xfId="1152" hidden="1" xr:uid="{97334AAD-4DA8-4E07-9BF8-4E4EAAFB7AD0}"/>
    <cellStyle name="40% - Accent3 9" xfId="791" hidden="1" xr:uid="{59FC02E1-62E1-418A-8F5F-20EE9144BA52}"/>
    <cellStyle name="40% - Accent3 9" xfId="705" hidden="1" xr:uid="{FF220B23-E36C-450A-B96B-BADC675692F6}"/>
    <cellStyle name="40% - Accent3 9" xfId="1535" hidden="1" xr:uid="{B878E4BC-2B20-4819-96D2-79CE795FCA46}"/>
    <cellStyle name="40% - Accent3 9" xfId="1611" hidden="1" xr:uid="{16362618-3A5B-499D-AD31-51FAE7C77356}"/>
    <cellStyle name="40% - Accent3 9" xfId="1689" hidden="1" xr:uid="{E56A6803-6061-4C0A-ACBE-0039CEF331C6}"/>
    <cellStyle name="40% - Accent3 9" xfId="1742" hidden="1" xr:uid="{9D908971-5799-4840-9A81-30320B55612E}"/>
    <cellStyle name="40% - Accent3 9" xfId="1379" hidden="1" xr:uid="{B6C4235E-A1B2-445E-8122-AB816764C551}"/>
    <cellStyle name="40% - Accent3 9" xfId="822" hidden="1" xr:uid="{396774FA-FA01-45F2-9520-1E32A4F4D570}"/>
    <cellStyle name="40% - Accent3 9" xfId="2067" hidden="1" xr:uid="{0382A4C8-E88D-49DB-8519-5920D8F862C0}"/>
    <cellStyle name="40% - Accent3 9" xfId="2143" hidden="1" xr:uid="{CD5CA488-0BDC-413A-9758-98CBCBF4BCD0}"/>
    <cellStyle name="40% - Accent3 9" xfId="2221" hidden="1" xr:uid="{89E31652-EA44-4957-AEB2-2F2007667BE3}"/>
    <cellStyle name="40% - Accent3 9" xfId="2404" hidden="1" xr:uid="{D17FB498-D542-423B-BDBE-47778786836F}"/>
    <cellStyle name="40% - Accent3 9" xfId="2480" hidden="1" xr:uid="{5C1CA68D-43F7-479A-9E49-E2B9E6A700ED}"/>
    <cellStyle name="40% - Accent3 9" xfId="2558" hidden="1" xr:uid="{9AF11B66-199C-4CC4-A1ED-3568D5D0C1AC}"/>
    <cellStyle name="40% - Accent3 9" xfId="2741" hidden="1" xr:uid="{9BC41B3F-EAF1-4F1B-9F43-B3714395E7FA}"/>
    <cellStyle name="40% - Accent3 9" xfId="2817" hidden="1" xr:uid="{C1B85519-0031-46C7-8CDA-C849655FC93D}"/>
    <cellStyle name="40% - Accent3 9" xfId="2920" hidden="1" xr:uid="{45A99307-7BF1-4E9B-91D9-11993CAAFB6C}"/>
    <cellStyle name="40% - Accent3 9" xfId="2994" hidden="1" xr:uid="{FBCC146D-80F5-4FEE-9200-6C2CAA48C5BE}"/>
    <cellStyle name="40% - Accent3 9" xfId="3070" hidden="1" xr:uid="{A4963339-1F67-40AE-8E98-69F613059627}"/>
    <cellStyle name="40% - Accent3 9" xfId="3148" hidden="1" xr:uid="{03A8DABB-1A89-46DD-92CF-775A570F609C}"/>
    <cellStyle name="40% - Accent3 9" xfId="3733" hidden="1" xr:uid="{CB92C050-FE9D-410C-95A8-6E030DDE7E9D}"/>
    <cellStyle name="40% - Accent3 9" xfId="3809" hidden="1" xr:uid="{2319D53A-C354-4246-9C72-FEB7568DA12B}"/>
    <cellStyle name="40% - Accent3 9" xfId="3888" hidden="1" xr:uid="{457D251F-81AD-4B31-8BD8-34E94D73B1D0}"/>
    <cellStyle name="40% - Accent3 9" xfId="3945" hidden="1" xr:uid="{57604348-9F82-420E-8EEF-89E4FC2DEA2D}"/>
    <cellStyle name="40% - Accent3 9" xfId="3584" hidden="1" xr:uid="{40AE9A5E-FB0A-45D7-AC69-CF0C35371822}"/>
    <cellStyle name="40% - Accent3 9" xfId="3498" hidden="1" xr:uid="{04A157F1-E64F-48E2-9885-57B2964F78B4}"/>
    <cellStyle name="40% - Accent3 9" xfId="4328" hidden="1" xr:uid="{F53FD09C-26F5-4696-869D-EDFA54FDEDF8}"/>
    <cellStyle name="40% - Accent3 9" xfId="4404" hidden="1" xr:uid="{3BAEAB59-8E95-461C-913C-06B86D96263E}"/>
    <cellStyle name="40% - Accent3 9" xfId="4482" hidden="1" xr:uid="{B4EE6AA4-F7DA-4DEE-9EAD-39C26CC77B77}"/>
    <cellStyle name="40% - Accent3 9" xfId="4535" hidden="1" xr:uid="{6B2F2418-0F69-47A7-8CA5-D1954230A945}"/>
    <cellStyle name="40% - Accent3 9" xfId="4172" hidden="1" xr:uid="{2CD6143B-9C88-474B-B20F-BC6CE91E0862}"/>
    <cellStyle name="40% - Accent3 9" xfId="3615" hidden="1" xr:uid="{D7086A8D-B333-4896-AAEE-0BE51340C0B0}"/>
    <cellStyle name="40% - Accent3 9" xfId="4860" hidden="1" xr:uid="{A1C078D3-F7CB-4070-ADCF-4668D2F7A87D}"/>
    <cellStyle name="40% - Accent3 9" xfId="4936" hidden="1" xr:uid="{0B37CE61-C8DD-4E5F-ADB4-0989E30304AC}"/>
    <cellStyle name="40% - Accent3 9" xfId="5014" hidden="1" xr:uid="{1F5EC23B-A62F-4C8C-9AE1-A2D57B6B0C15}"/>
    <cellStyle name="40% - Accent3 9" xfId="5197" hidden="1" xr:uid="{2B3692D8-3D21-47D1-B65C-47954563A281}"/>
    <cellStyle name="40% - Accent3 9" xfId="5273" hidden="1" xr:uid="{22745A30-6E17-435E-ACA1-DCCE1459A91A}"/>
    <cellStyle name="40% - Accent3 9" xfId="5351" hidden="1" xr:uid="{6DE051CE-5C94-43EC-8CCC-54EDB957ADC7}"/>
    <cellStyle name="40% - Accent3 9" xfId="5534" hidden="1" xr:uid="{30AF116F-4723-49FA-8181-9104F85FF484}"/>
    <cellStyle name="40% - Accent3 9" xfId="5610" hidden="1" xr:uid="{03E0D937-37E1-4696-ABF5-64A1609F2C87}"/>
    <cellStyle name="40% - Accent3 9" xfId="5712" hidden="1" xr:uid="{0124C0DF-0337-4B3F-ABC7-48EADE5606EF}"/>
    <cellStyle name="40% - Accent3 9" xfId="5786" hidden="1" xr:uid="{A2259758-E53C-4161-8DF2-AD00767EE10E}"/>
    <cellStyle name="40% - Accent3 9" xfId="5862" hidden="1" xr:uid="{24FED8E5-1CE0-4DC7-883E-4807EA48191E}"/>
    <cellStyle name="40% - Accent3 9" xfId="5940" hidden="1" xr:uid="{7D99702F-3A19-4EB9-BA6A-8EED1E874F75}"/>
    <cellStyle name="40% - Accent3 9" xfId="6525" hidden="1" xr:uid="{893184CC-D5AF-4992-BFC0-F6C8EEA6A5B7}"/>
    <cellStyle name="40% - Accent3 9" xfId="6601" hidden="1" xr:uid="{B3999834-03A9-4895-B7DD-5E4C4A7BD0B0}"/>
    <cellStyle name="40% - Accent3 9" xfId="6680" hidden="1" xr:uid="{E78B140F-E353-4831-B08B-BC0B82EE214C}"/>
    <cellStyle name="40% - Accent3 9" xfId="6737" hidden="1" xr:uid="{861B3F48-0377-4B4D-A591-46AA62147CEE}"/>
    <cellStyle name="40% - Accent3 9" xfId="6376" hidden="1" xr:uid="{E93D9FDA-6867-4132-B9AF-8CDF2358E5FE}"/>
    <cellStyle name="40% - Accent3 9" xfId="6290" hidden="1" xr:uid="{1BF39A9C-E7F8-4602-8707-F348E4CDA45F}"/>
    <cellStyle name="40% - Accent3 9" xfId="7120" hidden="1" xr:uid="{2F92ED3F-2C9D-4C6F-BB2D-9BCCCE0BD81A}"/>
    <cellStyle name="40% - Accent3 9" xfId="7196" hidden="1" xr:uid="{A57DF357-3E85-43A5-8F68-A00D222A44C2}"/>
    <cellStyle name="40% - Accent3 9" xfId="7274" hidden="1" xr:uid="{939E2BFC-9C0E-4CCF-B45A-141CEA9EAC41}"/>
    <cellStyle name="40% - Accent3 9" xfId="7327" hidden="1" xr:uid="{ACEC11A1-F733-4ED8-9BCB-0935C5CAC519}"/>
    <cellStyle name="40% - Accent3 9" xfId="6964" hidden="1" xr:uid="{D1383BFC-DD18-44D8-B39C-DC6F50D1053A}"/>
    <cellStyle name="40% - Accent3 9" xfId="6407" hidden="1" xr:uid="{A3B7FA96-A153-48E4-B5A4-5AF85396AEDE}"/>
    <cellStyle name="40% - Accent3 9" xfId="7652" hidden="1" xr:uid="{D552A62B-CB65-4E37-AF7F-B06D41D5B0A7}"/>
    <cellStyle name="40% - Accent3 9" xfId="7728" hidden="1" xr:uid="{6B877B41-D09A-47D3-89FA-2A48185526C9}"/>
    <cellStyle name="40% - Accent3 9" xfId="7806" hidden="1" xr:uid="{84938D6D-7D08-4604-BCC7-879A403343F2}"/>
    <cellStyle name="40% - Accent3 9" xfId="7989" hidden="1" xr:uid="{5D4902F2-BB9A-4C46-9F4C-7BD2BBCA1C1A}"/>
    <cellStyle name="40% - Accent3 9" xfId="8065" hidden="1" xr:uid="{82176222-5FE0-45CC-B5E3-7EBD91D704AA}"/>
    <cellStyle name="40% - Accent3 9" xfId="8143" hidden="1" xr:uid="{54DFFAE8-0839-4A54-9B90-DE3A6FD1880C}"/>
    <cellStyle name="40% - Accent3 9" xfId="8326" hidden="1" xr:uid="{240AA650-CE0B-4297-AAF5-A0FD55420A99}"/>
    <cellStyle name="40% - Accent3 9" xfId="8402" hidden="1" xr:uid="{FAF0E195-253B-4C9B-8EF3-8306FBD586FC}"/>
    <cellStyle name="40% - Accent4" xfId="36" builtinId="43" hidden="1"/>
    <cellStyle name="40% - Accent4 10" xfId="142" hidden="1" xr:uid="{2D6E2179-FE6F-4954-8D60-6A948675387D}"/>
    <cellStyle name="40% - Accent4 10" xfId="216" hidden="1" xr:uid="{DE840175-6873-48DC-A0F5-6F3800905536}"/>
    <cellStyle name="40% - Accent4 10" xfId="292" hidden="1" xr:uid="{155E5F67-53CF-4890-96D8-1F28BBC26821}"/>
    <cellStyle name="40% - Accent4 10" xfId="370" hidden="1" xr:uid="{948C8069-0849-42BB-8F95-CBB27C2CF26C}"/>
    <cellStyle name="40% - Accent4 10" xfId="955" hidden="1" xr:uid="{516910C8-9A17-458B-A364-320C44C9F737}"/>
    <cellStyle name="40% - Accent4 10" xfId="1031" hidden="1" xr:uid="{2FBB73EF-B7F5-4B42-8FE8-BE792920C467}"/>
    <cellStyle name="40% - Accent4 10" xfId="1110" hidden="1" xr:uid="{6CFB9337-3876-45EA-AF20-3C5CB62F66FB}"/>
    <cellStyle name="40% - Accent4 10" xfId="1201" hidden="1" xr:uid="{7ECF089C-ADE5-4DC0-8399-DEC35DE95D7D}"/>
    <cellStyle name="40% - Accent4 10" xfId="662" hidden="1" xr:uid="{72171B0A-8631-4A10-A3BF-C830F58BB114}"/>
    <cellStyle name="40% - Accent4 10" xfId="627" hidden="1" xr:uid="{74D1D226-D58F-490B-AFAD-0310761051F0}"/>
    <cellStyle name="40% - Accent4 10" xfId="1550" hidden="1" xr:uid="{3F78CEEC-A644-4EA9-9698-78AE340D22CD}"/>
    <cellStyle name="40% - Accent4 10" xfId="1626" hidden="1" xr:uid="{F7B46629-2E70-4455-B49B-171ED4410A17}"/>
    <cellStyle name="40% - Accent4 10" xfId="1704" hidden="1" xr:uid="{BBFB16E7-5D87-4300-98A5-E0223AE8AB00}"/>
    <cellStyle name="40% - Accent4 10" xfId="1779" hidden="1" xr:uid="{8A3F598C-3B3E-416D-9D5D-4EDE1C394EE2}"/>
    <cellStyle name="40% - Accent4 10" xfId="729" hidden="1" xr:uid="{87060AB9-3CCD-4E12-B415-BD60E7464FCF}"/>
    <cellStyle name="40% - Accent4 10" xfId="728" hidden="1" xr:uid="{1A16B38C-0C15-4B1A-89C5-E70BF6F3362F}"/>
    <cellStyle name="40% - Accent4 10" xfId="2082" hidden="1" xr:uid="{05740A10-DDB6-40A8-A2D5-3FC3930FDC46}"/>
    <cellStyle name="40% - Accent4 10" xfId="2158" hidden="1" xr:uid="{2DB5160C-D3F2-49AD-A9F0-7080F1B9579D}"/>
    <cellStyle name="40% - Accent4 10" xfId="2236" hidden="1" xr:uid="{4F117552-2217-4DD3-AA4F-1C90E050CFBB}"/>
    <cellStyle name="40% - Accent4 10" xfId="2419" hidden="1" xr:uid="{AA43ADB9-73A0-42B2-84C0-95604EC42941}"/>
    <cellStyle name="40% - Accent4 10" xfId="2495" hidden="1" xr:uid="{58433BCB-2349-4073-B74A-685023BEDBC3}"/>
    <cellStyle name="40% - Accent4 10" xfId="2573" hidden="1" xr:uid="{9A51B3C2-D0DF-4054-86A9-77E71AC3DEB9}"/>
    <cellStyle name="40% - Accent4 10" xfId="2756" hidden="1" xr:uid="{74CB18BE-77BA-4431-9DD2-9B4D75CF05FB}"/>
    <cellStyle name="40% - Accent4 10" xfId="2832" hidden="1" xr:uid="{F7E798E6-81E7-42F6-9022-44A099AD28CF}"/>
    <cellStyle name="40% - Accent4 10" xfId="2935" hidden="1" xr:uid="{D2DF1125-6AD0-446E-B775-56055D5B1169}"/>
    <cellStyle name="40% - Accent4 10" xfId="3009" hidden="1" xr:uid="{CC2213BF-BE19-423D-A5DC-C29C4600FD55}"/>
    <cellStyle name="40% - Accent4 10" xfId="3085" hidden="1" xr:uid="{5388F8E6-DCB8-47E2-8FDF-FAF8BB877E3E}"/>
    <cellStyle name="40% - Accent4 10" xfId="3163" hidden="1" xr:uid="{3208D69F-5243-45E7-9343-4840B3329E12}"/>
    <cellStyle name="40% - Accent4 10" xfId="3748" hidden="1" xr:uid="{37E075AA-68F7-4E2B-B43D-2EF685E55050}"/>
    <cellStyle name="40% - Accent4 10" xfId="3824" hidden="1" xr:uid="{F7A1F35D-A8D9-4732-9820-DD003DCE95D3}"/>
    <cellStyle name="40% - Accent4 10" xfId="3903" hidden="1" xr:uid="{ABEAA034-AA00-4D46-9102-B645609A25BB}"/>
    <cellStyle name="40% - Accent4 10" xfId="3994" hidden="1" xr:uid="{B0A17189-4EF0-48FD-8BB5-DDE73074D37E}"/>
    <cellStyle name="40% - Accent4 10" xfId="3455" hidden="1" xr:uid="{B68DB3E7-6D83-4A6E-9AB3-173363221240}"/>
    <cellStyle name="40% - Accent4 10" xfId="3420" hidden="1" xr:uid="{02D3B0AA-CB4C-40B9-9217-BFC3C0FF4DD0}"/>
    <cellStyle name="40% - Accent4 10" xfId="4343" hidden="1" xr:uid="{F981669D-5460-44B4-B1EC-9B2CED817722}"/>
    <cellStyle name="40% - Accent4 10" xfId="4419" hidden="1" xr:uid="{A3F81927-D322-4413-9DCE-E53DC4C89E8D}"/>
    <cellStyle name="40% - Accent4 10" xfId="4497" hidden="1" xr:uid="{D0AE48C1-47DF-4544-9F40-DD4AE0E681F1}"/>
    <cellStyle name="40% - Accent4 10" xfId="4572" hidden="1" xr:uid="{0A65F712-FC4E-4D68-B9B5-065ECA0E692D}"/>
    <cellStyle name="40% - Accent4 10" xfId="3522" hidden="1" xr:uid="{1C50044D-1745-41FC-9F9A-9276803FFD90}"/>
    <cellStyle name="40% - Accent4 10" xfId="3521" hidden="1" xr:uid="{5D050F3C-994F-4C83-AAB2-C97FE6CC77AE}"/>
    <cellStyle name="40% - Accent4 10" xfId="4875" hidden="1" xr:uid="{0643B140-D38D-4014-9542-0FAC76415447}"/>
    <cellStyle name="40% - Accent4 10" xfId="4951" hidden="1" xr:uid="{9BE67E82-157C-4406-B061-28BE33F960BB}"/>
    <cellStyle name="40% - Accent4 10" xfId="5029" hidden="1" xr:uid="{4F61DC27-C802-469D-9313-10AA45A0DBC5}"/>
    <cellStyle name="40% - Accent4 10" xfId="5212" hidden="1" xr:uid="{91182CE2-28B6-47F1-AEE6-339EB0A2B560}"/>
    <cellStyle name="40% - Accent4 10" xfId="5288" hidden="1" xr:uid="{88B1E4C4-DA22-4997-85C7-1E534067AA6C}"/>
    <cellStyle name="40% - Accent4 10" xfId="5366" hidden="1" xr:uid="{13F16365-0384-46E4-9143-2422D5970A13}"/>
    <cellStyle name="40% - Accent4 10" xfId="5549" hidden="1" xr:uid="{5C76B5FB-EE36-473C-9071-9F5EEA13E707}"/>
    <cellStyle name="40% - Accent4 10" xfId="5625" hidden="1" xr:uid="{7CDCE593-FBFE-42D6-8463-4DEFA4272E2D}"/>
    <cellStyle name="40% - Accent4 10" xfId="5727" hidden="1" xr:uid="{72E20F7A-469A-4B67-88AD-A38AD9206FF1}"/>
    <cellStyle name="40% - Accent4 10" xfId="5801" hidden="1" xr:uid="{3D2632E7-305A-43A9-8C73-1EA95142574A}"/>
    <cellStyle name="40% - Accent4 10" xfId="5877" hidden="1" xr:uid="{94FD1762-C6DB-4E12-B5EE-03E9F7D53C1B}"/>
    <cellStyle name="40% - Accent4 10" xfId="5955" hidden="1" xr:uid="{DCED5FCB-1913-4861-8A40-EF71954C335F}"/>
    <cellStyle name="40% - Accent4 10" xfId="6540" hidden="1" xr:uid="{746DA9B8-39BE-4D13-8E76-595199D319D2}"/>
    <cellStyle name="40% - Accent4 10" xfId="6616" hidden="1" xr:uid="{44A77F93-AB3F-4FBF-976A-F64EA271432B}"/>
    <cellStyle name="40% - Accent4 10" xfId="6695" hidden="1" xr:uid="{1DE1B9BE-586E-4A58-B464-0F50847A60C8}"/>
    <cellStyle name="40% - Accent4 10" xfId="6786" hidden="1" xr:uid="{557DECB6-7A9D-4C2D-95EE-4A6FAEF32B21}"/>
    <cellStyle name="40% - Accent4 10" xfId="6247" hidden="1" xr:uid="{336B4537-7461-4B66-9185-C499C2050F95}"/>
    <cellStyle name="40% - Accent4 10" xfId="6212" hidden="1" xr:uid="{E336D1A3-1BAC-43E6-92EB-C3992BA3F2DB}"/>
    <cellStyle name="40% - Accent4 10" xfId="7135" hidden="1" xr:uid="{D55560FD-43FF-4640-AC89-4480D415E673}"/>
    <cellStyle name="40% - Accent4 10" xfId="7211" hidden="1" xr:uid="{E237DED4-598D-4A28-96B5-7387C1B69100}"/>
    <cellStyle name="40% - Accent4 10" xfId="7289" hidden="1" xr:uid="{0A380674-FFB1-4BDE-9AF2-2F1C4E9BCB56}"/>
    <cellStyle name="40% - Accent4 10" xfId="7364" hidden="1" xr:uid="{8C352522-FFC5-4CDD-BDCC-3B01C6F165FF}"/>
    <cellStyle name="40% - Accent4 10" xfId="6314" hidden="1" xr:uid="{44D65ACA-0B16-4058-9537-EB98D9544320}"/>
    <cellStyle name="40% - Accent4 10" xfId="6313" hidden="1" xr:uid="{2A530A25-E60C-4333-B96F-4F141B609502}"/>
    <cellStyle name="40% - Accent4 10" xfId="7667" hidden="1" xr:uid="{903C7503-7593-4396-BD9E-2C2106FF8341}"/>
    <cellStyle name="40% - Accent4 10" xfId="7743" hidden="1" xr:uid="{EEED4073-B030-4A2D-8527-8B35F7B7F838}"/>
    <cellStyle name="40% - Accent4 10" xfId="7821" hidden="1" xr:uid="{64BA4F65-F5C1-477A-AE38-E0627566BCC8}"/>
    <cellStyle name="40% - Accent4 10" xfId="8004" hidden="1" xr:uid="{17750042-5F0E-4B7E-B328-51C8A80393BC}"/>
    <cellStyle name="40% - Accent4 10" xfId="8080" hidden="1" xr:uid="{C7C1D562-8029-4F33-8F08-6E68DD96E552}"/>
    <cellStyle name="40% - Accent4 10" xfId="8158" hidden="1" xr:uid="{222DF71C-EDDA-49E6-86FE-A077FC07F220}"/>
    <cellStyle name="40% - Accent4 10" xfId="8341" hidden="1" xr:uid="{3A4B8D86-DD0E-4A0C-866F-C204943F03C3}"/>
    <cellStyle name="40% - Accent4 10" xfId="8417" hidden="1" xr:uid="{E8DB4BFB-625F-4CF5-B6A4-C225B7218809}"/>
    <cellStyle name="40% - Accent4 11" xfId="155" hidden="1" xr:uid="{A55ADB4D-49BC-49D8-83D7-676A4AB4C5F3}"/>
    <cellStyle name="40% - Accent4 11" xfId="229" hidden="1" xr:uid="{21F1C375-75F6-4E1D-A19E-A72405BB9B29}"/>
    <cellStyle name="40% - Accent4 11" xfId="305" hidden="1" xr:uid="{41B63EE8-3357-4A92-9CAD-2988A4A6188E}"/>
    <cellStyle name="40% - Accent4 11" xfId="383" hidden="1" xr:uid="{66DCAAF7-A039-49B3-8D73-11191446BAC7}"/>
    <cellStyle name="40% - Accent4 11" xfId="968" hidden="1" xr:uid="{465B5B6C-9746-414E-B843-EAE15EAC47A6}"/>
    <cellStyle name="40% - Accent4 11" xfId="1044" hidden="1" xr:uid="{EDD1A8C4-73F1-46C5-9747-2EB46B23A984}"/>
    <cellStyle name="40% - Accent4 11" xfId="1123" hidden="1" xr:uid="{2A4C2E0D-0972-477D-9790-659314DB3A42}"/>
    <cellStyle name="40% - Accent4 11" xfId="1147" hidden="1" xr:uid="{5F583C59-995B-440F-ADFB-E77AAFD0EA29}"/>
    <cellStyle name="40% - Accent4 11" xfId="838" hidden="1" xr:uid="{0DE31716-B216-4D7C-8D88-3B3C1F7A0A57}"/>
    <cellStyle name="40% - Accent4 11" xfId="799" hidden="1" xr:uid="{98E0F441-830D-402F-929C-1545CA097B43}"/>
    <cellStyle name="40% - Accent4 11" xfId="1563" hidden="1" xr:uid="{1096C8C5-5F05-4042-963C-3873616FEFDB}"/>
    <cellStyle name="40% - Accent4 11" xfId="1639" hidden="1" xr:uid="{228DB905-09EE-4B6D-AC01-8B2A2B766E02}"/>
    <cellStyle name="40% - Accent4 11" xfId="1717" hidden="1" xr:uid="{C8BC7064-7C9F-4661-A7D4-29F0FAAD7F1D}"/>
    <cellStyle name="40% - Accent4 11" xfId="1738" hidden="1" xr:uid="{1E7B85C0-444E-4C3D-830C-8B74DB59AF98}"/>
    <cellStyle name="40% - Accent4 11" xfId="1171" hidden="1" xr:uid="{7B4EFA54-CAB6-4563-A4AF-BF5028BAE2F1}"/>
    <cellStyle name="40% - Accent4 11" xfId="624" hidden="1" xr:uid="{3DCCC587-AE55-4BC5-9061-BFF870BEB76E}"/>
    <cellStyle name="40% - Accent4 11" xfId="2095" hidden="1" xr:uid="{C6DEEAEB-182D-4716-8BC2-199EA1EEA0E7}"/>
    <cellStyle name="40% - Accent4 11" xfId="2171" hidden="1" xr:uid="{0F53258D-6FE6-4B36-A9B3-61A883840522}"/>
    <cellStyle name="40% - Accent4 11" xfId="2249" hidden="1" xr:uid="{A5D498FF-5A23-49C8-B2EA-D316778E46D5}"/>
    <cellStyle name="40% - Accent4 11" xfId="2432" hidden="1" xr:uid="{3B7EFBE2-E2FF-4D96-8820-52083AA9C68B}"/>
    <cellStyle name="40% - Accent4 11" xfId="2508" hidden="1" xr:uid="{3F49DC82-7F93-492B-8106-84B378FCC518}"/>
    <cellStyle name="40% - Accent4 11" xfId="2586" hidden="1" xr:uid="{5CD2E826-8A21-448C-BB05-2FA21B738094}"/>
    <cellStyle name="40% - Accent4 11" xfId="2769" hidden="1" xr:uid="{B71E891B-5B80-4C7A-BED6-8ED2C9CB6B42}"/>
    <cellStyle name="40% - Accent4 11" xfId="2845" hidden="1" xr:uid="{1FDF2E92-B71B-4D27-9B1F-05AFF3BECA01}"/>
    <cellStyle name="40% - Accent4 11" xfId="2948" hidden="1" xr:uid="{C161FEEC-2EBF-4246-8B72-C52C4AB8C670}"/>
    <cellStyle name="40% - Accent4 11" xfId="3022" hidden="1" xr:uid="{60BD8C04-434C-40DC-AAE9-069DE9DD5364}"/>
    <cellStyle name="40% - Accent4 11" xfId="3098" hidden="1" xr:uid="{C1314BFC-D1BC-41C8-A023-C47617BD78AE}"/>
    <cellStyle name="40% - Accent4 11" xfId="3176" hidden="1" xr:uid="{5D58CCD4-61FE-4621-AA82-FA80A1F5B87B}"/>
    <cellStyle name="40% - Accent4 11" xfId="3761" hidden="1" xr:uid="{D2BEF6B5-943A-4113-9281-1EC2C8E18F61}"/>
    <cellStyle name="40% - Accent4 11" xfId="3837" hidden="1" xr:uid="{F4657B96-1CF1-4B22-8458-BD0CF8408F4F}"/>
    <cellStyle name="40% - Accent4 11" xfId="3916" hidden="1" xr:uid="{D3ACA6A5-B08A-4421-883A-3E50F87E979A}"/>
    <cellStyle name="40% - Accent4 11" xfId="3940" hidden="1" xr:uid="{31D77599-25E4-4EAA-A99B-4EC076C044C4}"/>
    <cellStyle name="40% - Accent4 11" xfId="3631" hidden="1" xr:uid="{8EFC5F2B-CF8F-4920-97B9-5E2E8A0E8A2A}"/>
    <cellStyle name="40% - Accent4 11" xfId="3592" hidden="1" xr:uid="{3C8C891B-F94F-45C4-95EE-DAD47C3DA103}"/>
    <cellStyle name="40% - Accent4 11" xfId="4356" hidden="1" xr:uid="{6632D852-6D5C-464A-A47A-3EB2EF162376}"/>
    <cellStyle name="40% - Accent4 11" xfId="4432" hidden="1" xr:uid="{A5D70749-3743-4823-AE7B-A91CA7766070}"/>
    <cellStyle name="40% - Accent4 11" xfId="4510" hidden="1" xr:uid="{F86519B4-2BE8-441B-B2B7-AFE145C73CD1}"/>
    <cellStyle name="40% - Accent4 11" xfId="4531" hidden="1" xr:uid="{BD8FF2AC-4ABB-440C-BD81-87DE4A446555}"/>
    <cellStyle name="40% - Accent4 11" xfId="3964" hidden="1" xr:uid="{32BA65F2-A494-4627-8ACD-DF1A9794488B}"/>
    <cellStyle name="40% - Accent4 11" xfId="3417" hidden="1" xr:uid="{A95ACC3B-6519-4E2F-A301-447AE7590CB7}"/>
    <cellStyle name="40% - Accent4 11" xfId="4888" hidden="1" xr:uid="{2606FB67-3F14-4702-AE4A-B1FB15A7457C}"/>
    <cellStyle name="40% - Accent4 11" xfId="4964" hidden="1" xr:uid="{A963326F-B4FE-4209-A7CF-3F074C641EAC}"/>
    <cellStyle name="40% - Accent4 11" xfId="5042" hidden="1" xr:uid="{06C133B0-F22E-443E-9C59-5D0E891B121B}"/>
    <cellStyle name="40% - Accent4 11" xfId="5225" hidden="1" xr:uid="{878BF528-92E7-4674-A518-A51C5DCE77D3}"/>
    <cellStyle name="40% - Accent4 11" xfId="5301" hidden="1" xr:uid="{2566ED7B-12F3-41DF-B6C3-6682D9EC074A}"/>
    <cellStyle name="40% - Accent4 11" xfId="5379" hidden="1" xr:uid="{EA63F53C-A238-4B79-A486-9F81A00E16F9}"/>
    <cellStyle name="40% - Accent4 11" xfId="5562" hidden="1" xr:uid="{30BF1E30-806A-45EA-83DD-BEF9F5E38B42}"/>
    <cellStyle name="40% - Accent4 11" xfId="5638" hidden="1" xr:uid="{47CD834C-915F-4B53-9CCB-D3BD9728B6FE}"/>
    <cellStyle name="40% - Accent4 11" xfId="5740" hidden="1" xr:uid="{F3076AF6-4808-4A8D-81CA-A7825465D3A4}"/>
    <cellStyle name="40% - Accent4 11" xfId="5814" hidden="1" xr:uid="{05E4AB64-9433-4791-AF84-7370BDF45BD5}"/>
    <cellStyle name="40% - Accent4 11" xfId="5890" hidden="1" xr:uid="{463F6C64-ECC0-4D8D-8242-65D7F7A77F88}"/>
    <cellStyle name="40% - Accent4 11" xfId="5968" hidden="1" xr:uid="{129B2EE1-318B-48D2-9649-179EA0077E72}"/>
    <cellStyle name="40% - Accent4 11" xfId="6553" hidden="1" xr:uid="{793A8C2D-7225-4837-ADDD-59BB035CA9F6}"/>
    <cellStyle name="40% - Accent4 11" xfId="6629" hidden="1" xr:uid="{D778A9AA-FF70-4E30-A128-0574C8FE482D}"/>
    <cellStyle name="40% - Accent4 11" xfId="6708" hidden="1" xr:uid="{2A3D7E1D-BF1A-4D42-84C9-F92276C6B48E}"/>
    <cellStyle name="40% - Accent4 11" xfId="6732" hidden="1" xr:uid="{21FAF514-DB2F-4410-983C-97534474C0F5}"/>
    <cellStyle name="40% - Accent4 11" xfId="6423" hidden="1" xr:uid="{D120F665-A2D6-4FCF-90C8-7782F4F0B8CB}"/>
    <cellStyle name="40% - Accent4 11" xfId="6384" hidden="1" xr:uid="{B4099787-1C42-49AB-BA16-3F8D5CCE3686}"/>
    <cellStyle name="40% - Accent4 11" xfId="7148" hidden="1" xr:uid="{1AE79A9B-2412-485C-AC99-EEBB20162F95}"/>
    <cellStyle name="40% - Accent4 11" xfId="7224" hidden="1" xr:uid="{CAC1A563-5F2E-4DD3-9D50-0C93BB843FC2}"/>
    <cellStyle name="40% - Accent4 11" xfId="7302" hidden="1" xr:uid="{5DE7B940-EB33-42A5-BEB5-82112D3C4A1C}"/>
    <cellStyle name="40% - Accent4 11" xfId="7323" hidden="1" xr:uid="{6F55E897-8FFB-4409-9337-872B0CC3AD13}"/>
    <cellStyle name="40% - Accent4 11" xfId="6756" hidden="1" xr:uid="{643D73E1-2FBE-458A-9A7B-69E167791F5E}"/>
    <cellStyle name="40% - Accent4 11" xfId="6209" hidden="1" xr:uid="{0F52C586-0B48-4A09-BFD6-5B8BED3C1C23}"/>
    <cellStyle name="40% - Accent4 11" xfId="7680" hidden="1" xr:uid="{2BCB3427-9E26-4FE8-8AD1-D27CD1BCA7A2}"/>
    <cellStyle name="40% - Accent4 11" xfId="7756" hidden="1" xr:uid="{6AD46277-2F25-4DC1-8B38-6C137A6C2CA2}"/>
    <cellStyle name="40% - Accent4 11" xfId="7834" hidden="1" xr:uid="{CAF2B001-E4AF-411F-A4E1-830C7609FCCD}"/>
    <cellStyle name="40% - Accent4 11" xfId="8017" hidden="1" xr:uid="{DE75F2D1-6A46-4D60-ACE2-A372132FA7F0}"/>
    <cellStyle name="40% - Accent4 11" xfId="8093" hidden="1" xr:uid="{D521C1E7-D869-4C1C-8445-6F0A7CF90C3D}"/>
    <cellStyle name="40% - Accent4 11" xfId="8171" hidden="1" xr:uid="{DBFA2CD6-C5F0-41AD-AA36-EF4CBA7E1BA7}"/>
    <cellStyle name="40% - Accent4 11" xfId="8354" hidden="1" xr:uid="{00F26865-DCAA-467B-B334-6252DFF5B819}"/>
    <cellStyle name="40% - Accent4 11" xfId="8430" hidden="1" xr:uid="{2188BFCC-B9F1-4971-981D-E4E28E23314C}"/>
    <cellStyle name="40% - Accent4 12" xfId="168" hidden="1" xr:uid="{773EB4C2-F23F-402D-A4D4-4354FCDE18FF}"/>
    <cellStyle name="40% - Accent4 12" xfId="243" hidden="1" xr:uid="{6990CFE7-7B82-4D36-B9EA-6B3E4800084F}"/>
    <cellStyle name="40% - Accent4 12" xfId="318" hidden="1" xr:uid="{DE2E5E44-62F7-4BD7-9E28-B011237DE162}"/>
    <cellStyle name="40% - Accent4 12" xfId="396" hidden="1" xr:uid="{A0CF05B5-DCBA-4A8F-8CC2-EC3087512B67}"/>
    <cellStyle name="40% - Accent4 12" xfId="982" hidden="1" xr:uid="{339D3E15-AB60-4563-9828-23EC3CA4DBC6}"/>
    <cellStyle name="40% - Accent4 12" xfId="1057" hidden="1" xr:uid="{9FB81D1B-D8CC-465D-BC8C-74F40B012DB4}"/>
    <cellStyle name="40% - Accent4 12" xfId="1136" hidden="1" xr:uid="{B4759155-57F2-499B-B953-E790887B8A26}"/>
    <cellStyle name="40% - Accent4 12" xfId="1211" hidden="1" xr:uid="{B926AF34-F132-44AC-9B1F-2BF37CB45651}"/>
    <cellStyle name="40% - Accent4 12" xfId="851" hidden="1" xr:uid="{5EA392FB-6304-41FF-97B3-1809913B9A16}"/>
    <cellStyle name="40% - Accent4 12" xfId="873" hidden="1" xr:uid="{9BA670A4-B4D1-4AF9-9E57-90AB7C55944F}"/>
    <cellStyle name="40% - Accent4 12" xfId="1577" hidden="1" xr:uid="{F66DE0F5-AC57-4BFD-9648-421084E3A9D3}"/>
    <cellStyle name="40% - Accent4 12" xfId="1652" hidden="1" xr:uid="{8B6557B7-B3AA-4754-9498-EC057164512E}"/>
    <cellStyle name="40% - Accent4 12" xfId="1730" hidden="1" xr:uid="{04331C24-7EF5-4754-83A8-E784F86BC474}"/>
    <cellStyle name="40% - Accent4 12" xfId="1784" hidden="1" xr:uid="{0B211E83-E3C0-4623-95A5-952C1AABD43A}"/>
    <cellStyle name="40% - Accent4 12" xfId="1512" hidden="1" xr:uid="{83EE7650-58B9-4F8C-96B7-A188B2D53A6F}"/>
    <cellStyle name="40% - Accent4 12" xfId="901" hidden="1" xr:uid="{1B206710-5158-41E9-B423-E6CFE9E76877}"/>
    <cellStyle name="40% - Accent4 12" xfId="2109" hidden="1" xr:uid="{7386ECEA-2923-4596-A83A-B4DDDCFF0B1C}"/>
    <cellStyle name="40% - Accent4 12" xfId="2184" hidden="1" xr:uid="{590A992C-4AD8-40FA-B0C5-0A168A73BBDA}"/>
    <cellStyle name="40% - Accent4 12" xfId="2262" hidden="1" xr:uid="{3AD131EB-773B-4C0F-8860-96D3BC933E34}"/>
    <cellStyle name="40% - Accent4 12" xfId="2446" hidden="1" xr:uid="{C721D641-7AA5-4100-98FA-D5423F688540}"/>
    <cellStyle name="40% - Accent4 12" xfId="2521" hidden="1" xr:uid="{3A41BB83-BCEF-4E76-B798-BB7E9AC11C09}"/>
    <cellStyle name="40% - Accent4 12" xfId="2599" hidden="1" xr:uid="{9B05ACB7-BDC8-4BE2-9C5F-CF9A3BFE111F}"/>
    <cellStyle name="40% - Accent4 12" xfId="2783" hidden="1" xr:uid="{3ADE0614-D9F7-4F9A-B450-7D929CECE87F}"/>
    <cellStyle name="40% - Accent4 12" xfId="2858" hidden="1" xr:uid="{EF3AA99A-6A7E-491F-8583-3A53713D3816}"/>
    <cellStyle name="40% - Accent4 12" xfId="2961" hidden="1" xr:uid="{FC1118DD-E575-400A-8D33-7B19B7F1213F}"/>
    <cellStyle name="40% - Accent4 12" xfId="3036" hidden="1" xr:uid="{36229086-2F7D-4625-BB23-FFA8D86977B1}"/>
    <cellStyle name="40% - Accent4 12" xfId="3111" hidden="1" xr:uid="{6562619C-EA3B-4C01-8971-95AFA7CB5A9A}"/>
    <cellStyle name="40% - Accent4 12" xfId="3189" hidden="1" xr:uid="{CE61EF7D-E084-4028-960D-786A133612D2}"/>
    <cellStyle name="40% - Accent4 12" xfId="3775" hidden="1" xr:uid="{AB2435D1-FCF5-409B-AB2E-F3BC67814A4B}"/>
    <cellStyle name="40% - Accent4 12" xfId="3850" hidden="1" xr:uid="{6B3897EB-EF94-4782-9968-EAD52BA4FA57}"/>
    <cellStyle name="40% - Accent4 12" xfId="3929" hidden="1" xr:uid="{271B5B17-6C6E-4729-AAF2-35B427C4AD39}"/>
    <cellStyle name="40% - Accent4 12" xfId="4004" hidden="1" xr:uid="{945CD6D3-C412-4DA2-8138-D6C59271191B}"/>
    <cellStyle name="40% - Accent4 12" xfId="3644" hidden="1" xr:uid="{B51AD197-C405-4E3F-92D4-751ADEBF804A}"/>
    <cellStyle name="40% - Accent4 12" xfId="3666" hidden="1" xr:uid="{4CC89DD8-8D68-485B-9E3D-6BE96A2BD72B}"/>
    <cellStyle name="40% - Accent4 12" xfId="4370" hidden="1" xr:uid="{DEFACD12-8026-4C2B-9596-BA45AB20B594}"/>
    <cellStyle name="40% - Accent4 12" xfId="4445" hidden="1" xr:uid="{C753CAD4-DCE8-4E4C-ADBC-6CA0622D5975}"/>
    <cellStyle name="40% - Accent4 12" xfId="4523" hidden="1" xr:uid="{E8EA5318-2ABC-485A-9125-F6A780E557B8}"/>
    <cellStyle name="40% - Accent4 12" xfId="4577" hidden="1" xr:uid="{A14A568D-B455-4B9F-BDE3-DC1BE4663BCA}"/>
    <cellStyle name="40% - Accent4 12" xfId="4305" hidden="1" xr:uid="{B5D6983E-733E-4E0D-BBE4-2F7AC595C4E8}"/>
    <cellStyle name="40% - Accent4 12" xfId="3694" hidden="1" xr:uid="{37AA9209-D5AF-40A8-AA7E-2D13B73148C3}"/>
    <cellStyle name="40% - Accent4 12" xfId="4902" hidden="1" xr:uid="{3B7AF8A2-F502-4F35-8B0A-6257F545F0AE}"/>
    <cellStyle name="40% - Accent4 12" xfId="4977" hidden="1" xr:uid="{300957F4-E899-4B0B-9915-D7CB78B2EB37}"/>
    <cellStyle name="40% - Accent4 12" xfId="5055" hidden="1" xr:uid="{8F5856D2-41CC-4F3A-9073-B4B28DDF1D72}"/>
    <cellStyle name="40% - Accent4 12" xfId="5239" hidden="1" xr:uid="{FD2AAAB6-7293-4912-AD65-F825802FA8F1}"/>
    <cellStyle name="40% - Accent4 12" xfId="5314" hidden="1" xr:uid="{4E3EA3FD-ABB9-41F8-AA68-526983ACA13B}"/>
    <cellStyle name="40% - Accent4 12" xfId="5392" hidden="1" xr:uid="{387D448D-AB2A-4FD6-99A1-B8C8E03EBDAB}"/>
    <cellStyle name="40% - Accent4 12" xfId="5576" hidden="1" xr:uid="{82F4925B-C789-4CA5-89EC-45FB81F35AD8}"/>
    <cellStyle name="40% - Accent4 12" xfId="5651" hidden="1" xr:uid="{8CBA1434-26EF-4155-B35A-B37C404E549B}"/>
    <cellStyle name="40% - Accent4 12" xfId="5753" hidden="1" xr:uid="{0E8F72CA-D5C9-48B3-8276-E5CDCDBB8E70}"/>
    <cellStyle name="40% - Accent4 12" xfId="5828" hidden="1" xr:uid="{A136E727-60B4-436F-BC65-8E7F3443EC34}"/>
    <cellStyle name="40% - Accent4 12" xfId="5903" hidden="1" xr:uid="{B2C9B352-AF58-4BFC-B49D-296B812B7691}"/>
    <cellStyle name="40% - Accent4 12" xfId="5981" hidden="1" xr:uid="{83B2E7FB-528A-4A45-86DE-ED23C88D113D}"/>
    <cellStyle name="40% - Accent4 12" xfId="6567" hidden="1" xr:uid="{89DB44D2-C3F0-4DA2-BBA0-90AA4E54C813}"/>
    <cellStyle name="40% - Accent4 12" xfId="6642" hidden="1" xr:uid="{9026CF68-84DB-4873-8750-FA0FFA27465B}"/>
    <cellStyle name="40% - Accent4 12" xfId="6721" hidden="1" xr:uid="{EDD91DF3-2D86-46F8-BBB6-3CB3E02F7F85}"/>
    <cellStyle name="40% - Accent4 12" xfId="6796" hidden="1" xr:uid="{381BB99E-8FE2-4B85-8F2A-9335FC0C3FEE}"/>
    <cellStyle name="40% - Accent4 12" xfId="6436" hidden="1" xr:uid="{F099BCAC-EB10-43AB-A119-B306807C4A73}"/>
    <cellStyle name="40% - Accent4 12" xfId="6458" hidden="1" xr:uid="{757F8E09-F85A-42D8-95E2-4ED182115CF1}"/>
    <cellStyle name="40% - Accent4 12" xfId="7162" hidden="1" xr:uid="{AA706395-3A6F-4B1A-91E9-6B2726E8AFC8}"/>
    <cellStyle name="40% - Accent4 12" xfId="7237" hidden="1" xr:uid="{FEA56820-6F69-4169-A6A2-9C9D8786A559}"/>
    <cellStyle name="40% - Accent4 12" xfId="7315" hidden="1" xr:uid="{8EADBF71-3EA1-4AC6-8135-4E5A65C96ACA}"/>
    <cellStyle name="40% - Accent4 12" xfId="7369" hidden="1" xr:uid="{344AE550-CE9A-4138-8964-A44187B0D5A6}"/>
    <cellStyle name="40% - Accent4 12" xfId="7097" hidden="1" xr:uid="{CCFAC07E-5814-4D81-ACFC-00F10F9006C6}"/>
    <cellStyle name="40% - Accent4 12" xfId="6486" hidden="1" xr:uid="{44FF4186-C105-477B-8047-91D86B54667B}"/>
    <cellStyle name="40% - Accent4 12" xfId="7694" hidden="1" xr:uid="{327711F5-8D28-4275-94BA-4DF13EB3C471}"/>
    <cellStyle name="40% - Accent4 12" xfId="7769" hidden="1" xr:uid="{07CAF8B1-4F1D-4630-9BFA-CD3FF9696D1D}"/>
    <cellStyle name="40% - Accent4 12" xfId="7847" hidden="1" xr:uid="{5E77F2A1-ABB0-46BB-A899-40AE7D95D93D}"/>
    <cellStyle name="40% - Accent4 12" xfId="8031" hidden="1" xr:uid="{ACF6F930-8A92-4575-9786-3112554FBF36}"/>
    <cellStyle name="40% - Accent4 12" xfId="8106" hidden="1" xr:uid="{E78AD281-C8AF-4E0B-84B0-AD9BC492FF05}"/>
    <cellStyle name="40% - Accent4 12" xfId="8184" hidden="1" xr:uid="{A84A828C-15D1-4A84-B107-3ACDB3CA6A38}"/>
    <cellStyle name="40% - Accent4 12" xfId="8368" hidden="1" xr:uid="{E1F82CE9-8550-4039-BB84-4FCA52DDF74D}"/>
    <cellStyle name="40% - Accent4 12" xfId="8443" hidden="1" xr:uid="{82EC0CD3-A874-4571-B68D-CF08935D17FD}"/>
    <cellStyle name="40% - Accent4 13" xfId="409" hidden="1" xr:uid="{64253799-2DC1-4AD1-9D42-5835B1E8D4E0}"/>
    <cellStyle name="40% - Accent4 13" xfId="524" hidden="1" xr:uid="{B4C4B078-71C8-460C-A09B-65C7AA9CD0FF}"/>
    <cellStyle name="40% - Accent4 13" xfId="1247" hidden="1" xr:uid="{E1A1B5CD-6274-493C-9387-14DEBF57F3A8}"/>
    <cellStyle name="40% - Accent4 13" xfId="1420" hidden="1" xr:uid="{3B25FE92-3A97-41E3-8C40-D4CE32A274B9}"/>
    <cellStyle name="40% - Accent4 13" xfId="1813" hidden="1" xr:uid="{0135A424-2D7D-4C64-BE35-EF5609CE5142}"/>
    <cellStyle name="40% - Accent4 13" xfId="1961" hidden="1" xr:uid="{5F735A9C-8549-47F6-8C48-C9978F34500B}"/>
    <cellStyle name="40% - Accent4 13" xfId="2299" hidden="1" xr:uid="{43A9BD8B-CB71-4D9D-A6D8-38215421C068}"/>
    <cellStyle name="40% - Accent4 13" xfId="2636" hidden="1" xr:uid="{22875436-37E4-4914-9D0B-50F2B81DDE33}"/>
    <cellStyle name="40% - Accent4 13" xfId="3202" hidden="1" xr:uid="{CBF63514-BA3C-409E-B0F2-31E64207BF06}"/>
    <cellStyle name="40% - Accent4 13" xfId="3317" hidden="1" xr:uid="{0A2B6732-D2A0-44B9-93EC-4A28CBC7A890}"/>
    <cellStyle name="40% - Accent4 13" xfId="4040" hidden="1" xr:uid="{14B32A0D-AB8C-469D-BE2F-9321BBEF731B}"/>
    <cellStyle name="40% - Accent4 13" xfId="4213" hidden="1" xr:uid="{85DE7692-D8B0-4C57-831B-14886D58982D}"/>
    <cellStyle name="40% - Accent4 13" xfId="4606" hidden="1" xr:uid="{453C03B2-4FD6-4A18-9CFD-13CE1A5AA699}"/>
    <cellStyle name="40% - Accent4 13" xfId="4754" hidden="1" xr:uid="{E1487EEA-54B4-4C37-ABB7-306C1E05C0D2}"/>
    <cellStyle name="40% - Accent4 13" xfId="5092" hidden="1" xr:uid="{19ED8EC7-6B0E-4EF0-9C38-6260E5499C8C}"/>
    <cellStyle name="40% - Accent4 13" xfId="5429" hidden="1" xr:uid="{60B59DBF-E003-4F34-8356-E3276E818E93}"/>
    <cellStyle name="40% - Accent4 13" xfId="5994" hidden="1" xr:uid="{E55B98D4-4C4F-457E-B3DA-658ED76D3764}"/>
    <cellStyle name="40% - Accent4 13" xfId="6109" hidden="1" xr:uid="{566464C6-EDE4-48D0-B19A-B3CF6AE1043D}"/>
    <cellStyle name="40% - Accent4 13" xfId="6832" hidden="1" xr:uid="{99CEC837-119B-48F1-B119-8EC7CD4FFFF8}"/>
    <cellStyle name="40% - Accent4 13" xfId="7005" hidden="1" xr:uid="{38577976-BA3E-4079-988B-F95C09C5A850}"/>
    <cellStyle name="40% - Accent4 13" xfId="7398" hidden="1" xr:uid="{7A5D4144-CAE0-45F6-BBB9-E137D0FAF688}"/>
    <cellStyle name="40% - Accent4 13" xfId="7546" hidden="1" xr:uid="{F8D3AD73-A93F-4AC4-8ED8-0B8815F029CA}"/>
    <cellStyle name="40% - Accent4 13" xfId="7884" hidden="1" xr:uid="{F4CFF621-F878-42D2-AB59-000C596B1B3C}"/>
    <cellStyle name="40% - Accent4 13" xfId="8221" hidden="1" xr:uid="{D79FE304-9553-4E3C-BC7E-90AABCCFDA5B}"/>
    <cellStyle name="40% - Accent4 3 2 3 2" xfId="494" hidden="1" xr:uid="{0AB9B410-9817-438F-9BEE-45E96FF9C13F}"/>
    <cellStyle name="40% - Accent4 3 2 3 2" xfId="609" hidden="1" xr:uid="{7AB0ED6E-F9FC-4673-B76E-7C31948F76A8}"/>
    <cellStyle name="40% - Accent4 3 2 3 2" xfId="1332" hidden="1" xr:uid="{EB890683-3793-4E34-BBA4-414FBAF08DDC}"/>
    <cellStyle name="40% - Accent4 3 2 3 2" xfId="1505" hidden="1" xr:uid="{95EB6C73-DBD0-4593-9D44-DF59191FC9A7}"/>
    <cellStyle name="40% - Accent4 3 2 3 2" xfId="1898" hidden="1" xr:uid="{CDDEB517-4EB7-4D1C-A582-A2EA9425762F}"/>
    <cellStyle name="40% - Accent4 3 2 3 2" xfId="2046" hidden="1" xr:uid="{48A9FE5B-0063-4763-BE21-7E0F81EB484C}"/>
    <cellStyle name="40% - Accent4 3 2 3 2" xfId="2384" hidden="1" xr:uid="{F1F89207-BEC3-4F1B-8B7A-AF4641ADD62F}"/>
    <cellStyle name="40% - Accent4 3 2 3 2" xfId="2721" hidden="1" xr:uid="{1FEAFC00-9D8B-4A4E-9585-F20B9C3EC8C3}"/>
    <cellStyle name="40% - Accent4 3 2 3 2" xfId="3287" hidden="1" xr:uid="{E8FA7E6F-0419-4B5C-A87D-D0F3CA2C8B8D}"/>
    <cellStyle name="40% - Accent4 3 2 3 2" xfId="3402" hidden="1" xr:uid="{6C000564-4633-4B14-B21E-0D397086C6B9}"/>
    <cellStyle name="40% - Accent4 3 2 3 2" xfId="4125" hidden="1" xr:uid="{83FC38C7-61FD-4A43-A3E9-E9F1A12184EA}"/>
    <cellStyle name="40% - Accent4 3 2 3 2" xfId="4298" hidden="1" xr:uid="{1A273D84-E735-4FA1-9055-91CE0F26B5BF}"/>
    <cellStyle name="40% - Accent4 3 2 3 2" xfId="4691" hidden="1" xr:uid="{0485A76A-6AAF-4A18-B712-7FE7A520C12E}"/>
    <cellStyle name="40% - Accent4 3 2 3 2" xfId="4839" hidden="1" xr:uid="{497DFF49-936C-4A80-B857-226158861937}"/>
    <cellStyle name="40% - Accent4 3 2 3 2" xfId="5177" hidden="1" xr:uid="{EC1E2650-9AEF-4298-BCD6-53F7A0B5D52D}"/>
    <cellStyle name="40% - Accent4 3 2 3 2" xfId="5514" hidden="1" xr:uid="{9DC9F6EA-FA51-4BF3-B4A5-2D7887F43CC3}"/>
    <cellStyle name="40% - Accent4 3 2 3 2" xfId="6079" hidden="1" xr:uid="{09AF2D18-C870-47B4-B75D-DB54948CED74}"/>
    <cellStyle name="40% - Accent4 3 2 3 2" xfId="6194" hidden="1" xr:uid="{F4607BE0-A43E-4E96-AEB9-CFA600B68749}"/>
    <cellStyle name="40% - Accent4 3 2 3 2" xfId="6917" hidden="1" xr:uid="{0763236A-751D-424B-B73F-B59C7761CE20}"/>
    <cellStyle name="40% - Accent4 3 2 3 2" xfId="7090" hidden="1" xr:uid="{BAB23872-3880-4252-8513-B02C7FE8B2BF}"/>
    <cellStyle name="40% - Accent4 3 2 3 2" xfId="7483" hidden="1" xr:uid="{A150142C-6023-41AF-9F70-7C1684ADF8E7}"/>
    <cellStyle name="40% - Accent4 3 2 3 2" xfId="7631" hidden="1" xr:uid="{678E391C-5B8A-4FAA-A849-32A3662BCAF6}"/>
    <cellStyle name="40% - Accent4 3 2 3 2" xfId="7969" hidden="1" xr:uid="{1F72D577-9A4F-4223-80AD-489D8FC85DF3}"/>
    <cellStyle name="40% - Accent4 3 2 3 2" xfId="8306" hidden="1" xr:uid="{07FAF19D-D0B9-49C9-BFC8-6591920FEBFD}"/>
    <cellStyle name="40% - Accent4 3 2 4 2" xfId="463" hidden="1" xr:uid="{EB87144F-E769-454A-9221-DE3C970845D6}"/>
    <cellStyle name="40% - Accent4 3 2 4 2" xfId="578" hidden="1" xr:uid="{C1E2004A-C9AF-4B79-BC5E-67E89E31721D}"/>
    <cellStyle name="40% - Accent4 3 2 4 2" xfId="1301" hidden="1" xr:uid="{E0B0A17D-BE26-4AB5-B547-F9806F04154F}"/>
    <cellStyle name="40% - Accent4 3 2 4 2" xfId="1474" hidden="1" xr:uid="{A029A8F4-8D1A-4242-BAC5-E6AB559BDAAD}"/>
    <cellStyle name="40% - Accent4 3 2 4 2" xfId="1867" hidden="1" xr:uid="{A2DB9253-0CDB-44C6-8615-8D554699A447}"/>
    <cellStyle name="40% - Accent4 3 2 4 2" xfId="2015" hidden="1" xr:uid="{9EAC7CFE-75F5-428B-80F3-F490F604A809}"/>
    <cellStyle name="40% - Accent4 3 2 4 2" xfId="2353" hidden="1" xr:uid="{C40086DD-3FE3-49A6-9248-B13E63972B06}"/>
    <cellStyle name="40% - Accent4 3 2 4 2" xfId="2690" hidden="1" xr:uid="{FE034DCA-7765-4878-816D-140828F29244}"/>
    <cellStyle name="40% - Accent4 3 2 4 2" xfId="3256" hidden="1" xr:uid="{36F4F651-35A0-4AB6-8F6E-26922FEFCB26}"/>
    <cellStyle name="40% - Accent4 3 2 4 2" xfId="3371" hidden="1" xr:uid="{54D4713E-DDAA-425B-A233-1431C472BF3A}"/>
    <cellStyle name="40% - Accent4 3 2 4 2" xfId="4094" hidden="1" xr:uid="{0CBF441C-DD07-43FC-8B4A-6E3964A5C595}"/>
    <cellStyle name="40% - Accent4 3 2 4 2" xfId="4267" hidden="1" xr:uid="{EEF2ACF3-61A3-48D6-8F79-C009FDB82CEE}"/>
    <cellStyle name="40% - Accent4 3 2 4 2" xfId="4660" hidden="1" xr:uid="{05DDEC7E-D16D-4623-9C83-445646B9AD1C}"/>
    <cellStyle name="40% - Accent4 3 2 4 2" xfId="4808" hidden="1" xr:uid="{C1A37F3C-F1E7-4D2B-A62F-AE39AC176487}"/>
    <cellStyle name="40% - Accent4 3 2 4 2" xfId="5146" hidden="1" xr:uid="{BD459C7E-C1AE-4DED-BE81-567D0ECFCD8B}"/>
    <cellStyle name="40% - Accent4 3 2 4 2" xfId="5483" hidden="1" xr:uid="{DA0D5B11-9625-4442-9E65-0978B15D28AC}"/>
    <cellStyle name="40% - Accent4 3 2 4 2" xfId="6048" hidden="1" xr:uid="{5A78F3B6-276D-414E-9312-D9C1078B87E0}"/>
    <cellStyle name="40% - Accent4 3 2 4 2" xfId="6163" hidden="1" xr:uid="{656BDABC-E6C1-4F83-9F2A-04DE41115E8C}"/>
    <cellStyle name="40% - Accent4 3 2 4 2" xfId="6886" hidden="1" xr:uid="{B54CDC96-9240-417A-A28A-93124B89B2DD}"/>
    <cellStyle name="40% - Accent4 3 2 4 2" xfId="7059" hidden="1" xr:uid="{F1633B99-9941-486A-B419-A2F08FBCD4FD}"/>
    <cellStyle name="40% - Accent4 3 2 4 2" xfId="7452" hidden="1" xr:uid="{4E10740A-C06E-42E9-9B23-C184381C6EDB}"/>
    <cellStyle name="40% - Accent4 3 2 4 2" xfId="7600" hidden="1" xr:uid="{2B6FEC4A-5A18-4910-920F-0E68B10BF057}"/>
    <cellStyle name="40% - Accent4 3 2 4 2" xfId="7938" hidden="1" xr:uid="{7D024485-192A-4D84-A441-1EB4D6BCD574}"/>
    <cellStyle name="40% - Accent4 3 2 4 2" xfId="8275" hidden="1" xr:uid="{A331E598-F82D-4F92-A6C5-7870E72548CA}"/>
    <cellStyle name="40% - Accent4 3 3 3 2" xfId="462" hidden="1" xr:uid="{729AE446-6335-4FD1-86B9-DA09DD07E447}"/>
    <cellStyle name="40% - Accent4 3 3 3 2" xfId="577" hidden="1" xr:uid="{7497C22C-57C5-4BFA-A3B5-DD5569DAB3D2}"/>
    <cellStyle name="40% - Accent4 3 3 3 2" xfId="1300" hidden="1" xr:uid="{8C4CB175-0EF5-489C-8228-AC2AC8CECBEF}"/>
    <cellStyle name="40% - Accent4 3 3 3 2" xfId="1473" hidden="1" xr:uid="{26D3C62B-696B-49A3-988B-72DF8AD67EA3}"/>
    <cellStyle name="40% - Accent4 3 3 3 2" xfId="1866" hidden="1" xr:uid="{E7CF827C-F466-485B-9A8D-A6A5D31E5DB1}"/>
    <cellStyle name="40% - Accent4 3 3 3 2" xfId="2014" hidden="1" xr:uid="{3139E2AA-DE76-4C82-8185-AA252DB66326}"/>
    <cellStyle name="40% - Accent4 3 3 3 2" xfId="2352" hidden="1" xr:uid="{A5D72BEC-D184-4AC5-972E-A08E2046AA9F}"/>
    <cellStyle name="40% - Accent4 3 3 3 2" xfId="2689" hidden="1" xr:uid="{D0B2799E-62F6-4D93-8AFE-F43685028C01}"/>
    <cellStyle name="40% - Accent4 3 3 3 2" xfId="3255" hidden="1" xr:uid="{8BD260F9-508F-450D-8A14-4B491F8123B7}"/>
    <cellStyle name="40% - Accent4 3 3 3 2" xfId="3370" hidden="1" xr:uid="{08B67AD7-9CFE-4C79-8109-DD4F9ED398EE}"/>
    <cellStyle name="40% - Accent4 3 3 3 2" xfId="4093" hidden="1" xr:uid="{E1922B68-BD71-4EA4-A216-1614963FE32C}"/>
    <cellStyle name="40% - Accent4 3 3 3 2" xfId="4266" hidden="1" xr:uid="{E03CB721-1542-403B-83E6-3ECF3D406CFF}"/>
    <cellStyle name="40% - Accent4 3 3 3 2" xfId="4659" hidden="1" xr:uid="{C91867E6-FC79-41AA-AB21-D4FE5F37DD97}"/>
    <cellStyle name="40% - Accent4 3 3 3 2" xfId="4807" hidden="1" xr:uid="{C8618E36-F6F6-4D99-B3E6-07A2228B256C}"/>
    <cellStyle name="40% - Accent4 3 3 3 2" xfId="5145" hidden="1" xr:uid="{1886CBD4-87F8-477B-B3EC-D024AD49E2B9}"/>
    <cellStyle name="40% - Accent4 3 3 3 2" xfId="5482" hidden="1" xr:uid="{6EA330C0-E28F-42C8-9448-5F20D66D13FB}"/>
    <cellStyle name="40% - Accent4 3 3 3 2" xfId="6047" hidden="1" xr:uid="{21577BE7-7248-4975-AB2C-CEF5748152D2}"/>
    <cellStyle name="40% - Accent4 3 3 3 2" xfId="6162" hidden="1" xr:uid="{5250B979-5309-4AB9-9F82-FE3996385261}"/>
    <cellStyle name="40% - Accent4 3 3 3 2" xfId="6885" hidden="1" xr:uid="{03AF1CBF-937C-4433-BF7D-CA88257E01D3}"/>
    <cellStyle name="40% - Accent4 3 3 3 2" xfId="7058" hidden="1" xr:uid="{425E3106-F791-41D6-9799-6445501123BA}"/>
    <cellStyle name="40% - Accent4 3 3 3 2" xfId="7451" hidden="1" xr:uid="{2D5FD9E3-9351-49AE-9F70-037D7C481FFD}"/>
    <cellStyle name="40% - Accent4 3 3 3 2" xfId="7599" hidden="1" xr:uid="{05A0C38B-8CD7-442F-B6C7-077F82505C79}"/>
    <cellStyle name="40% - Accent4 3 3 3 2" xfId="7937" hidden="1" xr:uid="{14749F71-F23F-477B-A79F-26894765BD6D}"/>
    <cellStyle name="40% - Accent4 3 3 3 2" xfId="8274" hidden="1" xr:uid="{3AC2870C-7251-46A0-BAD6-2D8ECF6CEC4F}"/>
    <cellStyle name="40% - Accent4 4 2 3 2" xfId="495" hidden="1" xr:uid="{09F74F57-0BDA-441A-A033-3DC653186BFF}"/>
    <cellStyle name="40% - Accent4 4 2 3 2" xfId="610" hidden="1" xr:uid="{88BFAFB9-CF6D-4E3F-97F6-C208DAF6F50D}"/>
    <cellStyle name="40% - Accent4 4 2 3 2" xfId="1333" hidden="1" xr:uid="{0EF64B7F-9248-4368-814E-72D6FFCC7E79}"/>
    <cellStyle name="40% - Accent4 4 2 3 2" xfId="1506" hidden="1" xr:uid="{0125BA00-F5C4-48BB-A6E0-456D65CBF6A2}"/>
    <cellStyle name="40% - Accent4 4 2 3 2" xfId="1899" hidden="1" xr:uid="{5F32E6D8-0DF9-476D-84F0-26DF7D3C2105}"/>
    <cellStyle name="40% - Accent4 4 2 3 2" xfId="2047" hidden="1" xr:uid="{2BFCA4E3-A480-45BA-9B9B-12FF0406EFF4}"/>
    <cellStyle name="40% - Accent4 4 2 3 2" xfId="2385" hidden="1" xr:uid="{2871F4D5-9682-49A4-97DC-C7A69C2FF322}"/>
    <cellStyle name="40% - Accent4 4 2 3 2" xfId="2722" hidden="1" xr:uid="{6A2FA9F1-66D5-4381-A132-5532E76686AF}"/>
    <cellStyle name="40% - Accent4 4 2 3 2" xfId="3288" hidden="1" xr:uid="{5268B961-121D-44A2-BADC-D20BCFABCE16}"/>
    <cellStyle name="40% - Accent4 4 2 3 2" xfId="3403" hidden="1" xr:uid="{CCCA9DAB-DEB8-4E8A-B3A9-68DE3020BDD2}"/>
    <cellStyle name="40% - Accent4 4 2 3 2" xfId="4126" hidden="1" xr:uid="{61F45FC9-ACA3-4B60-8805-81BD74C76F99}"/>
    <cellStyle name="40% - Accent4 4 2 3 2" xfId="4299" hidden="1" xr:uid="{57108688-245C-4C22-87F2-46059C7B4632}"/>
    <cellStyle name="40% - Accent4 4 2 3 2" xfId="4692" hidden="1" xr:uid="{C8A840B7-817A-41A8-8E47-0C45B18071E1}"/>
    <cellStyle name="40% - Accent4 4 2 3 2" xfId="4840" hidden="1" xr:uid="{B4C533D3-1AC8-47A5-B68E-1F56AD32A9C8}"/>
    <cellStyle name="40% - Accent4 4 2 3 2" xfId="5178" hidden="1" xr:uid="{3FB63909-D2D9-48C8-AD9A-D192AF28D883}"/>
    <cellStyle name="40% - Accent4 4 2 3 2" xfId="5515" hidden="1" xr:uid="{0B0B6A9F-A0DD-4D75-902A-FFAC4D0108EE}"/>
    <cellStyle name="40% - Accent4 4 2 3 2" xfId="6080" hidden="1" xr:uid="{71F893C1-40EF-4914-98C3-7BD87C06E5D9}"/>
    <cellStyle name="40% - Accent4 4 2 3 2" xfId="6195" hidden="1" xr:uid="{CFFB11CA-4412-4B25-B763-084253D11F8D}"/>
    <cellStyle name="40% - Accent4 4 2 3 2" xfId="6918" hidden="1" xr:uid="{8A8B4D90-F0AB-4438-BAFE-FCA22ACAB92D}"/>
    <cellStyle name="40% - Accent4 4 2 3 2" xfId="7091" hidden="1" xr:uid="{3F41F669-BE4F-4306-981E-79A301192D36}"/>
    <cellStyle name="40% - Accent4 4 2 3 2" xfId="7484" hidden="1" xr:uid="{B1369BAB-CB74-4FFF-AA39-8B6925A73FD8}"/>
    <cellStyle name="40% - Accent4 4 2 3 2" xfId="7632" hidden="1" xr:uid="{75120A60-1E27-4077-8F10-3B22A1E3EB74}"/>
    <cellStyle name="40% - Accent4 4 2 3 2" xfId="7970" hidden="1" xr:uid="{E48C369E-ACFA-49F7-86BE-5EF040F7925D}"/>
    <cellStyle name="40% - Accent4 4 2 3 2" xfId="8307" hidden="1" xr:uid="{BAB62969-319E-4235-93B1-96560F002F57}"/>
    <cellStyle name="40% - Accent4 4 2 4 2" xfId="465" hidden="1" xr:uid="{D8E4F3BA-B7F7-4CA4-96B4-0E03E4C69190}"/>
    <cellStyle name="40% - Accent4 4 2 4 2" xfId="580" hidden="1" xr:uid="{80C99E6A-A3DB-4C9C-B6F8-20B73DE109E1}"/>
    <cellStyle name="40% - Accent4 4 2 4 2" xfId="1303" hidden="1" xr:uid="{522F6DCC-E503-45DF-A05E-462E1EAFE4F6}"/>
    <cellStyle name="40% - Accent4 4 2 4 2" xfId="1476" hidden="1" xr:uid="{CC6640C3-3D85-4958-B61A-A681AC9216F3}"/>
    <cellStyle name="40% - Accent4 4 2 4 2" xfId="1869" hidden="1" xr:uid="{E9E432E2-A1F1-4CE7-B3FD-0ADCF02B0DFE}"/>
    <cellStyle name="40% - Accent4 4 2 4 2" xfId="2017" hidden="1" xr:uid="{E2B0F3D2-5BAE-4F77-866E-101CEFCA339E}"/>
    <cellStyle name="40% - Accent4 4 2 4 2" xfId="2355" hidden="1" xr:uid="{C7AA1068-65FD-4647-84E4-7EA2183E05DE}"/>
    <cellStyle name="40% - Accent4 4 2 4 2" xfId="2692" hidden="1" xr:uid="{281D85D2-DA11-4AC1-A38E-4C596956CD6A}"/>
    <cellStyle name="40% - Accent4 4 2 4 2" xfId="3258" hidden="1" xr:uid="{15F25206-4AB3-4ECF-BF26-809E2B15E9B5}"/>
    <cellStyle name="40% - Accent4 4 2 4 2" xfId="3373" hidden="1" xr:uid="{5FE88065-1130-4132-88E8-A4589ABCF655}"/>
    <cellStyle name="40% - Accent4 4 2 4 2" xfId="4096" hidden="1" xr:uid="{4F77931D-0480-4785-A823-AB7EF87B41D2}"/>
    <cellStyle name="40% - Accent4 4 2 4 2" xfId="4269" hidden="1" xr:uid="{87DACBAA-D399-486D-9C5F-F586DB2BC033}"/>
    <cellStyle name="40% - Accent4 4 2 4 2" xfId="4662" hidden="1" xr:uid="{F5594126-4F3E-4D81-B00C-D624437694FB}"/>
    <cellStyle name="40% - Accent4 4 2 4 2" xfId="4810" hidden="1" xr:uid="{29C2244D-AF2D-47F2-92B9-ABA0F68BCFD6}"/>
    <cellStyle name="40% - Accent4 4 2 4 2" xfId="5148" hidden="1" xr:uid="{80DA6E1F-9D0A-4BC2-96C3-F14BF9AAADFC}"/>
    <cellStyle name="40% - Accent4 4 2 4 2" xfId="5485" hidden="1" xr:uid="{2D9841A7-9706-4F38-996D-463A71F5886C}"/>
    <cellStyle name="40% - Accent4 4 2 4 2" xfId="6050" hidden="1" xr:uid="{4D950F6F-AA09-4AD1-9D80-D95C2E82FD2F}"/>
    <cellStyle name="40% - Accent4 4 2 4 2" xfId="6165" hidden="1" xr:uid="{85C10404-5D49-4A78-B258-3C6DFBBE3F8A}"/>
    <cellStyle name="40% - Accent4 4 2 4 2" xfId="6888" hidden="1" xr:uid="{102BE4CB-CCC1-4640-BC18-E772A573B0A2}"/>
    <cellStyle name="40% - Accent4 4 2 4 2" xfId="7061" hidden="1" xr:uid="{6AAC448C-98B5-43AF-8242-C55E3DDCE93A}"/>
    <cellStyle name="40% - Accent4 4 2 4 2" xfId="7454" hidden="1" xr:uid="{562A933B-D567-4C3C-8351-41F5269A4398}"/>
    <cellStyle name="40% - Accent4 4 2 4 2" xfId="7602" hidden="1" xr:uid="{82463EA7-B8D9-4396-9DB7-E007E9A55F49}"/>
    <cellStyle name="40% - Accent4 4 2 4 2" xfId="7940" hidden="1" xr:uid="{945278B6-E473-4605-9ED5-CAA3CFF60FC0}"/>
    <cellStyle name="40% - Accent4 4 2 4 2" xfId="8277" hidden="1" xr:uid="{6281E4C1-F46F-430D-B2FB-B849E36F1C3F}"/>
    <cellStyle name="40% - Accent4 4 3 3 2" xfId="464" hidden="1" xr:uid="{EF6A9ACD-41FB-42B5-A6B7-4AE2A7FFABD0}"/>
    <cellStyle name="40% - Accent4 4 3 3 2" xfId="579" hidden="1" xr:uid="{B1217E0C-5A3B-47AD-8A26-DEE308226C22}"/>
    <cellStyle name="40% - Accent4 4 3 3 2" xfId="1302" hidden="1" xr:uid="{05AE1D8D-86F1-45BC-B0BF-2E252C8FFF44}"/>
    <cellStyle name="40% - Accent4 4 3 3 2" xfId="1475" hidden="1" xr:uid="{6D1D0777-7116-45A5-9B4E-B89CCD4EC2D7}"/>
    <cellStyle name="40% - Accent4 4 3 3 2" xfId="1868" hidden="1" xr:uid="{65659846-F825-491A-8207-2458CB18FC21}"/>
    <cellStyle name="40% - Accent4 4 3 3 2" xfId="2016" hidden="1" xr:uid="{9B0B0948-0216-4B34-95F5-138F74DD926A}"/>
    <cellStyle name="40% - Accent4 4 3 3 2" xfId="2354" hidden="1" xr:uid="{A38BE6C6-4E7F-4F2F-B52D-EDE0C387BD5F}"/>
    <cellStyle name="40% - Accent4 4 3 3 2" xfId="2691" hidden="1" xr:uid="{5728D287-576B-4D73-84E4-2211A9D2FA3F}"/>
    <cellStyle name="40% - Accent4 4 3 3 2" xfId="3257" hidden="1" xr:uid="{BC126C24-369B-445B-8E31-5B79C83F2B71}"/>
    <cellStyle name="40% - Accent4 4 3 3 2" xfId="3372" hidden="1" xr:uid="{A0D6B529-27CA-4E1D-9DF3-3BF6EDD8407C}"/>
    <cellStyle name="40% - Accent4 4 3 3 2" xfId="4095" hidden="1" xr:uid="{763F9209-7361-4BC5-8402-F61B22C68279}"/>
    <cellStyle name="40% - Accent4 4 3 3 2" xfId="4268" hidden="1" xr:uid="{CEEDACF5-3B0A-4D5C-AB4C-C729B70200B8}"/>
    <cellStyle name="40% - Accent4 4 3 3 2" xfId="4661" hidden="1" xr:uid="{2B74FAA3-301B-496E-9C15-5887700BCDBA}"/>
    <cellStyle name="40% - Accent4 4 3 3 2" xfId="4809" hidden="1" xr:uid="{AAC5EBB2-20B8-4909-A78E-DA1452B888B2}"/>
    <cellStyle name="40% - Accent4 4 3 3 2" xfId="5147" hidden="1" xr:uid="{2D855514-83EF-4A56-A176-52CB86B28A02}"/>
    <cellStyle name="40% - Accent4 4 3 3 2" xfId="5484" hidden="1" xr:uid="{AFC7F2BD-C78B-4EEF-9CCA-766566F766AC}"/>
    <cellStyle name="40% - Accent4 4 3 3 2" xfId="6049" hidden="1" xr:uid="{6EF5C503-FACF-4B9A-9CBF-FE9141F8F98C}"/>
    <cellStyle name="40% - Accent4 4 3 3 2" xfId="6164" hidden="1" xr:uid="{D842F39E-DC59-4804-8B14-53FFB1CD5C23}"/>
    <cellStyle name="40% - Accent4 4 3 3 2" xfId="6887" hidden="1" xr:uid="{C8E73403-5418-4C3B-8656-D285CBC1BDAF}"/>
    <cellStyle name="40% - Accent4 4 3 3 2" xfId="7060" hidden="1" xr:uid="{6B9A8052-3A6E-4034-A212-1BC0C8B2FBF4}"/>
    <cellStyle name="40% - Accent4 4 3 3 2" xfId="7453" hidden="1" xr:uid="{8E3521C4-7251-41A8-93A3-C7C6101EF149}"/>
    <cellStyle name="40% - Accent4 4 3 3 2" xfId="7601" hidden="1" xr:uid="{DB80C220-FC8E-4A37-B035-8CB9BEB81598}"/>
    <cellStyle name="40% - Accent4 4 3 3 2" xfId="7939" hidden="1" xr:uid="{59C64923-7866-464D-A211-AA2CA90A8D2D}"/>
    <cellStyle name="40% - Accent4 4 3 3 2" xfId="8276" hidden="1" xr:uid="{3B474055-60BF-4F24-A1A0-AB28159ACE32}"/>
    <cellStyle name="40% - Accent4 5 2" xfId="423" hidden="1" xr:uid="{200E76AA-4758-4445-AC32-DFF5E9229ACC}"/>
    <cellStyle name="40% - Accent4 5 2" xfId="538" hidden="1" xr:uid="{8B2E1D29-F16E-42F8-9303-AFC0E2750A48}"/>
    <cellStyle name="40% - Accent4 5 2" xfId="1261" hidden="1" xr:uid="{952A1017-A271-412C-B561-1F1375E70459}"/>
    <cellStyle name="40% - Accent4 5 2" xfId="1434" hidden="1" xr:uid="{53F3C478-B29B-451F-936E-778D59CCBFF9}"/>
    <cellStyle name="40% - Accent4 5 2" xfId="1827" hidden="1" xr:uid="{A3D68CFA-B17A-46E0-90FA-54092D1AC088}"/>
    <cellStyle name="40% - Accent4 5 2" xfId="1975" hidden="1" xr:uid="{65901150-6688-44B7-A71D-1DED6D5C8390}"/>
    <cellStyle name="40% - Accent4 5 2" xfId="2313" hidden="1" xr:uid="{A5CA31C8-43C4-41E7-BADB-29D963875DC6}"/>
    <cellStyle name="40% - Accent4 5 2" xfId="2650" hidden="1" xr:uid="{EA1FF20B-34A0-4CE1-82EF-9C0510E8A2B3}"/>
    <cellStyle name="40% - Accent4 5 2" xfId="3216" hidden="1" xr:uid="{F2EB3D87-571B-48C7-A550-5164F673F05A}"/>
    <cellStyle name="40% - Accent4 5 2" xfId="3331" hidden="1" xr:uid="{9ADFA320-EB02-4BD6-A900-8AE693B8534C}"/>
    <cellStyle name="40% - Accent4 5 2" xfId="4054" hidden="1" xr:uid="{B5A1324B-26C9-4CFE-878C-F8DC5F36D052}"/>
    <cellStyle name="40% - Accent4 5 2" xfId="4227" hidden="1" xr:uid="{BF85CE97-C788-457A-A633-D2B884AB5654}"/>
    <cellStyle name="40% - Accent4 5 2" xfId="4620" hidden="1" xr:uid="{A2B0B4D8-FFDA-4E20-B2F5-FEC761FC8048}"/>
    <cellStyle name="40% - Accent4 5 2" xfId="4768" hidden="1" xr:uid="{2A0C8206-7877-4410-A04C-FC62BCC09FA2}"/>
    <cellStyle name="40% - Accent4 5 2" xfId="5106" hidden="1" xr:uid="{D7205532-CB05-4185-AC9E-28690D2062CF}"/>
    <cellStyle name="40% - Accent4 5 2" xfId="5443" hidden="1" xr:uid="{E9B67929-31B6-4C28-9726-99E2F204AC1F}"/>
    <cellStyle name="40% - Accent4 5 2" xfId="6008" hidden="1" xr:uid="{1497B415-9732-48F7-9177-9AB2368E3A4B}"/>
    <cellStyle name="40% - Accent4 5 2" xfId="6123" hidden="1" xr:uid="{A030C005-6B71-4D0C-A1B7-B408D87D321B}"/>
    <cellStyle name="40% - Accent4 5 2" xfId="6846" hidden="1" xr:uid="{86219614-FF23-4BBB-A551-619C0039B508}"/>
    <cellStyle name="40% - Accent4 5 2" xfId="7019" hidden="1" xr:uid="{B7968CBC-8D46-45D5-9EDC-DB2FBD359F68}"/>
    <cellStyle name="40% - Accent4 5 2" xfId="7412" hidden="1" xr:uid="{56EAA826-5D40-4EC2-B13A-AD29BD4109E6}"/>
    <cellStyle name="40% - Accent4 5 2" xfId="7560" hidden="1" xr:uid="{0F6D7FE2-AEEE-4FBE-AFC5-579070DBCA58}"/>
    <cellStyle name="40% - Accent4 5 2" xfId="7898" hidden="1" xr:uid="{E965EA53-908E-4605-ABA2-2FE826FEA132}"/>
    <cellStyle name="40% - Accent4 5 2" xfId="8235" hidden="1" xr:uid="{54FD2CCE-2559-4837-8405-386B9126D779}"/>
    <cellStyle name="40% - Accent4 7" xfId="100" hidden="1" xr:uid="{EC759792-1CA0-43F3-8200-852DC52ADE06}"/>
    <cellStyle name="40% - Accent4 7" xfId="191" hidden="1" xr:uid="{E5E9EE3D-8C44-469A-A4BC-78D8CD3BBDFB}"/>
    <cellStyle name="40% - Accent4 7" xfId="268" hidden="1" xr:uid="{17DA7BBD-97C9-4BAA-835E-1DCA95D9BEC8}"/>
    <cellStyle name="40% - Accent4 7" xfId="346" hidden="1" xr:uid="{355050B8-3229-4071-837E-F3690285FB98}"/>
    <cellStyle name="40% - Accent4 7" xfId="930" hidden="1" xr:uid="{947D75AE-1AD6-4ACD-A67F-02BECAE4CDB2}"/>
    <cellStyle name="40% - Accent4 7" xfId="1007" hidden="1" xr:uid="{3267A757-0751-428C-9712-CBE33A25FA1E}"/>
    <cellStyle name="40% - Accent4 7" xfId="1086" hidden="1" xr:uid="{7E332722-A220-4C06-80D5-082E6C3BF990}"/>
    <cellStyle name="40% - Accent4 7" xfId="778" hidden="1" xr:uid="{0ED6A6AE-C266-432E-AC00-5BD799717CF5}"/>
    <cellStyle name="40% - Accent4 7" xfId="1195" hidden="1" xr:uid="{FB884340-8BB0-4DA6-A4DD-B0B1981D4646}"/>
    <cellStyle name="40% - Accent4 7" xfId="788" hidden="1" xr:uid="{B60B4B95-ED71-464F-A892-EA8020F51E90}"/>
    <cellStyle name="40% - Accent4 7" xfId="659" hidden="1" xr:uid="{BB57F6D6-FAB2-4E43-84AB-F72675C8816B}"/>
    <cellStyle name="40% - Accent4 7" xfId="1602" hidden="1" xr:uid="{FCA87486-964A-4B61-AD94-11589738C96A}"/>
    <cellStyle name="40% - Accent4 7" xfId="1680" hidden="1" xr:uid="{EA306AFB-3EAF-407A-A225-872EBE41AAB3}"/>
    <cellStyle name="40% - Accent4 7" xfId="824" hidden="1" xr:uid="{69F23BEF-6BEB-4C26-A507-2FC7D1827A88}"/>
    <cellStyle name="40% - Accent4 7" xfId="1775" hidden="1" xr:uid="{CE2DC537-26D0-406B-8008-C61D1AA34367}"/>
    <cellStyle name="40% - Accent4 7" xfId="1360" hidden="1" xr:uid="{787E50C6-2D5D-4292-8C3E-7EE97E9E3889}"/>
    <cellStyle name="40% - Accent4 7" xfId="709" hidden="1" xr:uid="{B0B74402-F7E0-4584-A23E-3DDCFCA421D2}"/>
    <cellStyle name="40% - Accent4 7" xfId="2134" hidden="1" xr:uid="{B1BF6BA7-7466-4CF8-BF25-11F15776CC67}"/>
    <cellStyle name="40% - Accent4 7" xfId="2212" hidden="1" xr:uid="{80EF020C-CE46-433E-95D5-6E17DDA54253}"/>
    <cellStyle name="40% - Accent4 7" xfId="1763" hidden="1" xr:uid="{901ABDC8-0B75-4142-AEF0-C4D0A3FD9B68}"/>
    <cellStyle name="40% - Accent4 7" xfId="2471" hidden="1" xr:uid="{BB0A918D-4BA3-4CC9-8D00-4DBE20E1A033}"/>
    <cellStyle name="40% - Accent4 7" xfId="2549" hidden="1" xr:uid="{23B5AAED-B411-4CC0-B57A-C1CE489E79F3}"/>
    <cellStyle name="40% - Accent4 7" xfId="1381" hidden="1" xr:uid="{97BD6031-9CE2-49D8-A95E-9E2701BB85FB}"/>
    <cellStyle name="40% - Accent4 7" xfId="2808" hidden="1" xr:uid="{D966440D-116A-4B0F-A7FF-43109E8FADA8}"/>
    <cellStyle name="40% - Accent4 7" xfId="2893" hidden="1" xr:uid="{2C73698D-5E38-4342-A1B9-0C96CF9CA63B}"/>
    <cellStyle name="40% - Accent4 7" xfId="2984" hidden="1" xr:uid="{B599798D-7F6B-4473-BE0B-F1FF5E640E82}"/>
    <cellStyle name="40% - Accent4 7" xfId="3061" hidden="1" xr:uid="{AE300521-784C-4F76-892D-AF340D5E5DF4}"/>
    <cellStyle name="40% - Accent4 7" xfId="3139" hidden="1" xr:uid="{42853FA8-E95F-4EE1-A959-5E853F3C653E}"/>
    <cellStyle name="40% - Accent4 7" xfId="3723" hidden="1" xr:uid="{B81008D0-312D-4F17-93EC-FBC8640A1B2B}"/>
    <cellStyle name="40% - Accent4 7" xfId="3800" hidden="1" xr:uid="{BA0C9CF6-8D49-4EDD-94C5-6EF377C453AA}"/>
    <cellStyle name="40% - Accent4 7" xfId="3879" hidden="1" xr:uid="{A6086036-F26D-4C6A-9023-A977C8F8E217}"/>
    <cellStyle name="40% - Accent4 7" xfId="3571" hidden="1" xr:uid="{E6721D98-F5B1-4DE6-A6EB-004727D58360}"/>
    <cellStyle name="40% - Accent4 7" xfId="3988" hidden="1" xr:uid="{E037317C-25C1-48B9-8390-679300430930}"/>
    <cellStyle name="40% - Accent4 7" xfId="3581" hidden="1" xr:uid="{45C376D0-4090-4BB4-9BC1-587ECA95079A}"/>
    <cellStyle name="40% - Accent4 7" xfId="3452" hidden="1" xr:uid="{6988412D-7D34-4149-B22D-BBA22BD66094}"/>
    <cellStyle name="40% - Accent4 7" xfId="4395" hidden="1" xr:uid="{9D1DE980-2B95-46BF-8701-633F21696A96}"/>
    <cellStyle name="40% - Accent4 7" xfId="4473" hidden="1" xr:uid="{E422A8A7-CF65-4BBA-877D-443AD8E8B537}"/>
    <cellStyle name="40% - Accent4 7" xfId="3617" hidden="1" xr:uid="{79A52035-4D83-4723-AB3E-DD3B8E474DF9}"/>
    <cellStyle name="40% - Accent4 7" xfId="4568" hidden="1" xr:uid="{3CE13041-1519-411E-BD6B-DFA7EE583F58}"/>
    <cellStyle name="40% - Accent4 7" xfId="4153" hidden="1" xr:uid="{D0C2ACC6-5B7A-4E4F-9598-54C5544E6D11}"/>
    <cellStyle name="40% - Accent4 7" xfId="3502" hidden="1" xr:uid="{0EFB7A77-089F-40D1-9DEA-2D3FF3183D34}"/>
    <cellStyle name="40% - Accent4 7" xfId="4927" hidden="1" xr:uid="{77792EE9-8530-4DB8-B12E-4AF0C5F73643}"/>
    <cellStyle name="40% - Accent4 7" xfId="5005" hidden="1" xr:uid="{22C0F9E9-2A71-42EE-9EDC-13DD1F156B28}"/>
    <cellStyle name="40% - Accent4 7" xfId="4556" hidden="1" xr:uid="{879929B9-E118-4C83-AD8E-5FBBA86AD0C9}"/>
    <cellStyle name="40% - Accent4 7" xfId="5264" hidden="1" xr:uid="{A318E5DB-01BB-4F72-BD44-CC692C921A9E}"/>
    <cellStyle name="40% - Accent4 7" xfId="5342" hidden="1" xr:uid="{DEB90C8F-B267-41FB-8BCD-EB24837E8DF4}"/>
    <cellStyle name="40% - Accent4 7" xfId="4174" hidden="1" xr:uid="{EBA749A9-45D1-40E2-A9C3-044B22FA2B43}"/>
    <cellStyle name="40% - Accent4 7" xfId="5601" hidden="1" xr:uid="{EAB8D3F4-8C24-4842-8B2F-29F25FF4ED16}"/>
    <cellStyle name="40% - Accent4 7" xfId="5685" hidden="1" xr:uid="{1E775BEA-E523-41E6-A69F-F0DA6E37C577}"/>
    <cellStyle name="40% - Accent4 7" xfId="5776" hidden="1" xr:uid="{383348D8-0B59-446A-AFEF-167F2AAF07D9}"/>
    <cellStyle name="40% - Accent4 7" xfId="5853" hidden="1" xr:uid="{F75AEEB0-BFF5-412E-A61A-71DEC4A5199E}"/>
    <cellStyle name="40% - Accent4 7" xfId="5931" hidden="1" xr:uid="{96168035-A708-4B01-AB8B-61A7B4ED8C46}"/>
    <cellStyle name="40% - Accent4 7" xfId="6515" hidden="1" xr:uid="{1CCCBA1E-C34B-41F5-9FB5-F493E2F78E0F}"/>
    <cellStyle name="40% - Accent4 7" xfId="6592" hidden="1" xr:uid="{6E5FB504-E957-4757-8783-D64E03D6D41B}"/>
    <cellStyle name="40% - Accent4 7" xfId="6671" hidden="1" xr:uid="{A5FE4C21-8298-4D48-BC6F-99FF823C7003}"/>
    <cellStyle name="40% - Accent4 7" xfId="6363" hidden="1" xr:uid="{7CF03D3A-8A3B-4CCA-8C12-3A9DA58796F6}"/>
    <cellStyle name="40% - Accent4 7" xfId="6780" hidden="1" xr:uid="{B11164D6-FDB7-4AFD-A20D-28070DF43C11}"/>
    <cellStyle name="40% - Accent4 7" xfId="6373" hidden="1" xr:uid="{A5874E8F-151C-453E-BFAC-1BF01BC760D5}"/>
    <cellStyle name="40% - Accent4 7" xfId="6244" hidden="1" xr:uid="{A3B92163-15F8-47A6-AA77-B65C804F6779}"/>
    <cellStyle name="40% - Accent4 7" xfId="7187" hidden="1" xr:uid="{E2E5ABC7-879B-4EFC-ADB4-0A3ACD0BA32E}"/>
    <cellStyle name="40% - Accent4 7" xfId="7265" hidden="1" xr:uid="{175CE6D2-A053-4D7E-A07E-2FD6B7692024}"/>
    <cellStyle name="40% - Accent4 7" xfId="6409" hidden="1" xr:uid="{13F00D67-A1BF-43E6-AA25-C69FCC6F6FD9}"/>
    <cellStyle name="40% - Accent4 7" xfId="7360" hidden="1" xr:uid="{94F72452-9898-4187-8C12-5B4EC1EAEEFD}"/>
    <cellStyle name="40% - Accent4 7" xfId="6945" hidden="1" xr:uid="{CBCD09CC-8BD9-4DAE-98D3-D5212E03EB9C}"/>
    <cellStyle name="40% - Accent4 7" xfId="6294" hidden="1" xr:uid="{82C3E99F-B601-4D50-9123-77AE66E24BC2}"/>
    <cellStyle name="40% - Accent4 7" xfId="7719" hidden="1" xr:uid="{F3440670-9420-47D3-9156-32711E8A0224}"/>
    <cellStyle name="40% - Accent4 7" xfId="7797" hidden="1" xr:uid="{C893B1B5-043F-4D65-975C-1BDE390943BC}"/>
    <cellStyle name="40% - Accent4 7" xfId="7348" hidden="1" xr:uid="{F1652791-1E07-4BFF-8208-77002A993D6D}"/>
    <cellStyle name="40% - Accent4 7" xfId="8056" hidden="1" xr:uid="{738AC604-A6E8-4B3B-8CFB-940231569AFB}"/>
    <cellStyle name="40% - Accent4 7" xfId="8134" hidden="1" xr:uid="{BCC172F8-2F4C-405C-A301-007DC351762E}"/>
    <cellStyle name="40% - Accent4 7" xfId="6966" hidden="1" xr:uid="{C3B10A6B-CEDC-404C-8318-A5A1AD9525A4}"/>
    <cellStyle name="40% - Accent4 7" xfId="8393" hidden="1" xr:uid="{466B56E1-2B35-4CC5-BAFA-03D564952B3F}"/>
    <cellStyle name="40% - Accent4 8" xfId="116" hidden="1" xr:uid="{031479C2-E9D7-4A68-9277-AE83258E0228}"/>
    <cellStyle name="40% - Accent4 8" xfId="182" hidden="1" xr:uid="{E28DF1B9-56FC-441C-A486-3A24B96B19EB}"/>
    <cellStyle name="40% - Accent4 8" xfId="260" hidden="1" xr:uid="{EAC25838-DB5F-49B0-8645-5B9FBCA298BB}"/>
    <cellStyle name="40% - Accent4 8" xfId="338" hidden="1" xr:uid="{2FAF7A4E-7562-44B5-A770-BFED3D1AA313}"/>
    <cellStyle name="40% - Accent4 8" xfId="920" hidden="1" xr:uid="{9E6BDB3E-6116-4E33-99F6-FB6227EC78D6}"/>
    <cellStyle name="40% - Accent4 8" xfId="999" hidden="1" xr:uid="{6668670E-688A-44FB-AA0C-46E11C105BF8}"/>
    <cellStyle name="40% - Accent4 8" xfId="1078" hidden="1" xr:uid="{CA014466-8A38-4D57-848D-5AFB9580D93D}"/>
    <cellStyle name="40% - Accent4 8" xfId="652" hidden="1" xr:uid="{BD9C3043-719E-4116-844D-A5225319746E}"/>
    <cellStyle name="40% - Accent4 8" xfId="1154" hidden="1" xr:uid="{CAE01979-0293-42F4-B1D3-65CC9F06C410}"/>
    <cellStyle name="40% - Accent4 8" xfId="860" hidden="1" xr:uid="{5F44D2C0-C49B-4A87-AFD2-EF1DF47CE34E}"/>
    <cellStyle name="40% - Accent4 8" xfId="750" hidden="1" xr:uid="{26DAC348-C346-4F64-B796-F26C8A958522}"/>
    <cellStyle name="40% - Accent4 8" xfId="1594" hidden="1" xr:uid="{C7760A51-F258-41C2-A714-19D171C5349D}"/>
    <cellStyle name="40% - Accent4 8" xfId="1672" hidden="1" xr:uid="{FF3B433C-950A-44FC-80FC-77E8AFC5ABF0}"/>
    <cellStyle name="40% - Accent4 8" xfId="715" hidden="1" xr:uid="{638DF7CB-661F-4CCC-9935-94A4BBFD2CC6}"/>
    <cellStyle name="40% - Accent4 8" xfId="1743" hidden="1" xr:uid="{3AC2F35C-7EBB-4DC6-8E8F-B4202E0A1B19}"/>
    <cellStyle name="40% - Accent4 8" xfId="1521" hidden="1" xr:uid="{8BBA8142-42DE-48DB-A57F-1747DACA30C6}"/>
    <cellStyle name="40% - Accent4 8" xfId="1513" hidden="1" xr:uid="{8E34F8CA-41D8-4082-9E60-33CF98D285D2}"/>
    <cellStyle name="40% - Accent4 8" xfId="2126" hidden="1" xr:uid="{131F69FC-AA25-41C9-9303-4F2AFF7F491D}"/>
    <cellStyle name="40% - Accent4 8" xfId="2204" hidden="1" xr:uid="{16D104F3-E99A-41E1-AFFB-44A49559E28E}"/>
    <cellStyle name="40% - Accent4 8" xfId="2269" hidden="1" xr:uid="{3A9F2699-74F6-45E9-B0F0-0173B9FEEAE2}"/>
    <cellStyle name="40% - Accent4 8" xfId="2463" hidden="1" xr:uid="{2AC9D30F-72FD-494C-8862-53A48A55E571}"/>
    <cellStyle name="40% - Accent4 8" xfId="2541" hidden="1" xr:uid="{3B09A7BA-FBA9-42C8-96B6-3A3E5EF0877C}"/>
    <cellStyle name="40% - Accent4 8" xfId="2606" hidden="1" xr:uid="{299893E4-C485-4F21-BE23-4E7F966666CA}"/>
    <cellStyle name="40% - Accent4 8" xfId="2800" hidden="1" xr:uid="{FB5DE136-B7B3-4663-AA9A-9BF49122D72A}"/>
    <cellStyle name="40% - Accent4 8" xfId="2909" hidden="1" xr:uid="{324C51A7-669C-4D46-877F-46AA14F960A0}"/>
    <cellStyle name="40% - Accent4 8" xfId="2975" hidden="1" xr:uid="{727B7A0E-A62D-49A9-9E53-36EC894EB4C9}"/>
    <cellStyle name="40% - Accent4 8" xfId="3053" hidden="1" xr:uid="{AEC3A052-D38E-43DB-BF21-069B7A130508}"/>
    <cellStyle name="40% - Accent4 8" xfId="3131" hidden="1" xr:uid="{048D1547-3F83-4CC7-856F-DC2338606635}"/>
    <cellStyle name="40% - Accent4 8" xfId="3713" hidden="1" xr:uid="{4DAC53C5-C722-44AF-92E8-F57B99C38997}"/>
    <cellStyle name="40% - Accent4 8" xfId="3792" hidden="1" xr:uid="{B9849D4E-B2E7-45D6-ABDB-4B1D42BF237E}"/>
    <cellStyle name="40% - Accent4 8" xfId="3871" hidden="1" xr:uid="{118DF401-31D9-45C9-BA66-EB03E94911E9}"/>
    <cellStyle name="40% - Accent4 8" xfId="3445" hidden="1" xr:uid="{9DF8F42A-7D9B-4143-8B14-29045F574E92}"/>
    <cellStyle name="40% - Accent4 8" xfId="3947" hidden="1" xr:uid="{569E647D-BAAF-491E-8DAF-E2957B81BE68}"/>
    <cellStyle name="40% - Accent4 8" xfId="3653" hidden="1" xr:uid="{15FD18F4-3FB2-43C4-BADE-FDDD63A412E4}"/>
    <cellStyle name="40% - Accent4 8" xfId="3543" hidden="1" xr:uid="{3DB4F062-9410-4957-BE80-EEB005D1B0F5}"/>
    <cellStyle name="40% - Accent4 8" xfId="4387" hidden="1" xr:uid="{C2F278C8-5760-4C22-8775-D43FB6D839FB}"/>
    <cellStyle name="40% - Accent4 8" xfId="4465" hidden="1" xr:uid="{8CB1C870-6576-48FA-AFE9-8AB07D467089}"/>
    <cellStyle name="40% - Accent4 8" xfId="3508" hidden="1" xr:uid="{CED391CC-3511-4BE6-9F80-A69D51249A08}"/>
    <cellStyle name="40% - Accent4 8" xfId="4536" hidden="1" xr:uid="{F4686688-B553-4875-844D-10D5752B0BC0}"/>
    <cellStyle name="40% - Accent4 8" xfId="4314" hidden="1" xr:uid="{AEE0B20E-F633-4286-94F7-3A4C4CB2FC19}"/>
    <cellStyle name="40% - Accent4 8" xfId="4306" hidden="1" xr:uid="{814EE33C-7D5B-420E-9E7B-32A1C3FBE357}"/>
    <cellStyle name="40% - Accent4 8" xfId="4919" hidden="1" xr:uid="{AD530182-5D6B-4299-BDDD-9763A56018D8}"/>
    <cellStyle name="40% - Accent4 8" xfId="4997" hidden="1" xr:uid="{3C4124E6-65E2-4218-A59C-130297FE23E0}"/>
    <cellStyle name="40% - Accent4 8" xfId="5062" hidden="1" xr:uid="{0965906B-FC89-48C8-9B23-5E2CDC23BC2E}"/>
    <cellStyle name="40% - Accent4 8" xfId="5256" hidden="1" xr:uid="{37316CC1-144A-4F18-BEE1-94C2AE09444B}"/>
    <cellStyle name="40% - Accent4 8" xfId="5334" hidden="1" xr:uid="{911D4A0D-003F-497D-A194-11B3B1773FD0}"/>
    <cellStyle name="40% - Accent4 8" xfId="5399" hidden="1" xr:uid="{81C161C1-B052-43D0-B7E0-8AA52A00E87C}"/>
    <cellStyle name="40% - Accent4 8" xfId="5593" hidden="1" xr:uid="{BBAD0AB8-49BC-4E55-B667-654161AF058B}"/>
    <cellStyle name="40% - Accent4 8" xfId="5701" hidden="1" xr:uid="{6048FD23-8664-4E29-B0EE-7DC5EB5A3D0B}"/>
    <cellStyle name="40% - Accent4 8" xfId="5767" hidden="1" xr:uid="{FA9D8BA8-A67E-483D-8757-E47D95BF911F}"/>
    <cellStyle name="40% - Accent4 8" xfId="5845" hidden="1" xr:uid="{3A1C4188-169A-4EA4-B40F-11885385FC98}"/>
    <cellStyle name="40% - Accent4 8" xfId="5923" hidden="1" xr:uid="{25D0889A-64F0-46DA-B4E3-918D6913AD9D}"/>
    <cellStyle name="40% - Accent4 8" xfId="6505" hidden="1" xr:uid="{AA8F537E-942B-413A-84C3-B9CDCC899F5B}"/>
    <cellStyle name="40% - Accent4 8" xfId="6584" hidden="1" xr:uid="{A08FFE52-F618-4C9B-8DBE-D41BE76E87C4}"/>
    <cellStyle name="40% - Accent4 8" xfId="6663" hidden="1" xr:uid="{AADCD84C-6B3E-40E2-8024-810314FF5FC5}"/>
    <cellStyle name="40% - Accent4 8" xfId="6237" hidden="1" xr:uid="{B57B56DE-6286-4327-8F82-3F73722F977C}"/>
    <cellStyle name="40% - Accent4 8" xfId="6739" hidden="1" xr:uid="{203BE639-9889-4986-9DB9-CA98E9AEA307}"/>
    <cellStyle name="40% - Accent4 8" xfId="6445" hidden="1" xr:uid="{2C8A4DA0-8BFA-4FEC-84C8-D6B3A0AE4BFC}"/>
    <cellStyle name="40% - Accent4 8" xfId="6335" hidden="1" xr:uid="{8B05B02C-A1D5-4654-861D-9B42A72C6585}"/>
    <cellStyle name="40% - Accent4 8" xfId="7179" hidden="1" xr:uid="{E75BC272-E1DC-4929-BB62-6B3ECD219901}"/>
    <cellStyle name="40% - Accent4 8" xfId="7257" hidden="1" xr:uid="{3BAA6514-6EAD-4263-827F-C49235022329}"/>
    <cellStyle name="40% - Accent4 8" xfId="6300" hidden="1" xr:uid="{D602D61E-402F-4339-83EF-B9E6F88B453A}"/>
    <cellStyle name="40% - Accent4 8" xfId="7328" hidden="1" xr:uid="{BE1A1D2A-BE19-404D-A041-F53C4C906C33}"/>
    <cellStyle name="40% - Accent4 8" xfId="7106" hidden="1" xr:uid="{E655768A-6433-478A-87C7-1CDFA8EBE292}"/>
    <cellStyle name="40% - Accent4 8" xfId="7098" hidden="1" xr:uid="{27CE9BDB-BF52-4C98-9D68-55F66262F3FC}"/>
    <cellStyle name="40% - Accent4 8" xfId="7711" hidden="1" xr:uid="{461EE8F0-F7EA-44C5-BADC-E35CABBE2269}"/>
    <cellStyle name="40% - Accent4 8" xfId="7789" hidden="1" xr:uid="{BD7DD70B-0D43-42B1-A220-CF593FD735BC}"/>
    <cellStyle name="40% - Accent4 8" xfId="7854" hidden="1" xr:uid="{8A63336D-7986-4EFC-BD45-2BBC480B0D02}"/>
    <cellStyle name="40% - Accent4 8" xfId="8048" hidden="1" xr:uid="{B61EE3A6-8F2C-45B7-BE5F-9C47DEF3DEEB}"/>
    <cellStyle name="40% - Accent4 8" xfId="8126" hidden="1" xr:uid="{6C3B7617-2A7C-46AC-9B3C-78F58FFD18BF}"/>
    <cellStyle name="40% - Accent4 8" xfId="8191" hidden="1" xr:uid="{E8904F9E-DA08-43AA-B5AF-4441AA8AB68D}"/>
    <cellStyle name="40% - Accent4 8" xfId="8385" hidden="1" xr:uid="{AE285596-A431-4CA5-B7AD-8C682988C4A7}"/>
    <cellStyle name="40% - Accent4 9" xfId="129" hidden="1" xr:uid="{9CADEA37-7F6A-48A3-81C0-6B1DF01FE1E2}"/>
    <cellStyle name="40% - Accent4 9" xfId="203" hidden="1" xr:uid="{5260733D-31CE-4B4E-938A-C440ED319482}"/>
    <cellStyle name="40% - Accent4 9" xfId="279" hidden="1" xr:uid="{88C726B1-BF66-475F-9D60-AE6E60E7C6B2}"/>
    <cellStyle name="40% - Accent4 9" xfId="357" hidden="1" xr:uid="{44C59998-BE8E-4C79-A1A7-F10FFED865EB}"/>
    <cellStyle name="40% - Accent4 9" xfId="942" hidden="1" xr:uid="{A98BAFF6-D071-499E-B2D8-262D6FA1BB37}"/>
    <cellStyle name="40% - Accent4 9" xfId="1018" hidden="1" xr:uid="{559156D6-1296-4B35-BB91-FF7C5798C0E7}"/>
    <cellStyle name="40% - Accent4 9" xfId="1097" hidden="1" xr:uid="{A8EF1469-2DA2-4F50-A126-7B7010F85B8F}"/>
    <cellStyle name="40% - Accent4 9" xfId="1165" hidden="1" xr:uid="{C01EF3AE-FB2E-4945-A81A-EF86A22E3633}"/>
    <cellStyle name="40% - Accent4 9" xfId="882" hidden="1" xr:uid="{52F9B49B-DE55-4BB3-9618-945B4A696A7B}"/>
    <cellStyle name="40% - Accent4 9" xfId="753" hidden="1" xr:uid="{137700F7-40BA-4128-A2FD-120B22BF2575}"/>
    <cellStyle name="40% - Accent4 9" xfId="1537" hidden="1" xr:uid="{F65FBBA6-9030-4317-95E4-253E0E9A6DA0}"/>
    <cellStyle name="40% - Accent4 9" xfId="1613" hidden="1" xr:uid="{B6C7E205-19C6-4582-B068-762AD96D2DB7}"/>
    <cellStyle name="40% - Accent4 9" xfId="1691" hidden="1" xr:uid="{A53A4732-860D-46FC-A077-BE3C6DE2A8E2}"/>
    <cellStyle name="40% - Accent4 9" xfId="1753" hidden="1" xr:uid="{5945A455-1F7F-4E5B-8476-6CC6AF704B76}"/>
    <cellStyle name="40% - Accent4 9" xfId="895" hidden="1" xr:uid="{35E7A604-A4A1-47BA-A69E-83B3A3E2DBDD}"/>
    <cellStyle name="40% - Accent4 9" xfId="835" hidden="1" xr:uid="{A38826CA-8B2A-489A-BE97-AB830D064D33}"/>
    <cellStyle name="40% - Accent4 9" xfId="2069" hidden="1" xr:uid="{17D106B5-15F1-4A5A-A543-9E3000A2B7FD}"/>
    <cellStyle name="40% - Accent4 9" xfId="2145" hidden="1" xr:uid="{5ADCC921-917D-4642-BAF6-7A1B2FAD622C}"/>
    <cellStyle name="40% - Accent4 9" xfId="2223" hidden="1" xr:uid="{436B5A47-5944-4226-876C-CBF11051760C}"/>
    <cellStyle name="40% - Accent4 9" xfId="2406" hidden="1" xr:uid="{2A6F6ED1-16F8-4843-B359-CC5598ADB590}"/>
    <cellStyle name="40% - Accent4 9" xfId="2482" hidden="1" xr:uid="{63B88CF6-8311-46EE-96E7-1BEE77B0FEF1}"/>
    <cellStyle name="40% - Accent4 9" xfId="2560" hidden="1" xr:uid="{88E172E2-99F8-4C80-8AB0-457CF36B6DAD}"/>
    <cellStyle name="40% - Accent4 9" xfId="2743" hidden="1" xr:uid="{D29111E2-5523-49C4-8F4C-2650DD300382}"/>
    <cellStyle name="40% - Accent4 9" xfId="2819" hidden="1" xr:uid="{3B5A9220-4B88-4AA7-BD10-B9B727104FDA}"/>
    <cellStyle name="40% - Accent4 9" xfId="2922" hidden="1" xr:uid="{4078D241-D3A7-49E2-BC65-58008C27329E}"/>
    <cellStyle name="40% - Accent4 9" xfId="2996" hidden="1" xr:uid="{5059BDA0-8724-45A3-91FF-81F24065E0DF}"/>
    <cellStyle name="40% - Accent4 9" xfId="3072" hidden="1" xr:uid="{F2103D66-0FC7-4DA5-9A49-21FB450B74C6}"/>
    <cellStyle name="40% - Accent4 9" xfId="3150" hidden="1" xr:uid="{EBD2A656-CA83-49EA-9503-49DEF37E6282}"/>
    <cellStyle name="40% - Accent4 9" xfId="3735" hidden="1" xr:uid="{9BFA7855-9302-46D6-B2DD-9DCCBE3A7709}"/>
    <cellStyle name="40% - Accent4 9" xfId="3811" hidden="1" xr:uid="{4D5133C7-8790-41EA-BB6F-144D39EC1E52}"/>
    <cellStyle name="40% - Accent4 9" xfId="3890" hidden="1" xr:uid="{78D2264A-F905-4E98-8F26-FF26361EDAC8}"/>
    <cellStyle name="40% - Accent4 9" xfId="3958" hidden="1" xr:uid="{497B624C-1879-416B-AB44-150B3CA8C50B}"/>
    <cellStyle name="40% - Accent4 9" xfId="3675" hidden="1" xr:uid="{EA40C339-B5C9-4476-AC0E-5E28EB15E124}"/>
    <cellStyle name="40% - Accent4 9" xfId="3546" hidden="1" xr:uid="{10F92516-CFC2-445A-8978-A777F76682C2}"/>
    <cellStyle name="40% - Accent4 9" xfId="4330" hidden="1" xr:uid="{404D4603-36ED-4DFD-ADA0-D2A8FADFC08E}"/>
    <cellStyle name="40% - Accent4 9" xfId="4406" hidden="1" xr:uid="{66E237BE-A96C-4436-B5EE-7E0B80868973}"/>
    <cellStyle name="40% - Accent4 9" xfId="4484" hidden="1" xr:uid="{B80F6D86-CA37-40B3-B5AE-4B811AE60A39}"/>
    <cellStyle name="40% - Accent4 9" xfId="4546" hidden="1" xr:uid="{82D441C5-D757-400C-B488-6192C2050792}"/>
    <cellStyle name="40% - Accent4 9" xfId="3688" hidden="1" xr:uid="{C2D2DD98-B095-4E7C-953E-67EC56B577D1}"/>
    <cellStyle name="40% - Accent4 9" xfId="3628" hidden="1" xr:uid="{41942536-4FE9-40CC-A29C-FDBD9CD961F2}"/>
    <cellStyle name="40% - Accent4 9" xfId="4862" hidden="1" xr:uid="{7F024C8E-CB38-46A0-9076-216367666EBD}"/>
    <cellStyle name="40% - Accent4 9" xfId="4938" hidden="1" xr:uid="{735BCE56-EF0A-4ADD-8133-B27A66E9D572}"/>
    <cellStyle name="40% - Accent4 9" xfId="5016" hidden="1" xr:uid="{A2F42998-C220-4F1F-9591-C643EB4E975A}"/>
    <cellStyle name="40% - Accent4 9" xfId="5199" hidden="1" xr:uid="{ABC6F991-00DB-474A-8CC6-38BC65E3648B}"/>
    <cellStyle name="40% - Accent4 9" xfId="5275" hidden="1" xr:uid="{C9ABA41B-3425-4EBA-8E9A-EA6A6BD4C41C}"/>
    <cellStyle name="40% - Accent4 9" xfId="5353" hidden="1" xr:uid="{143AAB7E-BA3C-40B8-AEBC-30E109BDBC46}"/>
    <cellStyle name="40% - Accent4 9" xfId="5536" hidden="1" xr:uid="{556594D9-6BB0-4E50-BDD9-23232F567127}"/>
    <cellStyle name="40% - Accent4 9" xfId="5612" hidden="1" xr:uid="{3D1D89BC-AF12-4688-9302-6A607E870755}"/>
    <cellStyle name="40% - Accent4 9" xfId="5714" hidden="1" xr:uid="{94FF2C95-D8EC-41D6-A51C-43801A7088FA}"/>
    <cellStyle name="40% - Accent4 9" xfId="5788" hidden="1" xr:uid="{7E8411C0-AECF-4702-8722-C26C3F063F8E}"/>
    <cellStyle name="40% - Accent4 9" xfId="5864" hidden="1" xr:uid="{5B0C3340-1991-4CDD-B7DA-D0A5D439521D}"/>
    <cellStyle name="40% - Accent4 9" xfId="5942" hidden="1" xr:uid="{05BA951C-F2FD-4844-87E5-8C81F98BAD3F}"/>
    <cellStyle name="40% - Accent4 9" xfId="6527" hidden="1" xr:uid="{D5824B44-0270-426D-B098-F790D6104F17}"/>
    <cellStyle name="40% - Accent4 9" xfId="6603" hidden="1" xr:uid="{9E904102-5BA2-4F13-8D0E-C5BFC2DFD3B2}"/>
    <cellStyle name="40% - Accent4 9" xfId="6682" hidden="1" xr:uid="{3647CE5C-C9DD-43D7-A891-C8CEBA9C5E48}"/>
    <cellStyle name="40% - Accent4 9" xfId="6750" hidden="1" xr:uid="{1DBD52A2-ADD9-4697-9E12-6A5A0F570595}"/>
    <cellStyle name="40% - Accent4 9" xfId="6467" hidden="1" xr:uid="{2CDC5451-D763-4537-99FE-C07AC1DC03C7}"/>
    <cellStyle name="40% - Accent4 9" xfId="6338" hidden="1" xr:uid="{5479BF96-CD5A-4257-AD22-C962837586C9}"/>
    <cellStyle name="40% - Accent4 9" xfId="7122" hidden="1" xr:uid="{3A8A2041-3F9D-42FC-AD18-E7466B5FB7C9}"/>
    <cellStyle name="40% - Accent4 9" xfId="7198" hidden="1" xr:uid="{9A3621EB-0F64-4C44-8D05-D40130484333}"/>
    <cellStyle name="40% - Accent4 9" xfId="7276" hidden="1" xr:uid="{2074B741-0601-4EA1-B1DE-F89C0CCE0784}"/>
    <cellStyle name="40% - Accent4 9" xfId="7338" hidden="1" xr:uid="{5E359822-3DF0-425A-9A16-35DC3921FA7F}"/>
    <cellStyle name="40% - Accent4 9" xfId="6480" hidden="1" xr:uid="{D52D3319-6E4F-48D0-B3A5-BD92566CE332}"/>
    <cellStyle name="40% - Accent4 9" xfId="6420" hidden="1" xr:uid="{9C47A001-DD37-4BC1-A45D-192E26A5AC87}"/>
    <cellStyle name="40% - Accent4 9" xfId="7654" hidden="1" xr:uid="{A7FBDBD6-9BFA-4851-92AE-9E6CD1E588F8}"/>
    <cellStyle name="40% - Accent4 9" xfId="7730" hidden="1" xr:uid="{4E18CB23-260B-4C02-838D-8C0CF7B8FBA4}"/>
    <cellStyle name="40% - Accent4 9" xfId="7808" hidden="1" xr:uid="{8E876200-CCDB-46B9-84E5-17D7A7F6B1C6}"/>
    <cellStyle name="40% - Accent4 9" xfId="7991" hidden="1" xr:uid="{E0818EDB-8CA3-480C-8CFE-90642BE13666}"/>
    <cellStyle name="40% - Accent4 9" xfId="8067" hidden="1" xr:uid="{6C9BA900-2DCC-4B2F-B4D8-48F0D8366CD3}"/>
    <cellStyle name="40% - Accent4 9" xfId="8145" hidden="1" xr:uid="{40BA26A0-0FC9-4121-8FD9-5EF549551D67}"/>
    <cellStyle name="40% - Accent4 9" xfId="8328" hidden="1" xr:uid="{87F3777D-2A16-47BA-8D17-E20C32DCEDCF}"/>
    <cellStyle name="40% - Accent4 9" xfId="8404" hidden="1" xr:uid="{3D9FB806-B1A9-4011-A9E5-7AD783B2BB86}"/>
    <cellStyle name="40% - Accent5" xfId="40" builtinId="47" hidden="1"/>
    <cellStyle name="40% - Accent5 10" xfId="144" hidden="1" xr:uid="{38397FC8-76C3-483B-87E1-5D6547680DB7}"/>
    <cellStyle name="40% - Accent5 10" xfId="218" hidden="1" xr:uid="{AA017E8F-E0C0-4C85-94C7-C294A5976AF6}"/>
    <cellStyle name="40% - Accent5 10" xfId="294" hidden="1" xr:uid="{404BA2CA-C38E-480C-8478-B142621F8DB5}"/>
    <cellStyle name="40% - Accent5 10" xfId="372" hidden="1" xr:uid="{B297CAA4-862A-43C4-AAD7-088E9D41C4D7}"/>
    <cellStyle name="40% - Accent5 10" xfId="957" hidden="1" xr:uid="{55D932B6-0E49-4394-A1A8-6172F2A63490}"/>
    <cellStyle name="40% - Accent5 10" xfId="1033" hidden="1" xr:uid="{9049C26E-2B34-4938-8B19-201FA6ABE688}"/>
    <cellStyle name="40% - Accent5 10" xfId="1112" hidden="1" xr:uid="{92F0A6F0-3632-41A3-9A5B-065D41174D5F}"/>
    <cellStyle name="40% - Accent5 10" xfId="1357" hidden="1" xr:uid="{4AF6FAD3-015B-4D73-AC09-FBDCDEB9DBD5}"/>
    <cellStyle name="40% - Accent5 10" xfId="713" hidden="1" xr:uid="{B08885D6-5CC9-48FE-9DFC-A958D4249511}"/>
    <cellStyle name="40% - Accent5 10" xfId="858" hidden="1" xr:uid="{F57F880E-07B4-4C87-9086-87AA3002C7BB}"/>
    <cellStyle name="40% - Accent5 10" xfId="1552" hidden="1" xr:uid="{649B5A2A-68A5-4C05-AA88-D41B2DC1E6DD}"/>
    <cellStyle name="40% - Accent5 10" xfId="1628" hidden="1" xr:uid="{4293B5BE-A911-4ACC-BEF1-D7FFAE585B8F}"/>
    <cellStyle name="40% - Accent5 10" xfId="1706" hidden="1" xr:uid="{22FA5590-8560-49FF-BF06-9AAE985AF7CD}"/>
    <cellStyle name="40% - Accent5 10" xfId="1916" hidden="1" xr:uid="{3ECA8CEF-A9F1-41C9-A1C6-DC5FC95AEC1B}"/>
    <cellStyle name="40% - Accent5 10" xfId="667" hidden="1" xr:uid="{C5E80044-BD7D-4BB1-808B-E0EDD7184198}"/>
    <cellStyle name="40% - Accent5 10" xfId="1522" hidden="1" xr:uid="{E4F21281-B44E-494A-89B0-2CA5E9AE3B3C}"/>
    <cellStyle name="40% - Accent5 10" xfId="2084" hidden="1" xr:uid="{29923CCE-BAD3-44F5-85B0-879721C56EA5}"/>
    <cellStyle name="40% - Accent5 10" xfId="2160" hidden="1" xr:uid="{34B15413-C1E5-44F8-A368-950946A4F3A4}"/>
    <cellStyle name="40% - Accent5 10" xfId="2238" hidden="1" xr:uid="{AFA06AD2-1FBE-453E-BF23-F55C0593017E}"/>
    <cellStyle name="40% - Accent5 10" xfId="2421" hidden="1" xr:uid="{6BEB85ED-EF8B-4F51-875E-458B4FEBE9BE}"/>
    <cellStyle name="40% - Accent5 10" xfId="2497" hidden="1" xr:uid="{D3CD788D-B27F-41D8-B954-C6B975F3820A}"/>
    <cellStyle name="40% - Accent5 10" xfId="2575" hidden="1" xr:uid="{342F5B4F-F58E-4F12-9E63-EED12E09233A}"/>
    <cellStyle name="40% - Accent5 10" xfId="2758" hidden="1" xr:uid="{5A1E4B57-1358-4EC5-98AD-FA11F35AD55F}"/>
    <cellStyle name="40% - Accent5 10" xfId="2834" hidden="1" xr:uid="{FF97482C-D129-4253-855A-F6C9212F121E}"/>
    <cellStyle name="40% - Accent5 10" xfId="2937" hidden="1" xr:uid="{F68B71B7-25ED-45F8-A253-0404B26E3D2A}"/>
    <cellStyle name="40% - Accent5 10" xfId="3011" hidden="1" xr:uid="{73FE6340-012E-4639-BF25-03F4A7206D01}"/>
    <cellStyle name="40% - Accent5 10" xfId="3087" hidden="1" xr:uid="{1371EAB8-03A8-4F82-B8E4-3F65B7D80F08}"/>
    <cellStyle name="40% - Accent5 10" xfId="3165" hidden="1" xr:uid="{E4826BD6-BBAE-477E-9E46-839277875822}"/>
    <cellStyle name="40% - Accent5 10" xfId="3750" hidden="1" xr:uid="{7554ECAD-BCA3-4865-BBCF-9E18D08B5337}"/>
    <cellStyle name="40% - Accent5 10" xfId="3826" hidden="1" xr:uid="{7EEFD5E9-EF1A-4AC9-B5D5-CA26D112F7DC}"/>
    <cellStyle name="40% - Accent5 10" xfId="3905" hidden="1" xr:uid="{AB73FBA4-5330-40DE-88EE-20489B54E6C2}"/>
    <cellStyle name="40% - Accent5 10" xfId="4150" hidden="1" xr:uid="{71E7C8D5-F03B-4082-8C10-4FCD6548B227}"/>
    <cellStyle name="40% - Accent5 10" xfId="3506" hidden="1" xr:uid="{487BB255-81D0-4A2C-B2B0-42E5081F7696}"/>
    <cellStyle name="40% - Accent5 10" xfId="3651" hidden="1" xr:uid="{87941A0A-B47E-4409-A85E-7641F0DF1331}"/>
    <cellStyle name="40% - Accent5 10" xfId="4345" hidden="1" xr:uid="{F1C422F6-B654-4E36-A708-6CFA63340271}"/>
    <cellStyle name="40% - Accent5 10" xfId="4421" hidden="1" xr:uid="{9D7F4265-3DD9-45BE-BB42-7E23397AB23D}"/>
    <cellStyle name="40% - Accent5 10" xfId="4499" hidden="1" xr:uid="{3A10FD84-7FFA-4E34-B65F-96F69E9F66F9}"/>
    <cellStyle name="40% - Accent5 10" xfId="4709" hidden="1" xr:uid="{165AB55B-FB15-4D06-AA5F-7906FEE5F49F}"/>
    <cellStyle name="40% - Accent5 10" xfId="3460" hidden="1" xr:uid="{3C1B1470-21D9-40A8-B866-9462DA7FEF69}"/>
    <cellStyle name="40% - Accent5 10" xfId="4315" hidden="1" xr:uid="{7D774699-7F36-419F-A137-5EC5A79D2780}"/>
    <cellStyle name="40% - Accent5 10" xfId="4877" hidden="1" xr:uid="{24254519-5B3F-4BB9-8BFE-CFBCF1D83CFB}"/>
    <cellStyle name="40% - Accent5 10" xfId="4953" hidden="1" xr:uid="{1201FAA3-41DA-47CD-93AF-1FBA96941008}"/>
    <cellStyle name="40% - Accent5 10" xfId="5031" hidden="1" xr:uid="{D661BFB4-404C-43CC-B0BB-2B5A81BFF6B9}"/>
    <cellStyle name="40% - Accent5 10" xfId="5214" hidden="1" xr:uid="{7A1139AA-FE53-4932-AF93-A8DE0951E7EE}"/>
    <cellStyle name="40% - Accent5 10" xfId="5290" hidden="1" xr:uid="{B2E81599-99B1-4380-A6BE-42296AEEF69D}"/>
    <cellStyle name="40% - Accent5 10" xfId="5368" hidden="1" xr:uid="{F0EC7969-66E6-440B-8B1E-7D1E4613197B}"/>
    <cellStyle name="40% - Accent5 10" xfId="5551" hidden="1" xr:uid="{0D1AFCF9-6298-43B1-92BB-7F1B06043313}"/>
    <cellStyle name="40% - Accent5 10" xfId="5627" hidden="1" xr:uid="{C5EA7BC8-9200-49AE-8594-F7EC999C9D9D}"/>
    <cellStyle name="40% - Accent5 10" xfId="5729" hidden="1" xr:uid="{754D4AAD-FE37-4F2F-A7B9-4455E467DEB3}"/>
    <cellStyle name="40% - Accent5 10" xfId="5803" hidden="1" xr:uid="{EA0CBFB7-B944-4202-90DD-FB83F2F040F8}"/>
    <cellStyle name="40% - Accent5 10" xfId="5879" hidden="1" xr:uid="{01C7234A-6676-47A3-909A-D8CDF73F9F54}"/>
    <cellStyle name="40% - Accent5 10" xfId="5957" hidden="1" xr:uid="{A2D5A54F-428E-48AA-A652-93BE33722193}"/>
    <cellStyle name="40% - Accent5 10" xfId="6542" hidden="1" xr:uid="{8D652BF0-D93C-4840-A522-0587DD52F378}"/>
    <cellStyle name="40% - Accent5 10" xfId="6618" hidden="1" xr:uid="{828C143B-97D1-4433-AD1B-1670F2155125}"/>
    <cellStyle name="40% - Accent5 10" xfId="6697" hidden="1" xr:uid="{7187EE9F-26BE-44A3-B231-F30C24F94E3B}"/>
    <cellStyle name="40% - Accent5 10" xfId="6942" hidden="1" xr:uid="{1D6535A0-EF86-47A0-9345-10398647A06F}"/>
    <cellStyle name="40% - Accent5 10" xfId="6298" hidden="1" xr:uid="{76DB2EBF-68D0-40D7-8223-2A7F1E7CF3E3}"/>
    <cellStyle name="40% - Accent5 10" xfId="6443" hidden="1" xr:uid="{491B5926-9069-48B3-8ED3-B26A620148BD}"/>
    <cellStyle name="40% - Accent5 10" xfId="7137" hidden="1" xr:uid="{DF1EE60E-B984-4BAA-B9EB-AD358298FFE9}"/>
    <cellStyle name="40% - Accent5 10" xfId="7213" hidden="1" xr:uid="{3B69B2DB-C934-41D8-AB81-204C180D318A}"/>
    <cellStyle name="40% - Accent5 10" xfId="7291" hidden="1" xr:uid="{4E3E992E-7A4D-49B1-A5BB-AB168139C51B}"/>
    <cellStyle name="40% - Accent5 10" xfId="7501" hidden="1" xr:uid="{054B1A51-D6D5-4426-A007-8FBF266294E3}"/>
    <cellStyle name="40% - Accent5 10" xfId="6252" hidden="1" xr:uid="{6C590FEE-3193-49DE-803D-875598E1A94C}"/>
    <cellStyle name="40% - Accent5 10" xfId="7107" hidden="1" xr:uid="{921B990B-BF8D-406E-A86A-12A809DF2FE0}"/>
    <cellStyle name="40% - Accent5 10" xfId="7669" hidden="1" xr:uid="{21B81637-1A37-4918-B015-18A95B6D7DA3}"/>
    <cellStyle name="40% - Accent5 10" xfId="7745" hidden="1" xr:uid="{75FFFBA6-5EB3-4551-A7BF-9971615DA029}"/>
    <cellStyle name="40% - Accent5 10" xfId="7823" hidden="1" xr:uid="{15F7F05F-1546-4973-8323-FC0F7DDF212B}"/>
    <cellStyle name="40% - Accent5 10" xfId="8006" hidden="1" xr:uid="{18FD4429-CB91-463B-B81E-F912B4F10E49}"/>
    <cellStyle name="40% - Accent5 10" xfId="8082" hidden="1" xr:uid="{C3B2BECF-2D61-4203-816D-EA70B0E985AE}"/>
    <cellStyle name="40% - Accent5 10" xfId="8160" hidden="1" xr:uid="{DD2E54C4-E0CB-4906-8F57-AB445E884F6D}"/>
    <cellStyle name="40% - Accent5 10" xfId="8343" hidden="1" xr:uid="{A4854420-25B3-41C2-A6F2-58F50ADC38E6}"/>
    <cellStyle name="40% - Accent5 10" xfId="8419" hidden="1" xr:uid="{F718DAB4-4422-4CFC-8CCB-870A0D86563D}"/>
    <cellStyle name="40% - Accent5 11" xfId="157" hidden="1" xr:uid="{800DE172-0502-441C-A444-0C69AF5DA573}"/>
    <cellStyle name="40% - Accent5 11" xfId="231" hidden="1" xr:uid="{F56358FC-E753-4079-9367-DA3D70DF8EB0}"/>
    <cellStyle name="40% - Accent5 11" xfId="307" hidden="1" xr:uid="{487222CF-B8E9-4A62-B14C-104578A523AA}"/>
    <cellStyle name="40% - Accent5 11" xfId="385" hidden="1" xr:uid="{B5A862CD-3750-42C6-BB58-B8340AD4CC4D}"/>
    <cellStyle name="40% - Accent5 11" xfId="970" hidden="1" xr:uid="{FF93DB9A-900D-4B0E-952E-B9AAE1B04E15}"/>
    <cellStyle name="40% - Accent5 11" xfId="1046" hidden="1" xr:uid="{3318F3E4-F0E1-481D-9B0F-0BEF275971DE}"/>
    <cellStyle name="40% - Accent5 11" xfId="1125" hidden="1" xr:uid="{2175C2F9-A880-4334-B694-AEE5DAB662DF}"/>
    <cellStyle name="40% - Accent5 11" xfId="749" hidden="1" xr:uid="{739F33BF-5764-4B3B-8B2E-7B7E0DB868DC}"/>
    <cellStyle name="40% - Accent5 11" xfId="658" hidden="1" xr:uid="{F29C6BA5-72B4-484A-877C-8BECE7F852A2}"/>
    <cellStyle name="40% - Accent5 11" xfId="625" hidden="1" xr:uid="{F43CB41D-AD8F-4F1D-9B7E-C809E4646B17}"/>
    <cellStyle name="40% - Accent5 11" xfId="1565" hidden="1" xr:uid="{40DA9FA9-C533-4D2E-9BD5-7DEF3EAA6DCA}"/>
    <cellStyle name="40% - Accent5 11" xfId="1641" hidden="1" xr:uid="{126B75A9-3A7E-442F-8557-A39C9AB90271}"/>
    <cellStyle name="40% - Accent5 11" xfId="1719" hidden="1" xr:uid="{FAAE7EAF-2D9D-4E96-BCF7-C184718D019E}"/>
    <cellStyle name="40% - Accent5 11" xfId="887" hidden="1" xr:uid="{DDC0EACB-8447-4F80-BF61-F8B478F54B6A}"/>
    <cellStyle name="40% - Accent5 11" xfId="660" hidden="1" xr:uid="{06A6986F-59F5-44DB-9CD5-90F2F42BC304}"/>
    <cellStyle name="40% - Accent5 11" xfId="885" hidden="1" xr:uid="{374C365A-349F-4155-A865-DD8A53BC5830}"/>
    <cellStyle name="40% - Accent5 11" xfId="2097" hidden="1" xr:uid="{88DC1EBB-0BD7-49FC-AC41-12795B90CE12}"/>
    <cellStyle name="40% - Accent5 11" xfId="2173" hidden="1" xr:uid="{21FB05FD-E30C-4985-931A-BA192DFE9BAD}"/>
    <cellStyle name="40% - Accent5 11" xfId="2251" hidden="1" xr:uid="{EAEAE9F6-5B1D-4087-94A8-D4F76AC38146}"/>
    <cellStyle name="40% - Accent5 11" xfId="2434" hidden="1" xr:uid="{6034D713-2807-4B92-AB89-D4BB3F037B14}"/>
    <cellStyle name="40% - Accent5 11" xfId="2510" hidden="1" xr:uid="{224546E7-AC56-46A2-B123-406F6AD369B8}"/>
    <cellStyle name="40% - Accent5 11" xfId="2588" hidden="1" xr:uid="{2F763C71-0ACB-4203-B663-A3ABC3911284}"/>
    <cellStyle name="40% - Accent5 11" xfId="2771" hidden="1" xr:uid="{3AE5FD04-A4EA-40C0-A5B0-44636D2D4943}"/>
    <cellStyle name="40% - Accent5 11" xfId="2847" hidden="1" xr:uid="{BAF4B4A8-1CF0-431F-A12C-3A55F27C8B52}"/>
    <cellStyle name="40% - Accent5 11" xfId="2950" hidden="1" xr:uid="{A8533A4B-9845-4C6C-A673-2D18DE09963C}"/>
    <cellStyle name="40% - Accent5 11" xfId="3024" hidden="1" xr:uid="{743FD81A-088E-4616-B355-ED1219D912BC}"/>
    <cellStyle name="40% - Accent5 11" xfId="3100" hidden="1" xr:uid="{08D3481C-01E7-4268-8BB7-B451AAF8C7AF}"/>
    <cellStyle name="40% - Accent5 11" xfId="3178" hidden="1" xr:uid="{6A4C3CAF-2EC2-4B2E-9C44-08B1D0DDC335}"/>
    <cellStyle name="40% - Accent5 11" xfId="3763" hidden="1" xr:uid="{4763A753-7E5D-418F-BF0F-CF0FB6DA2726}"/>
    <cellStyle name="40% - Accent5 11" xfId="3839" hidden="1" xr:uid="{B54C0445-F6C4-4252-A86B-79AE00D15488}"/>
    <cellStyle name="40% - Accent5 11" xfId="3918" hidden="1" xr:uid="{B3416EC5-D70B-43BE-9742-846E69B2D301}"/>
    <cellStyle name="40% - Accent5 11" xfId="3542" hidden="1" xr:uid="{7DFCD876-6CEF-471B-BF31-3B4F2BEC0540}"/>
    <cellStyle name="40% - Accent5 11" xfId="3451" hidden="1" xr:uid="{777403F6-9DA5-4E83-B4EE-85543D4E8F40}"/>
    <cellStyle name="40% - Accent5 11" xfId="3418" hidden="1" xr:uid="{0132EF46-ADA6-4DC9-880A-AB3F4F9A8726}"/>
    <cellStyle name="40% - Accent5 11" xfId="4358" hidden="1" xr:uid="{FF157D9E-F3D9-45E3-8DD5-CCA3FE5FA5C1}"/>
    <cellStyle name="40% - Accent5 11" xfId="4434" hidden="1" xr:uid="{5BC1893E-F7A5-405C-9366-0D083202DBE2}"/>
    <cellStyle name="40% - Accent5 11" xfId="4512" hidden="1" xr:uid="{3AC5D268-3830-453C-ACE4-76FFB4837920}"/>
    <cellStyle name="40% - Accent5 11" xfId="3680" hidden="1" xr:uid="{49210EC3-1DEA-4B7E-A94F-5214C092967D}"/>
    <cellStyle name="40% - Accent5 11" xfId="3453" hidden="1" xr:uid="{0FA71C97-D719-4817-A478-989C5E023AAD}"/>
    <cellStyle name="40% - Accent5 11" xfId="3678" hidden="1" xr:uid="{9932A7F0-3964-4CDC-95DB-511F349DDD14}"/>
    <cellStyle name="40% - Accent5 11" xfId="4890" hidden="1" xr:uid="{3EC46400-6D34-4EF6-98BD-D6A0279D361F}"/>
    <cellStyle name="40% - Accent5 11" xfId="4966" hidden="1" xr:uid="{BC460390-DD5C-442D-9491-8F1C3FF7D7C4}"/>
    <cellStyle name="40% - Accent5 11" xfId="5044" hidden="1" xr:uid="{244159E5-AC9B-4615-8AA2-9EE4148334D0}"/>
    <cellStyle name="40% - Accent5 11" xfId="5227" hidden="1" xr:uid="{321088B9-E645-4601-B3EB-A4179474BE7A}"/>
    <cellStyle name="40% - Accent5 11" xfId="5303" hidden="1" xr:uid="{9A6669E4-520D-4A37-8805-9CF6DE819A46}"/>
    <cellStyle name="40% - Accent5 11" xfId="5381" hidden="1" xr:uid="{A9A582B7-FBDF-4272-9774-31027FC2047D}"/>
    <cellStyle name="40% - Accent5 11" xfId="5564" hidden="1" xr:uid="{C5EA732E-43AB-41E2-8935-78C1D6DFE289}"/>
    <cellStyle name="40% - Accent5 11" xfId="5640" hidden="1" xr:uid="{9897A3A1-EE24-4E48-ACFA-DB130DEF10CA}"/>
    <cellStyle name="40% - Accent5 11" xfId="5742" hidden="1" xr:uid="{307A7AA9-1CF6-444F-8649-AB17D9905E5F}"/>
    <cellStyle name="40% - Accent5 11" xfId="5816" hidden="1" xr:uid="{4EAE1B38-478F-44A5-AA19-4E1756AEB265}"/>
    <cellStyle name="40% - Accent5 11" xfId="5892" hidden="1" xr:uid="{9EEA3F83-D5FE-4916-B220-E5CF93D83D02}"/>
    <cellStyle name="40% - Accent5 11" xfId="5970" hidden="1" xr:uid="{B77EC050-3C57-4D20-88CF-D17AD010AAF6}"/>
    <cellStyle name="40% - Accent5 11" xfId="6555" hidden="1" xr:uid="{E5B612A1-220C-4669-82B6-0F4DC39E3DF6}"/>
    <cellStyle name="40% - Accent5 11" xfId="6631" hidden="1" xr:uid="{16B8DC23-B70D-45DE-8B24-B4AF292BD0BD}"/>
    <cellStyle name="40% - Accent5 11" xfId="6710" hidden="1" xr:uid="{A2BC03DE-FEC0-4C8B-A292-669FD798E513}"/>
    <cellStyle name="40% - Accent5 11" xfId="6334" hidden="1" xr:uid="{A96DB932-A235-4570-8799-399E87619693}"/>
    <cellStyle name="40% - Accent5 11" xfId="6243" hidden="1" xr:uid="{0D9BFB08-523E-4B25-AA97-3C9DB550ADDB}"/>
    <cellStyle name="40% - Accent5 11" xfId="6210" hidden="1" xr:uid="{B491162D-0662-4C61-96B6-AAC1DEDE77B0}"/>
    <cellStyle name="40% - Accent5 11" xfId="7150" hidden="1" xr:uid="{F9D98EC5-253D-4D75-B40D-122DCFC55293}"/>
    <cellStyle name="40% - Accent5 11" xfId="7226" hidden="1" xr:uid="{2AE1066D-470D-445F-BBC3-61796B692862}"/>
    <cellStyle name="40% - Accent5 11" xfId="7304" hidden="1" xr:uid="{1484981D-ADF8-4F5D-8010-C30D4F4D63F9}"/>
    <cellStyle name="40% - Accent5 11" xfId="6472" hidden="1" xr:uid="{E6E019BD-4DDC-45B2-8941-02565555E035}"/>
    <cellStyle name="40% - Accent5 11" xfId="6245" hidden="1" xr:uid="{32BC9673-EA0A-432B-9DA9-DF7CF4E84702}"/>
    <cellStyle name="40% - Accent5 11" xfId="6470" hidden="1" xr:uid="{6CAF938D-1C10-4354-9EA9-1C3E4D1967EF}"/>
    <cellStyle name="40% - Accent5 11" xfId="7682" hidden="1" xr:uid="{FADCA292-E616-48CE-910C-31DEE405A5B1}"/>
    <cellStyle name="40% - Accent5 11" xfId="7758" hidden="1" xr:uid="{38E80111-9858-4F81-AC78-DFCF0D82BE45}"/>
    <cellStyle name="40% - Accent5 11" xfId="7836" hidden="1" xr:uid="{8D67DDB4-0550-430D-AA65-B6D633585BBF}"/>
    <cellStyle name="40% - Accent5 11" xfId="8019" hidden="1" xr:uid="{98565F2B-A8C6-418F-95CD-1B5FCC95F842}"/>
    <cellStyle name="40% - Accent5 11" xfId="8095" hidden="1" xr:uid="{47307DB3-0FBC-408A-BE3A-1A693C0DDAF6}"/>
    <cellStyle name="40% - Accent5 11" xfId="8173" hidden="1" xr:uid="{E2AE5F19-625C-4306-8ED0-510AE69CE24F}"/>
    <cellStyle name="40% - Accent5 11" xfId="8356" hidden="1" xr:uid="{F82F8538-E051-42C9-A88E-A54790041983}"/>
    <cellStyle name="40% - Accent5 11" xfId="8432" hidden="1" xr:uid="{7CEF9F4E-E011-458A-A1C1-2034CF25C145}"/>
    <cellStyle name="40% - Accent5 12" xfId="170" hidden="1" xr:uid="{D6B3E3E4-8812-4893-9E66-37EBBA24186C}"/>
    <cellStyle name="40% - Accent5 12" xfId="245" hidden="1" xr:uid="{2AF7F6C4-04B1-41A3-90E8-096B0A8D9096}"/>
    <cellStyle name="40% - Accent5 12" xfId="320" hidden="1" xr:uid="{D010983D-3AB0-4610-8D38-4CBE3E7323A9}"/>
    <cellStyle name="40% - Accent5 12" xfId="398" hidden="1" xr:uid="{22B07AD8-469A-4C39-ABD7-B187BBB3964A}"/>
    <cellStyle name="40% - Accent5 12" xfId="984" hidden="1" xr:uid="{3CE7520C-E804-4257-AEFD-6A6E9EDE8BE1}"/>
    <cellStyle name="40% - Accent5 12" xfId="1059" hidden="1" xr:uid="{E8E7D3C7-C7FC-482A-9D29-170610D7F674}"/>
    <cellStyle name="40% - Accent5 12" xfId="1138" hidden="1" xr:uid="{5F1DE699-9CC5-452C-A939-A40542B3F404}"/>
    <cellStyle name="40% - Accent5 12" xfId="1356" hidden="1" xr:uid="{D395CE0D-D239-4644-B60A-03CF9E5CF79F}"/>
    <cellStyle name="40% - Accent5 12" xfId="781" hidden="1" xr:uid="{63BD85D3-8A74-4616-ABD7-601BD3DAEAA9}"/>
    <cellStyle name="40% - Accent5 12" xfId="770" hidden="1" xr:uid="{3AEDAC92-1A7B-4FFE-A105-569A0ECEFFEC}"/>
    <cellStyle name="40% - Accent5 12" xfId="1579" hidden="1" xr:uid="{8C263859-0EC6-45D6-BA1F-80DE867FB175}"/>
    <cellStyle name="40% - Accent5 12" xfId="1654" hidden="1" xr:uid="{B0C06BC2-1100-422A-9ABA-10223843BB0F}"/>
    <cellStyle name="40% - Accent5 12" xfId="1732" hidden="1" xr:uid="{FAD6F392-F0C3-44BE-AD54-783C8A5F387D}"/>
    <cellStyle name="40% - Accent5 12" xfId="1915" hidden="1" xr:uid="{556C80F4-BC60-47FB-A7D9-E731EE7E2868}"/>
    <cellStyle name="40% - Accent5 12" xfId="817" hidden="1" xr:uid="{5CE47F13-9D39-4697-9B6D-59949DAC35B8}"/>
    <cellStyle name="40% - Accent5 12" xfId="1178" hidden="1" xr:uid="{0DF9B50A-D562-4A66-B719-8E87A5911CDC}"/>
    <cellStyle name="40% - Accent5 12" xfId="2111" hidden="1" xr:uid="{6D1D7842-724F-4706-9DAC-B1EAF79E87A8}"/>
    <cellStyle name="40% - Accent5 12" xfId="2186" hidden="1" xr:uid="{3DE87721-DF75-4822-9536-E9151B25206B}"/>
    <cellStyle name="40% - Accent5 12" xfId="2264" hidden="1" xr:uid="{F71075D4-B785-4719-8F1F-5965C99E94BB}"/>
    <cellStyle name="40% - Accent5 12" xfId="2448" hidden="1" xr:uid="{801016A2-59C5-4562-A47A-F455741F0670}"/>
    <cellStyle name="40% - Accent5 12" xfId="2523" hidden="1" xr:uid="{6FABED3D-C54D-40DB-BA57-D6C77E3828C0}"/>
    <cellStyle name="40% - Accent5 12" xfId="2601" hidden="1" xr:uid="{48EB4827-6D5D-4849-8873-1EC1C248EB5E}"/>
    <cellStyle name="40% - Accent5 12" xfId="2785" hidden="1" xr:uid="{0F15C9D2-A3B1-4EF2-8F7B-F71532BDA281}"/>
    <cellStyle name="40% - Accent5 12" xfId="2860" hidden="1" xr:uid="{4AD15714-FDED-4F2E-92CB-B1CA9EAB2CCB}"/>
    <cellStyle name="40% - Accent5 12" xfId="2963" hidden="1" xr:uid="{8AD59716-0D77-4FEA-A766-C0CEF4A7A828}"/>
    <cellStyle name="40% - Accent5 12" xfId="3038" hidden="1" xr:uid="{664DE4B4-2EC7-40E9-9183-C8A87D1EE8FE}"/>
    <cellStyle name="40% - Accent5 12" xfId="3113" hidden="1" xr:uid="{EADEB2E5-AD8E-4335-8361-6389FC189099}"/>
    <cellStyle name="40% - Accent5 12" xfId="3191" hidden="1" xr:uid="{8B9056E3-0237-42E4-864B-122F6C07F180}"/>
    <cellStyle name="40% - Accent5 12" xfId="3777" hidden="1" xr:uid="{66DF49D0-CF4E-4FC3-9657-522A7A3B220A}"/>
    <cellStyle name="40% - Accent5 12" xfId="3852" hidden="1" xr:uid="{40A603FA-3ABA-4924-B7D2-CD5932BDA536}"/>
    <cellStyle name="40% - Accent5 12" xfId="3931" hidden="1" xr:uid="{58D8DEAF-327E-4CAB-A17A-18B507759237}"/>
    <cellStyle name="40% - Accent5 12" xfId="4149" hidden="1" xr:uid="{B261476C-7B20-4A87-9A01-1E403A9A8BC1}"/>
    <cellStyle name="40% - Accent5 12" xfId="3574" hidden="1" xr:uid="{528F121A-C024-4F39-9D01-0A83CC9CC539}"/>
    <cellStyle name="40% - Accent5 12" xfId="3563" hidden="1" xr:uid="{04C1FB63-3001-477B-8667-8FCCCDC61C44}"/>
    <cellStyle name="40% - Accent5 12" xfId="4372" hidden="1" xr:uid="{03BCEA5B-B495-4D62-8F17-1A1AA1CCBAD5}"/>
    <cellStyle name="40% - Accent5 12" xfId="4447" hidden="1" xr:uid="{842C664B-2D3E-4CBF-8EA6-20F033B7E552}"/>
    <cellStyle name="40% - Accent5 12" xfId="4525" hidden="1" xr:uid="{4AFA8C71-457D-486C-B880-CDF5CB6B2721}"/>
    <cellStyle name="40% - Accent5 12" xfId="4708" hidden="1" xr:uid="{D21935E5-E725-4CD4-BC56-80C9F6DBD305}"/>
    <cellStyle name="40% - Accent5 12" xfId="3610" hidden="1" xr:uid="{D6EF519C-E6ED-4628-AD2D-DAA8883EDE76}"/>
    <cellStyle name="40% - Accent5 12" xfId="3971" hidden="1" xr:uid="{CCB84A96-1702-41B3-8365-AE351EB7A512}"/>
    <cellStyle name="40% - Accent5 12" xfId="4904" hidden="1" xr:uid="{FEB69099-B6F1-48F1-B2AB-B46DE167E0E5}"/>
    <cellStyle name="40% - Accent5 12" xfId="4979" hidden="1" xr:uid="{A6D06D47-90C9-4433-933E-8C2A42F5E468}"/>
    <cellStyle name="40% - Accent5 12" xfId="5057" hidden="1" xr:uid="{7B873160-11C5-4DC7-9E76-33675D755803}"/>
    <cellStyle name="40% - Accent5 12" xfId="5241" hidden="1" xr:uid="{EF290BD5-7003-476F-8081-828FFF1100A0}"/>
    <cellStyle name="40% - Accent5 12" xfId="5316" hidden="1" xr:uid="{12ED21FD-FF6B-42FF-A374-040894920CDA}"/>
    <cellStyle name="40% - Accent5 12" xfId="5394" hidden="1" xr:uid="{E5CA2E29-5C6F-4CA9-B647-A2FF14088DC2}"/>
    <cellStyle name="40% - Accent5 12" xfId="5578" hidden="1" xr:uid="{CC03FD18-D82A-4DAF-A8ED-EAF6AF340421}"/>
    <cellStyle name="40% - Accent5 12" xfId="5653" hidden="1" xr:uid="{8F1108AF-29A9-4379-81BE-758CBFBCB980}"/>
    <cellStyle name="40% - Accent5 12" xfId="5755" hidden="1" xr:uid="{77E62FA8-CFB7-4717-B1EB-83DD53805124}"/>
    <cellStyle name="40% - Accent5 12" xfId="5830" hidden="1" xr:uid="{872F20D9-B754-4243-B354-63436F953797}"/>
    <cellStyle name="40% - Accent5 12" xfId="5905" hidden="1" xr:uid="{204E3356-521E-4A6A-8885-24535533B39D}"/>
    <cellStyle name="40% - Accent5 12" xfId="5983" hidden="1" xr:uid="{0C66EAD2-F58F-4B09-8B68-F2402CCC465B}"/>
    <cellStyle name="40% - Accent5 12" xfId="6569" hidden="1" xr:uid="{87BE8DB7-B629-4870-9901-471AE46C4A7B}"/>
    <cellStyle name="40% - Accent5 12" xfId="6644" hidden="1" xr:uid="{6975CB24-2491-4F16-B27B-E4DC0ACA0FA9}"/>
    <cellStyle name="40% - Accent5 12" xfId="6723" hidden="1" xr:uid="{71515834-6DFF-4253-87AE-141E11B4FCFC}"/>
    <cellStyle name="40% - Accent5 12" xfId="6941" hidden="1" xr:uid="{C3FB50A6-9DCB-4E0D-8F53-A4C2897C552A}"/>
    <cellStyle name="40% - Accent5 12" xfId="6366" hidden="1" xr:uid="{54C43520-B657-41B8-ACD6-AE1BF9BA5F66}"/>
    <cellStyle name="40% - Accent5 12" xfId="6355" hidden="1" xr:uid="{375FDC77-01C1-451A-B487-4CCFEB1790A1}"/>
    <cellStyle name="40% - Accent5 12" xfId="7164" hidden="1" xr:uid="{E4C6439D-1356-45ED-9361-7822F3C3D9F9}"/>
    <cellStyle name="40% - Accent5 12" xfId="7239" hidden="1" xr:uid="{3D9CA82C-3C94-43C0-BDAA-AC3D26B54BBB}"/>
    <cellStyle name="40% - Accent5 12" xfId="7317" hidden="1" xr:uid="{A1BE963E-FF01-4F80-A201-9EC3BE21B79D}"/>
    <cellStyle name="40% - Accent5 12" xfId="7500" hidden="1" xr:uid="{6A2DE676-D15A-4C21-ABA0-D68E22A46783}"/>
    <cellStyle name="40% - Accent5 12" xfId="6402" hidden="1" xr:uid="{E065741E-F52E-46F1-84E7-843BBB24E7E2}"/>
    <cellStyle name="40% - Accent5 12" xfId="6763" hidden="1" xr:uid="{FEFCCAC4-03DF-4090-8406-23D2012D2BD1}"/>
    <cellStyle name="40% - Accent5 12" xfId="7696" hidden="1" xr:uid="{8A826C57-8268-4404-B45B-5AA5389FC494}"/>
    <cellStyle name="40% - Accent5 12" xfId="7771" hidden="1" xr:uid="{166356F8-CC84-40CF-8695-E3840879EA89}"/>
    <cellStyle name="40% - Accent5 12" xfId="7849" hidden="1" xr:uid="{A5637349-471E-4C04-A155-9EB17AE001FF}"/>
    <cellStyle name="40% - Accent5 12" xfId="8033" hidden="1" xr:uid="{0715EF96-16EA-4ECD-8738-24E7CB6F122A}"/>
    <cellStyle name="40% - Accent5 12" xfId="8108" hidden="1" xr:uid="{3CA769F0-39C7-4CC2-8BF7-66C40154667C}"/>
    <cellStyle name="40% - Accent5 12" xfId="8186" hidden="1" xr:uid="{013FE4C6-E369-4706-8A8B-2245266352FB}"/>
    <cellStyle name="40% - Accent5 12" xfId="8370" hidden="1" xr:uid="{C76EF3DB-7489-4381-A845-EBF4FDC658F6}"/>
    <cellStyle name="40% - Accent5 12" xfId="8445" hidden="1" xr:uid="{3D19788D-63D2-4D16-AAC0-AE470DE5D0E2}"/>
    <cellStyle name="40% - Accent5 13" xfId="411" hidden="1" xr:uid="{C5343713-83C4-49BF-9A43-C06AA2999781}"/>
    <cellStyle name="40% - Accent5 13" xfId="526" hidden="1" xr:uid="{8751817D-0DDA-40C4-A13B-10F6F7517090}"/>
    <cellStyle name="40% - Accent5 13" xfId="1249" hidden="1" xr:uid="{EE5F5E30-6021-467F-8619-DBD003E8567A}"/>
    <cellStyle name="40% - Accent5 13" xfId="1422" hidden="1" xr:uid="{BC63BDE6-04C0-495A-B9C2-FB7792028C97}"/>
    <cellStyle name="40% - Accent5 13" xfId="1815" hidden="1" xr:uid="{96250F09-2748-40D0-BE30-7F4A04CAF92A}"/>
    <cellStyle name="40% - Accent5 13" xfId="1963" hidden="1" xr:uid="{4B541FA6-F6D5-407A-827A-1AE5A2107A5D}"/>
    <cellStyle name="40% - Accent5 13" xfId="2301" hidden="1" xr:uid="{FC66219A-1392-47CA-87AE-088E60F252D0}"/>
    <cellStyle name="40% - Accent5 13" xfId="2638" hidden="1" xr:uid="{E703A5F5-2959-4CC3-9CA8-8D01C134E09B}"/>
    <cellStyle name="40% - Accent5 13" xfId="3204" hidden="1" xr:uid="{F64CAAD1-869E-4093-9FE2-A9710C2071AF}"/>
    <cellStyle name="40% - Accent5 13" xfId="3319" hidden="1" xr:uid="{1F409354-CDAA-426A-AFBE-FEB24C19BC15}"/>
    <cellStyle name="40% - Accent5 13" xfId="4042" hidden="1" xr:uid="{7D0AB056-236E-4D0F-9074-DD805394292E}"/>
    <cellStyle name="40% - Accent5 13" xfId="4215" hidden="1" xr:uid="{98A7E97D-A6D0-4820-A654-5A5B26D19E7B}"/>
    <cellStyle name="40% - Accent5 13" xfId="4608" hidden="1" xr:uid="{665C0EA8-A010-486B-93D2-1F323A0F410A}"/>
    <cellStyle name="40% - Accent5 13" xfId="4756" hidden="1" xr:uid="{9552B17E-7D1A-4834-9165-B96FE4802C7E}"/>
    <cellStyle name="40% - Accent5 13" xfId="5094" hidden="1" xr:uid="{AFF1E97F-254D-4FB7-B896-6A62ACA00499}"/>
    <cellStyle name="40% - Accent5 13" xfId="5431" hidden="1" xr:uid="{0AF576AB-8910-480F-B25E-FEAA0456F7F8}"/>
    <cellStyle name="40% - Accent5 13" xfId="5996" hidden="1" xr:uid="{861ECB16-DA37-4511-8EF4-3D9FEDC91E00}"/>
    <cellStyle name="40% - Accent5 13" xfId="6111" hidden="1" xr:uid="{4FE5A4EE-8145-43BD-A053-B673D5B049FB}"/>
    <cellStyle name="40% - Accent5 13" xfId="6834" hidden="1" xr:uid="{BA76E039-2834-4956-BB16-551819AAA1B6}"/>
    <cellStyle name="40% - Accent5 13" xfId="7007" hidden="1" xr:uid="{BBD13B1C-087F-4A05-9A08-7C84F80DADD2}"/>
    <cellStyle name="40% - Accent5 13" xfId="7400" hidden="1" xr:uid="{0FDD7349-E1DE-46CF-BAF6-8F74EB333D6F}"/>
    <cellStyle name="40% - Accent5 13" xfId="7548" hidden="1" xr:uid="{CCDAD48E-E7D6-4393-A9EC-C1524AE2971B}"/>
    <cellStyle name="40% - Accent5 13" xfId="7886" hidden="1" xr:uid="{B34BBF95-A68C-4A82-B831-D57D252CE268}"/>
    <cellStyle name="40% - Accent5 13" xfId="8223" hidden="1" xr:uid="{44CA79AC-648E-4611-9BAF-531F0A8A4E59}"/>
    <cellStyle name="40% - Accent5 3 2 3 2" xfId="496" hidden="1" xr:uid="{A9F37BC0-572C-46CB-9C7E-026D4F263E06}"/>
    <cellStyle name="40% - Accent5 3 2 3 2" xfId="611" hidden="1" xr:uid="{76EFDF57-79B4-4014-BA2E-D4BD69D12AC3}"/>
    <cellStyle name="40% - Accent5 3 2 3 2" xfId="1334" hidden="1" xr:uid="{EB051413-4B4D-462D-BBDC-2A7912BF92D8}"/>
    <cellStyle name="40% - Accent5 3 2 3 2" xfId="1507" hidden="1" xr:uid="{4743BC1E-75D9-466D-8841-A1F643C2BD52}"/>
    <cellStyle name="40% - Accent5 3 2 3 2" xfId="1900" hidden="1" xr:uid="{E6A9B43F-FEEA-4A31-B95E-DD9E9CA223C9}"/>
    <cellStyle name="40% - Accent5 3 2 3 2" xfId="2048" hidden="1" xr:uid="{9940E010-4FD8-45F2-920B-E58EE90EF7DE}"/>
    <cellStyle name="40% - Accent5 3 2 3 2" xfId="2386" hidden="1" xr:uid="{7947CECA-19BA-43E2-8DF7-171E7EC8F30F}"/>
    <cellStyle name="40% - Accent5 3 2 3 2" xfId="2723" hidden="1" xr:uid="{8D1C36EA-FB6A-42C6-B198-014F4B08F02D}"/>
    <cellStyle name="40% - Accent5 3 2 3 2" xfId="3289" hidden="1" xr:uid="{B99B3E15-D4E6-4F0C-AD1C-6CF15D6B5B8D}"/>
    <cellStyle name="40% - Accent5 3 2 3 2" xfId="3404" hidden="1" xr:uid="{72240485-AB59-49A6-9EBA-F818BD3790B1}"/>
    <cellStyle name="40% - Accent5 3 2 3 2" xfId="4127" hidden="1" xr:uid="{60583765-1B1F-4966-A743-5996EB2BC411}"/>
    <cellStyle name="40% - Accent5 3 2 3 2" xfId="4300" hidden="1" xr:uid="{884D40B6-B802-4F7D-87B3-14CA6D49939D}"/>
    <cellStyle name="40% - Accent5 3 2 3 2" xfId="4693" hidden="1" xr:uid="{4C9C2831-41B6-4304-85D5-3B53394914F8}"/>
    <cellStyle name="40% - Accent5 3 2 3 2" xfId="4841" hidden="1" xr:uid="{F218C69C-B18C-405C-9E38-503517547B44}"/>
    <cellStyle name="40% - Accent5 3 2 3 2" xfId="5179" hidden="1" xr:uid="{BF277918-A00F-49A6-A7B1-5370166F98E8}"/>
    <cellStyle name="40% - Accent5 3 2 3 2" xfId="5516" hidden="1" xr:uid="{1934B233-8837-406A-BF42-3D604A07E81E}"/>
    <cellStyle name="40% - Accent5 3 2 3 2" xfId="6081" hidden="1" xr:uid="{425751AA-1E00-4391-887A-D542A033B7EC}"/>
    <cellStyle name="40% - Accent5 3 2 3 2" xfId="6196" hidden="1" xr:uid="{30576E6B-587D-4E35-A39D-0A6DE5B2FC4B}"/>
    <cellStyle name="40% - Accent5 3 2 3 2" xfId="6919" hidden="1" xr:uid="{E84F282D-A5AB-4FFD-BBED-A4BC383ACE48}"/>
    <cellStyle name="40% - Accent5 3 2 3 2" xfId="7092" hidden="1" xr:uid="{F77F7BBC-1A4F-40A9-AC8E-C11A71617014}"/>
    <cellStyle name="40% - Accent5 3 2 3 2" xfId="7485" hidden="1" xr:uid="{834E90C6-1C6B-46D1-B620-5CEA97BCE87B}"/>
    <cellStyle name="40% - Accent5 3 2 3 2" xfId="7633" hidden="1" xr:uid="{34D4E610-7336-47C8-A5D3-FE219B4FB365}"/>
    <cellStyle name="40% - Accent5 3 2 3 2" xfId="7971" hidden="1" xr:uid="{E37F704D-8E6D-4F40-8783-89BF3C1EFC01}"/>
    <cellStyle name="40% - Accent5 3 2 3 2" xfId="8308" hidden="1" xr:uid="{B9DDBE3E-ED84-4FEE-957C-C68597F6C0F3}"/>
    <cellStyle name="40% - Accent5 3 2 4 2" xfId="467" hidden="1" xr:uid="{2062C129-4271-4AEB-BAFC-2CFD992FFF00}"/>
    <cellStyle name="40% - Accent5 3 2 4 2" xfId="582" hidden="1" xr:uid="{B8D63685-9E4A-47D3-9520-06577F6C72E3}"/>
    <cellStyle name="40% - Accent5 3 2 4 2" xfId="1305" hidden="1" xr:uid="{4169CCD1-684B-4DD4-BBC9-22BDD25D39FE}"/>
    <cellStyle name="40% - Accent5 3 2 4 2" xfId="1478" hidden="1" xr:uid="{A254E874-E0AE-4737-BC29-377A5CC0CF05}"/>
    <cellStyle name="40% - Accent5 3 2 4 2" xfId="1871" hidden="1" xr:uid="{6F919826-E972-411E-8E84-859087DF9C88}"/>
    <cellStyle name="40% - Accent5 3 2 4 2" xfId="2019" hidden="1" xr:uid="{235B85C5-7386-455D-BF3C-243807A6DEEA}"/>
    <cellStyle name="40% - Accent5 3 2 4 2" xfId="2357" hidden="1" xr:uid="{929FEFDA-2E97-4BAF-A3E3-C75A749F37DC}"/>
    <cellStyle name="40% - Accent5 3 2 4 2" xfId="2694" hidden="1" xr:uid="{2289DD69-8EE4-4C8F-8F15-1EDA49104E48}"/>
    <cellStyle name="40% - Accent5 3 2 4 2" xfId="3260" hidden="1" xr:uid="{5C07FC68-E46B-4983-8834-8C14C700D003}"/>
    <cellStyle name="40% - Accent5 3 2 4 2" xfId="3375" hidden="1" xr:uid="{BB3D6BAA-793E-4926-AB01-5C8D85ED86F3}"/>
    <cellStyle name="40% - Accent5 3 2 4 2" xfId="4098" hidden="1" xr:uid="{B0DA782F-78B7-4B8C-A56A-0B9C24009C15}"/>
    <cellStyle name="40% - Accent5 3 2 4 2" xfId="4271" hidden="1" xr:uid="{FD725F62-3575-4FF8-ABD5-B0CC71D1591C}"/>
    <cellStyle name="40% - Accent5 3 2 4 2" xfId="4664" hidden="1" xr:uid="{4EC4AB4D-A065-4472-BFB0-29887B80BC32}"/>
    <cellStyle name="40% - Accent5 3 2 4 2" xfId="4812" hidden="1" xr:uid="{3CFC0F8A-BDCC-4A53-967E-7ECAA2D5DA0D}"/>
    <cellStyle name="40% - Accent5 3 2 4 2" xfId="5150" hidden="1" xr:uid="{4019CA0A-157A-40EC-BAA8-A9F3E1C9B74A}"/>
    <cellStyle name="40% - Accent5 3 2 4 2" xfId="5487" hidden="1" xr:uid="{F7087CD9-8AEA-4F7A-9775-096FB95C64A0}"/>
    <cellStyle name="40% - Accent5 3 2 4 2" xfId="6052" hidden="1" xr:uid="{75B6E786-F634-4270-AE5B-62E4FC4BE0D7}"/>
    <cellStyle name="40% - Accent5 3 2 4 2" xfId="6167" hidden="1" xr:uid="{B0A7292C-9978-4332-9BB2-833A1157D7D6}"/>
    <cellStyle name="40% - Accent5 3 2 4 2" xfId="6890" hidden="1" xr:uid="{94B198EB-E327-46E9-8E1C-4039FC646803}"/>
    <cellStyle name="40% - Accent5 3 2 4 2" xfId="7063" hidden="1" xr:uid="{C6ABE1C5-EB0E-4AF3-B1A4-19CD3E3D467D}"/>
    <cellStyle name="40% - Accent5 3 2 4 2" xfId="7456" hidden="1" xr:uid="{7A243F97-2E10-42A5-A335-FEBB12C08C49}"/>
    <cellStyle name="40% - Accent5 3 2 4 2" xfId="7604" hidden="1" xr:uid="{3C78AC31-532F-4140-9EC1-4E33B6B2B69F}"/>
    <cellStyle name="40% - Accent5 3 2 4 2" xfId="7942" hidden="1" xr:uid="{06850B58-F78D-4750-9B62-24449074A642}"/>
    <cellStyle name="40% - Accent5 3 2 4 2" xfId="8279" hidden="1" xr:uid="{64DD9461-FC4D-4777-80F3-D88BED488121}"/>
    <cellStyle name="40% - Accent5 3 3 3 2" xfId="466" hidden="1" xr:uid="{4769508C-EE6C-4029-967A-15541D10FCAC}"/>
    <cellStyle name="40% - Accent5 3 3 3 2" xfId="581" hidden="1" xr:uid="{761C173A-174F-4FC5-9C69-C4077A909FBE}"/>
    <cellStyle name="40% - Accent5 3 3 3 2" xfId="1304" hidden="1" xr:uid="{41A04327-8540-4FCA-ADAA-3F9B6DB04BB2}"/>
    <cellStyle name="40% - Accent5 3 3 3 2" xfId="1477" hidden="1" xr:uid="{16B86332-EF97-4904-B08E-1763B6E916F4}"/>
    <cellStyle name="40% - Accent5 3 3 3 2" xfId="1870" hidden="1" xr:uid="{34F077B4-78C8-452D-8BD2-77778192483E}"/>
    <cellStyle name="40% - Accent5 3 3 3 2" xfId="2018" hidden="1" xr:uid="{E514CF69-CC5C-4F12-A8E5-1DBED70AC6CE}"/>
    <cellStyle name="40% - Accent5 3 3 3 2" xfId="2356" hidden="1" xr:uid="{2D5BDE7E-1668-42A5-8FE4-6BE470AF8D03}"/>
    <cellStyle name="40% - Accent5 3 3 3 2" xfId="2693" hidden="1" xr:uid="{D1F77506-F219-413C-BB6C-3260828A5962}"/>
    <cellStyle name="40% - Accent5 3 3 3 2" xfId="3259" hidden="1" xr:uid="{AA2CC2C5-D5E6-4FEB-8B33-BB47845663C4}"/>
    <cellStyle name="40% - Accent5 3 3 3 2" xfId="3374" hidden="1" xr:uid="{C4045107-5D9C-4A00-AA55-B732CE3AF6B3}"/>
    <cellStyle name="40% - Accent5 3 3 3 2" xfId="4097" hidden="1" xr:uid="{1DDEC1AF-DA97-4EEF-A8FA-D463A95620FC}"/>
    <cellStyle name="40% - Accent5 3 3 3 2" xfId="4270" hidden="1" xr:uid="{6EE53AF4-F8CA-40E8-BEE5-859416E99AE5}"/>
    <cellStyle name="40% - Accent5 3 3 3 2" xfId="4663" hidden="1" xr:uid="{EF8E07B3-3CCD-4863-A7E7-E32A60C45679}"/>
    <cellStyle name="40% - Accent5 3 3 3 2" xfId="4811" hidden="1" xr:uid="{097BAB52-C65E-40F8-840E-1CDAABF64FA8}"/>
    <cellStyle name="40% - Accent5 3 3 3 2" xfId="5149" hidden="1" xr:uid="{0A25E438-22FB-474C-91A4-163A5E5EC582}"/>
    <cellStyle name="40% - Accent5 3 3 3 2" xfId="5486" hidden="1" xr:uid="{19C247C2-6ED5-4275-A293-235DC640C987}"/>
    <cellStyle name="40% - Accent5 3 3 3 2" xfId="6051" hidden="1" xr:uid="{AEFDFB0D-40C5-48F8-892A-36059AD24E2E}"/>
    <cellStyle name="40% - Accent5 3 3 3 2" xfId="6166" hidden="1" xr:uid="{1E47CDFD-5214-4BD8-B30D-F758B67197D2}"/>
    <cellStyle name="40% - Accent5 3 3 3 2" xfId="6889" hidden="1" xr:uid="{D4B0940F-6044-44C7-9BEE-E29A1B02A24C}"/>
    <cellStyle name="40% - Accent5 3 3 3 2" xfId="7062" hidden="1" xr:uid="{64D1E372-FC82-4291-B7F1-70C95DBAD229}"/>
    <cellStyle name="40% - Accent5 3 3 3 2" xfId="7455" hidden="1" xr:uid="{7C797E70-0764-4FB3-8CA3-6BF64E3BDF88}"/>
    <cellStyle name="40% - Accent5 3 3 3 2" xfId="7603" hidden="1" xr:uid="{E125B410-9875-4675-9B63-F20CFC66E18A}"/>
    <cellStyle name="40% - Accent5 3 3 3 2" xfId="7941" hidden="1" xr:uid="{7E979588-9E27-4844-9FA3-15126DE45893}"/>
    <cellStyle name="40% - Accent5 3 3 3 2" xfId="8278" hidden="1" xr:uid="{C12AF564-239D-43C1-8149-EA298FC8AA5B}"/>
    <cellStyle name="40% - Accent5 4 2 3 2" xfId="497" hidden="1" xr:uid="{F65B4988-3E9C-43FC-866F-CE16E33C50B2}"/>
    <cellStyle name="40% - Accent5 4 2 3 2" xfId="612" hidden="1" xr:uid="{67BB81FA-E610-44E7-A806-DA944C64EF98}"/>
    <cellStyle name="40% - Accent5 4 2 3 2" xfId="1335" hidden="1" xr:uid="{185B0256-C6CE-49F3-8F7C-F1921962F32D}"/>
    <cellStyle name="40% - Accent5 4 2 3 2" xfId="1508" hidden="1" xr:uid="{31FAD371-CEDC-45E4-BB29-A5A7A407B050}"/>
    <cellStyle name="40% - Accent5 4 2 3 2" xfId="1901" hidden="1" xr:uid="{B0F32241-D8BB-462C-97D5-CBA7B52F983A}"/>
    <cellStyle name="40% - Accent5 4 2 3 2" xfId="2049" hidden="1" xr:uid="{D3022FFB-4E17-4ABA-A753-63491706429E}"/>
    <cellStyle name="40% - Accent5 4 2 3 2" xfId="2387" hidden="1" xr:uid="{E32FEF22-735B-4094-B069-365CB8714AD7}"/>
    <cellStyle name="40% - Accent5 4 2 3 2" xfId="2724" hidden="1" xr:uid="{ADE38E11-6A78-4AB8-911B-9C13C3CCAC5B}"/>
    <cellStyle name="40% - Accent5 4 2 3 2" xfId="3290" hidden="1" xr:uid="{C0450D78-6019-47EB-8B1F-C28B7944F330}"/>
    <cellStyle name="40% - Accent5 4 2 3 2" xfId="3405" hidden="1" xr:uid="{2592E05E-B196-4748-BC70-DAED1D1DFC32}"/>
    <cellStyle name="40% - Accent5 4 2 3 2" xfId="4128" hidden="1" xr:uid="{AFB4D017-276B-43A7-93D8-CA5EB32938B5}"/>
    <cellStyle name="40% - Accent5 4 2 3 2" xfId="4301" hidden="1" xr:uid="{F369EB9F-41D4-4A7F-BB6E-72F60E5F4653}"/>
    <cellStyle name="40% - Accent5 4 2 3 2" xfId="4694" hidden="1" xr:uid="{F43DF3DE-68F8-4739-AB1F-36A76B68A255}"/>
    <cellStyle name="40% - Accent5 4 2 3 2" xfId="4842" hidden="1" xr:uid="{1D2FD19F-5795-43E7-909C-E9F9ECAE7AEC}"/>
    <cellStyle name="40% - Accent5 4 2 3 2" xfId="5180" hidden="1" xr:uid="{A6C7C893-3E21-476D-B6D2-98CB714F2A52}"/>
    <cellStyle name="40% - Accent5 4 2 3 2" xfId="5517" hidden="1" xr:uid="{DC1F693C-B2F9-44EE-9BE2-87CF7A556866}"/>
    <cellStyle name="40% - Accent5 4 2 3 2" xfId="6082" hidden="1" xr:uid="{7DE7719A-812D-4A03-B124-CD8EE2A3E072}"/>
    <cellStyle name="40% - Accent5 4 2 3 2" xfId="6197" hidden="1" xr:uid="{CCBCF3A9-DB1F-487D-B400-EC45AFEAF9FE}"/>
    <cellStyle name="40% - Accent5 4 2 3 2" xfId="6920" hidden="1" xr:uid="{10B70321-17D0-4462-9932-79FCBBCE5ABA}"/>
    <cellStyle name="40% - Accent5 4 2 3 2" xfId="7093" hidden="1" xr:uid="{C4E237F6-3746-4734-937A-C592473E305C}"/>
    <cellStyle name="40% - Accent5 4 2 3 2" xfId="7486" hidden="1" xr:uid="{0AC5F0C7-A08D-402A-8EBF-85F7634C91F7}"/>
    <cellStyle name="40% - Accent5 4 2 3 2" xfId="7634" hidden="1" xr:uid="{5ED46BCF-0D87-415E-957F-D3CEF63E3BC8}"/>
    <cellStyle name="40% - Accent5 4 2 3 2" xfId="7972" hidden="1" xr:uid="{E2BB1977-AE35-411C-9D7F-B0652A6666D2}"/>
    <cellStyle name="40% - Accent5 4 2 3 2" xfId="8309" hidden="1" xr:uid="{AFC445B7-84E9-4C3E-B231-C2A763087CAC}"/>
    <cellStyle name="40% - Accent5 4 2 4 2" xfId="469" hidden="1" xr:uid="{172990E0-13B8-4C79-A148-61ECD631FF30}"/>
    <cellStyle name="40% - Accent5 4 2 4 2" xfId="584" hidden="1" xr:uid="{839C8092-6186-4405-9682-21D7E2B50A9B}"/>
    <cellStyle name="40% - Accent5 4 2 4 2" xfId="1307" hidden="1" xr:uid="{5B89AD56-5F0B-43E3-84BB-2F7C73901606}"/>
    <cellStyle name="40% - Accent5 4 2 4 2" xfId="1480" hidden="1" xr:uid="{5661AC80-C05C-4151-9CFC-E47B252D4837}"/>
    <cellStyle name="40% - Accent5 4 2 4 2" xfId="1873" hidden="1" xr:uid="{0B287B68-F876-457A-ADE2-F353D59AE79B}"/>
    <cellStyle name="40% - Accent5 4 2 4 2" xfId="2021" hidden="1" xr:uid="{204715D0-9B11-4858-A98E-6B2E3A7D5DF5}"/>
    <cellStyle name="40% - Accent5 4 2 4 2" xfId="2359" hidden="1" xr:uid="{FE49DB67-940B-4819-9DA5-133E436A6710}"/>
    <cellStyle name="40% - Accent5 4 2 4 2" xfId="2696" hidden="1" xr:uid="{8BC26141-3825-4B71-9A86-F237D6E4E6A2}"/>
    <cellStyle name="40% - Accent5 4 2 4 2" xfId="3262" hidden="1" xr:uid="{3271C6DE-0E0E-4711-A7A7-F047A1C91B76}"/>
    <cellStyle name="40% - Accent5 4 2 4 2" xfId="3377" hidden="1" xr:uid="{8CE8224D-1C16-468F-8629-DF0134E3A47A}"/>
    <cellStyle name="40% - Accent5 4 2 4 2" xfId="4100" hidden="1" xr:uid="{FB0FFB46-D778-42F0-A18B-D42FA631C720}"/>
    <cellStyle name="40% - Accent5 4 2 4 2" xfId="4273" hidden="1" xr:uid="{C28D3E94-D70B-4402-922D-13AB9D303C3B}"/>
    <cellStyle name="40% - Accent5 4 2 4 2" xfId="4666" hidden="1" xr:uid="{E9A68922-E7FC-4D8E-ABB3-2EF9571BA56D}"/>
    <cellStyle name="40% - Accent5 4 2 4 2" xfId="4814" hidden="1" xr:uid="{AC1E969C-58A0-4E81-A630-9D2D8341F6CD}"/>
    <cellStyle name="40% - Accent5 4 2 4 2" xfId="5152" hidden="1" xr:uid="{4CF1C47F-3411-4A7B-8311-A639C691CDC9}"/>
    <cellStyle name="40% - Accent5 4 2 4 2" xfId="5489" hidden="1" xr:uid="{73C85AEF-79E7-443E-8256-A258030DAC17}"/>
    <cellStyle name="40% - Accent5 4 2 4 2" xfId="6054" hidden="1" xr:uid="{5C9C2D50-34C2-4294-AEB2-07ECC05C1E87}"/>
    <cellStyle name="40% - Accent5 4 2 4 2" xfId="6169" hidden="1" xr:uid="{AB8A635F-78C4-4DB4-89CE-D1AF2C947D0A}"/>
    <cellStyle name="40% - Accent5 4 2 4 2" xfId="6892" hidden="1" xr:uid="{94607F7C-2222-4895-9FEA-F0FCB2133F17}"/>
    <cellStyle name="40% - Accent5 4 2 4 2" xfId="7065" hidden="1" xr:uid="{23A28C3A-1AFF-4161-BD47-ABFEC2BD25DB}"/>
    <cellStyle name="40% - Accent5 4 2 4 2" xfId="7458" hidden="1" xr:uid="{580CEAD8-3A65-4DCC-8EDA-76B5EB5CEA9C}"/>
    <cellStyle name="40% - Accent5 4 2 4 2" xfId="7606" hidden="1" xr:uid="{866763C7-F1A6-4EEF-BC6F-D296E8F5AC58}"/>
    <cellStyle name="40% - Accent5 4 2 4 2" xfId="7944" hidden="1" xr:uid="{A081732B-1584-40C7-AA81-5D17DE19A4F7}"/>
    <cellStyle name="40% - Accent5 4 2 4 2" xfId="8281" hidden="1" xr:uid="{0E9C23BB-C05A-4E5B-8177-0749870F2D70}"/>
    <cellStyle name="40% - Accent5 4 3 3 2" xfId="468" hidden="1" xr:uid="{0B385A15-0F5D-44C2-9A0F-68F83A585DB9}"/>
    <cellStyle name="40% - Accent5 4 3 3 2" xfId="583" hidden="1" xr:uid="{E1E4A077-31E0-4F8D-B0DF-45F32F11B39E}"/>
    <cellStyle name="40% - Accent5 4 3 3 2" xfId="1306" hidden="1" xr:uid="{9638FF6B-CA66-446E-B274-F4A092647C17}"/>
    <cellStyle name="40% - Accent5 4 3 3 2" xfId="1479" hidden="1" xr:uid="{D97C74F8-4F6B-4FCB-900D-DB430B93CFB6}"/>
    <cellStyle name="40% - Accent5 4 3 3 2" xfId="1872" hidden="1" xr:uid="{8A8FE4A0-9F0D-407E-98B9-96D5F720CD1C}"/>
    <cellStyle name="40% - Accent5 4 3 3 2" xfId="2020" hidden="1" xr:uid="{3C622BD8-D251-4ED4-AE9F-B997724C129F}"/>
    <cellStyle name="40% - Accent5 4 3 3 2" xfId="2358" hidden="1" xr:uid="{BFBEFBD3-153A-40DA-8E2D-58E2FB463AC3}"/>
    <cellStyle name="40% - Accent5 4 3 3 2" xfId="2695" hidden="1" xr:uid="{296F9A4B-9CA3-46E0-9D26-C144C3F62806}"/>
    <cellStyle name="40% - Accent5 4 3 3 2" xfId="3261" hidden="1" xr:uid="{2A090F56-1F53-4724-8413-A12F3E8257F1}"/>
    <cellStyle name="40% - Accent5 4 3 3 2" xfId="3376" hidden="1" xr:uid="{BF0BFB4A-F6D7-482A-AACD-D5AE23D91245}"/>
    <cellStyle name="40% - Accent5 4 3 3 2" xfId="4099" hidden="1" xr:uid="{EE4B1D32-07C2-41F5-B029-69AA8E58E531}"/>
    <cellStyle name="40% - Accent5 4 3 3 2" xfId="4272" hidden="1" xr:uid="{E50EFAFB-5F0A-433C-A921-3374E767BE7B}"/>
    <cellStyle name="40% - Accent5 4 3 3 2" xfId="4665" hidden="1" xr:uid="{1DB33372-FDA2-49D0-807C-4520B2B39C1A}"/>
    <cellStyle name="40% - Accent5 4 3 3 2" xfId="4813" hidden="1" xr:uid="{0F38A45B-443F-499C-B522-83C2B9451D1B}"/>
    <cellStyle name="40% - Accent5 4 3 3 2" xfId="5151" hidden="1" xr:uid="{79DF7F3C-7DE5-4BDE-87C5-30C700D2E6CF}"/>
    <cellStyle name="40% - Accent5 4 3 3 2" xfId="5488" hidden="1" xr:uid="{94E8125B-4CC8-41F4-B640-51D5C4F927FD}"/>
    <cellStyle name="40% - Accent5 4 3 3 2" xfId="6053" hidden="1" xr:uid="{C7A78587-8F60-4D7B-8F1A-B4FCFD6B099F}"/>
    <cellStyle name="40% - Accent5 4 3 3 2" xfId="6168" hidden="1" xr:uid="{58D19657-9109-4344-94A1-B964CE53D113}"/>
    <cellStyle name="40% - Accent5 4 3 3 2" xfId="6891" hidden="1" xr:uid="{F1621CFA-67FE-4904-B628-EA6C70E91203}"/>
    <cellStyle name="40% - Accent5 4 3 3 2" xfId="7064" hidden="1" xr:uid="{5C6F1339-EC69-4D85-931C-8B80EE0E9AF5}"/>
    <cellStyle name="40% - Accent5 4 3 3 2" xfId="7457" hidden="1" xr:uid="{9C70723E-B72F-4A0E-AF17-8F93ECDC5224}"/>
    <cellStyle name="40% - Accent5 4 3 3 2" xfId="7605" hidden="1" xr:uid="{3EDD77F8-619C-4DD4-86AD-CFDA20B2F094}"/>
    <cellStyle name="40% - Accent5 4 3 3 2" xfId="7943" hidden="1" xr:uid="{E9FC464F-0651-4E51-89D9-D834D9DF9F22}"/>
    <cellStyle name="40% - Accent5 4 3 3 2" xfId="8280" hidden="1" xr:uid="{234905AE-97EE-46BF-B91E-59487A5EBBAC}"/>
    <cellStyle name="40% - Accent5 5 2" xfId="425" hidden="1" xr:uid="{F728D376-C40E-4F4A-8E9F-CB147A02C887}"/>
    <cellStyle name="40% - Accent5 5 2" xfId="540" hidden="1" xr:uid="{56D67C77-3397-4DCD-81C3-A04307721EE0}"/>
    <cellStyle name="40% - Accent5 5 2" xfId="1263" hidden="1" xr:uid="{8741392F-59CF-48B6-BE58-F92677582DBE}"/>
    <cellStyle name="40% - Accent5 5 2" xfId="1436" hidden="1" xr:uid="{8A18A3F4-8005-4E7D-B67F-1647BCA45134}"/>
    <cellStyle name="40% - Accent5 5 2" xfId="1829" hidden="1" xr:uid="{33B65CD5-E9AE-4D03-B1DB-9BD11E98D059}"/>
    <cellStyle name="40% - Accent5 5 2" xfId="1977" hidden="1" xr:uid="{7458248A-6902-43DD-9F25-51D65A430B9F}"/>
    <cellStyle name="40% - Accent5 5 2" xfId="2315" hidden="1" xr:uid="{010E074F-3BCC-4954-B9AF-155557158CCC}"/>
    <cellStyle name="40% - Accent5 5 2" xfId="2652" hidden="1" xr:uid="{2E7486BB-F141-43FD-9FC3-475B20A35519}"/>
    <cellStyle name="40% - Accent5 5 2" xfId="3218" hidden="1" xr:uid="{613546F1-493E-494F-9226-4A3AED116173}"/>
    <cellStyle name="40% - Accent5 5 2" xfId="3333" hidden="1" xr:uid="{ED3A66E9-7EFD-45D9-9E79-1A7F23DD2359}"/>
    <cellStyle name="40% - Accent5 5 2" xfId="4056" hidden="1" xr:uid="{60370071-FFEF-4161-8EDB-AE48C7F1902F}"/>
    <cellStyle name="40% - Accent5 5 2" xfId="4229" hidden="1" xr:uid="{8C4A86CA-D899-4E1E-9AD6-CDFE268BB355}"/>
    <cellStyle name="40% - Accent5 5 2" xfId="4622" hidden="1" xr:uid="{5FC584E7-2971-4E4B-9BC0-7B6F589ABB0B}"/>
    <cellStyle name="40% - Accent5 5 2" xfId="4770" hidden="1" xr:uid="{00B46CE8-B93C-4634-B5AE-37239EF7B736}"/>
    <cellStyle name="40% - Accent5 5 2" xfId="5108" hidden="1" xr:uid="{E26449B1-2A5F-42B7-8E06-14960F00AD1A}"/>
    <cellStyle name="40% - Accent5 5 2" xfId="5445" hidden="1" xr:uid="{CA7570D9-0890-46D7-BCAF-EC7284362EFB}"/>
    <cellStyle name="40% - Accent5 5 2" xfId="6010" hidden="1" xr:uid="{F48AE9B6-F972-4E21-AEF4-A7019C6CBFF0}"/>
    <cellStyle name="40% - Accent5 5 2" xfId="6125" hidden="1" xr:uid="{C2575477-A04D-420E-9F60-2D1A0BB20DF0}"/>
    <cellStyle name="40% - Accent5 5 2" xfId="6848" hidden="1" xr:uid="{6F9B961B-6B24-4D48-833F-9C9BADE02911}"/>
    <cellStyle name="40% - Accent5 5 2" xfId="7021" hidden="1" xr:uid="{9ED9D4B2-8B62-4AE7-8D18-DBE4F5AB9430}"/>
    <cellStyle name="40% - Accent5 5 2" xfId="7414" hidden="1" xr:uid="{75829B86-CDB7-45B1-A71F-B01F4781D8F3}"/>
    <cellStyle name="40% - Accent5 5 2" xfId="7562" hidden="1" xr:uid="{9E3722AD-6C19-4E9D-A372-D1EDAEFED722}"/>
    <cellStyle name="40% - Accent5 5 2" xfId="7900" hidden="1" xr:uid="{2A6D1AEA-0313-4BB7-88E1-0C919F6ED241}"/>
    <cellStyle name="40% - Accent5 5 2" xfId="8237" hidden="1" xr:uid="{5284E12B-79EF-4DC8-8619-0F3DABC10F98}"/>
    <cellStyle name="40% - Accent5 7" xfId="102" hidden="1" xr:uid="{6E649663-2D07-47F5-8987-7039EE2A246F}"/>
    <cellStyle name="40% - Accent5 7" xfId="173" hidden="1" xr:uid="{3EADFC0C-E74D-4BA8-B1EC-B7F2F5E79A1B}"/>
    <cellStyle name="40% - Accent5 7" xfId="251" hidden="1" xr:uid="{C087DADB-CD8B-4C61-91B7-F1663B8890D5}"/>
    <cellStyle name="40% - Accent5 7" xfId="329" hidden="1" xr:uid="{CBD93F58-3254-45F6-A831-F245101DC093}"/>
    <cellStyle name="40% - Accent5 7" xfId="911" hidden="1" xr:uid="{C78E211E-7FCA-4A9D-80FD-5CE2D590285C}"/>
    <cellStyle name="40% - Accent5 7" xfId="990" hidden="1" xr:uid="{27D299A3-C371-440F-AABE-6F5D03EC93CB}"/>
    <cellStyle name="40% - Accent5 7" xfId="1068" hidden="1" xr:uid="{097BDDC6-5FA6-4678-9EC0-543EF13CF4F6}"/>
    <cellStyle name="40% - Accent5 7" xfId="664" hidden="1" xr:uid="{8492B39A-3A6A-41EE-9831-2BB49F38CE23}"/>
    <cellStyle name="40% - Accent5 7" xfId="1345" hidden="1" xr:uid="{037340AD-2BB1-400A-A9B2-4F235B1CA617}"/>
    <cellStyle name="40% - Accent5 7" xfId="630" hidden="1" xr:uid="{82921E44-4F28-4CB8-9D76-6CA6C1329327}"/>
    <cellStyle name="40% - Accent5 7" xfId="679" hidden="1" xr:uid="{53EFDFAC-52E6-4526-8513-67F0BC6947B0}"/>
    <cellStyle name="40% - Accent5 7" xfId="1585" hidden="1" xr:uid="{68D7C9FB-8068-43BC-892F-39D60FD0CA95}"/>
    <cellStyle name="40% - Accent5 7" xfId="1663" hidden="1" xr:uid="{C3C45C27-8738-47D4-9804-F55BB085BFB0}"/>
    <cellStyle name="40% - Accent5 7" xfId="654" hidden="1" xr:uid="{3D8254EE-8289-4A75-AC47-9CEB45500E70}"/>
    <cellStyle name="40% - Accent5 7" xfId="1909" hidden="1" xr:uid="{A8770B51-3877-40DC-BC31-BF3053CE4595}"/>
    <cellStyle name="40% - Accent5 7" xfId="845" hidden="1" xr:uid="{86570229-9C45-4A83-8D3E-D898498D19AA}"/>
    <cellStyle name="40% - Accent5 7" xfId="1347" hidden="1" xr:uid="{ADDA5536-7DC4-43B1-9B48-13AC9882D0B3}"/>
    <cellStyle name="40% - Accent5 7" xfId="2117" hidden="1" xr:uid="{17F489DA-74E5-4D89-98B5-5369C212169A}"/>
    <cellStyle name="40% - Accent5 7" xfId="2195" hidden="1" xr:uid="{2AF00FEF-8932-46D6-BA6E-6A35078EF710}"/>
    <cellStyle name="40% - Accent5 7" xfId="1515" hidden="1" xr:uid="{E7D4BAB3-2932-42C4-978A-6C6AB4E3FBAC}"/>
    <cellStyle name="40% - Accent5 7" xfId="2454" hidden="1" xr:uid="{4159E0C1-663A-47A5-855B-A75AB41D2C36}"/>
    <cellStyle name="40% - Accent5 7" xfId="2532" hidden="1" xr:uid="{CCFEC997-AC2A-45B0-94A4-6865CCAF1194}"/>
    <cellStyle name="40% - Accent5 7" xfId="1938" hidden="1" xr:uid="{FB83248B-3BAA-46A8-AE09-B9137DA827A3}"/>
    <cellStyle name="40% - Accent5 7" xfId="2791" hidden="1" xr:uid="{6EA76284-66BB-4FD0-93AA-68960D6196CF}"/>
    <cellStyle name="40% - Accent5 7" xfId="2895" hidden="1" xr:uid="{4F51F92A-2157-4EFC-9298-C3380FEAC501}"/>
    <cellStyle name="40% - Accent5 7" xfId="2966" hidden="1" xr:uid="{6247D005-F567-44DD-9B2C-69E3A564B899}"/>
    <cellStyle name="40% - Accent5 7" xfId="3044" hidden="1" xr:uid="{69CEE52B-994E-4A86-8345-ECB6E5A11FC1}"/>
    <cellStyle name="40% - Accent5 7" xfId="3122" hidden="1" xr:uid="{6E0AB550-7B55-4DBF-ABEB-9B5B77BB6FCD}"/>
    <cellStyle name="40% - Accent5 7" xfId="3704" hidden="1" xr:uid="{EEFB3CC8-FE71-440D-A375-F43AA980B6E4}"/>
    <cellStyle name="40% - Accent5 7" xfId="3783" hidden="1" xr:uid="{2C2D8350-AB82-4570-A2B8-C1A7FB5B4CB7}"/>
    <cellStyle name="40% - Accent5 7" xfId="3861" hidden="1" xr:uid="{29A22537-2497-4688-BEA0-58DC7ACC1F69}"/>
    <cellStyle name="40% - Accent5 7" xfId="3457" hidden="1" xr:uid="{773BB21F-9953-4AA7-8BB5-3F775BE6FF4A}"/>
    <cellStyle name="40% - Accent5 7" xfId="4138" hidden="1" xr:uid="{825CC831-F732-46C6-AE41-362FA47E3D94}"/>
    <cellStyle name="40% - Accent5 7" xfId="3423" hidden="1" xr:uid="{ABACC779-43D0-4951-B22F-39ED2DD3EAD8}"/>
    <cellStyle name="40% - Accent5 7" xfId="3472" hidden="1" xr:uid="{F9E80AB1-B239-4323-AFC9-386E3BAA2272}"/>
    <cellStyle name="40% - Accent5 7" xfId="4378" hidden="1" xr:uid="{C3335624-F339-4E74-863A-056240B36A58}"/>
    <cellStyle name="40% - Accent5 7" xfId="4456" hidden="1" xr:uid="{EF3B0C7B-411B-451B-9D07-2F333F2822E6}"/>
    <cellStyle name="40% - Accent5 7" xfId="3447" hidden="1" xr:uid="{2709C5FB-FBB4-43F7-BBEB-710AAD2B31D9}"/>
    <cellStyle name="40% - Accent5 7" xfId="4702" hidden="1" xr:uid="{28E0C221-E0C3-4F93-9F7E-A96C359F44BA}"/>
    <cellStyle name="40% - Accent5 7" xfId="3638" hidden="1" xr:uid="{B79F1027-A445-46C2-94B3-4988717FF2E7}"/>
    <cellStyle name="40% - Accent5 7" xfId="4140" hidden="1" xr:uid="{FFDB01A6-3D95-4C66-ADED-CDA68F8A8587}"/>
    <cellStyle name="40% - Accent5 7" xfId="4910" hidden="1" xr:uid="{704BEFC6-813D-43D0-8F49-3FE264B4676E}"/>
    <cellStyle name="40% - Accent5 7" xfId="4988" hidden="1" xr:uid="{869A531D-1787-496E-8064-5B76B534F155}"/>
    <cellStyle name="40% - Accent5 7" xfId="4308" hidden="1" xr:uid="{1196AC2E-5CEA-40E5-AEF3-70F6C2D93155}"/>
    <cellStyle name="40% - Accent5 7" xfId="5247" hidden="1" xr:uid="{427D34BC-5A37-484A-9095-D28EE1FDBF3D}"/>
    <cellStyle name="40% - Accent5 7" xfId="5325" hidden="1" xr:uid="{62E2257D-465A-42D0-A507-9C150755F898}"/>
    <cellStyle name="40% - Accent5 7" xfId="4731" hidden="1" xr:uid="{D3E22663-07B7-43B2-BF16-15B62B26C987}"/>
    <cellStyle name="40% - Accent5 7" xfId="5584" hidden="1" xr:uid="{66B3F9D2-DDA3-4E79-9C69-468EBC715EA0}"/>
    <cellStyle name="40% - Accent5 7" xfId="5687" hidden="1" xr:uid="{5F17AFA2-0662-4800-A19C-5042DC6D979C}"/>
    <cellStyle name="40% - Accent5 7" xfId="5758" hidden="1" xr:uid="{5253F36A-3A8A-47F8-B36D-C3FBA43C203E}"/>
    <cellStyle name="40% - Accent5 7" xfId="5836" hidden="1" xr:uid="{A8D00D31-3B8C-4B30-80F0-E3B1B38BF9AB}"/>
    <cellStyle name="40% - Accent5 7" xfId="5914" hidden="1" xr:uid="{BC9E784C-F180-4777-8887-2F15FAF3E54C}"/>
    <cellStyle name="40% - Accent5 7" xfId="6496" hidden="1" xr:uid="{1FD32F92-B80B-4750-9637-CA7399D496AA}"/>
    <cellStyle name="40% - Accent5 7" xfId="6575" hidden="1" xr:uid="{6AB7F46C-0F1D-49C6-B0BA-ADFE0443CA7C}"/>
    <cellStyle name="40% - Accent5 7" xfId="6653" hidden="1" xr:uid="{58C58898-72BE-4AA2-B1BD-E6DCE958E2D9}"/>
    <cellStyle name="40% - Accent5 7" xfId="6249" hidden="1" xr:uid="{DFAF09F2-17E3-4CFF-B4D6-757E3670AC1A}"/>
    <cellStyle name="40% - Accent5 7" xfId="6930" hidden="1" xr:uid="{A3C924B0-007F-45C6-A086-29BC3E9A2425}"/>
    <cellStyle name="40% - Accent5 7" xfId="6215" hidden="1" xr:uid="{25649AB5-FBBC-4A65-8C11-071F8D5C5EBE}"/>
    <cellStyle name="40% - Accent5 7" xfId="6264" hidden="1" xr:uid="{52EECF61-70DD-4CA0-9D89-A32270CE4971}"/>
    <cellStyle name="40% - Accent5 7" xfId="7170" hidden="1" xr:uid="{1F9D0CE8-0432-4271-A69D-2DA1A857CAA0}"/>
    <cellStyle name="40% - Accent5 7" xfId="7248" hidden="1" xr:uid="{829DBF70-CBC8-4E92-91C1-0B9285A3BFDA}"/>
    <cellStyle name="40% - Accent5 7" xfId="6239" hidden="1" xr:uid="{4844AB07-DFAB-43CC-B5C6-FB9D284A1366}"/>
    <cellStyle name="40% - Accent5 7" xfId="7494" hidden="1" xr:uid="{E6F8BD69-91E7-4294-90AF-0E128E180B45}"/>
    <cellStyle name="40% - Accent5 7" xfId="6430" hidden="1" xr:uid="{D0D57E67-AFAD-415B-B974-FDCD0378EC86}"/>
    <cellStyle name="40% - Accent5 7" xfId="6932" hidden="1" xr:uid="{83C4F560-6930-4958-83BF-B1DC4C27E702}"/>
    <cellStyle name="40% - Accent5 7" xfId="7702" hidden="1" xr:uid="{56C0199B-A9EE-4284-B653-9CE67A6B7534}"/>
    <cellStyle name="40% - Accent5 7" xfId="7780" hidden="1" xr:uid="{8D512075-E055-4F9F-BB6F-C4DBCAA18D11}"/>
    <cellStyle name="40% - Accent5 7" xfId="7100" hidden="1" xr:uid="{1C06759B-2EAD-4FB8-82A8-6C225FEC086D}"/>
    <cellStyle name="40% - Accent5 7" xfId="8039" hidden="1" xr:uid="{050249E0-45A9-471E-BD4E-270CEC717C10}"/>
    <cellStyle name="40% - Accent5 7" xfId="8117" hidden="1" xr:uid="{BD5394CB-BE61-4631-9357-344ABEC18359}"/>
    <cellStyle name="40% - Accent5 7" xfId="7523" hidden="1" xr:uid="{65BF501E-76EB-487A-B89B-29E88EF23FF5}"/>
    <cellStyle name="40% - Accent5 7" xfId="8376" hidden="1" xr:uid="{CBF481CA-DC03-4E73-9A0B-58AB0EFB65CC}"/>
    <cellStyle name="40% - Accent5 8" xfId="118" hidden="1" xr:uid="{7BE543C3-D52F-48AE-938F-C7574A48CF1C}"/>
    <cellStyle name="40% - Accent5 8" xfId="189" hidden="1" xr:uid="{3A3D1835-6ADE-4246-A111-C165E77DB8B9}"/>
    <cellStyle name="40% - Accent5 8" xfId="266" hidden="1" xr:uid="{BF851E37-307E-4505-8D55-074AC34BBFA2}"/>
    <cellStyle name="40% - Accent5 8" xfId="344" hidden="1" xr:uid="{ECD1921E-12D2-482B-AC65-D8A555CBD08F}"/>
    <cellStyle name="40% - Accent5 8" xfId="928" hidden="1" xr:uid="{F075DD6C-B2E9-4B55-8153-9234F477B215}"/>
    <cellStyle name="40% - Accent5 8" xfId="1005" hidden="1" xr:uid="{39AC05B1-A619-4884-B066-1116017914E4}"/>
    <cellStyle name="40% - Accent5 8" xfId="1084" hidden="1" xr:uid="{A9045665-078C-4B38-A7FE-1217ADA6F947}"/>
    <cellStyle name="40% - Accent5 8" xfId="1155" hidden="1" xr:uid="{A79E76EF-90C4-4F11-AA02-1F8C71FD9D3E}"/>
    <cellStyle name="40% - Accent5 8" xfId="1367" hidden="1" xr:uid="{029F69A3-C8A8-4762-9C43-A0D141664889}"/>
    <cellStyle name="40% - Accent5 8" xfId="830" hidden="1" xr:uid="{D1BF6768-3A71-4B6B-BBE2-C518E7A0159B}"/>
    <cellStyle name="40% - Accent5 8" xfId="1339" hidden="1" xr:uid="{CD54EF71-95C9-443F-ADCE-C514CD551852}"/>
    <cellStyle name="40% - Accent5 8" xfId="1600" hidden="1" xr:uid="{0C02EC51-13F4-4FB0-B7DD-BA6B48AA211D}"/>
    <cellStyle name="40% - Accent5 8" xfId="1678" hidden="1" xr:uid="{9789B149-C46F-4F64-8B9C-E1E1B1CB5FAB}"/>
    <cellStyle name="40% - Accent5 8" xfId="1744" hidden="1" xr:uid="{BC45970A-9F80-474F-9BFD-07D85A8D79A3}"/>
    <cellStyle name="40% - Accent5 8" xfId="1925" hidden="1" xr:uid="{0BA864D9-DC96-4CFC-9B2F-3FF9970C7F73}"/>
    <cellStyle name="40% - Accent5 8" xfId="637" hidden="1" xr:uid="{A5915635-E229-44C0-BB5B-1809E6664924}"/>
    <cellStyle name="40% - Accent5 8" xfId="1904" hidden="1" xr:uid="{9E95B66C-9BBA-4884-AC55-F5D615DB0C59}"/>
    <cellStyle name="40% - Accent5 8" xfId="2132" hidden="1" xr:uid="{D651F738-F88B-45DF-B5B5-388D17DC221E}"/>
    <cellStyle name="40% - Accent5 8" xfId="2210" hidden="1" xr:uid="{B4C74455-3C3F-44CA-A582-BE644432416D}"/>
    <cellStyle name="40% - Accent5 8" xfId="2272" hidden="1" xr:uid="{A2BC449E-BC13-4408-A5C3-D070768C2588}"/>
    <cellStyle name="40% - Accent5 8" xfId="2469" hidden="1" xr:uid="{DBF24EB6-E61A-4129-860D-BC9C14EF1249}"/>
    <cellStyle name="40% - Accent5 8" xfId="2547" hidden="1" xr:uid="{4BD7A8BB-2DB4-4B77-9D11-B777BA4210DE}"/>
    <cellStyle name="40% - Accent5 8" xfId="2609" hidden="1" xr:uid="{C6A4F6AC-EFFB-4A54-AC7D-2E193D270C88}"/>
    <cellStyle name="40% - Accent5 8" xfId="2806" hidden="1" xr:uid="{DB8D235B-91DA-40EF-8E7D-7F129EEE4293}"/>
    <cellStyle name="40% - Accent5 8" xfId="2911" hidden="1" xr:uid="{36EC57A6-75E5-4F53-95D3-73F8A230D8A1}"/>
    <cellStyle name="40% - Accent5 8" xfId="2982" hidden="1" xr:uid="{96949C85-F7FD-4B83-9608-BF5840F8E2B6}"/>
    <cellStyle name="40% - Accent5 8" xfId="3059" hidden="1" xr:uid="{2A7A13E4-827E-400C-8FE0-7FB74368288D}"/>
    <cellStyle name="40% - Accent5 8" xfId="3137" hidden="1" xr:uid="{3AA404B2-0811-4D09-9F9D-D38F4A1274CA}"/>
    <cellStyle name="40% - Accent5 8" xfId="3721" hidden="1" xr:uid="{B645A4DB-479E-40C4-AC54-A467A15C7870}"/>
    <cellStyle name="40% - Accent5 8" xfId="3798" hidden="1" xr:uid="{57BC2ED9-F83B-45AB-8761-900E4097301B}"/>
    <cellStyle name="40% - Accent5 8" xfId="3877" hidden="1" xr:uid="{A1DA857B-F86F-4C50-A111-436B81290442}"/>
    <cellStyle name="40% - Accent5 8" xfId="3948" hidden="1" xr:uid="{F9DADA78-273B-4D57-8726-06ED9850C832}"/>
    <cellStyle name="40% - Accent5 8" xfId="4160" hidden="1" xr:uid="{62911F79-DFD0-4936-A18F-5330D5B61744}"/>
    <cellStyle name="40% - Accent5 8" xfId="3623" hidden="1" xr:uid="{268B6EE3-935A-40D8-BC06-1BC73219CDFF}"/>
    <cellStyle name="40% - Accent5 8" xfId="4132" hidden="1" xr:uid="{6509202F-65B7-4A0A-93F9-55750158C3C1}"/>
    <cellStyle name="40% - Accent5 8" xfId="4393" hidden="1" xr:uid="{8E73FCA4-9168-4909-B3AF-A76EC4C4FE7F}"/>
    <cellStyle name="40% - Accent5 8" xfId="4471" hidden="1" xr:uid="{3431CBD5-F1A3-44CF-A042-04C02E0FB79B}"/>
    <cellStyle name="40% - Accent5 8" xfId="4537" hidden="1" xr:uid="{4A637BD8-9410-4BF5-9B28-1CA32729F140}"/>
    <cellStyle name="40% - Accent5 8" xfId="4718" hidden="1" xr:uid="{0F10DD65-2BB4-42FA-A5F2-2EEF2C5CE45F}"/>
    <cellStyle name="40% - Accent5 8" xfId="3430" hidden="1" xr:uid="{493E66D3-3AF1-4074-A007-7B7F3BEFC1D7}"/>
    <cellStyle name="40% - Accent5 8" xfId="4697" hidden="1" xr:uid="{6600B65E-710D-44FE-9C5E-6260B3CFBBA8}"/>
    <cellStyle name="40% - Accent5 8" xfId="4925" hidden="1" xr:uid="{057AEAB1-B369-435F-BB56-95A38EA778D4}"/>
    <cellStyle name="40% - Accent5 8" xfId="5003" hidden="1" xr:uid="{1C6F9F84-E513-425B-92E7-E5BFC6B75E07}"/>
    <cellStyle name="40% - Accent5 8" xfId="5065" hidden="1" xr:uid="{85E7FB7F-E42F-474B-A522-73000ADB0063}"/>
    <cellStyle name="40% - Accent5 8" xfId="5262" hidden="1" xr:uid="{74400713-0282-46AA-84BB-1B93106CDB6C}"/>
    <cellStyle name="40% - Accent5 8" xfId="5340" hidden="1" xr:uid="{53FBE1A4-ABE4-487A-A788-9E7F4438B57C}"/>
    <cellStyle name="40% - Accent5 8" xfId="5402" hidden="1" xr:uid="{746612A0-157E-48BE-893B-39B7594D3F0C}"/>
    <cellStyle name="40% - Accent5 8" xfId="5599" hidden="1" xr:uid="{62AFA681-39BC-4FB8-83A1-407A5A383BC2}"/>
    <cellStyle name="40% - Accent5 8" xfId="5703" hidden="1" xr:uid="{BB8AB513-9087-4C25-B986-FB9856CE254C}"/>
    <cellStyle name="40% - Accent5 8" xfId="5774" hidden="1" xr:uid="{251B982D-7E7A-44A5-BBCB-356E91CE0E15}"/>
    <cellStyle name="40% - Accent5 8" xfId="5851" hidden="1" xr:uid="{D7E8AC32-6DA5-4B1E-BC28-AF1FEB73FCDE}"/>
    <cellStyle name="40% - Accent5 8" xfId="5929" hidden="1" xr:uid="{280D79FF-5C6C-4EED-A535-AFB1DF40DFBE}"/>
    <cellStyle name="40% - Accent5 8" xfId="6513" hidden="1" xr:uid="{26F9A13F-9B6E-412D-9D3E-429AA3B31472}"/>
    <cellStyle name="40% - Accent5 8" xfId="6590" hidden="1" xr:uid="{134895FE-D814-41BD-8076-D50D3107D051}"/>
    <cellStyle name="40% - Accent5 8" xfId="6669" hidden="1" xr:uid="{9B844747-C381-4A63-ADA5-C11AE5AB7162}"/>
    <cellStyle name="40% - Accent5 8" xfId="6740" hidden="1" xr:uid="{9388FC04-A2F4-4A54-AACE-4019420D6C6D}"/>
    <cellStyle name="40% - Accent5 8" xfId="6952" hidden="1" xr:uid="{EF45014B-4DA4-4185-AF97-2B2562106D1A}"/>
    <cellStyle name="40% - Accent5 8" xfId="6415" hidden="1" xr:uid="{140BA66A-B2A1-4C90-B1B2-A82023651DB5}"/>
    <cellStyle name="40% - Accent5 8" xfId="6924" hidden="1" xr:uid="{B37AF8A3-05CE-4D87-9FBC-0C9F1404AEEB}"/>
    <cellStyle name="40% - Accent5 8" xfId="7185" hidden="1" xr:uid="{02BD098A-EAAB-4705-A0F4-61D7732E918A}"/>
    <cellStyle name="40% - Accent5 8" xfId="7263" hidden="1" xr:uid="{FC7FABEA-6001-4298-B73D-F373364AB299}"/>
    <cellStyle name="40% - Accent5 8" xfId="7329" hidden="1" xr:uid="{B05D39A3-3EA8-4AF4-807E-A888C5589EB4}"/>
    <cellStyle name="40% - Accent5 8" xfId="7510" hidden="1" xr:uid="{7AF160F8-6B2F-42DA-9185-E2F655627407}"/>
    <cellStyle name="40% - Accent5 8" xfId="6222" hidden="1" xr:uid="{CF5970CA-49CA-4B3D-9115-B69E557A2163}"/>
    <cellStyle name="40% - Accent5 8" xfId="7489" hidden="1" xr:uid="{7AC36BED-3228-453F-8A0D-32AD33FF970D}"/>
    <cellStyle name="40% - Accent5 8" xfId="7717" hidden="1" xr:uid="{C8BABF24-BE8F-474B-BB17-B5339B778F50}"/>
    <cellStyle name="40% - Accent5 8" xfId="7795" hidden="1" xr:uid="{403D1ECA-3460-4E2F-8781-18377BE540BF}"/>
    <cellStyle name="40% - Accent5 8" xfId="7857" hidden="1" xr:uid="{673AF65B-B73C-4D93-A751-14F30AD5983F}"/>
    <cellStyle name="40% - Accent5 8" xfId="8054" hidden="1" xr:uid="{6A0D4380-0219-4E89-A00E-9900BB282757}"/>
    <cellStyle name="40% - Accent5 8" xfId="8132" hidden="1" xr:uid="{3D457546-9F38-4360-B75A-D973699D5A95}"/>
    <cellStyle name="40% - Accent5 8" xfId="8194" hidden="1" xr:uid="{09ADD09D-DD0D-4D9E-BDC1-A1CE004C7442}"/>
    <cellStyle name="40% - Accent5 8" xfId="8391" hidden="1" xr:uid="{DF1253BF-62B4-4354-B667-990FBEC32837}"/>
    <cellStyle name="40% - Accent5 9" xfId="131" hidden="1" xr:uid="{EE10574B-448B-44C0-A3F1-8BC3A2221B34}"/>
    <cellStyle name="40% - Accent5 9" xfId="205" hidden="1" xr:uid="{ADB7C92D-94B3-4F88-A325-B5CC2647521F}"/>
    <cellStyle name="40% - Accent5 9" xfId="281" hidden="1" xr:uid="{1C20182D-46F5-4CEE-BEB7-59237D9CD8F4}"/>
    <cellStyle name="40% - Accent5 9" xfId="359" hidden="1" xr:uid="{EA6ACF1B-10F0-4A48-BD31-6B4BCABE16F6}"/>
    <cellStyle name="40% - Accent5 9" xfId="944" hidden="1" xr:uid="{374C1D22-F1DA-4966-8940-641A29E82838}"/>
    <cellStyle name="40% - Accent5 9" xfId="1020" hidden="1" xr:uid="{20AACE40-6C62-41B7-B4B7-F43EDC6F5EAA}"/>
    <cellStyle name="40% - Accent5 9" xfId="1099" hidden="1" xr:uid="{2279309A-27A7-4256-9E08-C732C841ECF0}"/>
    <cellStyle name="40% - Accent5 9" xfId="1346" hidden="1" xr:uid="{D1227AB2-EBE3-4FFF-9DD6-8CE716CCC82D}"/>
    <cellStyle name="40% - Accent5 9" xfId="872" hidden="1" xr:uid="{E90ADB7E-D2D6-4831-AFEB-F81904A2A141}"/>
    <cellStyle name="40% - Accent5 9" xfId="837" hidden="1" xr:uid="{6CF228E0-A666-420F-8D65-D2B586643E4D}"/>
    <cellStyle name="40% - Accent5 9" xfId="1539" hidden="1" xr:uid="{4FE02221-B297-4C1F-8966-150726904D51}"/>
    <cellStyle name="40% - Accent5 9" xfId="1615" hidden="1" xr:uid="{3B075423-8FDC-4DE3-A353-4450563E9907}"/>
    <cellStyle name="40% - Accent5 9" xfId="1693" hidden="1" xr:uid="{AD1F2746-22A3-4DB8-B8BA-813DA2B3AC48}"/>
    <cellStyle name="40% - Accent5 9" xfId="1910" hidden="1" xr:uid="{FCD3C25C-DB50-487B-8E01-63C1EF7EB008}"/>
    <cellStyle name="40% - Accent5 9" xfId="641" hidden="1" xr:uid="{63D9F107-6141-42EB-ACA8-CA4D288C2532}"/>
    <cellStyle name="40% - Accent5 9" xfId="666" hidden="1" xr:uid="{D8458FCA-9F50-4BD3-9874-B4EC3E85D180}"/>
    <cellStyle name="40% - Accent5 9" xfId="2071" hidden="1" xr:uid="{B2108384-5B36-4299-993B-33D8206ABFC4}"/>
    <cellStyle name="40% - Accent5 9" xfId="2147" hidden="1" xr:uid="{3B468AF8-4EAE-4B6D-AF32-0B584649EBFF}"/>
    <cellStyle name="40% - Accent5 9" xfId="2225" hidden="1" xr:uid="{F8FC2746-53DA-4A56-9787-448F28326B69}"/>
    <cellStyle name="40% - Accent5 9" xfId="2408" hidden="1" xr:uid="{1A305DD2-E17E-4743-AA96-F1EC722D4C73}"/>
    <cellStyle name="40% - Accent5 9" xfId="2484" hidden="1" xr:uid="{FD80ACCD-9EC3-479A-B2A6-CCC39A745C3B}"/>
    <cellStyle name="40% - Accent5 9" xfId="2562" hidden="1" xr:uid="{6B783834-D4AC-4FF5-B5C3-14B6C97D8CC6}"/>
    <cellStyle name="40% - Accent5 9" xfId="2745" hidden="1" xr:uid="{92403EB0-64A1-40B1-A756-5AD89350EA7A}"/>
    <cellStyle name="40% - Accent5 9" xfId="2821" hidden="1" xr:uid="{2228F058-1CAB-485E-A085-AB2FB9E9596E}"/>
    <cellStyle name="40% - Accent5 9" xfId="2924" hidden="1" xr:uid="{1435A91C-C898-439A-A375-D90278654A60}"/>
    <cellStyle name="40% - Accent5 9" xfId="2998" hidden="1" xr:uid="{11C31619-D967-4C4F-A01E-7C9B382F511A}"/>
    <cellStyle name="40% - Accent5 9" xfId="3074" hidden="1" xr:uid="{6F2A8454-41BF-42DC-A635-4AAFE898C1A9}"/>
    <cellStyle name="40% - Accent5 9" xfId="3152" hidden="1" xr:uid="{0E1A900A-3F9D-4DA3-B980-FDEF74D9D18E}"/>
    <cellStyle name="40% - Accent5 9" xfId="3737" hidden="1" xr:uid="{7CEF6074-8E1D-4176-B50D-E8762AAB1730}"/>
    <cellStyle name="40% - Accent5 9" xfId="3813" hidden="1" xr:uid="{7CE4BE29-F010-4F97-A0CA-3564F09FC8FF}"/>
    <cellStyle name="40% - Accent5 9" xfId="3892" hidden="1" xr:uid="{20CC92E7-91BA-4568-8F76-364CA3A59BC6}"/>
    <cellStyle name="40% - Accent5 9" xfId="4139" hidden="1" xr:uid="{8CFF06FA-1D19-48DA-BFF1-59E16A41FBCD}"/>
    <cellStyle name="40% - Accent5 9" xfId="3665" hidden="1" xr:uid="{5757C2F7-5F73-4DFD-BCB1-11007BAF4388}"/>
    <cellStyle name="40% - Accent5 9" xfId="3630" hidden="1" xr:uid="{5827DE08-3CE4-484F-8D96-58B5E501C07F}"/>
    <cellStyle name="40% - Accent5 9" xfId="4332" hidden="1" xr:uid="{40224988-2877-4AB3-A6B2-974F0F2521B6}"/>
    <cellStyle name="40% - Accent5 9" xfId="4408" hidden="1" xr:uid="{F314CDD1-F73B-4D35-AF38-472A8D57CF0E}"/>
    <cellStyle name="40% - Accent5 9" xfId="4486" hidden="1" xr:uid="{9747A758-B422-4C9A-9902-653F86BE9805}"/>
    <cellStyle name="40% - Accent5 9" xfId="4703" hidden="1" xr:uid="{A6967111-F2F0-4C57-9446-689F0EADD474}"/>
    <cellStyle name="40% - Accent5 9" xfId="3434" hidden="1" xr:uid="{03E3A1C5-0465-419A-8A46-E78DBAF68808}"/>
    <cellStyle name="40% - Accent5 9" xfId="3459" hidden="1" xr:uid="{17BC12DF-7FCC-49EB-8F27-87767B816AE5}"/>
    <cellStyle name="40% - Accent5 9" xfId="4864" hidden="1" xr:uid="{4E07A949-6614-4E2C-9C4D-4269EEBEFA8E}"/>
    <cellStyle name="40% - Accent5 9" xfId="4940" hidden="1" xr:uid="{FF68FBAA-89C4-4DB4-ACFB-2A3AD809959C}"/>
    <cellStyle name="40% - Accent5 9" xfId="5018" hidden="1" xr:uid="{D5929D9D-6AF6-4A4F-954B-A045650D32E0}"/>
    <cellStyle name="40% - Accent5 9" xfId="5201" hidden="1" xr:uid="{440529C2-28E6-4AE6-A771-2B8FB33B6445}"/>
    <cellStyle name="40% - Accent5 9" xfId="5277" hidden="1" xr:uid="{75B687F0-7EA3-45F9-B4D3-64792FE80B06}"/>
    <cellStyle name="40% - Accent5 9" xfId="5355" hidden="1" xr:uid="{0081A727-F325-4D90-AC5B-119E332B94FD}"/>
    <cellStyle name="40% - Accent5 9" xfId="5538" hidden="1" xr:uid="{1510CC0F-C5DF-4D44-AF1E-3A63264E2D21}"/>
    <cellStyle name="40% - Accent5 9" xfId="5614" hidden="1" xr:uid="{A34EC953-5ED3-45D3-AD95-96CB107802C1}"/>
    <cellStyle name="40% - Accent5 9" xfId="5716" hidden="1" xr:uid="{E7713433-F198-4F70-83D6-061BCAA56F75}"/>
    <cellStyle name="40% - Accent5 9" xfId="5790" hidden="1" xr:uid="{08360CB5-85D5-4009-9C7D-4F8B233A8D18}"/>
    <cellStyle name="40% - Accent5 9" xfId="5866" hidden="1" xr:uid="{BFAC52D5-EA0F-428B-8E6B-21107FABFE8E}"/>
    <cellStyle name="40% - Accent5 9" xfId="5944" hidden="1" xr:uid="{E8F91EE6-47C4-4E2C-8AAD-6D08F4E3D377}"/>
    <cellStyle name="40% - Accent5 9" xfId="6529" hidden="1" xr:uid="{948DA330-097D-4134-AF00-2102ED671979}"/>
    <cellStyle name="40% - Accent5 9" xfId="6605" hidden="1" xr:uid="{49388859-6111-43EC-A8A5-DB9FC7C82D90}"/>
    <cellStyle name="40% - Accent5 9" xfId="6684" hidden="1" xr:uid="{15C82922-902A-4869-B5DE-DEB77ECCFE86}"/>
    <cellStyle name="40% - Accent5 9" xfId="6931" hidden="1" xr:uid="{FC9BAFD4-F285-4F38-B8C9-89C7A7AE386E}"/>
    <cellStyle name="40% - Accent5 9" xfId="6457" hidden="1" xr:uid="{AEB907E6-73FC-43B3-BA6A-961434DFF42D}"/>
    <cellStyle name="40% - Accent5 9" xfId="6422" hidden="1" xr:uid="{F24E0502-A5DE-4688-A86E-AF40FCFBF2AC}"/>
    <cellStyle name="40% - Accent5 9" xfId="7124" hidden="1" xr:uid="{160CE64E-407F-454D-BAE0-8121E8CF6779}"/>
    <cellStyle name="40% - Accent5 9" xfId="7200" hidden="1" xr:uid="{5A3BE299-5BA3-427C-BF60-3922DB038CA0}"/>
    <cellStyle name="40% - Accent5 9" xfId="7278" hidden="1" xr:uid="{537EBFCD-B1A9-4BC7-8C09-1E55C04F6F57}"/>
    <cellStyle name="40% - Accent5 9" xfId="7495" hidden="1" xr:uid="{5006C780-6C94-4587-B94B-42DC1F7763DC}"/>
    <cellStyle name="40% - Accent5 9" xfId="6226" hidden="1" xr:uid="{2A38D438-AAFB-452F-8A67-8D1DFBCFD8C2}"/>
    <cellStyle name="40% - Accent5 9" xfId="6251" hidden="1" xr:uid="{25C87547-228B-4912-92BB-7EE202D19C80}"/>
    <cellStyle name="40% - Accent5 9" xfId="7656" hidden="1" xr:uid="{EF14956E-6C56-4E43-B06C-D6323875D202}"/>
    <cellStyle name="40% - Accent5 9" xfId="7732" hidden="1" xr:uid="{58D81725-6581-4B36-972D-76BED6141B73}"/>
    <cellStyle name="40% - Accent5 9" xfId="7810" hidden="1" xr:uid="{FA826466-28AE-4690-93B0-C5B1ED36A159}"/>
    <cellStyle name="40% - Accent5 9" xfId="7993" hidden="1" xr:uid="{EB5A2E97-38E9-4120-8B37-D8B4236E8FCB}"/>
    <cellStyle name="40% - Accent5 9" xfId="8069" hidden="1" xr:uid="{A03E3743-35E0-48DE-8553-94F6DD88954C}"/>
    <cellStyle name="40% - Accent5 9" xfId="8147" hidden="1" xr:uid="{33358F83-DCFB-46A2-93C6-EAA6CEA66356}"/>
    <cellStyle name="40% - Accent5 9" xfId="8330" hidden="1" xr:uid="{D9E787CA-39B6-4D9A-B073-7A2A19D8FE6D}"/>
    <cellStyle name="40% - Accent5 9" xfId="8406" hidden="1" xr:uid="{CC5E54B8-AF93-4F76-873C-1513DF69F70B}"/>
    <cellStyle name="40% - Accent6" xfId="44" builtinId="51" hidden="1"/>
    <cellStyle name="40% - Accent6 10" xfId="146" hidden="1" xr:uid="{1D4D9648-FA9C-45B3-AA92-85AF1C3C0F61}"/>
    <cellStyle name="40% - Accent6 10" xfId="220" hidden="1" xr:uid="{A81503D6-C5EF-44AC-A525-D149873B1601}"/>
    <cellStyle name="40% - Accent6 10" xfId="296" hidden="1" xr:uid="{4E161CFE-A98B-4A9A-9E72-622D3CEADEDC}"/>
    <cellStyle name="40% - Accent6 10" xfId="374" hidden="1" xr:uid="{074C3ED3-CB54-4E94-8BDE-BEEAC1A8CDE9}"/>
    <cellStyle name="40% - Accent6 10" xfId="959" hidden="1" xr:uid="{8DAEED1B-9FCA-4589-84E5-E954E570F6C5}"/>
    <cellStyle name="40% - Accent6 10" xfId="1035" hidden="1" xr:uid="{13383194-9A25-4175-95E4-76038A9F15F5}"/>
    <cellStyle name="40% - Accent6 10" xfId="1114" hidden="1" xr:uid="{E7C5345C-DD8A-4CFB-B3DC-C553811E7435}"/>
    <cellStyle name="40% - Accent6 10" xfId="1369" hidden="1" xr:uid="{A58F3139-CF95-46BD-A6FE-383A97E792BD}"/>
    <cellStyle name="40% - Accent6 10" xfId="648" hidden="1" xr:uid="{56056C6B-0927-434C-943C-2BCE6BC10188}"/>
    <cellStyle name="40% - Accent6 10" xfId="847" hidden="1" xr:uid="{F3D9ADDB-1152-4F06-BECF-90C656ABE6C7}"/>
    <cellStyle name="40% - Accent6 10" xfId="1554" hidden="1" xr:uid="{91A74402-BCEB-4489-885D-2D59B1D02615}"/>
    <cellStyle name="40% - Accent6 10" xfId="1630" hidden="1" xr:uid="{8F996E11-3BF6-4F75-91ED-D8C60A83AC58}"/>
    <cellStyle name="40% - Accent6 10" xfId="1708" hidden="1" xr:uid="{BE810B92-A0D6-4C3D-B414-A821410A2FFF}"/>
    <cellStyle name="40% - Accent6 10" xfId="1927" hidden="1" xr:uid="{C1D95585-B970-48B3-9E47-B682E161841D}"/>
    <cellStyle name="40% - Accent6 10" xfId="1206" hidden="1" xr:uid="{1FA0B35D-37F9-4F32-B8F3-2DFEE12CB51D}"/>
    <cellStyle name="40% - Accent6 10" xfId="1406" hidden="1" xr:uid="{B129D7EA-7390-4BFB-95CE-B1E3BB1DBC13}"/>
    <cellStyle name="40% - Accent6 10" xfId="2086" hidden="1" xr:uid="{4EAEA757-02E9-4E4D-9E73-3D2BF9F8A9AD}"/>
    <cellStyle name="40% - Accent6 10" xfId="2162" hidden="1" xr:uid="{1711E0D6-FECD-4794-B00A-8336EFEA0D9D}"/>
    <cellStyle name="40% - Accent6 10" xfId="2240" hidden="1" xr:uid="{3BB849D7-6E25-4C52-B4E4-61C0724FD3C7}"/>
    <cellStyle name="40% - Accent6 10" xfId="2423" hidden="1" xr:uid="{249586D6-5E55-412A-A493-5EFF5E897F51}"/>
    <cellStyle name="40% - Accent6 10" xfId="2499" hidden="1" xr:uid="{90A25917-607F-43BF-AE2F-D0B0FFF67E32}"/>
    <cellStyle name="40% - Accent6 10" xfId="2577" hidden="1" xr:uid="{6FCEC8EC-FC62-4BCC-8AB1-BB68B3A7B211}"/>
    <cellStyle name="40% - Accent6 10" xfId="2760" hidden="1" xr:uid="{08BBA6C2-A1D6-4A87-B62D-948F37FCDAC5}"/>
    <cellStyle name="40% - Accent6 10" xfId="2836" hidden="1" xr:uid="{CE864089-4397-4978-80A4-E7B87F8EDFC3}"/>
    <cellStyle name="40% - Accent6 10" xfId="2939" hidden="1" xr:uid="{95316013-A3D3-49DF-8EE5-E902A21BDC81}"/>
    <cellStyle name="40% - Accent6 10" xfId="3013" hidden="1" xr:uid="{6AC923AD-4CE8-4C7E-B25C-76B889E39FFF}"/>
    <cellStyle name="40% - Accent6 10" xfId="3089" hidden="1" xr:uid="{B047BB09-E9C7-4C46-BEC2-41D6802519D9}"/>
    <cellStyle name="40% - Accent6 10" xfId="3167" hidden="1" xr:uid="{48125EBE-D4CC-45B8-911A-7583E463ACCD}"/>
    <cellStyle name="40% - Accent6 10" xfId="3752" hidden="1" xr:uid="{BB906D5F-66EB-4963-B321-742058472BBD}"/>
    <cellStyle name="40% - Accent6 10" xfId="3828" hidden="1" xr:uid="{E574D987-A0E5-4BBB-B0B7-E4F1DBE5E856}"/>
    <cellStyle name="40% - Accent6 10" xfId="3907" hidden="1" xr:uid="{FA300BC4-3AAF-4BD2-8315-77D2216EE591}"/>
    <cellStyle name="40% - Accent6 10" xfId="4162" hidden="1" xr:uid="{71D6898D-35B4-4618-95D9-AF442021889F}"/>
    <cellStyle name="40% - Accent6 10" xfId="3441" hidden="1" xr:uid="{D20DCB08-F28A-481D-878A-3F06332FB48A}"/>
    <cellStyle name="40% - Accent6 10" xfId="3640" hidden="1" xr:uid="{91E757EE-A9FA-4590-9F60-A9C21AB9B2EF}"/>
    <cellStyle name="40% - Accent6 10" xfId="4347" hidden="1" xr:uid="{029E7FE2-EAF1-4E87-8364-8FE68722E5E7}"/>
    <cellStyle name="40% - Accent6 10" xfId="4423" hidden="1" xr:uid="{5649FC68-9B60-417D-998B-805E0A08E644}"/>
    <cellStyle name="40% - Accent6 10" xfId="4501" hidden="1" xr:uid="{E0CFD78E-C915-4EFD-AFB6-5150CCCA69AC}"/>
    <cellStyle name="40% - Accent6 10" xfId="4720" hidden="1" xr:uid="{C842A1E1-D732-4B1F-A62F-0087BD90E3CD}"/>
    <cellStyle name="40% - Accent6 10" xfId="3999" hidden="1" xr:uid="{CD33A685-EBBC-450F-9565-ADCC2E4526CE}"/>
    <cellStyle name="40% - Accent6 10" xfId="4199" hidden="1" xr:uid="{1BDA9487-FA6F-463B-AC87-EA3A85A12479}"/>
    <cellStyle name="40% - Accent6 10" xfId="4879" hidden="1" xr:uid="{8F9CE0AB-976D-475C-BEA3-EF41E89C5960}"/>
    <cellStyle name="40% - Accent6 10" xfId="4955" hidden="1" xr:uid="{F0002FBC-0225-4041-937B-20956C3593E1}"/>
    <cellStyle name="40% - Accent6 10" xfId="5033" hidden="1" xr:uid="{9FA3F369-906A-4F1E-8D20-C060343F4E65}"/>
    <cellStyle name="40% - Accent6 10" xfId="5216" hidden="1" xr:uid="{D6EF905D-5643-4EDE-A0E6-1B8484176918}"/>
    <cellStyle name="40% - Accent6 10" xfId="5292" hidden="1" xr:uid="{ED77D204-CEEF-414C-AB02-909C3E2E90F2}"/>
    <cellStyle name="40% - Accent6 10" xfId="5370" hidden="1" xr:uid="{412EDDEC-1E34-4D5B-BD74-67F22A6457C8}"/>
    <cellStyle name="40% - Accent6 10" xfId="5553" hidden="1" xr:uid="{BA61AE86-0DD8-4B93-B34C-C28D85897BA3}"/>
    <cellStyle name="40% - Accent6 10" xfId="5629" hidden="1" xr:uid="{72B2787E-A4C6-4F6B-BED2-702E1899B9BA}"/>
    <cellStyle name="40% - Accent6 10" xfId="5731" hidden="1" xr:uid="{3C53420B-4721-4F08-95E5-CB118F09E896}"/>
    <cellStyle name="40% - Accent6 10" xfId="5805" hidden="1" xr:uid="{4A270730-A361-441D-94D1-C9C8D0C12F6E}"/>
    <cellStyle name="40% - Accent6 10" xfId="5881" hidden="1" xr:uid="{EF6409E9-88F4-4C56-81F7-6E0DF74CF08E}"/>
    <cellStyle name="40% - Accent6 10" xfId="5959" hidden="1" xr:uid="{535526A0-794C-42E6-85F6-2F1764ABDC40}"/>
    <cellStyle name="40% - Accent6 10" xfId="6544" hidden="1" xr:uid="{8C65BAC8-5FDF-4855-8B82-0F07BF12F3FD}"/>
    <cellStyle name="40% - Accent6 10" xfId="6620" hidden="1" xr:uid="{BD2C7488-B3F5-419E-AF44-EEC6D899A110}"/>
    <cellStyle name="40% - Accent6 10" xfId="6699" hidden="1" xr:uid="{E6DC9028-6056-4B85-9F3E-30AD03CE71AF}"/>
    <cellStyle name="40% - Accent6 10" xfId="6954" hidden="1" xr:uid="{7B8CC910-EC81-468B-824C-C76039F44B2F}"/>
    <cellStyle name="40% - Accent6 10" xfId="6233" hidden="1" xr:uid="{A161DF3E-FF30-4CC4-8424-8B50CA33B6F4}"/>
    <cellStyle name="40% - Accent6 10" xfId="6432" hidden="1" xr:uid="{539258BD-6EDD-4459-AF0F-91A447ACD7BF}"/>
    <cellStyle name="40% - Accent6 10" xfId="7139" hidden="1" xr:uid="{68D1B331-9DA5-455C-B127-B166F950DB3C}"/>
    <cellStyle name="40% - Accent6 10" xfId="7215" hidden="1" xr:uid="{7E9202FE-D104-4BAA-BC9D-E9F710F12E34}"/>
    <cellStyle name="40% - Accent6 10" xfId="7293" hidden="1" xr:uid="{116EB27D-AF96-489D-89D1-1609AF3CC558}"/>
    <cellStyle name="40% - Accent6 10" xfId="7512" hidden="1" xr:uid="{BBE6C945-591A-4122-8041-BE0FE2F2B2D9}"/>
    <cellStyle name="40% - Accent6 10" xfId="6791" hidden="1" xr:uid="{0BF0DA87-17CC-46D9-B41C-164200FD0C38}"/>
    <cellStyle name="40% - Accent6 10" xfId="6991" hidden="1" xr:uid="{BA05E368-595D-45DB-B3A1-285EA1920987}"/>
    <cellStyle name="40% - Accent6 10" xfId="7671" hidden="1" xr:uid="{CDEF11F3-1747-4D25-A4D0-6DA94D4236ED}"/>
    <cellStyle name="40% - Accent6 10" xfId="7747" hidden="1" xr:uid="{4DFF3A5A-22D6-485D-BCE6-45D1B6E0E9BD}"/>
    <cellStyle name="40% - Accent6 10" xfId="7825" hidden="1" xr:uid="{B77E678F-AA9C-42AF-9460-D4B3101AE578}"/>
    <cellStyle name="40% - Accent6 10" xfId="8008" hidden="1" xr:uid="{040B09A7-ED52-47B2-8A71-00DA2065C87B}"/>
    <cellStyle name="40% - Accent6 10" xfId="8084" hidden="1" xr:uid="{CFE6E750-1DCA-4516-A70A-B52EFE9CF422}"/>
    <cellStyle name="40% - Accent6 10" xfId="8162" hidden="1" xr:uid="{1AFD2D90-5509-4EFC-BD03-41DD976011FC}"/>
    <cellStyle name="40% - Accent6 10" xfId="8345" hidden="1" xr:uid="{7D06DF2E-F0CA-4A7C-9700-7BCAD74A59DE}"/>
    <cellStyle name="40% - Accent6 10" xfId="8421" hidden="1" xr:uid="{24F789E4-C609-4FD5-B100-F1BBC6895323}"/>
    <cellStyle name="40% - Accent6 11" xfId="159" hidden="1" xr:uid="{609FBC8B-22AC-4FFE-87AA-C61420AC4D40}"/>
    <cellStyle name="40% - Accent6 11" xfId="233" hidden="1" xr:uid="{5F3D19E0-1F8F-42B7-89B0-5365E3B329CE}"/>
    <cellStyle name="40% - Accent6 11" xfId="309" hidden="1" xr:uid="{EF96AC0D-9ADE-4F8B-8963-A3D55AAB35F9}"/>
    <cellStyle name="40% - Accent6 11" xfId="387" hidden="1" xr:uid="{D9219A75-D181-454C-AF41-C8612A18211C}"/>
    <cellStyle name="40% - Accent6 11" xfId="972" hidden="1" xr:uid="{2D04C897-5A62-4312-B7B4-0DB97999E535}"/>
    <cellStyle name="40% - Accent6 11" xfId="1048" hidden="1" xr:uid="{88F21D0D-B105-414C-8DF2-74E6C021E142}"/>
    <cellStyle name="40% - Accent6 11" xfId="1127" hidden="1" xr:uid="{1C7B2D64-34A0-453A-B2CC-2FC061B548C9}"/>
    <cellStyle name="40% - Accent6 11" xfId="810" hidden="1" xr:uid="{71C47A68-EE67-4652-96F5-D691908FCB95}"/>
    <cellStyle name="40% - Accent6 11" xfId="712" hidden="1" xr:uid="{5E0A1570-707D-46ED-97F8-21E0E073972A}"/>
    <cellStyle name="40% - Accent6 11" xfId="857" hidden="1" xr:uid="{955D97E3-6D46-492D-8AC2-4339D70E984F}"/>
    <cellStyle name="40% - Accent6 11" xfId="1567" hidden="1" xr:uid="{5DE33935-73E6-438C-A2DF-AC4E058639DB}"/>
    <cellStyle name="40% - Accent6 11" xfId="1643" hidden="1" xr:uid="{27F80F49-AE1D-4B65-B704-12C8D9277C48}"/>
    <cellStyle name="40% - Accent6 11" xfId="1721" hidden="1" xr:uid="{90F12F0B-21BA-4563-B129-CBE91DA5657C}"/>
    <cellStyle name="40% - Accent6 11" xfId="737" hidden="1" xr:uid="{3B31D8CB-9CFB-49FD-9764-1CAB4F139DAA}"/>
    <cellStyle name="40% - Accent6 11" xfId="683" hidden="1" xr:uid="{635A52B9-B04D-4333-9675-F9793FB500D5}"/>
    <cellStyle name="40% - Accent6 11" xfId="1341" hidden="1" xr:uid="{A22AD862-6C3A-4DB6-8013-A0E8246AD78C}"/>
    <cellStyle name="40% - Accent6 11" xfId="2099" hidden="1" xr:uid="{5EBEC30F-524B-49D4-B3BD-173ADAF99E60}"/>
    <cellStyle name="40% - Accent6 11" xfId="2175" hidden="1" xr:uid="{8691397E-E8D6-4E70-BD71-B419DFE8DC3E}"/>
    <cellStyle name="40% - Accent6 11" xfId="2253" hidden="1" xr:uid="{1187035A-84B5-4E9C-89A0-A42EA9B63106}"/>
    <cellStyle name="40% - Accent6 11" xfId="2436" hidden="1" xr:uid="{19C560C4-FC0D-4F0E-B5D5-664121C69563}"/>
    <cellStyle name="40% - Accent6 11" xfId="2512" hidden="1" xr:uid="{493E1EB5-CBB9-447E-81E1-D77897F1E47E}"/>
    <cellStyle name="40% - Accent6 11" xfId="2590" hidden="1" xr:uid="{118FB139-78E0-4177-8458-CBA62CB40206}"/>
    <cellStyle name="40% - Accent6 11" xfId="2773" hidden="1" xr:uid="{22A4EAD9-2065-48D3-815E-4A78AAC44BC7}"/>
    <cellStyle name="40% - Accent6 11" xfId="2849" hidden="1" xr:uid="{03A088B9-CCD6-4486-9816-F8F08F5A8206}"/>
    <cellStyle name="40% - Accent6 11" xfId="2952" hidden="1" xr:uid="{F3D15900-CD7E-46E9-807F-E02CD862AE42}"/>
    <cellStyle name="40% - Accent6 11" xfId="3026" hidden="1" xr:uid="{E7848420-F4E2-45CD-A0ED-F6CDC9188B0E}"/>
    <cellStyle name="40% - Accent6 11" xfId="3102" hidden="1" xr:uid="{C5ABCE81-B479-40B1-9825-98516B355DA9}"/>
    <cellStyle name="40% - Accent6 11" xfId="3180" hidden="1" xr:uid="{5EE132DD-4F76-4526-A2AE-16E6130582B1}"/>
    <cellStyle name="40% - Accent6 11" xfId="3765" hidden="1" xr:uid="{8257F900-2378-4498-97E6-BAB7211FAF41}"/>
    <cellStyle name="40% - Accent6 11" xfId="3841" hidden="1" xr:uid="{9C3EB888-1269-4A20-A2AC-520D97279A42}"/>
    <cellStyle name="40% - Accent6 11" xfId="3920" hidden="1" xr:uid="{CC90911E-0AAF-46B1-875E-AE7F0B07948B}"/>
    <cellStyle name="40% - Accent6 11" xfId="3603" hidden="1" xr:uid="{7DB04528-9595-435A-84B0-8DEA3EA52F2B}"/>
    <cellStyle name="40% - Accent6 11" xfId="3505" hidden="1" xr:uid="{10FF531E-C2C9-4439-9A2E-52F9FA3CD1BE}"/>
    <cellStyle name="40% - Accent6 11" xfId="3650" hidden="1" xr:uid="{7678E2CD-0768-46AE-95B1-824861EA2E8A}"/>
    <cellStyle name="40% - Accent6 11" xfId="4360" hidden="1" xr:uid="{50BFAA3C-BD76-49F3-B973-266CDED5E6EF}"/>
    <cellStyle name="40% - Accent6 11" xfId="4436" hidden="1" xr:uid="{4BCA26A6-57C4-47CD-8303-9BA48EFBC1C3}"/>
    <cellStyle name="40% - Accent6 11" xfId="4514" hidden="1" xr:uid="{BD09DC5C-A68C-4EB5-88BB-D012379C0C4B}"/>
    <cellStyle name="40% - Accent6 11" xfId="3530" hidden="1" xr:uid="{1C73D781-8D59-4D23-A20F-B269AE0CDF08}"/>
    <cellStyle name="40% - Accent6 11" xfId="3476" hidden="1" xr:uid="{65499ECA-0B2D-48A7-A390-38FDEF51744F}"/>
    <cellStyle name="40% - Accent6 11" xfId="4134" hidden="1" xr:uid="{F27CE2AD-F4F3-4485-86F1-8BFEFD8E94DB}"/>
    <cellStyle name="40% - Accent6 11" xfId="4892" hidden="1" xr:uid="{2CDD41CC-17DC-4B3A-8F17-85675A22F336}"/>
    <cellStyle name="40% - Accent6 11" xfId="4968" hidden="1" xr:uid="{0883C7AC-D429-47EF-965D-5324A6F852BF}"/>
    <cellStyle name="40% - Accent6 11" xfId="5046" hidden="1" xr:uid="{5E3FF693-7E4E-4AA2-9276-647F6F1C341B}"/>
    <cellStyle name="40% - Accent6 11" xfId="5229" hidden="1" xr:uid="{CEC71835-69DA-42A3-90EA-D39715985CB3}"/>
    <cellStyle name="40% - Accent6 11" xfId="5305" hidden="1" xr:uid="{8A459C9D-BF31-4389-BBC8-C2C8D224D397}"/>
    <cellStyle name="40% - Accent6 11" xfId="5383" hidden="1" xr:uid="{F6E5DCEF-17F8-4600-B2A1-FD657E85C8C5}"/>
    <cellStyle name="40% - Accent6 11" xfId="5566" hidden="1" xr:uid="{303A1A06-D4C6-456D-A8B6-B496B6120C40}"/>
    <cellStyle name="40% - Accent6 11" xfId="5642" hidden="1" xr:uid="{D9D1F6B2-BD1F-4A86-8014-3550A10DC9D9}"/>
    <cellStyle name="40% - Accent6 11" xfId="5744" hidden="1" xr:uid="{0D5543A0-7B54-4592-97D6-22525E8316B1}"/>
    <cellStyle name="40% - Accent6 11" xfId="5818" hidden="1" xr:uid="{938C5B51-FE8C-425C-8C11-EB521C390CC3}"/>
    <cellStyle name="40% - Accent6 11" xfId="5894" hidden="1" xr:uid="{5365B800-3984-4E3D-B7F5-5CCF09329F32}"/>
    <cellStyle name="40% - Accent6 11" xfId="5972" hidden="1" xr:uid="{23638D72-A5F0-4BBB-9E71-BF5A5A4025FA}"/>
    <cellStyle name="40% - Accent6 11" xfId="6557" hidden="1" xr:uid="{7FDEB7F1-A047-4895-83FB-C45B40B36A18}"/>
    <cellStyle name="40% - Accent6 11" xfId="6633" hidden="1" xr:uid="{9267AFDD-43DA-4FBD-A491-AA25B515526C}"/>
    <cellStyle name="40% - Accent6 11" xfId="6712" hidden="1" xr:uid="{6508B21B-7061-4B7E-9F74-F24B4F3B9209}"/>
    <cellStyle name="40% - Accent6 11" xfId="6395" hidden="1" xr:uid="{FFD3AA27-FC37-47A6-80C3-1F58A5AD3EBB}"/>
    <cellStyle name="40% - Accent6 11" xfId="6297" hidden="1" xr:uid="{C56E432F-A684-4691-AD12-EAB578514BDC}"/>
    <cellStyle name="40% - Accent6 11" xfId="6442" hidden="1" xr:uid="{0C579F1E-28B3-43DB-A8D3-345F7D95D0A2}"/>
    <cellStyle name="40% - Accent6 11" xfId="7152" hidden="1" xr:uid="{0D0A9C54-63F7-48CA-BD06-A19D75889FB0}"/>
    <cellStyle name="40% - Accent6 11" xfId="7228" hidden="1" xr:uid="{B73BCB47-0CCE-46D4-94D4-18211DCA3633}"/>
    <cellStyle name="40% - Accent6 11" xfId="7306" hidden="1" xr:uid="{7ED25D8D-48EF-44D8-8A84-90578EB369C4}"/>
    <cellStyle name="40% - Accent6 11" xfId="6322" hidden="1" xr:uid="{B0936445-E259-4E82-8ED9-5157FDA3FDAF}"/>
    <cellStyle name="40% - Accent6 11" xfId="6268" hidden="1" xr:uid="{DB44E673-6A24-46BA-B05D-C44731DD44DE}"/>
    <cellStyle name="40% - Accent6 11" xfId="6926" hidden="1" xr:uid="{4D17A7D8-0D65-47A7-A261-1E049170B4DF}"/>
    <cellStyle name="40% - Accent6 11" xfId="7684" hidden="1" xr:uid="{0BE36493-881F-4D80-96D6-06A9DFAEC019}"/>
    <cellStyle name="40% - Accent6 11" xfId="7760" hidden="1" xr:uid="{7EDA2F24-9368-43B6-9286-EA1720DBC3A7}"/>
    <cellStyle name="40% - Accent6 11" xfId="7838" hidden="1" xr:uid="{B0BC5BE4-A7C4-41D0-9B9B-00A54E29AD1F}"/>
    <cellStyle name="40% - Accent6 11" xfId="8021" hidden="1" xr:uid="{D677E3AD-1245-4BE7-8B03-6F7ECE97E7B1}"/>
    <cellStyle name="40% - Accent6 11" xfId="8097" hidden="1" xr:uid="{A95E45B4-F752-42FC-A51A-4E532CAA7BF3}"/>
    <cellStyle name="40% - Accent6 11" xfId="8175" hidden="1" xr:uid="{014D5FA9-8AA7-4DCD-8C93-ED9DD292C30E}"/>
    <cellStyle name="40% - Accent6 11" xfId="8358" hidden="1" xr:uid="{21508674-5808-44FF-89BE-1BE3A33F0155}"/>
    <cellStyle name="40% - Accent6 11" xfId="8434" hidden="1" xr:uid="{5CDF06D9-68CA-4F2D-9CEE-8440447CDFEF}"/>
    <cellStyle name="40% - Accent6 12" xfId="172" hidden="1" xr:uid="{9A78DDF3-6368-473C-88CE-E27A7EDD7E27}"/>
    <cellStyle name="40% - Accent6 12" xfId="247" hidden="1" xr:uid="{B10EB8F6-C78E-444E-8771-74909057D257}"/>
    <cellStyle name="40% - Accent6 12" xfId="322" hidden="1" xr:uid="{8AA2B2E2-AEFB-4164-B0DC-4DAAECAF8C13}"/>
    <cellStyle name="40% - Accent6 12" xfId="400" hidden="1" xr:uid="{D0C0310C-C0A8-4894-B783-F9AF25F35AAA}"/>
    <cellStyle name="40% - Accent6 12" xfId="986" hidden="1" xr:uid="{D01B5AFA-B5FF-40DA-B484-F2716D6D6239}"/>
    <cellStyle name="40% - Accent6 12" xfId="1061" hidden="1" xr:uid="{7E1F39BD-16A0-4E01-9506-936AC9CDA030}"/>
    <cellStyle name="40% - Accent6 12" xfId="1140" hidden="1" xr:uid="{3A2EA646-C1B1-4CB1-8EC0-2FAF29AC4FD2}"/>
    <cellStyle name="40% - Accent6 12" xfId="1368" hidden="1" xr:uid="{D033F8C6-DEEC-4380-B201-DC7E0BB8B715}"/>
    <cellStyle name="40% - Accent6 12" xfId="615" hidden="1" xr:uid="{1CB16C60-B8C1-4F3C-B4E5-4622B83CF6A2}"/>
    <cellStyle name="40% - Accent6 12" xfId="685" hidden="1" xr:uid="{C574B30E-9AAB-4E0F-9FD3-FE130E5BFEF0}"/>
    <cellStyle name="40% - Accent6 12" xfId="1581" hidden="1" xr:uid="{2FBCA650-9A05-4F18-BB32-5DB1E68962F9}"/>
    <cellStyle name="40% - Accent6 12" xfId="1656" hidden="1" xr:uid="{36F295E9-B0D7-4E3D-9167-99254D6371A2}"/>
    <cellStyle name="40% - Accent6 12" xfId="1734" hidden="1" xr:uid="{68A1E1E2-4AEC-461F-B92B-BE93284BEA37}"/>
    <cellStyle name="40% - Accent6 12" xfId="1926" hidden="1" xr:uid="{C14DA8AC-F736-4C84-808E-E4819B6A7062}"/>
    <cellStyle name="40% - Accent6 12" xfId="1375" hidden="1" xr:uid="{577A2EC0-FFB4-4928-BA7B-1724CD92DEDF}"/>
    <cellStyle name="40% - Accent6 12" xfId="87" hidden="1" xr:uid="{49468C8C-FA92-4B82-9D5C-3CA8764CF222}"/>
    <cellStyle name="40% - Accent6 12" xfId="2113" hidden="1" xr:uid="{E1644489-1041-4A40-B35C-352B71BC0589}"/>
    <cellStyle name="40% - Accent6 12" xfId="2188" hidden="1" xr:uid="{B6EC2FBF-4A73-42A1-AAB1-3D4AC0B8419F}"/>
    <cellStyle name="40% - Accent6 12" xfId="2266" hidden="1" xr:uid="{96B7B9AC-4ADD-4CEF-A461-50144BAB72C9}"/>
    <cellStyle name="40% - Accent6 12" xfId="2450" hidden="1" xr:uid="{283D91BC-353E-4F22-9B18-3B061885503D}"/>
    <cellStyle name="40% - Accent6 12" xfId="2525" hidden="1" xr:uid="{3D020D9F-0CFB-44A8-9CAD-A3B78EEE36A0}"/>
    <cellStyle name="40% - Accent6 12" xfId="2603" hidden="1" xr:uid="{52720C22-335C-445C-A8CD-6A56DF2D907F}"/>
    <cellStyle name="40% - Accent6 12" xfId="2787" hidden="1" xr:uid="{84C91BA0-8E07-4DF5-969D-8FF6ECB282F8}"/>
    <cellStyle name="40% - Accent6 12" xfId="2862" hidden="1" xr:uid="{4928F8A8-540D-4186-9341-73703DC4A18B}"/>
    <cellStyle name="40% - Accent6 12" xfId="2965" hidden="1" xr:uid="{3E04BF22-8325-4729-9CE3-5412B931C483}"/>
    <cellStyle name="40% - Accent6 12" xfId="3040" hidden="1" xr:uid="{5E949960-A2E0-45C2-A462-E00B13AD9FE7}"/>
    <cellStyle name="40% - Accent6 12" xfId="3115" hidden="1" xr:uid="{41C5ADA1-07E8-48A7-B022-E97304124B2A}"/>
    <cellStyle name="40% - Accent6 12" xfId="3193" hidden="1" xr:uid="{0766C0EC-F09B-4B96-970E-BA097F0210CB}"/>
    <cellStyle name="40% - Accent6 12" xfId="3779" hidden="1" xr:uid="{EF02C46B-B2B6-443A-8BA9-342D370856C6}"/>
    <cellStyle name="40% - Accent6 12" xfId="3854" hidden="1" xr:uid="{B7CB494B-C711-4D8D-985E-61B8756F023F}"/>
    <cellStyle name="40% - Accent6 12" xfId="3933" hidden="1" xr:uid="{4C736289-F5AF-4F87-9235-BF4C9AC42AF7}"/>
    <cellStyle name="40% - Accent6 12" xfId="4161" hidden="1" xr:uid="{CF1B929E-93F5-419C-B08C-7DDC4C8A9AC8}"/>
    <cellStyle name="40% - Accent6 12" xfId="3408" hidden="1" xr:uid="{568DC9FC-76A3-4112-8D49-D955C7F06941}"/>
    <cellStyle name="40% - Accent6 12" xfId="3478" hidden="1" xr:uid="{FF815A6B-6065-4F46-8ABE-8D7000854BCA}"/>
    <cellStyle name="40% - Accent6 12" xfId="4374" hidden="1" xr:uid="{80DD14E9-C3AD-4A9B-80DE-C9EDB1FF03B9}"/>
    <cellStyle name="40% - Accent6 12" xfId="4449" hidden="1" xr:uid="{F063C85E-54E5-4330-84BD-0C41FEE17DC6}"/>
    <cellStyle name="40% - Accent6 12" xfId="4527" hidden="1" xr:uid="{67C90216-4EBF-4528-8300-0FC62F32D02B}"/>
    <cellStyle name="40% - Accent6 12" xfId="4719" hidden="1" xr:uid="{784FF3EC-1E81-4B01-A1C4-B5F0FC09FB34}"/>
    <cellStyle name="40% - Accent6 12" xfId="4168" hidden="1" xr:uid="{252C886C-640E-4475-919F-66E1155EB754}"/>
    <cellStyle name="40% - Accent6 12" xfId="2880" hidden="1" xr:uid="{080C6C59-00F5-40D2-BAB0-66001FA89786}"/>
    <cellStyle name="40% - Accent6 12" xfId="4906" hidden="1" xr:uid="{53944848-440F-44C4-998A-8E78CC8C83B6}"/>
    <cellStyle name="40% - Accent6 12" xfId="4981" hidden="1" xr:uid="{6DFEF8B6-6BE3-4FDE-95AC-487414048FBB}"/>
    <cellStyle name="40% - Accent6 12" xfId="5059" hidden="1" xr:uid="{9835FCAF-A884-4F64-9EC2-B1125CCFD2C8}"/>
    <cellStyle name="40% - Accent6 12" xfId="5243" hidden="1" xr:uid="{F89F9EA6-0C3C-44A4-B556-D3AF52843B10}"/>
    <cellStyle name="40% - Accent6 12" xfId="5318" hidden="1" xr:uid="{0D5583B0-0E6F-44F9-8AF4-2D8F15C70DB8}"/>
    <cellStyle name="40% - Accent6 12" xfId="5396" hidden="1" xr:uid="{9802B795-E623-4527-A0E2-F7BDD1A32CCF}"/>
    <cellStyle name="40% - Accent6 12" xfId="5580" hidden="1" xr:uid="{0D3E8993-BA62-49B0-B90E-4F869EECCD5A}"/>
    <cellStyle name="40% - Accent6 12" xfId="5655" hidden="1" xr:uid="{00579548-FAA4-4C5B-97C1-36EA1A716BC9}"/>
    <cellStyle name="40% - Accent6 12" xfId="5757" hidden="1" xr:uid="{456EF48B-A975-4BD8-8C29-FD2D4B9F0DAC}"/>
    <cellStyle name="40% - Accent6 12" xfId="5832" hidden="1" xr:uid="{BA471DF0-6B3E-4242-9E33-78330B2D475F}"/>
    <cellStyle name="40% - Accent6 12" xfId="5907" hidden="1" xr:uid="{A7DEA805-2525-4D58-A5CE-43E1E5984799}"/>
    <cellStyle name="40% - Accent6 12" xfId="5985" hidden="1" xr:uid="{10B7A88B-1E70-4BD6-BAEA-F140528D5B2E}"/>
    <cellStyle name="40% - Accent6 12" xfId="6571" hidden="1" xr:uid="{157E3BE1-C889-4FC3-8167-6815B36CF186}"/>
    <cellStyle name="40% - Accent6 12" xfId="6646" hidden="1" xr:uid="{C8B132F2-C06F-40E7-BA1F-FCFFA2879543}"/>
    <cellStyle name="40% - Accent6 12" xfId="6725" hidden="1" xr:uid="{74821D0C-4590-419E-87DF-AA729E2E9288}"/>
    <cellStyle name="40% - Accent6 12" xfId="6953" hidden="1" xr:uid="{98C48368-3FAF-46E5-8FF3-4C479EEF3B00}"/>
    <cellStyle name="40% - Accent6 12" xfId="6200" hidden="1" xr:uid="{3A65F416-901D-4F13-8032-71546EC17B2B}"/>
    <cellStyle name="40% - Accent6 12" xfId="6270" hidden="1" xr:uid="{D85202E2-DABE-4C21-95ED-C73432C1B31B}"/>
    <cellStyle name="40% - Accent6 12" xfId="7166" hidden="1" xr:uid="{8C5B8C1F-B633-47A2-B1E0-5B21257F51F7}"/>
    <cellStyle name="40% - Accent6 12" xfId="7241" hidden="1" xr:uid="{565B6B71-8838-4AD9-BA50-B178D3190DDA}"/>
    <cellStyle name="40% - Accent6 12" xfId="7319" hidden="1" xr:uid="{6D4E90D6-542D-43A4-B0B0-CCD0B032C2D0}"/>
    <cellStyle name="40% - Accent6 12" xfId="7511" hidden="1" xr:uid="{36611C4E-038C-4515-B6C8-9AD3A15E82C6}"/>
    <cellStyle name="40% - Accent6 12" xfId="6960" hidden="1" xr:uid="{D1EE3E6E-ECDE-41F9-BDE8-C69EFAE62C42}"/>
    <cellStyle name="40% - Accent6 12" xfId="5672" hidden="1" xr:uid="{BC8E4C75-01D0-4774-8C06-F53A2A5DDDEA}"/>
    <cellStyle name="40% - Accent6 12" xfId="7698" hidden="1" xr:uid="{D733ADE6-2933-4050-94C0-41CC84468ADF}"/>
    <cellStyle name="40% - Accent6 12" xfId="7773" hidden="1" xr:uid="{1CA8DB04-EE30-4F05-AC9A-944665D8EE4B}"/>
    <cellStyle name="40% - Accent6 12" xfId="7851" hidden="1" xr:uid="{3266FE6B-1A94-4180-A109-4D5062A4298B}"/>
    <cellStyle name="40% - Accent6 12" xfId="8035" hidden="1" xr:uid="{922A20F0-0D00-4648-840B-1D8B88D3E48B}"/>
    <cellStyle name="40% - Accent6 12" xfId="8110" hidden="1" xr:uid="{33925829-9882-416F-84E3-BF449D43D6E8}"/>
    <cellStyle name="40% - Accent6 12" xfId="8188" hidden="1" xr:uid="{C356679F-7880-4569-ABBD-499B364EB505}"/>
    <cellStyle name="40% - Accent6 12" xfId="8372" hidden="1" xr:uid="{8A3DF600-17DB-4F5A-B1FA-80E4898CC84E}"/>
    <cellStyle name="40% - Accent6 12" xfId="8447" hidden="1" xr:uid="{08E6E260-CF05-4B4A-A1D8-FF35E13287BD}"/>
    <cellStyle name="40% - Accent6 13" xfId="413" hidden="1" xr:uid="{063D0EDA-8623-499F-969E-6952F1E48B53}"/>
    <cellStyle name="40% - Accent6 13" xfId="528" hidden="1" xr:uid="{8077F462-8200-4722-814A-219268D46948}"/>
    <cellStyle name="40% - Accent6 13" xfId="1251" hidden="1" xr:uid="{E39B6A14-BA37-47EC-9E81-5EF875D2941B}"/>
    <cellStyle name="40% - Accent6 13" xfId="1424" hidden="1" xr:uid="{6E0021D1-0FBD-4750-A5B5-00524120B6BD}"/>
    <cellStyle name="40% - Accent6 13" xfId="1817" hidden="1" xr:uid="{2AE7D079-B6C4-4325-854C-21FFB20211EF}"/>
    <cellStyle name="40% - Accent6 13" xfId="1965" hidden="1" xr:uid="{B29A8C4F-668B-4D81-8248-464C012889B6}"/>
    <cellStyle name="40% - Accent6 13" xfId="2303" hidden="1" xr:uid="{8B9A5393-5AE7-4A7F-A269-A1DE9CE89FD3}"/>
    <cellStyle name="40% - Accent6 13" xfId="2640" hidden="1" xr:uid="{6114BF83-F2CC-4B63-86F0-5590D4FF5FC7}"/>
    <cellStyle name="40% - Accent6 13" xfId="3206" hidden="1" xr:uid="{0CA45243-C16A-4D6A-9BB2-D63BDFE9433C}"/>
    <cellStyle name="40% - Accent6 13" xfId="3321" hidden="1" xr:uid="{0E1D4597-C6F9-4868-A747-6265C5A5ADAB}"/>
    <cellStyle name="40% - Accent6 13" xfId="4044" hidden="1" xr:uid="{E407133D-F7BA-4485-9E6E-9F2C1735975D}"/>
    <cellStyle name="40% - Accent6 13" xfId="4217" hidden="1" xr:uid="{8B6090DE-0A0E-4308-BA9C-2D84479833A8}"/>
    <cellStyle name="40% - Accent6 13" xfId="4610" hidden="1" xr:uid="{BB3490C3-0DB8-4096-B3D7-9B00DEB7A37F}"/>
    <cellStyle name="40% - Accent6 13" xfId="4758" hidden="1" xr:uid="{2461AA1C-E64F-45BE-B92E-9110818CEA64}"/>
    <cellStyle name="40% - Accent6 13" xfId="5096" hidden="1" xr:uid="{109C3C7E-3C35-49C7-8560-332979A30A02}"/>
    <cellStyle name="40% - Accent6 13" xfId="5433" hidden="1" xr:uid="{9E4CA100-5452-495D-80FE-7D9066301102}"/>
    <cellStyle name="40% - Accent6 13" xfId="5998" hidden="1" xr:uid="{BE72D6C7-6466-4B2B-A7C4-68C942A78EFB}"/>
    <cellStyle name="40% - Accent6 13" xfId="6113" hidden="1" xr:uid="{04E2EB35-90BF-4744-9A74-D1CD9F6C6990}"/>
    <cellStyle name="40% - Accent6 13" xfId="6836" hidden="1" xr:uid="{0CCF5ADA-7A2B-4038-B669-F2F35D71F447}"/>
    <cellStyle name="40% - Accent6 13" xfId="7009" hidden="1" xr:uid="{95BEC93A-B653-4CF3-90F2-43625E3281A4}"/>
    <cellStyle name="40% - Accent6 13" xfId="7402" hidden="1" xr:uid="{4BAA5D41-FECD-4A87-B733-4CB52D1DCBA8}"/>
    <cellStyle name="40% - Accent6 13" xfId="7550" hidden="1" xr:uid="{CFA97499-39F1-4B04-9581-C698E261591C}"/>
    <cellStyle name="40% - Accent6 13" xfId="7888" hidden="1" xr:uid="{1412745B-AD23-4BC2-A8D9-868CE522E831}"/>
    <cellStyle name="40% - Accent6 13" xfId="8225" hidden="1" xr:uid="{21F845F4-8F5E-43B5-A459-9E32EB6CAC4F}"/>
    <cellStyle name="40% - Accent6 3 2 3 2" xfId="498" hidden="1" xr:uid="{3F619A79-5257-4AF0-8253-F17778FCBB6B}"/>
    <cellStyle name="40% - Accent6 3 2 3 2" xfId="613" hidden="1" xr:uid="{0AF01246-33DC-401E-85C8-365C64AB856E}"/>
    <cellStyle name="40% - Accent6 3 2 3 2" xfId="1336" hidden="1" xr:uid="{AA8F114D-CE2B-41C2-9959-E89CBFCD444E}"/>
    <cellStyle name="40% - Accent6 3 2 3 2" xfId="1509" hidden="1" xr:uid="{05E6FE68-2193-4360-9C06-9948AF55F6F8}"/>
    <cellStyle name="40% - Accent6 3 2 3 2" xfId="1902" hidden="1" xr:uid="{1AB0444D-D64B-44CF-ABF5-F95915D1D42D}"/>
    <cellStyle name="40% - Accent6 3 2 3 2" xfId="2050" hidden="1" xr:uid="{F4BD1A5D-CEB2-4386-ABC2-3875B6133935}"/>
    <cellStyle name="40% - Accent6 3 2 3 2" xfId="2388" hidden="1" xr:uid="{6B5F31B4-8912-465F-8116-F91E9A800BF3}"/>
    <cellStyle name="40% - Accent6 3 2 3 2" xfId="2725" hidden="1" xr:uid="{176928DB-C6DC-4AC1-A3D7-B18EE3293CE5}"/>
    <cellStyle name="40% - Accent6 3 2 3 2" xfId="3291" hidden="1" xr:uid="{1072921F-C20F-468C-851F-C71BBE7C0FC2}"/>
    <cellStyle name="40% - Accent6 3 2 3 2" xfId="3406" hidden="1" xr:uid="{1A14AD2A-4CF7-4367-8251-8613B0B2DB9F}"/>
    <cellStyle name="40% - Accent6 3 2 3 2" xfId="4129" hidden="1" xr:uid="{A44035F5-0F77-4253-8A1E-0EC3C9498DB2}"/>
    <cellStyle name="40% - Accent6 3 2 3 2" xfId="4302" hidden="1" xr:uid="{EFF4B191-ECD9-4F23-B228-84595035EFED}"/>
    <cellStyle name="40% - Accent6 3 2 3 2" xfId="4695" hidden="1" xr:uid="{751F31F6-A739-4733-A866-FB5866FE4963}"/>
    <cellStyle name="40% - Accent6 3 2 3 2" xfId="4843" hidden="1" xr:uid="{4A6FD61A-60D1-4DC5-9681-468A85C9528B}"/>
    <cellStyle name="40% - Accent6 3 2 3 2" xfId="5181" hidden="1" xr:uid="{1015AB50-03FF-4520-BD38-A9CB4E7B7E9E}"/>
    <cellStyle name="40% - Accent6 3 2 3 2" xfId="5518" hidden="1" xr:uid="{F599A0DD-ED98-4B17-AE02-E3D8EDF484F0}"/>
    <cellStyle name="40% - Accent6 3 2 3 2" xfId="6083" hidden="1" xr:uid="{1B0779D2-C8D8-4997-A7E8-2F8ADE7B5FF1}"/>
    <cellStyle name="40% - Accent6 3 2 3 2" xfId="6198" hidden="1" xr:uid="{5FF20F28-904D-4ECA-9607-251B8A582BCF}"/>
    <cellStyle name="40% - Accent6 3 2 3 2" xfId="6921" hidden="1" xr:uid="{BD0A795B-8917-44BB-A3D7-69131262D1AF}"/>
    <cellStyle name="40% - Accent6 3 2 3 2" xfId="7094" hidden="1" xr:uid="{16B3B84A-C253-4992-BCAC-B9FBDD434BE0}"/>
    <cellStyle name="40% - Accent6 3 2 3 2" xfId="7487" hidden="1" xr:uid="{C8E02331-5A04-4EB7-864D-2A43BC282BDE}"/>
    <cellStyle name="40% - Accent6 3 2 3 2" xfId="7635" hidden="1" xr:uid="{6B31FBBF-DD73-425A-BF21-7CCA0E159802}"/>
    <cellStyle name="40% - Accent6 3 2 3 2" xfId="7973" hidden="1" xr:uid="{809B080B-7215-4858-AA2C-5E76618B3EF6}"/>
    <cellStyle name="40% - Accent6 3 2 3 2" xfId="8310" hidden="1" xr:uid="{98CF90D9-6936-4735-A63F-062881C2174E}"/>
    <cellStyle name="40% - Accent6 3 2 4 2" xfId="471" hidden="1" xr:uid="{B8D02F1B-7382-40D9-AE7F-4C772E0B1974}"/>
    <cellStyle name="40% - Accent6 3 2 4 2" xfId="586" hidden="1" xr:uid="{44922C1A-74DA-4B02-99D2-BE9E1516ED7A}"/>
    <cellStyle name="40% - Accent6 3 2 4 2" xfId="1309" hidden="1" xr:uid="{7DAA5E7D-1C57-442A-8D14-E43A6604F19C}"/>
    <cellStyle name="40% - Accent6 3 2 4 2" xfId="1482" hidden="1" xr:uid="{E2469D41-8E33-4E3E-9103-B51DA6C06B2B}"/>
    <cellStyle name="40% - Accent6 3 2 4 2" xfId="1875" hidden="1" xr:uid="{A89ADFFB-13BC-46A6-8D31-72E1B0BABD2E}"/>
    <cellStyle name="40% - Accent6 3 2 4 2" xfId="2023" hidden="1" xr:uid="{6738B5EB-1C20-4D27-B3A1-8B24A64301E3}"/>
    <cellStyle name="40% - Accent6 3 2 4 2" xfId="2361" hidden="1" xr:uid="{A3813528-B10D-44C8-801E-D2361755693C}"/>
    <cellStyle name="40% - Accent6 3 2 4 2" xfId="2698" hidden="1" xr:uid="{FD66E7BE-6502-4A15-B5AE-A2393FCBD8B6}"/>
    <cellStyle name="40% - Accent6 3 2 4 2" xfId="3264" hidden="1" xr:uid="{B4AC6412-06EC-47BC-9240-4A249B9152FB}"/>
    <cellStyle name="40% - Accent6 3 2 4 2" xfId="3379" hidden="1" xr:uid="{FFDD0867-C609-40F2-8B19-AC5858EE0C00}"/>
    <cellStyle name="40% - Accent6 3 2 4 2" xfId="4102" hidden="1" xr:uid="{FBE530F9-9CC8-49B0-991A-17F1BAE95016}"/>
    <cellStyle name="40% - Accent6 3 2 4 2" xfId="4275" hidden="1" xr:uid="{7F53001E-3B94-4C89-AB99-5899EC2543D6}"/>
    <cellStyle name="40% - Accent6 3 2 4 2" xfId="4668" hidden="1" xr:uid="{EF64E589-D8C3-4DE7-B5AA-81EDAA564786}"/>
    <cellStyle name="40% - Accent6 3 2 4 2" xfId="4816" hidden="1" xr:uid="{77EE7548-8ED4-4AF1-BF97-E5A9626CA982}"/>
    <cellStyle name="40% - Accent6 3 2 4 2" xfId="5154" hidden="1" xr:uid="{2B390293-E014-47EB-87D9-ABDFEA375AFD}"/>
    <cellStyle name="40% - Accent6 3 2 4 2" xfId="5491" hidden="1" xr:uid="{396D513F-B466-45E3-8406-60ACEE4BD581}"/>
    <cellStyle name="40% - Accent6 3 2 4 2" xfId="6056" hidden="1" xr:uid="{71089F88-D7C1-4973-A384-7AFFC3605E1C}"/>
    <cellStyle name="40% - Accent6 3 2 4 2" xfId="6171" hidden="1" xr:uid="{BA65C1D9-5750-433E-8821-29381F59A7B6}"/>
    <cellStyle name="40% - Accent6 3 2 4 2" xfId="6894" hidden="1" xr:uid="{27698746-E51D-4D77-A076-34C77B0A53FC}"/>
    <cellStyle name="40% - Accent6 3 2 4 2" xfId="7067" hidden="1" xr:uid="{5DC0861D-30D7-4FEF-BC04-B55043501A98}"/>
    <cellStyle name="40% - Accent6 3 2 4 2" xfId="7460" hidden="1" xr:uid="{AA2C073F-18D2-4E66-9CAC-CADCCD26E828}"/>
    <cellStyle name="40% - Accent6 3 2 4 2" xfId="7608" hidden="1" xr:uid="{F3278645-8A5C-4292-915D-4818F56CB3E6}"/>
    <cellStyle name="40% - Accent6 3 2 4 2" xfId="7946" hidden="1" xr:uid="{61A1703A-DED0-405B-BB92-9558B756227B}"/>
    <cellStyle name="40% - Accent6 3 2 4 2" xfId="8283" hidden="1" xr:uid="{EF30C157-6800-41E6-AFC9-534926A99D24}"/>
    <cellStyle name="40% - Accent6 3 3 3 2" xfId="470" hidden="1" xr:uid="{0D4DB01F-7305-47CD-A675-4E4FAB183E43}"/>
    <cellStyle name="40% - Accent6 3 3 3 2" xfId="585" hidden="1" xr:uid="{37658C3F-05C7-484C-B142-BCE52A358CFB}"/>
    <cellStyle name="40% - Accent6 3 3 3 2" xfId="1308" hidden="1" xr:uid="{E77C7437-0CCB-45BC-A54E-B0FB2463EED2}"/>
    <cellStyle name="40% - Accent6 3 3 3 2" xfId="1481" hidden="1" xr:uid="{F178791E-03BF-4C6E-BB59-B443022C2B91}"/>
    <cellStyle name="40% - Accent6 3 3 3 2" xfId="1874" hidden="1" xr:uid="{37754F5C-B972-4FCE-BC14-5F5466E77699}"/>
    <cellStyle name="40% - Accent6 3 3 3 2" xfId="2022" hidden="1" xr:uid="{A1F45E5A-4D09-4AA6-BBB7-92FBA8F8B5DA}"/>
    <cellStyle name="40% - Accent6 3 3 3 2" xfId="2360" hidden="1" xr:uid="{F91044A5-8841-4361-861B-3FBA40A09CA2}"/>
    <cellStyle name="40% - Accent6 3 3 3 2" xfId="2697" hidden="1" xr:uid="{9D3165FB-E123-4B86-920C-C73E1250409E}"/>
    <cellStyle name="40% - Accent6 3 3 3 2" xfId="3263" hidden="1" xr:uid="{41C66AA5-40C7-4A87-8C95-EE1E1D7E914C}"/>
    <cellStyle name="40% - Accent6 3 3 3 2" xfId="3378" hidden="1" xr:uid="{28D08392-091E-43AF-81C0-0DE721FE8DE4}"/>
    <cellStyle name="40% - Accent6 3 3 3 2" xfId="4101" hidden="1" xr:uid="{2637B90F-A614-419E-80E6-2EA41AA4434A}"/>
    <cellStyle name="40% - Accent6 3 3 3 2" xfId="4274" hidden="1" xr:uid="{8B925328-A2E3-41D4-81F9-68D05BF426BA}"/>
    <cellStyle name="40% - Accent6 3 3 3 2" xfId="4667" hidden="1" xr:uid="{9B9B207D-A8CC-420E-953D-3572585D6D1F}"/>
    <cellStyle name="40% - Accent6 3 3 3 2" xfId="4815" hidden="1" xr:uid="{7855DC7C-0046-4B32-9CD6-AE0F8230C023}"/>
    <cellStyle name="40% - Accent6 3 3 3 2" xfId="5153" hidden="1" xr:uid="{D6825072-03D5-4C8F-BD73-2E7D17E140F4}"/>
    <cellStyle name="40% - Accent6 3 3 3 2" xfId="5490" hidden="1" xr:uid="{73DEB320-8204-42D7-9F18-B5CFDB84D8A7}"/>
    <cellStyle name="40% - Accent6 3 3 3 2" xfId="6055" hidden="1" xr:uid="{924AC195-FA9D-4240-B5F6-410826D29324}"/>
    <cellStyle name="40% - Accent6 3 3 3 2" xfId="6170" hidden="1" xr:uid="{62857759-321D-4A85-9A4E-5702EA027D53}"/>
    <cellStyle name="40% - Accent6 3 3 3 2" xfId="6893" hidden="1" xr:uid="{77C59C9E-18CF-42E2-BAFD-9048DED1ADC4}"/>
    <cellStyle name="40% - Accent6 3 3 3 2" xfId="7066" hidden="1" xr:uid="{65D95718-AA31-49D7-BD3A-3AE0C5217910}"/>
    <cellStyle name="40% - Accent6 3 3 3 2" xfId="7459" hidden="1" xr:uid="{114E6BBB-7E2D-417D-A11B-864FA5D6B1AA}"/>
    <cellStyle name="40% - Accent6 3 3 3 2" xfId="7607" hidden="1" xr:uid="{CBD69CB1-07E2-49BC-8453-20BF255FFD2E}"/>
    <cellStyle name="40% - Accent6 3 3 3 2" xfId="7945" hidden="1" xr:uid="{80797E75-2112-4393-BD02-0CE02A78508F}"/>
    <cellStyle name="40% - Accent6 3 3 3 2" xfId="8282" hidden="1" xr:uid="{1C167847-866D-4B39-9964-E8F77156F5F8}"/>
    <cellStyle name="40% - Accent6 4 2 3 2" xfId="499" hidden="1" xr:uid="{2AA46B7D-EA8B-413F-8A42-71502B8DB5B1}"/>
    <cellStyle name="40% - Accent6 4 2 3 2" xfId="614" hidden="1" xr:uid="{8E2824D9-6480-419F-BF91-DC8C72697635}"/>
    <cellStyle name="40% - Accent6 4 2 3 2" xfId="1337" hidden="1" xr:uid="{4D25C3F9-CB14-4506-9EFC-07FF7BAAF334}"/>
    <cellStyle name="40% - Accent6 4 2 3 2" xfId="1510" hidden="1" xr:uid="{113BB650-C81A-486A-8897-257E945776A9}"/>
    <cellStyle name="40% - Accent6 4 2 3 2" xfId="1903" hidden="1" xr:uid="{B7CC36CD-184B-4880-BEAD-5FA5F7A5FD42}"/>
    <cellStyle name="40% - Accent6 4 2 3 2" xfId="2051" hidden="1" xr:uid="{03E731F1-EE0A-4BB9-9260-03A6E6C3F6AC}"/>
    <cellStyle name="40% - Accent6 4 2 3 2" xfId="2389" hidden="1" xr:uid="{C4F00B13-DC6A-467D-BFBA-274ED257DAA7}"/>
    <cellStyle name="40% - Accent6 4 2 3 2" xfId="2726" hidden="1" xr:uid="{62BA3159-B073-4DE4-8AF2-C8C5B0A81ABA}"/>
    <cellStyle name="40% - Accent6 4 2 3 2" xfId="3292" hidden="1" xr:uid="{F2F68E53-A56A-43E6-951C-463FE1F1EF6A}"/>
    <cellStyle name="40% - Accent6 4 2 3 2" xfId="3407" hidden="1" xr:uid="{00377232-108E-43DB-A33A-FA39F315CA1B}"/>
    <cellStyle name="40% - Accent6 4 2 3 2" xfId="4130" hidden="1" xr:uid="{DD6100B8-05C2-4E38-8E0E-D03ED6887E4B}"/>
    <cellStyle name="40% - Accent6 4 2 3 2" xfId="4303" hidden="1" xr:uid="{02DD2661-8B25-4808-B9D9-C84C467D1C53}"/>
    <cellStyle name="40% - Accent6 4 2 3 2" xfId="4696" hidden="1" xr:uid="{563A1721-482F-44B3-A1B0-ED7D4D397999}"/>
    <cellStyle name="40% - Accent6 4 2 3 2" xfId="4844" hidden="1" xr:uid="{9FFDFF53-AEF9-419A-B419-34C99102CA63}"/>
    <cellStyle name="40% - Accent6 4 2 3 2" xfId="5182" hidden="1" xr:uid="{D5BDAF46-17F9-4F06-B130-1531ABC8184F}"/>
    <cellStyle name="40% - Accent6 4 2 3 2" xfId="5519" hidden="1" xr:uid="{1A47851F-E606-4605-B540-022C1AA147A3}"/>
    <cellStyle name="40% - Accent6 4 2 3 2" xfId="6084" hidden="1" xr:uid="{971F0EFF-E224-434B-99E6-C435266B23CE}"/>
    <cellStyle name="40% - Accent6 4 2 3 2" xfId="6199" hidden="1" xr:uid="{BB64CC4A-19D1-47DC-A045-3EC34C55A4C2}"/>
    <cellStyle name="40% - Accent6 4 2 3 2" xfId="6922" hidden="1" xr:uid="{6D4A6A29-98EB-40D3-8CFC-4C6A76A467C5}"/>
    <cellStyle name="40% - Accent6 4 2 3 2" xfId="7095" hidden="1" xr:uid="{812554FE-63BC-41D9-B0E1-75CDC1D9FC87}"/>
    <cellStyle name="40% - Accent6 4 2 3 2" xfId="7488" hidden="1" xr:uid="{1000FB33-10A8-4565-A58F-847D6915CF9B}"/>
    <cellStyle name="40% - Accent6 4 2 3 2" xfId="7636" hidden="1" xr:uid="{8A11A154-1BB3-444A-B478-065E68B4CA32}"/>
    <cellStyle name="40% - Accent6 4 2 3 2" xfId="7974" hidden="1" xr:uid="{747715F4-59EF-46F9-AE3B-4D0E43859CBD}"/>
    <cellStyle name="40% - Accent6 4 2 3 2" xfId="8311" hidden="1" xr:uid="{AA60313C-6A36-455F-AC88-ACB0D751F5E8}"/>
    <cellStyle name="40% - Accent6 4 2 4 2" xfId="473" hidden="1" xr:uid="{49B37A1D-8DD0-4BDF-B12D-B08E5239ED5D}"/>
    <cellStyle name="40% - Accent6 4 2 4 2" xfId="588" hidden="1" xr:uid="{83329A75-87CE-4DC1-997D-3A3E36CA1645}"/>
    <cellStyle name="40% - Accent6 4 2 4 2" xfId="1311" hidden="1" xr:uid="{184C41C7-E27B-4470-926C-C23696AAA9EC}"/>
    <cellStyle name="40% - Accent6 4 2 4 2" xfId="1484" hidden="1" xr:uid="{229D90D1-66B0-4B04-81B0-F9C7F6371B5D}"/>
    <cellStyle name="40% - Accent6 4 2 4 2" xfId="1877" hidden="1" xr:uid="{605F9094-ECB3-4DF3-81C5-BEC92F516BFF}"/>
    <cellStyle name="40% - Accent6 4 2 4 2" xfId="2025" hidden="1" xr:uid="{C451E70E-073A-4184-9395-D3228E20DB1C}"/>
    <cellStyle name="40% - Accent6 4 2 4 2" xfId="2363" hidden="1" xr:uid="{F3D9F005-A739-4DA1-A315-DA8F7D5A359A}"/>
    <cellStyle name="40% - Accent6 4 2 4 2" xfId="2700" hidden="1" xr:uid="{298EE227-BF7E-4B34-BA7D-11BF967EA8BE}"/>
    <cellStyle name="40% - Accent6 4 2 4 2" xfId="3266" hidden="1" xr:uid="{0A158639-AD55-4C36-AE40-DC8BD3E9B2E4}"/>
    <cellStyle name="40% - Accent6 4 2 4 2" xfId="3381" hidden="1" xr:uid="{A926D66C-306F-458B-A9E8-B4BBA6225940}"/>
    <cellStyle name="40% - Accent6 4 2 4 2" xfId="4104" hidden="1" xr:uid="{3145EF8E-B01B-4F46-B537-DAF69CF21992}"/>
    <cellStyle name="40% - Accent6 4 2 4 2" xfId="4277" hidden="1" xr:uid="{39BD27CA-894A-49CC-8AE2-EC7EE478E065}"/>
    <cellStyle name="40% - Accent6 4 2 4 2" xfId="4670" hidden="1" xr:uid="{B897A87D-F022-4563-9D8F-F0BE8024552D}"/>
    <cellStyle name="40% - Accent6 4 2 4 2" xfId="4818" hidden="1" xr:uid="{61253DEE-B837-4583-9A5F-E29A50C8ADE1}"/>
    <cellStyle name="40% - Accent6 4 2 4 2" xfId="5156" hidden="1" xr:uid="{523AEFD2-0FDF-4053-8313-BDBD7A7B9D94}"/>
    <cellStyle name="40% - Accent6 4 2 4 2" xfId="5493" hidden="1" xr:uid="{0B02AB49-E707-4C65-8159-A099469F8258}"/>
    <cellStyle name="40% - Accent6 4 2 4 2" xfId="6058" hidden="1" xr:uid="{C571CBA3-58EE-432D-8E08-DBB2ED85637B}"/>
    <cellStyle name="40% - Accent6 4 2 4 2" xfId="6173" hidden="1" xr:uid="{76BE0487-1749-444B-920C-477E69CD6475}"/>
    <cellStyle name="40% - Accent6 4 2 4 2" xfId="6896" hidden="1" xr:uid="{44795857-05D1-4C61-A11C-25683E9F6A36}"/>
    <cellStyle name="40% - Accent6 4 2 4 2" xfId="7069" hidden="1" xr:uid="{E333AB4E-18EB-4364-B5C5-43659FF0F3E4}"/>
    <cellStyle name="40% - Accent6 4 2 4 2" xfId="7462" hidden="1" xr:uid="{0E958577-5071-472D-B727-EF1EF7C30017}"/>
    <cellStyle name="40% - Accent6 4 2 4 2" xfId="7610" hidden="1" xr:uid="{C0757730-AD24-4960-9E57-8EF1744F525A}"/>
    <cellStyle name="40% - Accent6 4 2 4 2" xfId="7948" hidden="1" xr:uid="{A2236AF4-AF1F-4DDE-B4EE-987797A5A534}"/>
    <cellStyle name="40% - Accent6 4 2 4 2" xfId="8285" hidden="1" xr:uid="{B3FB8080-5349-4147-A18D-1D21B66E6CF2}"/>
    <cellStyle name="40% - Accent6 4 3 3 2" xfId="472" hidden="1" xr:uid="{C9284955-F296-4125-8C31-FBCF7E921AD3}"/>
    <cellStyle name="40% - Accent6 4 3 3 2" xfId="587" hidden="1" xr:uid="{B5999B5D-68D1-4D3F-AF3C-29A02104CE8A}"/>
    <cellStyle name="40% - Accent6 4 3 3 2" xfId="1310" hidden="1" xr:uid="{05EBBE75-E75B-432F-A74D-96F373054B39}"/>
    <cellStyle name="40% - Accent6 4 3 3 2" xfId="1483" hidden="1" xr:uid="{697E0051-9037-46F4-A08B-DBB57917D0BC}"/>
    <cellStyle name="40% - Accent6 4 3 3 2" xfId="1876" hidden="1" xr:uid="{A80F05E8-0DAF-41FD-9190-0F1568C9AB27}"/>
    <cellStyle name="40% - Accent6 4 3 3 2" xfId="2024" hidden="1" xr:uid="{1E678924-51EF-4556-82E9-3C4576DEC93F}"/>
    <cellStyle name="40% - Accent6 4 3 3 2" xfId="2362" hidden="1" xr:uid="{E4DBC73E-25F2-485E-A70C-FC677BCC0157}"/>
    <cellStyle name="40% - Accent6 4 3 3 2" xfId="2699" hidden="1" xr:uid="{0979FAAE-FD0F-4A97-85CC-CDFCE24FFFCE}"/>
    <cellStyle name="40% - Accent6 4 3 3 2" xfId="3265" hidden="1" xr:uid="{BAC472D3-6796-4476-AA52-E1EC10FAAA0C}"/>
    <cellStyle name="40% - Accent6 4 3 3 2" xfId="3380" hidden="1" xr:uid="{C5958D31-79DC-45B6-8F51-3BD24E2C8FE4}"/>
    <cellStyle name="40% - Accent6 4 3 3 2" xfId="4103" hidden="1" xr:uid="{B69ADC87-15AB-4285-919C-E205EE01F679}"/>
    <cellStyle name="40% - Accent6 4 3 3 2" xfId="4276" hidden="1" xr:uid="{E50AC80F-8F1E-4B25-AA3F-C031D7EAD714}"/>
    <cellStyle name="40% - Accent6 4 3 3 2" xfId="4669" hidden="1" xr:uid="{1BB4244B-559A-4CEB-88E9-AFE93CF0109B}"/>
    <cellStyle name="40% - Accent6 4 3 3 2" xfId="4817" hidden="1" xr:uid="{BB6EF4C4-CBE4-43F2-8893-B7A6EB50E6B2}"/>
    <cellStyle name="40% - Accent6 4 3 3 2" xfId="5155" hidden="1" xr:uid="{ACBC7C58-5CDA-4648-8585-90E700203B36}"/>
    <cellStyle name="40% - Accent6 4 3 3 2" xfId="5492" hidden="1" xr:uid="{7AF69D09-18BA-4799-AF34-128CCEB0C8A0}"/>
    <cellStyle name="40% - Accent6 4 3 3 2" xfId="6057" hidden="1" xr:uid="{0FA448BD-881E-47A7-84A3-D2B3BF45ED03}"/>
    <cellStyle name="40% - Accent6 4 3 3 2" xfId="6172" hidden="1" xr:uid="{6C9F8907-13D6-44DE-BEBD-BC6BAA5A9828}"/>
    <cellStyle name="40% - Accent6 4 3 3 2" xfId="6895" hidden="1" xr:uid="{777649A8-AC97-4934-B20F-2BAA74D34C13}"/>
    <cellStyle name="40% - Accent6 4 3 3 2" xfId="7068" hidden="1" xr:uid="{0D51067A-522E-4ABA-BDE0-A939952130DA}"/>
    <cellStyle name="40% - Accent6 4 3 3 2" xfId="7461" hidden="1" xr:uid="{B63929D7-36FE-4884-9535-43B5A7D233E7}"/>
    <cellStyle name="40% - Accent6 4 3 3 2" xfId="7609" hidden="1" xr:uid="{753185FE-325A-4B7A-9D1A-B404FB4870C7}"/>
    <cellStyle name="40% - Accent6 4 3 3 2" xfId="7947" hidden="1" xr:uid="{8332CEDC-78EB-4CF6-B648-B01475748A3B}"/>
    <cellStyle name="40% - Accent6 4 3 3 2" xfId="8284" hidden="1" xr:uid="{698DDCF9-D4B4-443D-99A8-DEF417AACB39}"/>
    <cellStyle name="40% - Accent6 5 2" xfId="427" hidden="1" xr:uid="{2D961505-D980-413F-A0ED-14070C74F16E}"/>
    <cellStyle name="40% - Accent6 5 2" xfId="542" hidden="1" xr:uid="{5F8BF420-DA8D-41C4-BBBB-F7315D4285D1}"/>
    <cellStyle name="40% - Accent6 5 2" xfId="1265" hidden="1" xr:uid="{6CB1595F-C5E7-485B-A296-E6289A68F73A}"/>
    <cellStyle name="40% - Accent6 5 2" xfId="1438" hidden="1" xr:uid="{52013BC3-8CB2-4426-811D-46D2B46DA231}"/>
    <cellStyle name="40% - Accent6 5 2" xfId="1831" hidden="1" xr:uid="{1B450F8D-710D-48F5-BDFB-B0B3F7AE4AD7}"/>
    <cellStyle name="40% - Accent6 5 2" xfId="1979" hidden="1" xr:uid="{DC7FD11B-8A8D-452F-B7E9-64F32CAAA860}"/>
    <cellStyle name="40% - Accent6 5 2" xfId="2317" hidden="1" xr:uid="{940378B4-95BF-41D3-9327-B3C51D437702}"/>
    <cellStyle name="40% - Accent6 5 2" xfId="2654" hidden="1" xr:uid="{F7FC502F-DD5F-4FBA-B225-CF04058E7C7F}"/>
    <cellStyle name="40% - Accent6 5 2" xfId="3220" hidden="1" xr:uid="{8AFA2522-7A05-4FDA-A188-A612E20EA8B8}"/>
    <cellStyle name="40% - Accent6 5 2" xfId="3335" hidden="1" xr:uid="{7C357C44-5635-4BD8-ADC8-1FB16505A4FA}"/>
    <cellStyle name="40% - Accent6 5 2" xfId="4058" hidden="1" xr:uid="{BDF1961D-7EBC-423B-97CC-CFD1A3395C2A}"/>
    <cellStyle name="40% - Accent6 5 2" xfId="4231" hidden="1" xr:uid="{56A80B88-3EB2-4136-A670-33F5B77F319B}"/>
    <cellStyle name="40% - Accent6 5 2" xfId="4624" hidden="1" xr:uid="{A721A4D1-5F85-4120-9EA0-6A9F018EE2C0}"/>
    <cellStyle name="40% - Accent6 5 2" xfId="4772" hidden="1" xr:uid="{49CD6F54-DFF5-4BC2-94C1-CFF12708EAB0}"/>
    <cellStyle name="40% - Accent6 5 2" xfId="5110" hidden="1" xr:uid="{671DD979-AFDB-42EC-AE1F-2BF7E3A21C47}"/>
    <cellStyle name="40% - Accent6 5 2" xfId="5447" hidden="1" xr:uid="{E8604B97-2674-4DE5-A560-3D283A033455}"/>
    <cellStyle name="40% - Accent6 5 2" xfId="6012" hidden="1" xr:uid="{81B1468C-EFD5-4D32-99F3-C12CF3AFD118}"/>
    <cellStyle name="40% - Accent6 5 2" xfId="6127" hidden="1" xr:uid="{BB51F2D6-ED25-427C-8C78-C01891295976}"/>
    <cellStyle name="40% - Accent6 5 2" xfId="6850" hidden="1" xr:uid="{FFB5E9C2-1A6A-4839-A437-BD5C33989456}"/>
    <cellStyle name="40% - Accent6 5 2" xfId="7023" hidden="1" xr:uid="{8AE87E24-D058-4637-8DA5-1291CEA635F8}"/>
    <cellStyle name="40% - Accent6 5 2" xfId="7416" hidden="1" xr:uid="{B4392367-A4AF-4CC9-B65A-E5D338D1AF0D}"/>
    <cellStyle name="40% - Accent6 5 2" xfId="7564" hidden="1" xr:uid="{AA53444C-4AC1-4A0D-B5DE-64E9FC15915D}"/>
    <cellStyle name="40% - Accent6 5 2" xfId="7902" hidden="1" xr:uid="{3B0F1311-A91A-4146-AAD8-36A83E157E33}"/>
    <cellStyle name="40% - Accent6 5 2" xfId="8239" hidden="1" xr:uid="{4C603A00-80A9-43A2-9D3C-81E9186259B7}"/>
    <cellStyle name="40% - Accent6 7" xfId="105" hidden="1" xr:uid="{F226C36E-3F8C-45EE-B210-5CD76F22D647}"/>
    <cellStyle name="40% - Accent6 7" xfId="183" hidden="1" xr:uid="{DB8EFC8F-30AF-4EB1-9562-8838D6417858}"/>
    <cellStyle name="40% - Accent6 7" xfId="261" hidden="1" xr:uid="{9DB7C79E-2B86-48BC-9FCC-827FFC762340}"/>
    <cellStyle name="40% - Accent6 7" xfId="339" hidden="1" xr:uid="{5FEADB8D-AEC8-46E1-9D90-33419E49FE0C}"/>
    <cellStyle name="40% - Accent6 7" xfId="921" hidden="1" xr:uid="{2E6CC0B7-AEB3-4268-BF4B-00F61D820859}"/>
    <cellStyle name="40% - Accent6 7" xfId="1000" hidden="1" xr:uid="{BEE49E4D-B9B3-4D8A-9023-D7D6294FC4A2}"/>
    <cellStyle name="40% - Accent6 7" xfId="1079" hidden="1" xr:uid="{A96C4D7B-9B31-48A7-9F01-81FBC5D389D4}"/>
    <cellStyle name="40% - Accent6 7" xfId="651" hidden="1" xr:uid="{1797DC29-36A7-4B92-B344-80189D1E353C}"/>
    <cellStyle name="40% - Accent6 7" xfId="1168" hidden="1" xr:uid="{ED8187D7-732C-49A2-B20E-3454091B2A60}"/>
    <cellStyle name="40% - Accent6 7" xfId="849" hidden="1" xr:uid="{EEFD3DC4-28FC-40FF-8E21-8602C2700E15}"/>
    <cellStyle name="40% - Accent6 7" xfId="635" hidden="1" xr:uid="{CD79D0DD-9F9A-4814-82EB-C165CFA48DC9}"/>
    <cellStyle name="40% - Accent6 7" xfId="1595" hidden="1" xr:uid="{0E0CD05D-DC7C-4DC9-AD3F-75F58DFE7B3B}"/>
    <cellStyle name="40% - Accent6 7" xfId="1673" hidden="1" xr:uid="{A69978D0-DED1-44D4-AC70-A26F4135C9CA}"/>
    <cellStyle name="40% - Accent6 7" xfId="855" hidden="1" xr:uid="{442A9CEE-0F33-47A3-8995-057CDA093DEF}"/>
    <cellStyle name="40% - Accent6 7" xfId="1756" hidden="1" xr:uid="{D7D41504-7F2B-4494-BD1A-8A24077E74DF}"/>
    <cellStyle name="40% - Accent6 7" xfId="814" hidden="1" xr:uid="{CBAE690E-79E4-41BE-A564-7E29AC23FAFF}"/>
    <cellStyle name="40% - Accent6 7" xfId="904" hidden="1" xr:uid="{97FDCCC4-F8F8-4D41-86E2-0573EB8FE9A6}"/>
    <cellStyle name="40% - Accent6 7" xfId="2127" hidden="1" xr:uid="{D778CEC0-3982-4496-BB89-4BBAD398CBDF}"/>
    <cellStyle name="40% - Accent6 7" xfId="2205" hidden="1" xr:uid="{5BAF2F64-08C8-42BD-A185-1F0FA7EBC906}"/>
    <cellStyle name="40% - Accent6 7" xfId="1376" hidden="1" xr:uid="{B2B47BD8-0C0F-4D5F-8376-1E1E57128754}"/>
    <cellStyle name="40% - Accent6 7" xfId="2464" hidden="1" xr:uid="{1F67BD10-BA18-4D6E-AF73-1F0C01183AA2}"/>
    <cellStyle name="40% - Accent6 7" xfId="2542" hidden="1" xr:uid="{E64D6C4E-2614-41FE-8047-54B55700965C}"/>
    <cellStyle name="40% - Accent6 7" xfId="1945" hidden="1" xr:uid="{E3B55980-3A92-4AEE-B0E2-48F0DFB37256}"/>
    <cellStyle name="40% - Accent6 7" xfId="2801" hidden="1" xr:uid="{6CA435B8-6992-4E2A-9EA7-6822E4B882F6}"/>
    <cellStyle name="40% - Accent6 7" xfId="2898" hidden="1" xr:uid="{42253502-3820-4466-8A35-C26411BEE8A8}"/>
    <cellStyle name="40% - Accent6 7" xfId="2976" hidden="1" xr:uid="{963EACAF-639D-4172-8200-13F08C910779}"/>
    <cellStyle name="40% - Accent6 7" xfId="3054" hidden="1" xr:uid="{3E5D02E9-AD40-4D7B-9480-3CFD780CC7B1}"/>
    <cellStyle name="40% - Accent6 7" xfId="3132" hidden="1" xr:uid="{E06A317C-1C30-479D-A21F-F4D11692F2EC}"/>
    <cellStyle name="40% - Accent6 7" xfId="3714" hidden="1" xr:uid="{3093210E-AD38-47E8-82E6-C1468EA3F069}"/>
    <cellStyle name="40% - Accent6 7" xfId="3793" hidden="1" xr:uid="{94DC3167-13AE-4242-B634-828A4722F4E2}"/>
    <cellStyle name="40% - Accent6 7" xfId="3872" hidden="1" xr:uid="{609B85B6-127F-44C2-86E2-89E7A10129DA}"/>
    <cellStyle name="40% - Accent6 7" xfId="3444" hidden="1" xr:uid="{C0770656-E2F4-4D92-9326-3476C0E58BBB}"/>
    <cellStyle name="40% - Accent6 7" xfId="3961" hidden="1" xr:uid="{2D0FEFF0-3969-4F5F-9CAF-964F140D54BF}"/>
    <cellStyle name="40% - Accent6 7" xfId="3642" hidden="1" xr:uid="{04FC38D7-BB9D-4001-9EB6-3339F52B3EDB}"/>
    <cellStyle name="40% - Accent6 7" xfId="3428" hidden="1" xr:uid="{E837B0E4-8D98-4705-9536-504D4440D039}"/>
    <cellStyle name="40% - Accent6 7" xfId="4388" hidden="1" xr:uid="{FA86FBFA-FAA3-4B9A-B602-BF909C5AB9DD}"/>
    <cellStyle name="40% - Accent6 7" xfId="4466" hidden="1" xr:uid="{9637364F-BA16-4BB3-9E57-940F4C797408}"/>
    <cellStyle name="40% - Accent6 7" xfId="3648" hidden="1" xr:uid="{CE1F8EBB-1805-4443-807E-6832E975BA77}"/>
    <cellStyle name="40% - Accent6 7" xfId="4549" hidden="1" xr:uid="{12EE0960-6D1B-480D-B8D4-C1CC99F6F3FE}"/>
    <cellStyle name="40% - Accent6 7" xfId="3607" hidden="1" xr:uid="{D52A11B9-32E0-4EB8-9C57-26F68356C260}"/>
    <cellStyle name="40% - Accent6 7" xfId="3697" hidden="1" xr:uid="{6F19B1B9-ADB5-4D7B-A958-C06836F69C07}"/>
    <cellStyle name="40% - Accent6 7" xfId="4920" hidden="1" xr:uid="{85300A77-CDCB-4FA8-8BEF-80009953C9C9}"/>
    <cellStyle name="40% - Accent6 7" xfId="4998" hidden="1" xr:uid="{24B19F87-7231-49E9-A5E5-2267D7909EF8}"/>
    <cellStyle name="40% - Accent6 7" xfId="4169" hidden="1" xr:uid="{73E39896-6F5F-402E-BDB4-E9BA41E65D87}"/>
    <cellStyle name="40% - Accent6 7" xfId="5257" hidden="1" xr:uid="{0E781EF9-9AD2-48DC-ABDB-F217E7948B55}"/>
    <cellStyle name="40% - Accent6 7" xfId="5335" hidden="1" xr:uid="{63CF4E8C-30F0-4F4D-AEEE-3E09F5DEDD55}"/>
    <cellStyle name="40% - Accent6 7" xfId="4738" hidden="1" xr:uid="{BF90520B-3BFA-4B16-8BD0-AABCDCC35D96}"/>
    <cellStyle name="40% - Accent6 7" xfId="5594" hidden="1" xr:uid="{4875F35D-B19F-4CCE-BB42-823DB7A0997A}"/>
    <cellStyle name="40% - Accent6 7" xfId="5690" hidden="1" xr:uid="{933B6DD7-5879-4DBA-B492-D8BC18ED14A2}"/>
    <cellStyle name="40% - Accent6 7" xfId="5768" hidden="1" xr:uid="{9B0E0AF8-5F09-4E08-9AA3-06CEB5DA6F83}"/>
    <cellStyle name="40% - Accent6 7" xfId="5846" hidden="1" xr:uid="{07FC6DD7-A74C-4D09-A641-E685200DAA91}"/>
    <cellStyle name="40% - Accent6 7" xfId="5924" hidden="1" xr:uid="{84154475-0A99-4D69-A788-00B33650D592}"/>
    <cellStyle name="40% - Accent6 7" xfId="6506" hidden="1" xr:uid="{A8DB6472-BE2C-4AE9-BD43-8C8FE0BBF1B6}"/>
    <cellStyle name="40% - Accent6 7" xfId="6585" hidden="1" xr:uid="{B1DDA42E-D2E1-4DC2-ABD5-FDCBECA4D963}"/>
    <cellStyle name="40% - Accent6 7" xfId="6664" hidden="1" xr:uid="{AA23C668-12B0-4CEA-8C49-784E54F975E9}"/>
    <cellStyle name="40% - Accent6 7" xfId="6236" hidden="1" xr:uid="{3B03DBC4-1E1A-446D-B941-74BEA8AF1163}"/>
    <cellStyle name="40% - Accent6 7" xfId="6753" hidden="1" xr:uid="{F759D679-13B0-41DF-BD0A-61042BB0A8D3}"/>
    <cellStyle name="40% - Accent6 7" xfId="6434" hidden="1" xr:uid="{2B4B25C2-AD81-4E45-8C0F-F027AD9FC36B}"/>
    <cellStyle name="40% - Accent6 7" xfId="6220" hidden="1" xr:uid="{964F55C6-DCF3-41BF-AD37-CA992A2805D2}"/>
    <cellStyle name="40% - Accent6 7" xfId="7180" hidden="1" xr:uid="{AADBB12D-5001-4217-B3BF-165C689C343C}"/>
    <cellStyle name="40% - Accent6 7" xfId="7258" hidden="1" xr:uid="{E6F1322B-FF1B-4F90-A09A-0549FB9B5FFE}"/>
    <cellStyle name="40% - Accent6 7" xfId="6440" hidden="1" xr:uid="{AD773DDF-0787-4135-8A67-61487DF8D491}"/>
    <cellStyle name="40% - Accent6 7" xfId="7341" hidden="1" xr:uid="{2DC9D4C7-3F4B-4092-8188-83545FD9D5CD}"/>
    <cellStyle name="40% - Accent6 7" xfId="6399" hidden="1" xr:uid="{F2B59F08-299A-4F5B-B531-CA6CD479A55B}"/>
    <cellStyle name="40% - Accent6 7" xfId="6489" hidden="1" xr:uid="{F78EB5BB-3332-42F3-A82A-6DB389DECB67}"/>
    <cellStyle name="40% - Accent6 7" xfId="7712" hidden="1" xr:uid="{A6D6EB94-2ADA-4190-970D-A6E38240626A}"/>
    <cellStyle name="40% - Accent6 7" xfId="7790" hidden="1" xr:uid="{ADDD08C3-9293-4799-B366-6B48D637DB58}"/>
    <cellStyle name="40% - Accent6 7" xfId="6961" hidden="1" xr:uid="{B8FC9ED3-30EF-45CC-828B-617A47DBADC2}"/>
    <cellStyle name="40% - Accent6 7" xfId="8049" hidden="1" xr:uid="{A743A967-AE25-4ECE-A076-29C606220ABE}"/>
    <cellStyle name="40% - Accent6 7" xfId="8127" hidden="1" xr:uid="{AFBF1B56-F075-4AA8-8085-12991950EC58}"/>
    <cellStyle name="40% - Accent6 7" xfId="7530" hidden="1" xr:uid="{DC859A50-813A-4323-91C0-26A40D91CE75}"/>
    <cellStyle name="40% - Accent6 7" xfId="8386" hidden="1" xr:uid="{BFBF0A5F-0643-4197-BD3C-9AFCC366F436}"/>
    <cellStyle name="40% - Accent6 8" xfId="120" hidden="1" xr:uid="{01181B62-68BD-45E3-8995-051E74274655}"/>
    <cellStyle name="40% - Accent6 8" xfId="90" hidden="1" xr:uid="{6BE59AF9-4655-4E70-BB89-27C58E11B819}"/>
    <cellStyle name="40% - Accent6 8" xfId="249" hidden="1" xr:uid="{278AFB2E-30D0-42E6-9142-FD10FD01FD14}"/>
    <cellStyle name="40% - Accent6 8" xfId="327" hidden="1" xr:uid="{A471DEE7-AD77-4E9D-AC7B-CD3397B7410F}"/>
    <cellStyle name="40% - Accent6 8" xfId="905" hidden="1" xr:uid="{4493F66A-0442-472B-A03D-611DD0F9696B}"/>
    <cellStyle name="40% - Accent6 8" xfId="988" hidden="1" xr:uid="{99703E60-D72B-4A93-9AF4-9504B8FA01BE}"/>
    <cellStyle name="40% - Accent6 8" xfId="1066" hidden="1" xr:uid="{FB22117B-5109-4FD8-95D6-04E1E6A092AB}"/>
    <cellStyle name="40% - Accent6 8" xfId="841" hidden="1" xr:uid="{F4EA29A0-587E-4820-B186-7A4E30784662}"/>
    <cellStyle name="40% - Accent6 8" xfId="1342" hidden="1" xr:uid="{596F42E3-4B7E-4E50-AEAE-434F150F613E}"/>
    <cellStyle name="40% - Accent6 8" xfId="880" hidden="1" xr:uid="{E88001E0-B8DB-4FA4-B93A-D7F8CE646967}"/>
    <cellStyle name="40% - Accent6 8" xfId="1511" hidden="1" xr:uid="{9885D947-0AD1-473D-83D4-39D86AED828C}"/>
    <cellStyle name="40% - Accent6 8" xfId="1583" hidden="1" xr:uid="{B9596E63-37BA-4A03-89DC-09B313B5F2F4}"/>
    <cellStyle name="40% - Accent6 8" xfId="1661" hidden="1" xr:uid="{A458BFAA-CC2D-47AD-B464-C3D836838CFC}"/>
    <cellStyle name="40% - Accent6 8" xfId="1396" hidden="1" xr:uid="{C7E278B4-21C9-49D4-816D-128EDAD86215}"/>
    <cellStyle name="40% - Accent6 8" xfId="1906" hidden="1" xr:uid="{D3F637FB-7BB5-4020-8330-7D8986ED9C57}"/>
    <cellStyle name="40% - Accent6 8" xfId="690" hidden="1" xr:uid="{3EF3D849-9057-430F-A3C1-5B73BE5C31AA}"/>
    <cellStyle name="40% - Accent6 8" xfId="2052" hidden="1" xr:uid="{447544B9-E319-4992-B893-989A1D327C0B}"/>
    <cellStyle name="40% - Accent6 8" xfId="2115" hidden="1" xr:uid="{EC2242C3-530F-4821-BEDC-651A7A1B6DC7}"/>
    <cellStyle name="40% - Accent6 8" xfId="2193" hidden="1" xr:uid="{61B052DF-3F93-4D95-9108-335CC1586699}"/>
    <cellStyle name="40% - Accent6 8" xfId="2390" hidden="1" xr:uid="{612652AA-632D-46A1-8AB7-45BDF276C674}"/>
    <cellStyle name="40% - Accent6 8" xfId="2452" hidden="1" xr:uid="{AE20ED97-1397-4ED4-9E55-A768BE5B8046}"/>
    <cellStyle name="40% - Accent6 8" xfId="2530" hidden="1" xr:uid="{7C5373D4-21B2-48DE-BA8D-D1B31DE2BBEC}"/>
    <cellStyle name="40% - Accent6 8" xfId="2727" hidden="1" xr:uid="{B9CDB20A-5A1C-41B1-9E52-BE4CF3360F19}"/>
    <cellStyle name="40% - Accent6 8" xfId="2789" hidden="1" xr:uid="{CE142BF3-4FB9-437F-BB21-8413F0CA8F39}"/>
    <cellStyle name="40% - Accent6 8" xfId="2913" hidden="1" xr:uid="{41C1DD19-58E0-47E4-A08A-88131392B336}"/>
    <cellStyle name="40% - Accent6 8" xfId="2883" hidden="1" xr:uid="{DF1F564B-C5A6-4EB2-A517-AC667418DF4A}"/>
    <cellStyle name="40% - Accent6 8" xfId="3042" hidden="1" xr:uid="{4EE722C0-F0E5-480A-A38C-63620E91730C}"/>
    <cellStyle name="40% - Accent6 8" xfId="3120" hidden="1" xr:uid="{191A7970-68A9-41D7-AEB6-FB29714BB922}"/>
    <cellStyle name="40% - Accent6 8" xfId="3698" hidden="1" xr:uid="{2CE86E72-CA19-4333-9C1F-7D9F0383D331}"/>
    <cellStyle name="40% - Accent6 8" xfId="3781" hidden="1" xr:uid="{CE739C9D-AEE1-4632-9F51-4BA45F142286}"/>
    <cellStyle name="40% - Accent6 8" xfId="3859" hidden="1" xr:uid="{133A3D98-981A-47F4-B449-CD7E50C5827D}"/>
    <cellStyle name="40% - Accent6 8" xfId="3634" hidden="1" xr:uid="{18B29E31-3E7D-4714-9070-BB11B2C84B4A}"/>
    <cellStyle name="40% - Accent6 8" xfId="4135" hidden="1" xr:uid="{8CD07379-B589-4457-B169-BFED6BE1CC03}"/>
    <cellStyle name="40% - Accent6 8" xfId="3673" hidden="1" xr:uid="{249E5DF6-296D-48AA-A050-C1F9ECAB2D13}"/>
    <cellStyle name="40% - Accent6 8" xfId="4304" hidden="1" xr:uid="{0DB91ACD-FBC8-4EA6-B49F-92C7282DF200}"/>
    <cellStyle name="40% - Accent6 8" xfId="4376" hidden="1" xr:uid="{C0A5F229-1903-4BBF-972E-46AE2BFD03CB}"/>
    <cellStyle name="40% - Accent6 8" xfId="4454" hidden="1" xr:uid="{75D9C8A5-2220-4132-923A-6A1D573E40B0}"/>
    <cellStyle name="40% - Accent6 8" xfId="4189" hidden="1" xr:uid="{5AD5D36D-2667-485E-987B-55D82A5570E4}"/>
    <cellStyle name="40% - Accent6 8" xfId="4699" hidden="1" xr:uid="{C68A9200-0B01-4EA5-87D0-5987AEDD7DC7}"/>
    <cellStyle name="40% - Accent6 8" xfId="3483" hidden="1" xr:uid="{30D2110B-8B05-4E8E-8238-66A52B743FC5}"/>
    <cellStyle name="40% - Accent6 8" xfId="4845" hidden="1" xr:uid="{6A8D16DD-8F18-471D-86CA-7261100EEF2E}"/>
    <cellStyle name="40% - Accent6 8" xfId="4908" hidden="1" xr:uid="{A6B41E58-876D-4E5F-9897-4A5AF925C7F4}"/>
    <cellStyle name="40% - Accent6 8" xfId="4986" hidden="1" xr:uid="{B0F04BDA-A111-4452-B853-A4EC87C1AB60}"/>
    <cellStyle name="40% - Accent6 8" xfId="5183" hidden="1" xr:uid="{A528982A-B3BF-4D0C-BC84-87B7F492014F}"/>
    <cellStyle name="40% - Accent6 8" xfId="5245" hidden="1" xr:uid="{D7D09865-0E43-4272-92E1-45A32F0482C2}"/>
    <cellStyle name="40% - Accent6 8" xfId="5323" hidden="1" xr:uid="{9DDD3323-055F-41CE-9E5F-5330093F908A}"/>
    <cellStyle name="40% - Accent6 8" xfId="5520" hidden="1" xr:uid="{52FD2940-DD67-47C9-B473-BBCFF770E8CE}"/>
    <cellStyle name="40% - Accent6 8" xfId="5582" hidden="1" xr:uid="{7E354C12-B70A-4B48-8307-FD84EC3C5DD6}"/>
    <cellStyle name="40% - Accent6 8" xfId="5705" hidden="1" xr:uid="{81270C37-D28D-4BC6-B9C6-0317CFE21391}"/>
    <cellStyle name="40% - Accent6 8" xfId="5675" hidden="1" xr:uid="{DF384FF8-80E6-4A1C-9671-26AB14A2A188}"/>
    <cellStyle name="40% - Accent6 8" xfId="5834" hidden="1" xr:uid="{9C3D9BD3-7945-42DE-8E6D-70DA3F3CDCC7}"/>
    <cellStyle name="40% - Accent6 8" xfId="5912" hidden="1" xr:uid="{EEC19325-2F66-41AF-BBC6-6F4CAD0525AD}"/>
    <cellStyle name="40% - Accent6 8" xfId="6490" hidden="1" xr:uid="{939D267E-C95F-46AB-8394-36C09D9C40B0}"/>
    <cellStyle name="40% - Accent6 8" xfId="6573" hidden="1" xr:uid="{FACF6819-AC93-438C-AF91-52D8FE03269A}"/>
    <cellStyle name="40% - Accent6 8" xfId="6651" hidden="1" xr:uid="{E6304C90-B67D-4739-AC55-0330DA4C2D66}"/>
    <cellStyle name="40% - Accent6 8" xfId="6426" hidden="1" xr:uid="{599B4BD7-55CE-4786-856B-6861D8187F26}"/>
    <cellStyle name="40% - Accent6 8" xfId="6927" hidden="1" xr:uid="{092DAFB7-1FC2-40E1-A36E-B38ECF3A9906}"/>
    <cellStyle name="40% - Accent6 8" xfId="6465" hidden="1" xr:uid="{08475C94-A4C2-4ED4-BC4A-990713E86F65}"/>
    <cellStyle name="40% - Accent6 8" xfId="7096" hidden="1" xr:uid="{4EF676CB-E8A5-4F28-AD96-D3291714DB56}"/>
    <cellStyle name="40% - Accent6 8" xfId="7168" hidden="1" xr:uid="{646C436E-EDA4-47BF-9238-31D2B1599E53}"/>
    <cellStyle name="40% - Accent6 8" xfId="7246" hidden="1" xr:uid="{7BFCD553-C327-43BD-BA75-441E4555E2B1}"/>
    <cellStyle name="40% - Accent6 8" xfId="6981" hidden="1" xr:uid="{DC177A59-D600-49EA-9932-9C62592EBF80}"/>
    <cellStyle name="40% - Accent6 8" xfId="7491" hidden="1" xr:uid="{41970DE8-B6E6-45C7-88AF-1F4CA3783B7F}"/>
    <cellStyle name="40% - Accent6 8" xfId="6275" hidden="1" xr:uid="{8CD3AEB8-4DE0-4001-896D-6F14C0AA2F95}"/>
    <cellStyle name="40% - Accent6 8" xfId="7637" hidden="1" xr:uid="{00FB9FD3-9EBD-418C-8879-F6E0C08B982A}"/>
    <cellStyle name="40% - Accent6 8" xfId="7700" hidden="1" xr:uid="{DFAFA2E0-F7CA-46B0-838D-B68B2325087D}"/>
    <cellStyle name="40% - Accent6 8" xfId="7778" hidden="1" xr:uid="{C69A1017-838F-42A5-B060-15C172DAABB6}"/>
    <cellStyle name="40% - Accent6 8" xfId="7975" hidden="1" xr:uid="{CE0D1C8F-1636-408B-9C1E-D19231E55D3F}"/>
    <cellStyle name="40% - Accent6 8" xfId="8037" hidden="1" xr:uid="{29A80A51-41B1-4726-A3D2-12A385D72F12}"/>
    <cellStyle name="40% - Accent6 8" xfId="8115" hidden="1" xr:uid="{2CC5D5E4-552D-4762-B2E9-D038ADBF6E31}"/>
    <cellStyle name="40% - Accent6 8" xfId="8312" hidden="1" xr:uid="{B3D1F01D-96B8-4A3F-8090-E5DB6F807B7A}"/>
    <cellStyle name="40% - Accent6 8" xfId="8374" hidden="1" xr:uid="{5E749396-9A22-47FF-8962-0B2119374B4E}"/>
    <cellStyle name="40% - Accent6 9" xfId="133" hidden="1" xr:uid="{40319DCF-B60F-44FC-87A9-C43D5A8FF260}"/>
    <cellStyle name="40% - Accent6 9" xfId="207" hidden="1" xr:uid="{02C71B42-2BD1-4AE1-9594-41419B2AAF3E}"/>
    <cellStyle name="40% - Accent6 9" xfId="283" hidden="1" xr:uid="{BB7E595D-46B5-4D9E-9E12-F36A0596A54C}"/>
    <cellStyle name="40% - Accent6 9" xfId="361" hidden="1" xr:uid="{89C6A710-64DD-4274-AD8F-BE3D605930E6}"/>
    <cellStyle name="40% - Accent6 9" xfId="946" hidden="1" xr:uid="{60125911-BA61-4BF3-A81F-274C456A1933}"/>
    <cellStyle name="40% - Accent6 9" xfId="1022" hidden="1" xr:uid="{89FF6876-06F4-4288-B99A-12CC69AC23FF}"/>
    <cellStyle name="40% - Accent6 9" xfId="1101" hidden="1" xr:uid="{741AE04A-EE86-4B39-A83F-7D4ACF9BA5A6}"/>
    <cellStyle name="40% - Accent6 9" xfId="1157" hidden="1" xr:uid="{1668D4AF-24DA-443F-8EA6-38B54E5CC4A7}"/>
    <cellStyle name="40% - Accent6 9" xfId="733" hidden="1" xr:uid="{B23F8A73-707F-437E-9F5F-D1951D5123CD}"/>
    <cellStyle name="40% - Accent6 9" xfId="657" hidden="1" xr:uid="{07742E59-91DF-4012-8FB9-49F1CC534922}"/>
    <cellStyle name="40% - Accent6 9" xfId="1541" hidden="1" xr:uid="{E5DACBB5-194A-4827-B9D4-88E733820A2D}"/>
    <cellStyle name="40% - Accent6 9" xfId="1617" hidden="1" xr:uid="{57E4D750-DD0E-4C05-99F0-D03AD1B92F00}"/>
    <cellStyle name="40% - Accent6 9" xfId="1695" hidden="1" xr:uid="{5E7D95DD-FF3C-4FD7-82C0-B0FC2BDDE998}"/>
    <cellStyle name="40% - Accent6 9" xfId="1746" hidden="1" xr:uid="{A3997123-D018-4BEB-9BCA-484B65DDC43E}"/>
    <cellStyle name="40% - Accent6 9" xfId="844" hidden="1" xr:uid="{A8E134A3-1DD1-4733-954F-33CDBCA7FA0D}"/>
    <cellStyle name="40% - Accent6 9" xfId="655" hidden="1" xr:uid="{AB454128-57B8-45DB-BAAC-4D19B5F8CEB9}"/>
    <cellStyle name="40% - Accent6 9" xfId="2073" hidden="1" xr:uid="{59752B4B-2713-4196-90FF-5A58BF8E3328}"/>
    <cellStyle name="40% - Accent6 9" xfId="2149" hidden="1" xr:uid="{453172BD-B872-406F-B750-40DA2F2357D1}"/>
    <cellStyle name="40% - Accent6 9" xfId="2227" hidden="1" xr:uid="{0409B6E2-D2FB-441E-9D1A-222697405D3D}"/>
    <cellStyle name="40% - Accent6 9" xfId="2410" hidden="1" xr:uid="{42556FC2-0539-45DA-82D8-A01802F57E6F}"/>
    <cellStyle name="40% - Accent6 9" xfId="2486" hidden="1" xr:uid="{B334EF0F-15AD-4F2E-A398-E1A030ADD18F}"/>
    <cellStyle name="40% - Accent6 9" xfId="2564" hidden="1" xr:uid="{61433032-8EBE-42FA-869F-DDECFC597B3C}"/>
    <cellStyle name="40% - Accent6 9" xfId="2747" hidden="1" xr:uid="{1B0FFCAA-ED19-4DBF-A9BB-7C4757895D41}"/>
    <cellStyle name="40% - Accent6 9" xfId="2823" hidden="1" xr:uid="{2DD9B3C2-314F-4E34-8EAD-25AC543F85AD}"/>
    <cellStyle name="40% - Accent6 9" xfId="2926" hidden="1" xr:uid="{AB6386A1-DEB6-4F79-832B-813158566A2A}"/>
    <cellStyle name="40% - Accent6 9" xfId="3000" hidden="1" xr:uid="{31554A1A-511F-47AA-BA11-69BC321F9ACC}"/>
    <cellStyle name="40% - Accent6 9" xfId="3076" hidden="1" xr:uid="{237E9E43-B92F-4074-9705-E9EFCCE85E3B}"/>
    <cellStyle name="40% - Accent6 9" xfId="3154" hidden="1" xr:uid="{1B62A27E-1FDC-4037-A0FD-FD7317DE040F}"/>
    <cellStyle name="40% - Accent6 9" xfId="3739" hidden="1" xr:uid="{DB57BC3B-EBB7-4C69-A40A-F3C87AD598F2}"/>
    <cellStyle name="40% - Accent6 9" xfId="3815" hidden="1" xr:uid="{195D3482-0951-4CD6-A746-9B491A4BB8DC}"/>
    <cellStyle name="40% - Accent6 9" xfId="3894" hidden="1" xr:uid="{03B45052-359C-4FB0-B3D8-51F142C96728}"/>
    <cellStyle name="40% - Accent6 9" xfId="3950" hidden="1" xr:uid="{3B3A954A-6164-4985-BE41-B78244025D89}"/>
    <cellStyle name="40% - Accent6 9" xfId="3526" hidden="1" xr:uid="{C2D9F848-BE38-4024-AF08-F5E2A458BE86}"/>
    <cellStyle name="40% - Accent6 9" xfId="3450" hidden="1" xr:uid="{4524C553-D0A2-454C-B94A-35AA4A6BF55C}"/>
    <cellStyle name="40% - Accent6 9" xfId="4334" hidden="1" xr:uid="{89DCE89E-761A-42EB-909F-E9099D012C16}"/>
    <cellStyle name="40% - Accent6 9" xfId="4410" hidden="1" xr:uid="{6E130F19-FA71-4717-9209-AF9DDD2D78DE}"/>
    <cellStyle name="40% - Accent6 9" xfId="4488" hidden="1" xr:uid="{71182D39-866D-4975-9A9F-E5705D7DC5B0}"/>
    <cellStyle name="40% - Accent6 9" xfId="4539" hidden="1" xr:uid="{E4BE1684-FB0E-4A2C-92CA-92C10BA0FCD6}"/>
    <cellStyle name="40% - Accent6 9" xfId="3637" hidden="1" xr:uid="{F21ED486-380B-4419-9DDD-15FF3F88E30C}"/>
    <cellStyle name="40% - Accent6 9" xfId="3448" hidden="1" xr:uid="{FB3D1A7E-8363-47D7-B470-4B092BCD5804}"/>
    <cellStyle name="40% - Accent6 9" xfId="4866" hidden="1" xr:uid="{162ABE7C-9BE1-43BC-A0C3-BE5439C103E5}"/>
    <cellStyle name="40% - Accent6 9" xfId="4942" hidden="1" xr:uid="{B0C97CF0-FE38-4912-893E-2F60B8F53950}"/>
    <cellStyle name="40% - Accent6 9" xfId="5020" hidden="1" xr:uid="{006CB4BF-4F44-470F-8B26-9C186416DCCF}"/>
    <cellStyle name="40% - Accent6 9" xfId="5203" hidden="1" xr:uid="{E19D2981-CE7F-42ED-933B-C11648FC16B7}"/>
    <cellStyle name="40% - Accent6 9" xfId="5279" hidden="1" xr:uid="{FFB70D20-186C-45D8-92C7-630B958CF94C}"/>
    <cellStyle name="40% - Accent6 9" xfId="5357" hidden="1" xr:uid="{DDD836F3-7017-43AE-9E1B-1866A9886DB0}"/>
    <cellStyle name="40% - Accent6 9" xfId="5540" hidden="1" xr:uid="{81542AB3-11BB-40C4-9A2A-3E8C53FB45CD}"/>
    <cellStyle name="40% - Accent6 9" xfId="5616" hidden="1" xr:uid="{3C22935D-A400-4F2D-818A-FEC8C95D917A}"/>
    <cellStyle name="40% - Accent6 9" xfId="5718" hidden="1" xr:uid="{E7AD36D1-604D-4C6F-87F2-D47306B645E9}"/>
    <cellStyle name="40% - Accent6 9" xfId="5792" hidden="1" xr:uid="{ADBF94B8-0CBB-4438-B7C9-78E63285BAD3}"/>
    <cellStyle name="40% - Accent6 9" xfId="5868" hidden="1" xr:uid="{DFFD5A61-C8CC-4AEF-9C42-D414BCC05DAE}"/>
    <cellStyle name="40% - Accent6 9" xfId="5946" hidden="1" xr:uid="{4DFA1F4B-217D-4EB2-8C99-33EB663F0C6D}"/>
    <cellStyle name="40% - Accent6 9" xfId="6531" hidden="1" xr:uid="{56483A0A-43AF-4B5C-8AA0-847DA5D2649F}"/>
    <cellStyle name="40% - Accent6 9" xfId="6607" hidden="1" xr:uid="{E574BDEB-154E-4BFE-995E-AF85FE9D9800}"/>
    <cellStyle name="40% - Accent6 9" xfId="6686" hidden="1" xr:uid="{BA02B5F9-3541-4109-BD54-7A514E3AF360}"/>
    <cellStyle name="40% - Accent6 9" xfId="6742" hidden="1" xr:uid="{CD775CF2-75C4-4CF0-9200-D9F46DDBD05A}"/>
    <cellStyle name="40% - Accent6 9" xfId="6318" hidden="1" xr:uid="{229EB98E-9E7F-4581-9B3E-3DD3B3B15781}"/>
    <cellStyle name="40% - Accent6 9" xfId="6242" hidden="1" xr:uid="{97C0EDB9-417A-4B9C-BB2D-ECA77AE22304}"/>
    <cellStyle name="40% - Accent6 9" xfId="7126" hidden="1" xr:uid="{F3876213-D8A4-49EE-A641-6F75F92040F2}"/>
    <cellStyle name="40% - Accent6 9" xfId="7202" hidden="1" xr:uid="{00DE0836-6721-46DB-AF2E-E29F54B70D0E}"/>
    <cellStyle name="40% - Accent6 9" xfId="7280" hidden="1" xr:uid="{264787BA-DCB7-4DC9-AC2C-610B66B00E32}"/>
    <cellStyle name="40% - Accent6 9" xfId="7331" hidden="1" xr:uid="{739FF87D-F8FE-4722-9629-B5957721DEA1}"/>
    <cellStyle name="40% - Accent6 9" xfId="6429" hidden="1" xr:uid="{18D5124C-4A95-4A2F-B70E-7CA03CD45365}"/>
    <cellStyle name="40% - Accent6 9" xfId="6240" hidden="1" xr:uid="{017B2869-0A94-4527-96AE-F2CEB655EC1B}"/>
    <cellStyle name="40% - Accent6 9" xfId="7658" hidden="1" xr:uid="{75A7ACD4-4490-4D0B-9A33-233F906CCD8E}"/>
    <cellStyle name="40% - Accent6 9" xfId="7734" hidden="1" xr:uid="{A7EAC71F-9FFB-4A21-842D-E0EB935DFBE7}"/>
    <cellStyle name="40% - Accent6 9" xfId="7812" hidden="1" xr:uid="{B5E3E0A2-D84E-4171-AC7D-B5AD2EE93837}"/>
    <cellStyle name="40% - Accent6 9" xfId="7995" hidden="1" xr:uid="{3D93B1FC-C6FE-4EF4-BA0F-32B95ABCB923}"/>
    <cellStyle name="40% - Accent6 9" xfId="8071" hidden="1" xr:uid="{9A32E15F-BD7B-4CB9-BA26-7A6CC2082934}"/>
    <cellStyle name="40% - Accent6 9" xfId="8149" hidden="1" xr:uid="{71FBC336-67E3-4618-A5A5-8B30349E0944}"/>
    <cellStyle name="40% - Accent6 9" xfId="8332" hidden="1" xr:uid="{F8C35C04-DB60-415D-B855-5B74B046E76D}"/>
    <cellStyle name="40% - Accent6 9" xfId="8408" hidden="1" xr:uid="{B1B36641-20F0-4044-8183-CD2735728B3F}"/>
    <cellStyle name="60% - Accent1" xfId="25" builtinId="32" hidden="1"/>
    <cellStyle name="60% - Accent2" xfId="29" builtinId="36" hidden="1"/>
    <cellStyle name="60% - Accent3" xfId="33" builtinId="40" hidden="1"/>
    <cellStyle name="60% - Accent4" xfId="37" builtinId="44" hidden="1"/>
    <cellStyle name="60% - Accent5" xfId="41" builtinId="48" hidden="1"/>
    <cellStyle name="60% - Accent6" xfId="45" builtinId="52" hidden="1"/>
    <cellStyle name="Accent1" xfId="22" builtinId="29" hidden="1"/>
    <cellStyle name="Accent2" xfId="26" builtinId="33" hidden="1"/>
    <cellStyle name="Accent3" xfId="30" builtinId="37" hidden="1"/>
    <cellStyle name="Accent4" xfId="34" builtinId="41" hidden="1"/>
    <cellStyle name="Accent5" xfId="38" builtinId="45" hidden="1"/>
    <cellStyle name="Accent6" xfId="42" builtinId="49" hidden="1"/>
    <cellStyle name="Array" xfId="64" xr:uid="{07691C0A-FD31-4313-8425-4D1A5051034B}"/>
    <cellStyle name="Bad" xfId="11" builtinId="27" hidden="1"/>
    <cellStyle name="blp_datetime" xfId="8568" xr:uid="{17FA8D6A-2BDE-4A8B-9A0C-DA2EE5F84AEA}"/>
    <cellStyle name="Calculation" xfId="15" builtinId="22" hidden="1"/>
    <cellStyle name="Calculation" xfId="8521" builtinId="22" customBuiltin="1"/>
    <cellStyle name="Check Cell" xfId="17" builtinId="23" hidden="1"/>
    <cellStyle name="Checksum" xfId="8475" xr:uid="{8A0D72F6-24DD-4554-8745-21C53B11E82C}"/>
    <cellStyle name="Column label" xfId="8476" xr:uid="{F1C1D207-CF85-4688-9E87-86F00E030BF1}"/>
    <cellStyle name="Column label (left aligned)" xfId="8516" xr:uid="{765EE938-8FA9-46AC-BFBF-4A5DA57ACAC3}"/>
    <cellStyle name="Column label (no wrap)" xfId="8484" xr:uid="{F2753983-704F-43B7-8F76-B2923FC5C1C9}"/>
    <cellStyle name="Column label (not bold)" xfId="8517" xr:uid="{0ADA8311-CDA8-41EC-9DE0-42B5339BBCF1}"/>
    <cellStyle name="Comma" xfId="1" builtinId="3" hidden="1"/>
    <cellStyle name="Comma" xfId="66" builtinId="3"/>
    <cellStyle name="Comma [0]" xfId="2" builtinId="6" customBuiltin="1"/>
    <cellStyle name="Comma [0] 2" xfId="74" xr:uid="{9324336E-8C92-4F03-BCF4-4488D715A1A1}"/>
    <cellStyle name="Comma [0] 3" xfId="82" xr:uid="{EDECFAA2-9202-4E30-87B5-D30CA19C8AA8}"/>
    <cellStyle name="Comma [1]" xfId="57" xr:uid="{00000000-0005-0000-0000-00001D000000}"/>
    <cellStyle name="Comma [2]" xfId="55" xr:uid="{00000000-0005-0000-0000-00001E000000}"/>
    <cellStyle name="Comma [3]" xfId="63" xr:uid="{A1D469F7-D750-4585-894C-4600530DCF29}"/>
    <cellStyle name="Comma [4]" xfId="54" xr:uid="{00000000-0005-0000-0000-00001F000000}"/>
    <cellStyle name="Comma 2" xfId="8541" xr:uid="{EAE53766-C9F4-438C-888B-CEDBD95FEC41}"/>
    <cellStyle name="Comma 2 2" xfId="8543" xr:uid="{11B35ED9-85D3-4C6B-B62E-DAC157508D69}"/>
    <cellStyle name="Comma 2 3" xfId="8556" xr:uid="{6F1325D2-79CD-4A38-B30D-BA7AA4DAECB4}"/>
    <cellStyle name="Comma 3" xfId="8545" xr:uid="{5B7A245B-8D2C-41C2-9A8D-C5FB7798DC36}"/>
    <cellStyle name="Comma 31 2" xfId="8540" xr:uid="{C47D1104-5854-460A-9F69-FA0F704D81E0}"/>
    <cellStyle name="Comma 31 2 2" xfId="8542" xr:uid="{4B080A0F-ACD2-4C89-BC96-62C587F6FB15}"/>
    <cellStyle name="Comma 31 2 2 2" xfId="8544" xr:uid="{41D740BB-0619-4599-A8EA-F9C02383DF46}"/>
    <cellStyle name="Comma 4" xfId="8558" xr:uid="{7BFAA22E-84F3-4EFF-A8D4-33BA23C2091E}"/>
    <cellStyle name="Comma 5" xfId="8468" xr:uid="{6A30E3E6-E113-4F88-8906-E4FA13887B85}"/>
    <cellStyle name="Currency" xfId="3" builtinId="4" hidden="1"/>
    <cellStyle name="Currency (0dp)" xfId="8522" xr:uid="{7EA7F938-8A44-405A-912C-248E6171A960}"/>
    <cellStyle name="Currency (2dp)" xfId="8481" xr:uid="{6673CDEE-94FF-4701-8E87-230D3F238013}"/>
    <cellStyle name="Currency [0]" xfId="4" builtinId="7" hidden="1"/>
    <cellStyle name="Currency [0] 10" xfId="509" hidden="1" xr:uid="{91A46177-A13C-482F-9BE4-4ED6052CED3D}"/>
    <cellStyle name="Currency [0] 10" xfId="1228" hidden="1" xr:uid="{3DF5D5FF-22BB-4E5B-BCC5-60800C652195}"/>
    <cellStyle name="Currency [0] 10" xfId="1400" hidden="1" xr:uid="{D57A7303-463C-4E05-A755-5D81FF27DF99}"/>
    <cellStyle name="Currency [0] 10" xfId="1798" hidden="1" xr:uid="{37AEEE6F-4EEA-4CCE-8D61-C20D5D382395}"/>
    <cellStyle name="Currency [0] 10" xfId="1943" hidden="1" xr:uid="{6C887E43-B745-4F7B-A09E-B19462051742}"/>
    <cellStyle name="Currency [0] 10" xfId="2284" hidden="1" xr:uid="{1F3DE8F3-A6AA-4CF4-AF1C-914A96B6A222}"/>
    <cellStyle name="Currency [0] 10" xfId="2621" hidden="1" xr:uid="{8E9FC94F-AB4A-4FE6-BEF9-6B53F75750D4}"/>
    <cellStyle name="Currency [0] 10" xfId="2872" hidden="1" xr:uid="{FBB8319C-11A6-47F8-BD8F-B71E923E1002}"/>
    <cellStyle name="Currency [0] 10" xfId="3302" hidden="1" xr:uid="{ED9971BA-0399-48CC-A9A0-80958E8F918B}"/>
    <cellStyle name="Currency [0] 10" xfId="4021" hidden="1" xr:uid="{FE72107C-7B4B-4C03-BC17-E84089BE195A}"/>
    <cellStyle name="Currency [0] 10" xfId="4193" hidden="1" xr:uid="{D04466A3-CEFD-47F7-8154-4C48F5255B75}"/>
    <cellStyle name="Currency [0] 10" xfId="4591" hidden="1" xr:uid="{633A35DA-115D-4D5C-8A93-E14ABCAF1FC2}"/>
    <cellStyle name="Currency [0] 10" xfId="4736" hidden="1" xr:uid="{2F1F11EB-A4B5-46F5-ABAC-B2E0E1DB6C69}"/>
    <cellStyle name="Currency [0] 10" xfId="5077" hidden="1" xr:uid="{1F989724-A808-4DE9-AAC4-75B32FDAF7A9}"/>
    <cellStyle name="Currency [0] 10" xfId="5414" hidden="1" xr:uid="{A1FF2F3C-43E2-4C3E-8FA6-0C3DEF763369}"/>
    <cellStyle name="Currency [0] 10" xfId="5665" hidden="1" xr:uid="{2F947799-9A5D-441B-B2CF-23A01EE04CB2}"/>
    <cellStyle name="Currency [0] 10" xfId="6094" hidden="1" xr:uid="{2DB85A93-0F8E-4AC7-952F-190EA3F66973}"/>
    <cellStyle name="Currency [0] 10" xfId="6813" hidden="1" xr:uid="{3F825681-1D29-4012-B0B7-4334008E69C0}"/>
    <cellStyle name="Currency [0] 10" xfId="6985" hidden="1" xr:uid="{0BA6C754-D13A-4962-B934-0CF25C02FE77}"/>
    <cellStyle name="Currency [0] 10" xfId="7383" hidden="1" xr:uid="{2711C551-09D9-4431-82E7-33861A198918}"/>
    <cellStyle name="Currency [0] 10" xfId="7528" hidden="1" xr:uid="{753916B1-B3B2-4197-A757-DB4D97E43315}"/>
    <cellStyle name="Currency [0] 10" xfId="7869" hidden="1" xr:uid="{EF00367A-06B2-4389-9E99-B512CE132E48}"/>
    <cellStyle name="Currency [0] 10" xfId="8206" hidden="1" xr:uid="{C82B670D-A3CC-4AF5-821D-5F2E624C6C24}"/>
    <cellStyle name="Currency [0] 10" xfId="8457" hidden="1" xr:uid="{DEC87DFD-E59B-4B06-8BC4-D7E891CA8C03}"/>
    <cellStyle name="Currency [0] 11" xfId="510" hidden="1" xr:uid="{EFB5DBD8-DE7D-4125-B44B-440A4DD52B30}"/>
    <cellStyle name="Currency [0] 11" xfId="1231" hidden="1" xr:uid="{6515D994-AF88-4443-9A9D-3F255A7FD2FD}"/>
    <cellStyle name="Currency [0] 11" xfId="1402" hidden="1" xr:uid="{2527EF29-311B-4579-BC46-245161108D0F}"/>
    <cellStyle name="Currency [0] 11" xfId="1799" hidden="1" xr:uid="{0F5DFC1F-FE76-4347-81A7-04C0A81E3830}"/>
    <cellStyle name="Currency [0] 11" xfId="1944" hidden="1" xr:uid="{4394C9BB-CB55-4E99-81DC-9166FE01FCAA}"/>
    <cellStyle name="Currency [0] 11" xfId="2285" hidden="1" xr:uid="{1999733C-BAE5-43DA-8F31-D5BFF93C223E}"/>
    <cellStyle name="Currency [0] 11" xfId="2622" hidden="1" xr:uid="{9A468626-025F-469C-A7A4-84A51A0145A2}"/>
    <cellStyle name="Currency [0] 11" xfId="2873" hidden="1" xr:uid="{4EF36D49-1CBB-49AC-9B01-50C88263D2AA}"/>
    <cellStyle name="Currency [0] 11" xfId="3303" hidden="1" xr:uid="{93CE6D71-800A-4EE6-8637-D94CB6017339}"/>
    <cellStyle name="Currency [0] 11" xfId="4024" hidden="1" xr:uid="{E66C2E66-17FE-4CA9-8C37-FBAF857931E3}"/>
    <cellStyle name="Currency [0] 11" xfId="4195" hidden="1" xr:uid="{71ECEB10-90A3-4B05-A8C4-81C1433BE35E}"/>
    <cellStyle name="Currency [0] 11" xfId="4592" hidden="1" xr:uid="{740C5CA1-6811-41F4-8175-4AE42CBDC181}"/>
    <cellStyle name="Currency [0] 11" xfId="4737" hidden="1" xr:uid="{2341C56B-E879-472B-8D97-3D394D84594B}"/>
    <cellStyle name="Currency [0] 11" xfId="5078" hidden="1" xr:uid="{3F2483DB-CB5F-4A81-B6CD-72F4CB8E1102}"/>
    <cellStyle name="Currency [0] 11" xfId="5415" hidden="1" xr:uid="{108B6669-41E4-484E-838F-4229AE3E8722}"/>
    <cellStyle name="Currency [0] 11" xfId="5666" hidden="1" xr:uid="{2AFDE97F-20BD-427C-9BFD-FA1B6896219E}"/>
    <cellStyle name="Currency [0] 11" xfId="6095" hidden="1" xr:uid="{CF4623F2-BCEE-469B-A85D-C5F42ADBB5C8}"/>
    <cellStyle name="Currency [0] 11" xfId="6816" hidden="1" xr:uid="{74FF3DF3-76D1-4325-9D53-0ED5B56F5125}"/>
    <cellStyle name="Currency [0] 11" xfId="6987" hidden="1" xr:uid="{8505B826-0A81-498A-80C4-CBF45834B9A7}"/>
    <cellStyle name="Currency [0] 11" xfId="7384" hidden="1" xr:uid="{10C415AA-1F1D-4434-B327-0A1396AAE326}"/>
    <cellStyle name="Currency [0] 11" xfId="7529" hidden="1" xr:uid="{CC27F64B-24F0-4F25-8546-9E5ADA70DB23}"/>
    <cellStyle name="Currency [0] 11" xfId="7870" hidden="1" xr:uid="{068AEE84-EA4B-4291-AD4F-10D341538086}"/>
    <cellStyle name="Currency [0] 11" xfId="8207" hidden="1" xr:uid="{AB2A35F1-5916-4F42-A378-83B932F9578D}"/>
    <cellStyle name="Currency [0] 11" xfId="8458" hidden="1" xr:uid="{B7710907-C242-4F9F-9367-3F421E12DFF6}"/>
    <cellStyle name="Currency [0] 12" xfId="508" hidden="1" xr:uid="{A3EBA61E-2720-4052-B148-C61FF2335F56}"/>
    <cellStyle name="Currency [0] 12" xfId="1226" hidden="1" xr:uid="{A8B7FE52-489A-41AD-8B6C-F937809A64D3}"/>
    <cellStyle name="Currency [0] 12" xfId="1398" hidden="1" xr:uid="{E228D8EA-57AD-47B4-8FFF-9915E2D96C0F}"/>
    <cellStyle name="Currency [0] 12" xfId="1797" hidden="1" xr:uid="{A1FD9262-6BB7-44DF-B848-CFF8E742EE76}"/>
    <cellStyle name="Currency [0] 12" xfId="1942" hidden="1" xr:uid="{493E8454-B1E6-4212-A116-B0D08C33EC68}"/>
    <cellStyle name="Currency [0] 12" xfId="2283" hidden="1" xr:uid="{800B235E-FCC7-4F26-B5F9-CB23308B5660}"/>
    <cellStyle name="Currency [0] 12" xfId="2620" hidden="1" xr:uid="{44DBE6CD-BC65-4CE2-80FA-A6948D7F702B}"/>
    <cellStyle name="Currency [0] 12" xfId="2871" hidden="1" xr:uid="{685DF1A7-3F01-4A00-B3E5-DADE80247709}"/>
    <cellStyle name="Currency [0] 12" xfId="3301" hidden="1" xr:uid="{22884B34-1012-4D02-BC8D-5D892A9351BB}"/>
    <cellStyle name="Currency [0] 12" xfId="4019" hidden="1" xr:uid="{5AA657E6-CE38-4E6C-84AD-F6C0368DAA06}"/>
    <cellStyle name="Currency [0] 12" xfId="4191" hidden="1" xr:uid="{6EB18AA4-0A13-4783-836F-4B71797C130E}"/>
    <cellStyle name="Currency [0] 12" xfId="4590" hidden="1" xr:uid="{1C2A8300-22BD-47A2-9585-7C811570DDC7}"/>
    <cellStyle name="Currency [0] 12" xfId="4735" hidden="1" xr:uid="{2655ED03-117B-474A-9A98-53FD8A947BE0}"/>
    <cellStyle name="Currency [0] 12" xfId="5076" hidden="1" xr:uid="{661AA092-0C28-428A-B74E-4A5885B15083}"/>
    <cellStyle name="Currency [0] 12" xfId="5413" hidden="1" xr:uid="{2519B6DD-647D-4B59-AABE-C586D65061F6}"/>
    <cellStyle name="Currency [0] 12" xfId="5664" hidden="1" xr:uid="{A7AC8E10-289A-4218-9B11-F717CFBFE006}"/>
    <cellStyle name="Currency [0] 12" xfId="6093" hidden="1" xr:uid="{C825CE12-1B5A-44A3-8849-77F24F655951}"/>
    <cellStyle name="Currency [0] 12" xfId="6811" hidden="1" xr:uid="{40C6E922-0F40-495D-B741-86EADF77FCE0}"/>
    <cellStyle name="Currency [0] 12" xfId="6983" hidden="1" xr:uid="{0F1567E0-F0F6-4242-95A0-6905CC96A2BC}"/>
    <cellStyle name="Currency [0] 12" xfId="7382" hidden="1" xr:uid="{F1332F70-3870-4F5A-994A-13E508E1BA1B}"/>
    <cellStyle name="Currency [0] 12" xfId="7527" hidden="1" xr:uid="{EB8AE718-6C9C-4ADA-A955-E75B68474DBC}"/>
    <cellStyle name="Currency [0] 12" xfId="7868" hidden="1" xr:uid="{AE537F5B-A9C0-4B41-8BA2-00A8CE020AF1}"/>
    <cellStyle name="Currency [0] 12" xfId="8205" hidden="1" xr:uid="{D4878F53-D4B9-4E23-AEA5-34012F4F8AAF}"/>
    <cellStyle name="Currency [0] 12" xfId="8456" hidden="1" xr:uid="{96598BD9-4676-4265-89BA-808D3FD71296}"/>
    <cellStyle name="Currency [0] 13" xfId="511" hidden="1" xr:uid="{19C5C2D8-F365-417C-826E-DC1E640E4687}"/>
    <cellStyle name="Currency [0] 13" xfId="1232" hidden="1" xr:uid="{65068145-8D13-4C10-B67B-1EBC9D38B9AC}"/>
    <cellStyle name="Currency [0] 13" xfId="1404" hidden="1" xr:uid="{87CA3C86-D36A-4C4A-9F2A-A8DF44DB1EA5}"/>
    <cellStyle name="Currency [0] 13" xfId="1800" hidden="1" xr:uid="{FE44669B-59D6-4AFB-AEF4-C2B3D64A408B}"/>
    <cellStyle name="Currency [0] 13" xfId="1946" hidden="1" xr:uid="{28628432-ADEF-44BA-BE64-712E4329CDFA}"/>
    <cellStyle name="Currency [0] 13" xfId="2286" hidden="1" xr:uid="{47C4E19D-3B37-4039-8C65-8D055C5DBD99}"/>
    <cellStyle name="Currency [0] 13" xfId="2623" hidden="1" xr:uid="{1DAFBC52-5166-498D-93CB-09EAFFDF89EB}"/>
    <cellStyle name="Currency [0] 13" xfId="2874" hidden="1" xr:uid="{727D9F80-BB62-41A9-8252-F8CE22D06413}"/>
    <cellStyle name="Currency [0] 13" xfId="3304" hidden="1" xr:uid="{4C83662D-B01B-4BFC-91F3-D61D7EE8CA54}"/>
    <cellStyle name="Currency [0] 13" xfId="4025" hidden="1" xr:uid="{656CD663-D9C0-4C92-9EA9-034D6B81353B}"/>
    <cellStyle name="Currency [0] 13" xfId="4197" hidden="1" xr:uid="{CF1AD547-C108-4E39-837F-CEE7E8CE5ED9}"/>
    <cellStyle name="Currency [0] 13" xfId="4593" hidden="1" xr:uid="{C0803754-3622-4ED1-B36F-614E861B46B0}"/>
    <cellStyle name="Currency [0] 13" xfId="4739" hidden="1" xr:uid="{F2BB63FA-3A2E-410A-89AD-9BE84D85C876}"/>
    <cellStyle name="Currency [0] 13" xfId="5079" hidden="1" xr:uid="{ECC3A4A6-468C-4BDD-A482-2CEAA9D19FBF}"/>
    <cellStyle name="Currency [0] 13" xfId="5416" hidden="1" xr:uid="{7C5441F3-CB7D-4CA9-BB10-3D1054C783D9}"/>
    <cellStyle name="Currency [0] 13" xfId="5667" hidden="1" xr:uid="{DB9E46BC-D7D2-4018-8957-8B8559C3549D}"/>
    <cellStyle name="Currency [0] 13" xfId="6096" hidden="1" xr:uid="{AC3272EC-1E9E-41D4-9D5E-BCC49F09E3BA}"/>
    <cellStyle name="Currency [0] 13" xfId="6817" hidden="1" xr:uid="{C3E85B0B-F766-4833-A49A-BB0F06672FFD}"/>
    <cellStyle name="Currency [0] 13" xfId="6989" hidden="1" xr:uid="{8F8BD66B-C51C-49F2-9216-68CAB9D113B5}"/>
    <cellStyle name="Currency [0] 13" xfId="7385" hidden="1" xr:uid="{FE1984C8-2835-4698-9328-232DB6B87EC6}"/>
    <cellStyle name="Currency [0] 13" xfId="7531" hidden="1" xr:uid="{599779D1-5312-4D79-B86A-13351799E5E4}"/>
    <cellStyle name="Currency [0] 13" xfId="7871" hidden="1" xr:uid="{ADDD5A4D-FED2-4F79-8B89-D0DB830C006F}"/>
    <cellStyle name="Currency [0] 13" xfId="8208" hidden="1" xr:uid="{07D0E7B3-7569-423B-AAD2-8445602EC96C}"/>
    <cellStyle name="Currency [0] 13" xfId="8459" hidden="1" xr:uid="{A931C807-5303-4DF9-90A0-D959A0A53FC7}"/>
    <cellStyle name="Currency [0] 14" xfId="513" hidden="1" xr:uid="{3CF87D63-2697-4CCA-A4BB-914A1F28E901}"/>
    <cellStyle name="Currency [0] 14" xfId="1234" hidden="1" xr:uid="{6B298B62-70C3-4C57-B7F5-C5FF7C80CB82}"/>
    <cellStyle name="Currency [0] 14" xfId="1408" hidden="1" xr:uid="{EA7B4DB4-DEF4-48C3-B8F2-7DE15BC7C562}"/>
    <cellStyle name="Currency [0] 14" xfId="1802" hidden="1" xr:uid="{79A97C67-738C-4D7F-BAAA-29AD0C14FB5C}"/>
    <cellStyle name="Currency [0] 14" xfId="1949" hidden="1" xr:uid="{48F4499F-3708-421C-A69C-C3C444EFFA23}"/>
    <cellStyle name="Currency [0] 14" xfId="2288" hidden="1" xr:uid="{EDD22898-1920-4FDF-88F7-D777982B313E}"/>
    <cellStyle name="Currency [0] 14" xfId="2625" hidden="1" xr:uid="{C080E85A-12D9-4887-8BA9-60ECE0DAD214}"/>
    <cellStyle name="Currency [0] 14" xfId="2876" hidden="1" xr:uid="{6AEA32C7-73FA-40FE-87CB-86C628574239}"/>
    <cellStyle name="Currency [0] 14" xfId="3306" hidden="1" xr:uid="{8E25DD6A-A12B-422C-9584-A086706F4136}"/>
    <cellStyle name="Currency [0] 14" xfId="4027" hidden="1" xr:uid="{9D250F7C-2838-4631-9469-B9D36FCD59CA}"/>
    <cellStyle name="Currency [0] 14" xfId="4201" hidden="1" xr:uid="{4F9E0E29-FEEA-458D-B252-432950127E9E}"/>
    <cellStyle name="Currency [0] 14" xfId="4595" hidden="1" xr:uid="{05BC33E5-966F-4C51-B0E1-19400B629EC2}"/>
    <cellStyle name="Currency [0] 14" xfId="4742" hidden="1" xr:uid="{5917A2A0-D92F-42B2-B22E-1B47AAFE5013}"/>
    <cellStyle name="Currency [0] 14" xfId="5081" hidden="1" xr:uid="{68B96FEA-09E0-48FB-9BD5-E682BAC4D86C}"/>
    <cellStyle name="Currency [0] 14" xfId="5418" hidden="1" xr:uid="{770EA520-AC9B-491F-925A-F8E794D7385B}"/>
    <cellStyle name="Currency [0] 14" xfId="5669" hidden="1" xr:uid="{610DFCAF-8815-4964-A22D-D0E0AA9D21BC}"/>
    <cellStyle name="Currency [0] 14" xfId="6098" hidden="1" xr:uid="{28A25A1E-ED8F-420A-ACAC-966A6C19FCBB}"/>
    <cellStyle name="Currency [0] 14" xfId="6819" hidden="1" xr:uid="{1D84F2F5-E62C-4FEF-B2ED-3DC8E41C5FCE}"/>
    <cellStyle name="Currency [0] 14" xfId="6993" hidden="1" xr:uid="{830EEF35-566C-480A-AE42-9EE545F744EB}"/>
    <cellStyle name="Currency [0] 14" xfId="7387" hidden="1" xr:uid="{6C41B7E1-4388-4437-BD32-67DC6113A17D}"/>
    <cellStyle name="Currency [0] 14" xfId="7534" hidden="1" xr:uid="{EE24CA3D-C43A-43D1-B2DE-D67DD856F127}"/>
    <cellStyle name="Currency [0] 14" xfId="7873" hidden="1" xr:uid="{2A4017AF-5BA8-409F-BA40-88F2299DE6E9}"/>
    <cellStyle name="Currency [0] 14" xfId="8210" hidden="1" xr:uid="{CFE9703E-7D3E-4196-BC10-11C90E6BAF6D}"/>
    <cellStyle name="Currency [0] 14" xfId="8461" hidden="1" xr:uid="{E8204F8A-C5DB-4C6C-B5F1-2CC7C9E6D131}"/>
    <cellStyle name="Currency [0] 15" xfId="514" hidden="1" xr:uid="{EC4AE10F-DA99-42FC-8B49-0CFE03D53AA8}"/>
    <cellStyle name="Currency [0] 15" xfId="1235" hidden="1" xr:uid="{9955AD9D-ABAC-4B1D-BAD2-1D59C9EC0996}"/>
    <cellStyle name="Currency [0] 15" xfId="1409" hidden="1" xr:uid="{49F20AEC-6932-4DD6-8BC1-7674A8832F5B}"/>
    <cellStyle name="Currency [0] 15" xfId="1803" hidden="1" xr:uid="{0760F119-F863-4592-9BAF-4CE924ACF087}"/>
    <cellStyle name="Currency [0] 15" xfId="1950" hidden="1" xr:uid="{7A2036DE-1807-491D-9F79-392766DE60E7}"/>
    <cellStyle name="Currency [0] 15" xfId="2289" hidden="1" xr:uid="{E5A0010F-F84C-458F-ACEA-61CFEF642324}"/>
    <cellStyle name="Currency [0] 15" xfId="2626" hidden="1" xr:uid="{BD2A0B78-B8E6-4B33-8630-B1F6B74C018C}"/>
    <cellStyle name="Currency [0] 15" xfId="2877" hidden="1" xr:uid="{99044E15-559A-49BB-B682-B7FDA6FE82A3}"/>
    <cellStyle name="Currency [0] 15" xfId="3307" hidden="1" xr:uid="{327675AF-1AD9-4E18-B4F3-FE5BD44370D6}"/>
    <cellStyle name="Currency [0] 15" xfId="4028" hidden="1" xr:uid="{1736D63A-29EE-49D5-B7D3-7610B739E2FB}"/>
    <cellStyle name="Currency [0] 15" xfId="4202" hidden="1" xr:uid="{B59556BC-EDF1-4360-94BD-2E2C2DADD57E}"/>
    <cellStyle name="Currency [0] 15" xfId="4596" hidden="1" xr:uid="{EEA2E138-CFA1-471E-8E55-0C2DAE34F80B}"/>
    <cellStyle name="Currency [0] 15" xfId="4743" hidden="1" xr:uid="{AC834EF4-1B66-4E38-94F3-369FEF070793}"/>
    <cellStyle name="Currency [0] 15" xfId="5082" hidden="1" xr:uid="{BAE87D5C-F013-4AA5-A3EB-31E081CAAACB}"/>
    <cellStyle name="Currency [0] 15" xfId="5419" hidden="1" xr:uid="{96DC10F6-D3CD-481A-AB87-CCE2ED19250C}"/>
    <cellStyle name="Currency [0] 15" xfId="5670" hidden="1" xr:uid="{BBA62D74-2A2A-40B2-BBB3-EB23AF0C960B}"/>
    <cellStyle name="Currency [0] 15" xfId="6099" hidden="1" xr:uid="{37621D32-BC85-4093-AC3E-7DD1D653FBC1}"/>
    <cellStyle name="Currency [0] 15" xfId="6820" hidden="1" xr:uid="{781CD303-95F3-476D-8F31-24B6AA272B7E}"/>
    <cellStyle name="Currency [0] 15" xfId="6994" hidden="1" xr:uid="{7DB32E27-CA3B-40B2-85CF-C9121C688BB2}"/>
    <cellStyle name="Currency [0] 15" xfId="7388" hidden="1" xr:uid="{11FEEE0E-A641-43CF-9E6E-360A3E8A0EBE}"/>
    <cellStyle name="Currency [0] 15" xfId="7535" hidden="1" xr:uid="{B5BC4A0A-2C26-46EC-97DC-8295E7A16B36}"/>
    <cellStyle name="Currency [0] 15" xfId="7874" hidden="1" xr:uid="{5705BA9A-F7C2-4B9B-B130-697DDB8CFD61}"/>
    <cellStyle name="Currency [0] 15" xfId="8211" hidden="1" xr:uid="{9E0F21CB-37C3-4796-80F4-E79FF119C82C}"/>
    <cellStyle name="Currency [0] 15" xfId="8462" hidden="1" xr:uid="{D3DFAB6F-03BC-4C7C-84C0-32B5363E2BB2}"/>
    <cellStyle name="Currency [0] 16" xfId="512" hidden="1" xr:uid="{E8EBBF16-ADCF-4817-AB34-AC67CAAADB4E}"/>
    <cellStyle name="Currency [0] 16" xfId="1233" hidden="1" xr:uid="{0443164D-17EE-4EB9-9F02-FD991C1EF29A}"/>
    <cellStyle name="Currency [0] 16" xfId="1405" hidden="1" xr:uid="{55B62202-3746-4417-BA3A-69488E05E41F}"/>
    <cellStyle name="Currency [0] 16" xfId="1801" hidden="1" xr:uid="{BAA84DCD-AE6D-4427-A015-D308E4DB0DB8}"/>
    <cellStyle name="Currency [0] 16" xfId="1948" hidden="1" xr:uid="{C45428D5-31CD-4AE7-BD4E-49389777A12F}"/>
    <cellStyle name="Currency [0] 16" xfId="2287" hidden="1" xr:uid="{26AD6270-78EA-4CA1-8035-0964F0454E12}"/>
    <cellStyle name="Currency [0] 16" xfId="2624" hidden="1" xr:uid="{6A8F6FFB-A60E-4588-A254-7A359A63893B}"/>
    <cellStyle name="Currency [0] 16" xfId="2875" hidden="1" xr:uid="{80962BD8-7C3F-4D41-8136-4FB1E474CE4D}"/>
    <cellStyle name="Currency [0] 16" xfId="3305" hidden="1" xr:uid="{92D55008-E5D4-44B5-AE2A-2A9BA60AA48C}"/>
    <cellStyle name="Currency [0] 16" xfId="4026" hidden="1" xr:uid="{30D1A6FF-1476-45C1-8E55-787F569AA1D5}"/>
    <cellStyle name="Currency [0] 16" xfId="4198" hidden="1" xr:uid="{591270F0-0911-4A25-ADF7-EF7CCACA1263}"/>
    <cellStyle name="Currency [0] 16" xfId="4594" hidden="1" xr:uid="{2A7AD378-3A6C-4F4D-8553-820C969A3AFE}"/>
    <cellStyle name="Currency [0] 16" xfId="4741" hidden="1" xr:uid="{A28A6077-A920-4CAD-8C1B-20EDF6BA23A7}"/>
    <cellStyle name="Currency [0] 16" xfId="5080" hidden="1" xr:uid="{CCB270C5-6AE0-45AB-A914-026848BB02AC}"/>
    <cellStyle name="Currency [0] 16" xfId="5417" hidden="1" xr:uid="{B7013A92-834C-4A22-A72A-3CCDA9B4373D}"/>
    <cellStyle name="Currency [0] 16" xfId="5668" hidden="1" xr:uid="{8C52A479-8C21-48E5-803B-6BEE3B9C262A}"/>
    <cellStyle name="Currency [0] 16" xfId="6097" hidden="1" xr:uid="{E16D8323-B66C-4528-8348-7AD400182284}"/>
    <cellStyle name="Currency [0] 16" xfId="6818" hidden="1" xr:uid="{DC72BBA7-3E4B-4FDB-BDA8-1594E7719686}"/>
    <cellStyle name="Currency [0] 16" xfId="6990" hidden="1" xr:uid="{2BE1EB12-F644-40A4-B196-77F633E3301A}"/>
    <cellStyle name="Currency [0] 16" xfId="7386" hidden="1" xr:uid="{FF66640B-19A1-4151-9C78-77272E84179A}"/>
    <cellStyle name="Currency [0] 16" xfId="7533" hidden="1" xr:uid="{CF1C4E92-7417-4765-BEEB-C30D956A538E}"/>
    <cellStyle name="Currency [0] 16" xfId="7872" hidden="1" xr:uid="{BDEA2F11-4DA4-4A04-AD30-1E4105739765}"/>
    <cellStyle name="Currency [0] 16" xfId="8209" hidden="1" xr:uid="{7CC8FD12-3E57-471B-9043-45EB62818270}"/>
    <cellStyle name="Currency [0] 16" xfId="8460" hidden="1" xr:uid="{D8C2AEAA-C2AB-4E8A-8221-1793BF73214A}"/>
    <cellStyle name="Currency [0] 17" xfId="515" hidden="1" xr:uid="{5C9E0D0C-CBD0-4635-BF06-93C9A11699A2}"/>
    <cellStyle name="Currency [0] 17" xfId="1237" hidden="1" xr:uid="{C76376CF-203C-44E3-9903-0A4CE448DD8D}"/>
    <cellStyle name="Currency [0] 17" xfId="1410" hidden="1" xr:uid="{42C85FE4-FBBB-4367-A872-A949940D9812}"/>
    <cellStyle name="Currency [0] 17" xfId="1804" hidden="1" xr:uid="{2591A8C1-CB33-4755-A9E6-FEA5C8F761CC}"/>
    <cellStyle name="Currency [0] 17" xfId="1951" hidden="1" xr:uid="{699E45B9-786F-4F3B-96E5-DB836D570DC8}"/>
    <cellStyle name="Currency [0] 17" xfId="2290" hidden="1" xr:uid="{B05D4656-2FF8-4CF2-A95D-641863C47A90}"/>
    <cellStyle name="Currency [0] 17" xfId="2627" hidden="1" xr:uid="{170E8643-5E17-4BFA-85CD-3DE633C483DC}"/>
    <cellStyle name="Currency [0] 17" xfId="2878" hidden="1" xr:uid="{AEBB76F6-1541-42CB-A3FA-546CFF65E2D2}"/>
    <cellStyle name="Currency [0] 17" xfId="3308" hidden="1" xr:uid="{9E24EF06-132D-4D2E-B151-69571634EC99}"/>
    <cellStyle name="Currency [0] 17" xfId="4030" hidden="1" xr:uid="{12C7F073-318D-424E-BCF4-AC71486FA53B}"/>
    <cellStyle name="Currency [0] 17" xfId="4203" hidden="1" xr:uid="{97D3DC23-DEFA-4EAD-ABF0-69E62216803F}"/>
    <cellStyle name="Currency [0] 17" xfId="4597" hidden="1" xr:uid="{13D13D60-9C57-402A-965D-1FBAE6B6F56A}"/>
    <cellStyle name="Currency [0] 17" xfId="4744" hidden="1" xr:uid="{4DF09239-CDBE-4EA6-8D86-CBAA0A8A9D41}"/>
    <cellStyle name="Currency [0] 17" xfId="5083" hidden="1" xr:uid="{9D2FDDCE-B0A7-4EC3-8D47-92ADD6F47C8D}"/>
    <cellStyle name="Currency [0] 17" xfId="5420" hidden="1" xr:uid="{3D608AC1-E549-4B7C-B9D2-BFDE24C60A48}"/>
    <cellStyle name="Currency [0] 17" xfId="5671" hidden="1" xr:uid="{1C129B55-5263-4C85-9A25-529A929858C9}"/>
    <cellStyle name="Currency [0] 17" xfId="6100" hidden="1" xr:uid="{AC4F2E72-1B99-466E-8ACA-E0B82B89ECF7}"/>
    <cellStyle name="Currency [0] 17" xfId="6822" hidden="1" xr:uid="{D6331B01-8B67-4788-AC5B-A7E93EC11CA8}"/>
    <cellStyle name="Currency [0] 17" xfId="6995" hidden="1" xr:uid="{8E92869D-EC54-4AFF-90A7-E42FB1665366}"/>
    <cellStyle name="Currency [0] 17" xfId="7389" hidden="1" xr:uid="{28BC03B1-F3B1-4422-977C-998612B50066}"/>
    <cellStyle name="Currency [0] 17" xfId="7536" hidden="1" xr:uid="{C0C11EE3-F29D-4362-B6B9-04D2F9379A91}"/>
    <cellStyle name="Currency [0] 17" xfId="7875" hidden="1" xr:uid="{27FF578D-1059-42AD-B315-A4A2EAA323D0}"/>
    <cellStyle name="Currency [0] 17" xfId="8212" hidden="1" xr:uid="{4D10D34A-CDD1-4046-8424-9AC2BA46E0B1}"/>
    <cellStyle name="Currency [0] 17" xfId="8463" hidden="1" xr:uid="{1AFCCCF6-2105-469E-9481-7D8C4F92B32D}"/>
    <cellStyle name="Currency [0] 2" xfId="500" hidden="1" xr:uid="{8435ACBC-6FF6-4358-8D2D-8BAF6A677179}"/>
    <cellStyle name="Currency [0] 2" xfId="1182" hidden="1" xr:uid="{A4390644-AD95-4059-8D4B-08CB92A89224}"/>
    <cellStyle name="Currency [0] 2" xfId="836" hidden="1" xr:uid="{E439C42E-A8E9-4945-B228-ED1076ABA164}"/>
    <cellStyle name="Currency [0] 2" xfId="1765" hidden="1" xr:uid="{F0B23760-6DBD-4343-B2A3-4403B6FAF2C3}"/>
    <cellStyle name="Currency [0] 2" xfId="1374" hidden="1" xr:uid="{2CAECA71-9CB7-45DA-BF54-3B0161145B1F}"/>
    <cellStyle name="Currency [0] 2" xfId="2270" hidden="1" xr:uid="{0092FBBB-CB8D-4198-AA5B-16C415827B48}"/>
    <cellStyle name="Currency [0] 2" xfId="2607" hidden="1" xr:uid="{AA08F7C6-3CF9-4A50-92AE-D3D6EE5C6F3F}"/>
    <cellStyle name="Currency [0] 2" xfId="2863" hidden="1" xr:uid="{0FCBC5B2-4DA6-44AB-A93F-2DC58ACA7AB3}"/>
    <cellStyle name="Currency [0] 2" xfId="3293" hidden="1" xr:uid="{9012330A-9B77-4148-8668-E2AB8F019D4B}"/>
    <cellStyle name="Currency [0] 2" xfId="3975" hidden="1" xr:uid="{2AEF9200-88AD-4772-A799-56A76B8FAA21}"/>
    <cellStyle name="Currency [0] 2" xfId="3629" hidden="1" xr:uid="{4450140F-6037-4997-959E-E5EB65AE3009}"/>
    <cellStyle name="Currency [0] 2" xfId="4558" hidden="1" xr:uid="{921752B5-7A4A-4AE8-A15E-358F4F805AC3}"/>
    <cellStyle name="Currency [0] 2" xfId="4167" hidden="1" xr:uid="{FD7D8549-796B-47FF-A984-EAED452C6A57}"/>
    <cellStyle name="Currency [0] 2" xfId="5063" hidden="1" xr:uid="{E514AE47-3575-4090-9796-F9CD0F93154C}"/>
    <cellStyle name="Currency [0] 2" xfId="5400" hidden="1" xr:uid="{375F451F-D934-4C5D-94D2-A46140455841}"/>
    <cellStyle name="Currency [0] 2" xfId="5656" hidden="1" xr:uid="{E7A2014B-2ED1-4A12-B6C0-47CB8F99DAB6}"/>
    <cellStyle name="Currency [0] 2" xfId="6085" hidden="1" xr:uid="{9A63D09C-BC89-4AF3-81D0-1012D4B5A0A9}"/>
    <cellStyle name="Currency [0] 2" xfId="6767" hidden="1" xr:uid="{F1F20EB5-1A19-4F04-8F3C-4FB5632738B7}"/>
    <cellStyle name="Currency [0] 2" xfId="6421" hidden="1" xr:uid="{886C1DB3-AB89-4998-8A45-2ED7C5AB1152}"/>
    <cellStyle name="Currency [0] 2" xfId="7350" hidden="1" xr:uid="{C1B65160-D246-4E0C-9E6A-6ED1C789ECC8}"/>
    <cellStyle name="Currency [0] 2" xfId="6959" hidden="1" xr:uid="{AC4EB7BC-C7CC-417B-A6CB-A83E09E273E9}"/>
    <cellStyle name="Currency [0] 2" xfId="7855" hidden="1" xr:uid="{88435A56-C219-436F-88DC-43F3D93E1C90}"/>
    <cellStyle name="Currency [0] 2" xfId="8192" hidden="1" xr:uid="{04ADEE3C-BEF8-40D8-B7AF-BFA54F08E16E}"/>
    <cellStyle name="Currency [0] 2" xfId="8448" hidden="1" xr:uid="{0CDA784E-1E6D-4D32-B988-46A8039BEC7A}"/>
    <cellStyle name="Currency [0] 3" xfId="501" hidden="1" xr:uid="{EDB2F9E7-50A2-4E60-A327-147CB3FE2BE9}"/>
    <cellStyle name="Currency [0] 3" xfId="1183" hidden="1" xr:uid="{DC23D226-DCCE-4A02-9B75-24238E91DC82}"/>
    <cellStyle name="Currency [0] 3" xfId="907" hidden="1" xr:uid="{CC813931-6B62-4BDA-B2ED-B303B3185A3B}"/>
    <cellStyle name="Currency [0] 3" xfId="1766" hidden="1" xr:uid="{0FCAEDA1-A60F-48B8-A554-F478AC44CEB4}"/>
    <cellStyle name="Currency [0] 3" xfId="812" hidden="1" xr:uid="{66E645E7-6F8B-48A2-BC5A-601A4DD073F6}"/>
    <cellStyle name="Currency [0] 3" xfId="2271" hidden="1" xr:uid="{0CE8BB89-1436-456F-964D-40478A2BF6F1}"/>
    <cellStyle name="Currency [0] 3" xfId="2608" hidden="1" xr:uid="{370BD6B1-006D-4C45-A463-67EA46F9FDB3}"/>
    <cellStyle name="Currency [0] 3" xfId="2864" hidden="1" xr:uid="{2815D538-55B5-4660-A85E-A44528CEFE2F}"/>
    <cellStyle name="Currency [0] 3" xfId="3294" hidden="1" xr:uid="{A4A527EB-57BC-4C7C-8728-EA981ACE0C9B}"/>
    <cellStyle name="Currency [0] 3" xfId="3976" hidden="1" xr:uid="{C2E01540-385D-4B3B-98A9-2DE0AF62D0D5}"/>
    <cellStyle name="Currency [0] 3" xfId="3700" hidden="1" xr:uid="{A6707594-FAF1-43FB-90B4-1F5E7F370FBB}"/>
    <cellStyle name="Currency [0] 3" xfId="4559" hidden="1" xr:uid="{651B5159-CFF3-4DBC-8434-A577DD5CDC3B}"/>
    <cellStyle name="Currency [0] 3" xfId="3605" hidden="1" xr:uid="{D9147E3C-B7C4-4B34-B221-206D8690E8A0}"/>
    <cellStyle name="Currency [0] 3" xfId="5064" hidden="1" xr:uid="{158D2D19-1B69-4ED8-80DE-C5054AA56B3C}"/>
    <cellStyle name="Currency [0] 3" xfId="5401" hidden="1" xr:uid="{2ACCB41F-CEC8-41A9-B4A9-7EDA704229D0}"/>
    <cellStyle name="Currency [0] 3" xfId="5657" hidden="1" xr:uid="{EB3EDAD1-5396-4847-BB72-B386CA639E98}"/>
    <cellStyle name="Currency [0] 3" xfId="6086" hidden="1" xr:uid="{85C02B2E-95B7-4867-AD27-E11483096A5F}"/>
    <cellStyle name="Currency [0] 3" xfId="6768" hidden="1" xr:uid="{508318E1-5EAB-4279-A3CD-DBDD9EE0C43E}"/>
    <cellStyle name="Currency [0] 3" xfId="6492" hidden="1" xr:uid="{E64A863E-1740-46DD-B47D-0032B68632D8}"/>
    <cellStyle name="Currency [0] 3" xfId="7351" hidden="1" xr:uid="{92203B27-BC70-4BB8-926F-96934B90C881}"/>
    <cellStyle name="Currency [0] 3" xfId="6397" hidden="1" xr:uid="{BD54C23B-4DBB-4AA9-A5F3-527CFB7F931C}"/>
    <cellStyle name="Currency [0] 3" xfId="7856" hidden="1" xr:uid="{4AC74B81-940F-4DCF-A655-DCA5EAA889C4}"/>
    <cellStyle name="Currency [0] 3" xfId="8193" hidden="1" xr:uid="{D50DF8A1-E423-4318-9D54-F858ADCA72EF}"/>
    <cellStyle name="Currency [0] 3" xfId="8449" hidden="1" xr:uid="{4716943B-8F20-4878-ADC8-7DDD77BC3433}"/>
    <cellStyle name="Currency [0] 4" xfId="503" hidden="1" xr:uid="{D53D22BC-6279-4E5A-B3DE-A5F61AB868ED}"/>
    <cellStyle name="Currency [0] 4" xfId="1221" hidden="1" xr:uid="{4170DFF0-56A4-465D-98BD-E7DA6090ABE1}"/>
    <cellStyle name="Currency [0] 4" xfId="1385" hidden="1" xr:uid="{80408AD7-1700-47E9-8697-381C1905DA3F}"/>
    <cellStyle name="Currency [0] 4" xfId="1792" hidden="1" xr:uid="{3AC7C169-1F9F-4DE6-ABD6-BC60A2323A4E}"/>
    <cellStyle name="Currency [0] 4" xfId="1934" hidden="1" xr:uid="{C8D8C81F-5B13-461C-80E2-F21BA6D491DD}"/>
    <cellStyle name="Currency [0] 4" xfId="2276" hidden="1" xr:uid="{1086479B-379B-4354-9663-9E9DDBD42D14}"/>
    <cellStyle name="Currency [0] 4" xfId="2613" hidden="1" xr:uid="{E459C261-280E-4F80-9F59-86FC3249EBDF}"/>
    <cellStyle name="Currency [0] 4" xfId="2866" hidden="1" xr:uid="{DDBAEBEA-D194-4CFA-9B08-7F4563856B34}"/>
    <cellStyle name="Currency [0] 4" xfId="3296" hidden="1" xr:uid="{C469F531-8F64-4C35-B96A-17AF3C9F55B7}"/>
    <cellStyle name="Currency [0] 4" xfId="4014" hidden="1" xr:uid="{45E23223-8382-4A2E-B0DC-2A11D1D342AD}"/>
    <cellStyle name="Currency [0] 4" xfId="4178" hidden="1" xr:uid="{459F45DB-5430-40A3-8F12-171BD6476EB1}"/>
    <cellStyle name="Currency [0] 4" xfId="4585" hidden="1" xr:uid="{3F0235E5-EA01-47F8-9CB1-DC2EA56634E6}"/>
    <cellStyle name="Currency [0] 4" xfId="4727" hidden="1" xr:uid="{8B99973A-1D88-490F-B2F1-84D0D1A22899}"/>
    <cellStyle name="Currency [0] 4" xfId="5069" hidden="1" xr:uid="{51E64B94-49ED-46A0-AE4E-757C1E7EA8D8}"/>
    <cellStyle name="Currency [0] 4" xfId="5406" hidden="1" xr:uid="{BEC37BD0-FACB-442A-8F39-4B3361B64D4D}"/>
    <cellStyle name="Currency [0] 4" xfId="5659" hidden="1" xr:uid="{487C9FDE-CA6E-4F7D-AB9F-9367B67A15DB}"/>
    <cellStyle name="Currency [0] 4" xfId="6088" hidden="1" xr:uid="{14D9C10D-A6CF-4A90-A07B-DF61B37BB3E9}"/>
    <cellStyle name="Currency [0] 4" xfId="6806" hidden="1" xr:uid="{B75F8F36-0184-4474-97DF-104A91B69BAE}"/>
    <cellStyle name="Currency [0] 4" xfId="6970" hidden="1" xr:uid="{C5261A89-3E12-4ECF-A028-0CD4BD7AF95A}"/>
    <cellStyle name="Currency [0] 4" xfId="7377" hidden="1" xr:uid="{6F1279D9-B5FB-4C66-864C-FC249A13521C}"/>
    <cellStyle name="Currency [0] 4" xfId="7519" hidden="1" xr:uid="{86ABC88E-B8B6-45AE-A300-7A534DE1EC2E}"/>
    <cellStyle name="Currency [0] 4" xfId="7861" hidden="1" xr:uid="{E69026F3-1D16-4A4B-ADDB-C7BC30838629}"/>
    <cellStyle name="Currency [0] 4" xfId="8198" hidden="1" xr:uid="{C7C1CE6C-A1F6-487C-A0F7-6E2CC169AE56}"/>
    <cellStyle name="Currency [0] 4" xfId="8451" hidden="1" xr:uid="{67F159D6-2E65-4627-AD03-2F02C86B802A}"/>
    <cellStyle name="Currency [0] 5" xfId="504" hidden="1" xr:uid="{F9AEE3F5-CC85-4AD7-A789-F835DB9C4444}"/>
    <cellStyle name="Currency [0] 5" xfId="1222" hidden="1" xr:uid="{C273197A-E5C4-45D4-B192-56B187A43EA9}"/>
    <cellStyle name="Currency [0] 5" xfId="1387" hidden="1" xr:uid="{59420F4A-BF6E-413A-B911-B129B9E52EBE}"/>
    <cellStyle name="Currency [0] 5" xfId="1793" hidden="1" xr:uid="{E8953991-3C07-4BEA-8E51-2832A508BB47}"/>
    <cellStyle name="Currency [0] 5" xfId="1935" hidden="1" xr:uid="{F61E7376-3269-483D-9CA2-841A47245095}"/>
    <cellStyle name="Currency [0] 5" xfId="2277" hidden="1" xr:uid="{8A84DFAA-B8E8-4B0A-8535-555EF93BC4C9}"/>
    <cellStyle name="Currency [0] 5" xfId="2614" hidden="1" xr:uid="{19468E8F-DFCB-4C77-B9C9-53775E0294DB}"/>
    <cellStyle name="Currency [0] 5" xfId="2867" hidden="1" xr:uid="{C773C98D-4BBF-4B78-BFFB-8703514351B3}"/>
    <cellStyle name="Currency [0] 5" xfId="3297" hidden="1" xr:uid="{3A1DCE54-A76B-453F-9E9C-1109F9C7BB12}"/>
    <cellStyle name="Currency [0] 5" xfId="4015" hidden="1" xr:uid="{BB077C5A-5045-42D0-842F-719DC7B45F57}"/>
    <cellStyle name="Currency [0] 5" xfId="4180" hidden="1" xr:uid="{A410AAB7-4E68-4B03-B3CD-756AA811A148}"/>
    <cellStyle name="Currency [0] 5" xfId="4586" hidden="1" xr:uid="{AC616174-CBCC-4C6E-BD6A-529AE672D241}"/>
    <cellStyle name="Currency [0] 5" xfId="4728" hidden="1" xr:uid="{81DC5BDD-1AF3-4489-8B5F-8C4152482370}"/>
    <cellStyle name="Currency [0] 5" xfId="5070" hidden="1" xr:uid="{84D79ADD-E89E-4E87-8855-54EBC55953C2}"/>
    <cellStyle name="Currency [0] 5" xfId="5407" hidden="1" xr:uid="{8CB50027-1997-4DE8-A893-AEC790C2E338}"/>
    <cellStyle name="Currency [0] 5" xfId="5660" hidden="1" xr:uid="{0DC7B802-3AEC-462F-B590-57E60277BE5D}"/>
    <cellStyle name="Currency [0] 5" xfId="6089" hidden="1" xr:uid="{5FCCE1FF-7266-4DA2-89D3-43C6D1821070}"/>
    <cellStyle name="Currency [0] 5" xfId="6807" hidden="1" xr:uid="{A86F1EAF-2A4B-4243-9519-1456DEADFEBC}"/>
    <cellStyle name="Currency [0] 5" xfId="6972" hidden="1" xr:uid="{20FC0425-4B95-4BF1-A775-63FF7F050B0F}"/>
    <cellStyle name="Currency [0] 5" xfId="7378" hidden="1" xr:uid="{88C9B043-D2C3-4EB1-9AE5-D3E26C493FEF}"/>
    <cellStyle name="Currency [0] 5" xfId="7520" hidden="1" xr:uid="{CA9D1D50-AF34-4CEE-925D-FC9A0DCFDD03}"/>
    <cellStyle name="Currency [0] 5" xfId="7862" hidden="1" xr:uid="{9C3424DA-7A3E-4D08-B0A8-120048E82D8F}"/>
    <cellStyle name="Currency [0] 5" xfId="8199" hidden="1" xr:uid="{50FFBFBA-7793-4E2C-AEA8-F0C33761E3A5}"/>
    <cellStyle name="Currency [0] 5" xfId="8452" hidden="1" xr:uid="{8EE4B099-EA3B-4D4F-9DAA-74ED62A0A389}"/>
    <cellStyle name="Currency [0] 6" xfId="505" hidden="1" xr:uid="{43065C8D-080E-4AA2-AA32-4B0653DE70BA}"/>
    <cellStyle name="Currency [0] 6" xfId="1223" hidden="1" xr:uid="{06BB5954-40D4-487B-B32E-617DFF526E2D}"/>
    <cellStyle name="Currency [0] 6" xfId="1391" hidden="1" xr:uid="{EAC23834-EF13-4F4E-966A-41CA987A30F6}"/>
    <cellStyle name="Currency [0] 6" xfId="1794" hidden="1" xr:uid="{A5889BCA-1890-4040-A137-6FDAD70F58A6}"/>
    <cellStyle name="Currency [0] 6" xfId="1937" hidden="1" xr:uid="{662E119C-E831-4EC7-9CD5-70B7E3AB3269}"/>
    <cellStyle name="Currency [0] 6" xfId="2279" hidden="1" xr:uid="{B4F2D40A-2EFD-4793-8AB5-202CE81E54CD}"/>
    <cellStyle name="Currency [0] 6" xfId="2616" hidden="1" xr:uid="{1A5B7F2C-3ED9-452A-B8B3-392A8927E1F0}"/>
    <cellStyle name="Currency [0] 6" xfId="2868" hidden="1" xr:uid="{E304B95A-3CAA-4E1E-92B3-56992E0BA9E8}"/>
    <cellStyle name="Currency [0] 6" xfId="3298" hidden="1" xr:uid="{B51016F7-2579-4FFD-B284-5F4292B105B8}"/>
    <cellStyle name="Currency [0] 6" xfId="4016" hidden="1" xr:uid="{14F1D332-3B85-451C-AE13-C8C7D31C5D80}"/>
    <cellStyle name="Currency [0] 6" xfId="4184" hidden="1" xr:uid="{1D17626F-9D53-4652-8B2F-0367D3157E6C}"/>
    <cellStyle name="Currency [0] 6" xfId="4587" hidden="1" xr:uid="{FE307B36-1B1C-4801-BEEA-A3B2BF53C76A}"/>
    <cellStyle name="Currency [0] 6" xfId="4730" hidden="1" xr:uid="{E5B713BE-7733-49F5-95F3-49555AD279EA}"/>
    <cellStyle name="Currency [0] 6" xfId="5072" hidden="1" xr:uid="{E69C14C3-4971-4F4E-A5D9-177E7A7350BD}"/>
    <cellStyle name="Currency [0] 6" xfId="5409" hidden="1" xr:uid="{68F952E0-1945-4E31-91AE-BD797B75F75B}"/>
    <cellStyle name="Currency [0] 6" xfId="5661" hidden="1" xr:uid="{4E3A8AC8-6A0A-4DDB-BFEE-FC215F198B83}"/>
    <cellStyle name="Currency [0] 6" xfId="6090" hidden="1" xr:uid="{81DFBC0B-9E0A-428A-BE4A-BCF396673213}"/>
    <cellStyle name="Currency [0] 6" xfId="6808" hidden="1" xr:uid="{2EC2B0B5-C992-48A3-A222-494B6622CDA6}"/>
    <cellStyle name="Currency [0] 6" xfId="6976" hidden="1" xr:uid="{591AC59D-A89E-4EDD-8F0F-B0A2778A0F86}"/>
    <cellStyle name="Currency [0] 6" xfId="7379" hidden="1" xr:uid="{80E479EA-6257-4E0B-A655-5A8E820D75F8}"/>
    <cellStyle name="Currency [0] 6" xfId="7522" hidden="1" xr:uid="{7770AA06-FA9B-473C-87EB-A3D9EBC073C5}"/>
    <cellStyle name="Currency [0] 6" xfId="7864" hidden="1" xr:uid="{48BA7BE3-C912-4A71-BD28-EEE2FAA9D9FA}"/>
    <cellStyle name="Currency [0] 6" xfId="8201" hidden="1" xr:uid="{FA71A1FF-9F65-4A1A-BD07-5133058CCB28}"/>
    <cellStyle name="Currency [0] 6" xfId="8453" hidden="1" xr:uid="{482A477D-7A7D-4E3E-B265-BC3F59A80570}"/>
    <cellStyle name="Currency [0] 7" xfId="506" hidden="1" xr:uid="{CC213E2B-8595-475F-BF04-ACE69A5DE835}"/>
    <cellStyle name="Currency [0] 7" xfId="1224" hidden="1" xr:uid="{4B182784-E6D3-4276-A56C-45B84461799C}"/>
    <cellStyle name="Currency [0] 7" xfId="1394" hidden="1" xr:uid="{F9E671C7-3C0F-4F43-BB66-41EC1A39C1B5}"/>
    <cellStyle name="Currency [0] 7" xfId="1795" hidden="1" xr:uid="{89B58A75-DDFE-4443-B595-52C01BA7150A}"/>
    <cellStyle name="Currency [0] 7" xfId="1940" hidden="1" xr:uid="{3748AF21-A918-41B9-8118-1970594B97C7}"/>
    <cellStyle name="Currency [0] 7" xfId="2281" hidden="1" xr:uid="{362555CE-403F-43A3-84C6-652B89E851EB}"/>
    <cellStyle name="Currency [0] 7" xfId="2618" hidden="1" xr:uid="{921929B4-B0D0-40DF-9F22-78AE46D7E2E8}"/>
    <cellStyle name="Currency [0] 7" xfId="2869" hidden="1" xr:uid="{74CB28A6-A541-4B3B-BE48-50B7905E7AA8}"/>
    <cellStyle name="Currency [0] 7" xfId="3299" hidden="1" xr:uid="{600BCC3E-9894-47E8-82E9-91548ACEE0A2}"/>
    <cellStyle name="Currency [0] 7" xfId="4017" hidden="1" xr:uid="{8B147AB7-6F1B-425D-946F-160F4151FA9B}"/>
    <cellStyle name="Currency [0] 7" xfId="4187" hidden="1" xr:uid="{7EA1BDF3-A29E-4119-B095-7890C04BDA37}"/>
    <cellStyle name="Currency [0] 7" xfId="4588" hidden="1" xr:uid="{16CFBA43-866D-490E-AE9B-3E4079CC05D8}"/>
    <cellStyle name="Currency [0] 7" xfId="4733" hidden="1" xr:uid="{86AF71D1-E75B-4B11-B0A0-7B4BAFEC6171}"/>
    <cellStyle name="Currency [0] 7" xfId="5074" hidden="1" xr:uid="{CA50F96B-AFDE-450C-A6C7-2ACEFBDD6670}"/>
    <cellStyle name="Currency [0] 7" xfId="5411" hidden="1" xr:uid="{EE724C9B-40B3-480C-887E-AD9A76C3603D}"/>
    <cellStyle name="Currency [0] 7" xfId="5662" hidden="1" xr:uid="{D8312468-9FFB-4168-8341-53AEA31391F9}"/>
    <cellStyle name="Currency [0] 7" xfId="6091" hidden="1" xr:uid="{B53AEC34-2848-42BC-9CB2-F9463B42D244}"/>
    <cellStyle name="Currency [0] 7" xfId="6809" hidden="1" xr:uid="{0B8FC727-3E96-428C-9FAD-BBD523D5B002}"/>
    <cellStyle name="Currency [0] 7" xfId="6979" hidden="1" xr:uid="{F61E2BE9-4755-4076-92D4-CA905CF02C35}"/>
    <cellStyle name="Currency [0] 7" xfId="7380" hidden="1" xr:uid="{2F1544AC-6ABF-45E2-80D9-0704C9F76690}"/>
    <cellStyle name="Currency [0] 7" xfId="7525" hidden="1" xr:uid="{5102B321-3C0A-403B-A2E7-45D558184EE1}"/>
    <cellStyle name="Currency [0] 7" xfId="7866" hidden="1" xr:uid="{2119CC2D-44AA-4D2C-899F-A2F3251D33E0}"/>
    <cellStyle name="Currency [0] 7" xfId="8203" hidden="1" xr:uid="{BD199991-F8E7-4BC7-B45A-663A6099C515}"/>
    <cellStyle name="Currency [0] 7" xfId="8454" hidden="1" xr:uid="{0401D603-FF85-4E77-B799-9387DE62C718}"/>
    <cellStyle name="Currency [0] 8" xfId="502" hidden="1" xr:uid="{AE141615-942C-4785-AF71-C12CBDA8C536}"/>
    <cellStyle name="Currency [0] 8" xfId="1220" hidden="1" xr:uid="{539B694C-5BCB-41F7-9953-BDF1B228A18C}"/>
    <cellStyle name="Currency [0] 8" xfId="1384" hidden="1" xr:uid="{B99810DA-7E0B-41FE-8822-879CBB2D9105}"/>
    <cellStyle name="Currency [0] 8" xfId="1791" hidden="1" xr:uid="{88C9CEC5-EFA4-4E15-AC39-72C9D1A76A5F}"/>
    <cellStyle name="Currency [0] 8" xfId="1933" hidden="1" xr:uid="{CF89ED8D-7416-4B59-8910-114C5708DFED}"/>
    <cellStyle name="Currency [0] 8" xfId="2275" hidden="1" xr:uid="{D3E23DEC-390B-44D9-A3F0-9755EC4C7E17}"/>
    <cellStyle name="Currency [0] 8" xfId="2612" hidden="1" xr:uid="{2838E7D9-B894-494A-A47D-069958E9AB48}"/>
    <cellStyle name="Currency [0] 8" xfId="2865" hidden="1" xr:uid="{A4D003FF-A73C-4534-BFE6-6850AACAEE2D}"/>
    <cellStyle name="Currency [0] 8" xfId="3295" hidden="1" xr:uid="{DAD5DD39-AE9E-415E-AECD-47AE5909E4DE}"/>
    <cellStyle name="Currency [0] 8" xfId="4013" hidden="1" xr:uid="{A8B194A9-2978-4386-9C10-1D739A87352D}"/>
    <cellStyle name="Currency [0] 8" xfId="4177" hidden="1" xr:uid="{007CE445-C17B-4559-AA46-F9094443C954}"/>
    <cellStyle name="Currency [0] 8" xfId="4584" hidden="1" xr:uid="{1FD1A5C4-6385-40A4-8A78-B57F67E45D1A}"/>
    <cellStyle name="Currency [0] 8" xfId="4726" hidden="1" xr:uid="{B969C677-7463-4A43-9D6D-D40AFDE6D644}"/>
    <cellStyle name="Currency [0] 8" xfId="5068" hidden="1" xr:uid="{DC94DF84-12BD-45DB-A659-FA111F2161F6}"/>
    <cellStyle name="Currency [0] 8" xfId="5405" hidden="1" xr:uid="{0E7454F0-BE1E-4020-B8EE-4EE70E0C8582}"/>
    <cellStyle name="Currency [0] 8" xfId="5658" hidden="1" xr:uid="{ACEF76AE-5930-4C6D-A44A-C2E81F7E872E}"/>
    <cellStyle name="Currency [0] 8" xfId="6087" hidden="1" xr:uid="{89CCCE76-C3D3-4E9A-B02D-1CD52E51D1FA}"/>
    <cellStyle name="Currency [0] 8" xfId="6805" hidden="1" xr:uid="{0340CB56-09BE-4FCD-A2B8-3E717F4FD78E}"/>
    <cellStyle name="Currency [0] 8" xfId="6969" hidden="1" xr:uid="{593AF352-5EBD-4431-8918-EF39B39C3F1D}"/>
    <cellStyle name="Currency [0] 8" xfId="7376" hidden="1" xr:uid="{3BC4D0F7-8C76-4CF3-8206-7B0EF83B2049}"/>
    <cellStyle name="Currency [0] 8" xfId="7518" hidden="1" xr:uid="{EB43E36B-A05B-4DBC-9DB7-822B68371B32}"/>
    <cellStyle name="Currency [0] 8" xfId="7860" hidden="1" xr:uid="{2CDD0081-907E-4DDE-AAB6-4AB6664698AB}"/>
    <cellStyle name="Currency [0] 8" xfId="8197" hidden="1" xr:uid="{7340E7A3-C0E1-4293-A50E-69F1798584FB}"/>
    <cellStyle name="Currency [0] 8" xfId="8450" hidden="1" xr:uid="{20DF255E-BA8F-46E8-AC12-D23F4A25393C}"/>
    <cellStyle name="Currency [0] 9" xfId="507" hidden="1" xr:uid="{AEE6BC8F-8275-4B89-AB98-59F3F1A5A206}"/>
    <cellStyle name="Currency [0] 9" xfId="1225" hidden="1" xr:uid="{CD118354-DF8E-416A-8601-00DD82F742B1}"/>
    <cellStyle name="Currency [0] 9" xfId="1397" hidden="1" xr:uid="{DCF21562-4521-4C2A-BE5E-C14973C02EE6}"/>
    <cellStyle name="Currency [0] 9" xfId="1796" hidden="1" xr:uid="{1B3916DC-6309-42D5-8307-A5BA98782F39}"/>
    <cellStyle name="Currency [0] 9" xfId="1941" hidden="1" xr:uid="{A2F8EE85-1EC5-4AC2-B074-6B98F4330D00}"/>
    <cellStyle name="Currency [0] 9" xfId="2282" hidden="1" xr:uid="{50B93044-7B83-4896-90D5-E792EFA72627}"/>
    <cellStyle name="Currency [0] 9" xfId="2619" hidden="1" xr:uid="{855464B7-01D7-49B7-956D-456BD96B6561}"/>
    <cellStyle name="Currency [0] 9" xfId="2870" hidden="1" xr:uid="{DB73EA08-C0AB-4818-8C3D-B5984A528529}"/>
    <cellStyle name="Currency [0] 9" xfId="3300" hidden="1" xr:uid="{79853DFB-70CB-47D8-A00B-231538903EE2}"/>
    <cellStyle name="Currency [0] 9" xfId="4018" hidden="1" xr:uid="{E77443C4-7A38-46E2-8B6A-66318CEC01B9}"/>
    <cellStyle name="Currency [0] 9" xfId="4190" hidden="1" xr:uid="{93E638DF-7642-4FD9-B724-31E9FED56ABB}"/>
    <cellStyle name="Currency [0] 9" xfId="4589" hidden="1" xr:uid="{B64F686C-9E80-44B1-8D27-EAF36307CC2A}"/>
    <cellStyle name="Currency [0] 9" xfId="4734" hidden="1" xr:uid="{AB39F000-AF62-4741-8799-D24C6468032D}"/>
    <cellStyle name="Currency [0] 9" xfId="5075" hidden="1" xr:uid="{90010C2A-5EB0-4325-993D-C37642FEF1F1}"/>
    <cellStyle name="Currency [0] 9" xfId="5412" hidden="1" xr:uid="{8B28EFA7-F6A8-40C9-81C1-C735A2F4E065}"/>
    <cellStyle name="Currency [0] 9" xfId="5663" hidden="1" xr:uid="{CD435462-8D13-46B8-8AA6-AED978581166}"/>
    <cellStyle name="Currency [0] 9" xfId="6092" hidden="1" xr:uid="{01C565CD-FA1A-4312-8707-FF98A9D2CD54}"/>
    <cellStyle name="Currency [0] 9" xfId="6810" hidden="1" xr:uid="{B7B11C35-7F92-4951-9469-F193167358C8}"/>
    <cellStyle name="Currency [0] 9" xfId="6982" hidden="1" xr:uid="{A23766FA-33FE-4DB0-8C9C-39C3626A93F9}"/>
    <cellStyle name="Currency [0] 9" xfId="7381" hidden="1" xr:uid="{07A8DB63-DCB1-427C-B093-25CAD82305FF}"/>
    <cellStyle name="Currency [0] 9" xfId="7526" hidden="1" xr:uid="{64DC77E1-562B-4219-840C-CBBBCAFB0CE2}"/>
    <cellStyle name="Currency [0] 9" xfId="7867" hidden="1" xr:uid="{EAC87B5E-DEC6-4199-B5B8-8B1B26E0558A}"/>
    <cellStyle name="Currency [0] 9" xfId="8204" hidden="1" xr:uid="{3CFDD53A-9D8D-461E-BC13-34D3BB940EB7}"/>
    <cellStyle name="Currency [0] 9" xfId="8455" hidden="1" xr:uid="{243044E7-0ADB-4F6F-B4EA-87AD1920DE33}"/>
    <cellStyle name="Currency 2" xfId="8497" xr:uid="{F6830586-7245-42A5-8275-227071E3BFA2}"/>
    <cellStyle name="Currency 4 13 2" xfId="477" hidden="1" xr:uid="{B6C87BAC-905F-4D35-BFC7-1D2BB6BACEDB}"/>
    <cellStyle name="Currency 4 13 2" xfId="592" hidden="1" xr:uid="{07262501-8575-4422-BC85-02D77E62E146}"/>
    <cellStyle name="Currency 4 13 2" xfId="1315" hidden="1" xr:uid="{BE258B4E-4B9A-4D96-99CE-907D330A9FF6}"/>
    <cellStyle name="Currency 4 13 2" xfId="1488" hidden="1" xr:uid="{654D5C8D-761D-48D8-8342-FB9170BB0F67}"/>
    <cellStyle name="Currency 4 13 2" xfId="1881" hidden="1" xr:uid="{322033DA-98D2-451A-8805-67DEC2D06264}"/>
    <cellStyle name="Currency 4 13 2" xfId="2029" hidden="1" xr:uid="{12D4DC3A-E201-4DFD-BCCC-1DD9ED1A8F5E}"/>
    <cellStyle name="Currency 4 13 2" xfId="2367" hidden="1" xr:uid="{890D4714-1B7F-4949-8F65-E49C51026FD4}"/>
    <cellStyle name="Currency 4 13 2" xfId="2704" hidden="1" xr:uid="{CD48AC40-8902-4072-91A6-37D5A9634AE8}"/>
    <cellStyle name="Currency 4 13 2" xfId="3270" hidden="1" xr:uid="{9008E9EC-63BE-48B2-9E49-D22DBCD6B826}"/>
    <cellStyle name="Currency 4 13 2" xfId="3385" hidden="1" xr:uid="{F75BFAD6-1CAD-41BE-9CF1-8E3812592AD1}"/>
    <cellStyle name="Currency 4 13 2" xfId="4108" hidden="1" xr:uid="{7220B24A-933D-4D6F-AB66-DCCC04BB375E}"/>
    <cellStyle name="Currency 4 13 2" xfId="4281" hidden="1" xr:uid="{033464D5-25CD-496D-9B52-49429FB78698}"/>
    <cellStyle name="Currency 4 13 2" xfId="4674" hidden="1" xr:uid="{97B92975-61E7-4518-8F12-6D2875786B94}"/>
    <cellStyle name="Currency 4 13 2" xfId="4822" hidden="1" xr:uid="{E2B53496-2E1E-456F-A751-9893412C02CC}"/>
    <cellStyle name="Currency 4 13 2" xfId="5160" hidden="1" xr:uid="{8B151673-CFDC-4EDF-AF0A-7974D8600A8A}"/>
    <cellStyle name="Currency 4 13 2" xfId="5497" hidden="1" xr:uid="{6A298F31-931B-4E60-BCFE-E6C8FCE5C1FA}"/>
    <cellStyle name="Currency 4 13 2" xfId="6062" hidden="1" xr:uid="{49F92D9F-3BA5-4804-BDC8-62910CFAF8F7}"/>
    <cellStyle name="Currency 4 13 2" xfId="6177" hidden="1" xr:uid="{70A53AD9-121A-4269-A464-555F2E869153}"/>
    <cellStyle name="Currency 4 13 2" xfId="6900" hidden="1" xr:uid="{58B0599E-F9AA-4E9D-B15D-FA98B62EE53A}"/>
    <cellStyle name="Currency 4 13 2" xfId="7073" hidden="1" xr:uid="{AF924337-1BE1-4CB6-A036-290E20109390}"/>
    <cellStyle name="Currency 4 13 2" xfId="7466" hidden="1" xr:uid="{F34798AD-3F65-4B7D-8E30-A605A2C0E127}"/>
    <cellStyle name="Currency 4 13 2" xfId="7614" hidden="1" xr:uid="{EE0E8583-62F2-41CC-B3E0-F07710A518FF}"/>
    <cellStyle name="Currency 4 13 2" xfId="7952" hidden="1" xr:uid="{89351402-07E2-4359-A5F1-E72CFB0DB0C1}"/>
    <cellStyle name="Currency 4 13 2" xfId="8289" hidden="1" xr:uid="{F83570DA-041C-4226-BAAE-E6066547C19E}"/>
    <cellStyle name="Currency 6 2" xfId="414" hidden="1" xr:uid="{504ACA71-4803-48FE-B50E-CAC77AA280CD}"/>
    <cellStyle name="Currency 6 2" xfId="529" hidden="1" xr:uid="{AB43AFEB-36EB-49B6-96C4-6FB01AB17309}"/>
    <cellStyle name="Currency 6 2" xfId="1252" hidden="1" xr:uid="{F0C1E7AA-FA68-445A-B6DD-4FA725A6FEB3}"/>
    <cellStyle name="Currency 6 2" xfId="1425" hidden="1" xr:uid="{6FDE7F65-AE01-4EDE-9483-F6EB1E37455C}"/>
    <cellStyle name="Currency 6 2" xfId="1818" hidden="1" xr:uid="{DBCA8274-2BCF-472E-BBBC-9365FF7C59CE}"/>
    <cellStyle name="Currency 6 2" xfId="1966" hidden="1" xr:uid="{54DEEA4E-BFAE-4768-94F6-6B786EE21C21}"/>
    <cellStyle name="Currency 6 2" xfId="2304" hidden="1" xr:uid="{4E461828-895C-4CE4-803E-9D19B0790A0B}"/>
    <cellStyle name="Currency 6 2" xfId="2641" hidden="1" xr:uid="{079FB190-AE69-424B-9B0E-1E76E943F4F5}"/>
    <cellStyle name="Currency 6 2" xfId="3207" hidden="1" xr:uid="{668EC988-0693-4149-86E5-93FD0E9F10FA}"/>
    <cellStyle name="Currency 6 2" xfId="3322" hidden="1" xr:uid="{9F3F9C0D-B0D8-4097-9D5A-EEF7D08102E1}"/>
    <cellStyle name="Currency 6 2" xfId="4045" hidden="1" xr:uid="{7C3736E5-1585-481A-AEC4-9B7BB86602B3}"/>
    <cellStyle name="Currency 6 2" xfId="4218" hidden="1" xr:uid="{DA3DB391-6C0E-4093-BD3A-4B1580D2CF6E}"/>
    <cellStyle name="Currency 6 2" xfId="4611" hidden="1" xr:uid="{6814FA1E-FE06-4501-B907-49EDCA2F5F24}"/>
    <cellStyle name="Currency 6 2" xfId="4759" hidden="1" xr:uid="{AB8512D3-9CB2-444A-8B0C-FCC286D6B738}"/>
    <cellStyle name="Currency 6 2" xfId="5097" hidden="1" xr:uid="{F5275F97-B32E-489F-A94C-80BCED8416C2}"/>
    <cellStyle name="Currency 6 2" xfId="5434" hidden="1" xr:uid="{575837C1-F2D2-44DF-8BE4-04FFC4D3FB81}"/>
    <cellStyle name="Currency 6 2" xfId="5999" hidden="1" xr:uid="{EB4A9F9E-A4F1-465B-95F3-0C188F666920}"/>
    <cellStyle name="Currency 6 2" xfId="6114" hidden="1" xr:uid="{1F434A09-25BB-4C7E-BA26-C10BB34BB032}"/>
    <cellStyle name="Currency 6 2" xfId="6837" hidden="1" xr:uid="{B3C5BC3B-1A7A-4808-9FA5-058649435EF7}"/>
    <cellStyle name="Currency 6 2" xfId="7010" hidden="1" xr:uid="{367CB485-F1BE-43F6-B4F0-40DD70757B20}"/>
    <cellStyle name="Currency 6 2" xfId="7403" hidden="1" xr:uid="{FCB53C55-C5C6-447B-8410-09D8BDF19B55}"/>
    <cellStyle name="Currency 6 2" xfId="7551" hidden="1" xr:uid="{71870D75-A22A-4BB1-AB14-7F11F0595719}"/>
    <cellStyle name="Currency 6 2" xfId="7889" hidden="1" xr:uid="{EB6E7E20-DC02-4396-8209-A5C83FCC7A0F}"/>
    <cellStyle name="Currency 6 2" xfId="8226" hidden="1" xr:uid="{2DDB6854-ACB4-47E5-BEF1-2B45C508A9E8}"/>
    <cellStyle name="Currency Dollar" xfId="8506" xr:uid="{AB566547-CE48-4B27-9109-3358D5DEBF43}"/>
    <cellStyle name="Currency Dollar (2dp)" xfId="8507" xr:uid="{9D81B32D-307C-4039-A19C-FD89A328AEC0}"/>
    <cellStyle name="Currency EUR" xfId="8500" xr:uid="{722C5AF5-F591-4C46-B521-253ED1EECC8A}"/>
    <cellStyle name="Currency EUR (2dp)" xfId="8501" xr:uid="{C778F429-7934-493E-937F-FBD5C755AC27}"/>
    <cellStyle name="Currency Euro" xfId="8502" xr:uid="{D27A938F-235F-4DCC-919C-D12CBEE16C23}"/>
    <cellStyle name="Currency Euro (2dp)" xfId="8503" xr:uid="{536FC27A-71E1-44A2-A520-0BE2E33CE621}"/>
    <cellStyle name="Currency GBP" xfId="8508" xr:uid="{E6148D6A-D648-4570-A899-DF357CCDDDBD}"/>
    <cellStyle name="Currency GBP (2dp)" xfId="8509" xr:uid="{E9A1940D-2318-41B6-BF26-59C96F4AF023}"/>
    <cellStyle name="Currency Pound" xfId="8510" xr:uid="{271413A1-1D35-4584-B8A5-EF1732AD6B44}"/>
    <cellStyle name="Currency Pound (2dp)" xfId="8511" xr:uid="{AF2BC7CF-BA26-4F39-AB50-47CDD606FAEF}"/>
    <cellStyle name="Currency USD" xfId="8504" xr:uid="{E5461161-9994-4CB9-8B62-79286A1E2CD0}"/>
    <cellStyle name="Currency USD (2dp)" xfId="8505" xr:uid="{475E0117-E875-49DF-9395-2D375995C5E8}"/>
    <cellStyle name="Date" xfId="8491" xr:uid="{D1AECBD3-5780-4EE5-AAC4-C8BB89ECF008}"/>
    <cellStyle name="Date (Month)" xfId="8512" xr:uid="{200C4936-1B2B-48E2-9E87-EFA957D44676}"/>
    <cellStyle name="Date (short)" xfId="53" xr:uid="{00000000-0005-0000-0000-000022000000}"/>
    <cellStyle name="Date (Year)" xfId="8513" xr:uid="{856F154E-2DCF-4267-B291-7D8DE567E902}"/>
    <cellStyle name="Explanatory Text" xfId="20" builtinId="53" customBuiltin="1"/>
    <cellStyle name="Explanatory Text 2" xfId="69" xr:uid="{B1307C26-DC44-4BBD-A897-0BF294B252FA}"/>
    <cellStyle name="Explanatory Text 3" xfId="65" xr:uid="{9EA0B1FA-BB76-4B50-A9D9-96E13C099AF5}"/>
    <cellStyle name="EYCheck" xfId="8465" xr:uid="{B190EA02-9357-4805-8F61-FCDCE19466FA}"/>
    <cellStyle name="Followed Hyperlink" xfId="61" builtinId="9" customBuiltin="1"/>
    <cellStyle name="Good" xfId="10" builtinId="26" hidden="1"/>
    <cellStyle name="H0" xfId="8486" xr:uid="{143F90AE-89DE-44F7-8CFF-9D1E14EA15BD}"/>
    <cellStyle name="H0 2" xfId="8471" xr:uid="{2566FE73-718B-46DC-AF0F-644916B2A855}"/>
    <cellStyle name="H1" xfId="8514" xr:uid="{E0A104E4-36CF-4150-907D-B9EF941E7D3C}"/>
    <cellStyle name="H2" xfId="8487" xr:uid="{A8DA007C-9130-4C6F-B329-7D7D6C300FA0}"/>
    <cellStyle name="H3" xfId="8490" xr:uid="{70CB0E11-47AE-425E-869B-A0725EB67005}"/>
    <cellStyle name="H4" xfId="8515" xr:uid="{EF07CC83-DF94-4664-AE46-DFFBE2710786}"/>
    <cellStyle name="Heading 1" xfId="6" builtinId="16" customBuiltin="1"/>
    <cellStyle name="Heading 1 2" xfId="70" xr:uid="{371243F4-6F5B-4791-A7CC-37EF24296CAA}"/>
    <cellStyle name="Heading 2" xfId="7" builtinId="17" customBuiltin="1"/>
    <cellStyle name="Heading 2 2" xfId="76" xr:uid="{9E3E1A61-0780-477F-A53B-386870D4E83C}"/>
    <cellStyle name="Heading 3" xfId="8" builtinId="18" customBuiltin="1"/>
    <cellStyle name="Heading 3 2" xfId="8570" xr:uid="{5BDC272A-B2E1-48E1-B262-81021E4A5804}"/>
    <cellStyle name="Heading 4" xfId="9" builtinId="19" hidden="1"/>
    <cellStyle name="Highlight" xfId="8480" xr:uid="{C8C7DAB2-2137-48FA-B9CE-DDAD7E08A20C}"/>
    <cellStyle name="Hyperlink" xfId="58" builtinId="8" customBuiltin="1"/>
    <cellStyle name="Hyperlink 2" xfId="8485" xr:uid="{23B62B09-73E6-417E-A270-6108E102249C}"/>
    <cellStyle name="Hyperlink 2 2" xfId="8567" xr:uid="{80813CA8-D101-4AB7-AA9E-03C50A341134}"/>
    <cellStyle name="Hyperlink 3" xfId="86" xr:uid="{95C853FC-BF68-422C-973D-720020857223}"/>
    <cellStyle name="Input" xfId="13" builtinId="20" customBuiltin="1"/>
    <cellStyle name="Input 2" xfId="78" xr:uid="{B185D805-4E3A-4A87-A521-ABB7441B2DC0}"/>
    <cellStyle name="Input 3" xfId="84" xr:uid="{12E02922-6715-4A7C-A082-40A7A0EA4D07}"/>
    <cellStyle name="Input calculation" xfId="80" xr:uid="{DB2908ED-785F-42CE-A578-8B5782D93E74}"/>
    <cellStyle name="Input data" xfId="79" xr:uid="{7BBE55CD-BE25-42BB-BE61-BD2468D20FF7}"/>
    <cellStyle name="Input estimate" xfId="8483" xr:uid="{6FB169CA-9770-414D-A419-2BB843CF1ED7}"/>
    <cellStyle name="Input link" xfId="8477" xr:uid="{2FB6B682-4557-4EEC-B72A-1E8EC61CF330}"/>
    <cellStyle name="Input link (different workbook)" xfId="8494" xr:uid="{E28882BF-5EE0-4E29-8163-3AE75E198B9A}"/>
    <cellStyle name="Input Link (different Worksheet)" xfId="81" xr:uid="{42363EB2-1432-43F9-ACD3-059F8B1D7794}"/>
    <cellStyle name="Input parameter" xfId="8472" xr:uid="{A533BA24-2371-4E3C-8D15-CC18BCAD478F}"/>
    <cellStyle name="Label" xfId="52" xr:uid="{00000000-0005-0000-0000-00002B000000}"/>
    <cellStyle name="Label 2" xfId="71" xr:uid="{ADEBDDD1-1B20-4AAB-9A0B-1C7D8EF8F4DC}"/>
    <cellStyle name="Label 2 2" xfId="8571" xr:uid="{652351A0-0EB3-4FF3-BC0D-2210AD7E4F48}"/>
    <cellStyle name="Link" xfId="51" xr:uid="{00000000-0005-0000-0000-00002C000000}"/>
    <cellStyle name="Link 2" xfId="73" xr:uid="{4B1CE514-28A7-4423-A2FE-5831364C9CC9}"/>
    <cellStyle name="Link 3" xfId="2879" xr:uid="{E034C215-3AC6-4D15-B197-5C1F73D9EBFD}"/>
    <cellStyle name="Linked Cell" xfId="16" builtinId="24" hidden="1"/>
    <cellStyle name="Name" xfId="8473" xr:uid="{B010D8A8-1996-4B25-A298-F3F3EB390132}"/>
    <cellStyle name="Neutral" xfId="12" builtinId="28" hidden="1"/>
    <cellStyle name="Normal" xfId="0" builtinId="0" customBuiltin="1"/>
    <cellStyle name="Normal 10" xfId="8527" xr:uid="{4BC64867-3C09-4729-B527-FDA8DA4C013A}"/>
    <cellStyle name="Normal 146" xfId="8561" xr:uid="{4729CC00-31A1-46CA-AE22-8E8A2734DF2D}"/>
    <cellStyle name="Normal 147" xfId="8564" xr:uid="{16045D83-8721-4782-B554-2FE6C31E12AB}"/>
    <cellStyle name="Normal 151" xfId="8562" xr:uid="{B361B148-7424-4AD5-9F0B-89C3D496690C}"/>
    <cellStyle name="Normal 2" xfId="8467" xr:uid="{D4E0E877-2952-4CB2-9F29-63AA422DFB87}"/>
    <cellStyle name="Normal 2 2" xfId="8566" xr:uid="{AEB2FC40-88D7-48A8-A744-B2D567675A82}"/>
    <cellStyle name="Normal 2 3" xfId="8569" xr:uid="{DF726FE0-3330-4524-94AB-970C0F5E6DC8}"/>
    <cellStyle name="Normal 2 30" xfId="8550" xr:uid="{A7BCC2E9-439A-4DB3-81AF-C29DA9F6AFD4}"/>
    <cellStyle name="Normal 2 4" xfId="8560" xr:uid="{EEBC821B-F198-4DA8-82BD-D6F13993A1FA}"/>
    <cellStyle name="Normal 3" xfId="8557" xr:uid="{882F4D7B-DCAC-44A4-9242-D3DCC503167C}"/>
    <cellStyle name="Normal 6" xfId="8552" xr:uid="{492E469E-DCCE-4047-9A53-2EDA57153D89}"/>
    <cellStyle name="Normal 7" xfId="8554" xr:uid="{E6706175-8C3A-447E-8BFB-0E0DD9BFBA39}"/>
    <cellStyle name="Normal 8" xfId="8546" xr:uid="{CD22A1AC-A605-4E4C-AC07-79B74E61419B}"/>
    <cellStyle name="Normal 8 10" xfId="8547" xr:uid="{A44E7496-F6A2-402B-888D-4DFAEAEF430B}"/>
    <cellStyle name="Normal 8 2 3 3 2" xfId="8551" xr:uid="{412D5FEF-B130-4C28-A08D-3E01BD6CD78C}"/>
    <cellStyle name="Normal 8 9" xfId="8548" xr:uid="{0E19065A-6320-47A9-8280-DE6ABB52AA07}"/>
    <cellStyle name="Note" xfId="19" builtinId="10" hidden="1"/>
    <cellStyle name="Note" xfId="8523" builtinId="10" customBuiltin="1"/>
    <cellStyle name="Note 10" xfId="121" hidden="1" xr:uid="{A0834422-918A-4631-BDDC-39AADD3882B6}"/>
    <cellStyle name="Note 10" xfId="178" hidden="1" xr:uid="{EDC9F3EE-B35A-4010-A567-77F5BB09DD94}"/>
    <cellStyle name="Note 10" xfId="256" hidden="1" xr:uid="{D2A33530-E43F-45C5-B59A-50FCB86C1C5F}"/>
    <cellStyle name="Note 10" xfId="334" hidden="1" xr:uid="{7BCDC5A7-7992-4B61-9BAC-EAE8103CF83B}"/>
    <cellStyle name="Note 10" xfId="916" hidden="1" xr:uid="{A064EAEB-004E-4ED5-8DF2-1852CAAD9D36}"/>
    <cellStyle name="Note 10" xfId="995" hidden="1" xr:uid="{73C4218D-B34D-42E6-A37C-42C752721423}"/>
    <cellStyle name="Note 10" xfId="1074" hidden="1" xr:uid="{5EDFA81A-6097-471D-8411-F27569208188}"/>
    <cellStyle name="Note 10" xfId="868" hidden="1" xr:uid="{1C8F5B2A-C5C2-4A96-A5B9-06470F67D0C8}"/>
    <cellStyle name="Note 10" xfId="1175" hidden="1" xr:uid="{36E489AE-D303-4204-8AAA-DE06FCA7EAEB}"/>
    <cellStyle name="Note 10" xfId="629" hidden="1" xr:uid="{8550F9FD-42FF-481F-A09D-C82B5E1132BC}"/>
    <cellStyle name="Note 10" xfId="1519" hidden="1" xr:uid="{25E8F70A-54B3-40BC-9301-15188A56E1B4}"/>
    <cellStyle name="Note 10" xfId="1590" hidden="1" xr:uid="{4ADC892B-90FF-4F1D-ADD1-369A6BF14E7A}"/>
    <cellStyle name="Note 10" xfId="1668" hidden="1" xr:uid="{8347679B-FD63-4596-9549-B40100EB8CF2}"/>
    <cellStyle name="Note 10" xfId="670" hidden="1" xr:uid="{EAACA879-EDF4-467D-B998-92A4BF8A799A}"/>
    <cellStyle name="Note 10" xfId="1761" hidden="1" xr:uid="{CACE05CE-2D60-4EF8-8A5E-D73C06F04255}"/>
    <cellStyle name="Note 10" xfId="1190" hidden="1" xr:uid="{85105A58-AD07-4AB9-A096-BFE68F104FFB}"/>
    <cellStyle name="Note 10" xfId="2056" hidden="1" xr:uid="{C727A38F-1D3D-4AB4-943D-8B1950044E28}"/>
    <cellStyle name="Note 10" xfId="2122" hidden="1" xr:uid="{F8E6AE4B-C149-482D-AA68-AA9C8C2CF329}"/>
    <cellStyle name="Note 10" xfId="2200" hidden="1" xr:uid="{BDF92FBD-9D6A-4863-B9E2-EBF137A50403}"/>
    <cellStyle name="Note 10" xfId="2393" hidden="1" xr:uid="{943227A5-F00C-46C4-993D-B4F50E0FB7F0}"/>
    <cellStyle name="Note 10" xfId="2459" hidden="1" xr:uid="{A7A85D50-2659-4D34-ACC0-76AB90989D4C}"/>
    <cellStyle name="Note 10" xfId="2537" hidden="1" xr:uid="{C2F883F4-2D56-4CEC-AC3E-419AD79A4494}"/>
    <cellStyle name="Note 10" xfId="2730" hidden="1" xr:uid="{0368CC40-4595-49F1-B975-A7A32230E021}"/>
    <cellStyle name="Note 10" xfId="2796" hidden="1" xr:uid="{F2D4CC20-D09B-424E-AF25-EC192CA498CD}"/>
    <cellStyle name="Note 10" xfId="2914" hidden="1" xr:uid="{3A0EA13D-32D2-48E5-A196-3CBD734849A5}"/>
    <cellStyle name="Note 10" xfId="2971" hidden="1" xr:uid="{29EC1635-4B72-4092-878C-56B0477F117A}"/>
    <cellStyle name="Note 10" xfId="3049" hidden="1" xr:uid="{0130B578-BA26-42DA-BD55-5AE43DC0AF01}"/>
    <cellStyle name="Note 10" xfId="3127" hidden="1" xr:uid="{5A81E03C-E1E0-402D-87EF-F9FFCF97FD01}"/>
    <cellStyle name="Note 10" xfId="3709" hidden="1" xr:uid="{DA4C0BD1-3F0E-4CFF-8E6F-3A6B543CA900}"/>
    <cellStyle name="Note 10" xfId="3788" hidden="1" xr:uid="{6BDC8629-D31D-468E-8E43-2F785A03CCA9}"/>
    <cellStyle name="Note 10" xfId="3867" hidden="1" xr:uid="{B42211F0-480E-4B64-9168-3C7EA7D389BE}"/>
    <cellStyle name="Note 10" xfId="3661" hidden="1" xr:uid="{C679D738-3275-4007-8C4E-F5BC034A78C9}"/>
    <cellStyle name="Note 10" xfId="3968" hidden="1" xr:uid="{3234C4E1-6EC6-49D0-B617-4BA826D6FBF3}"/>
    <cellStyle name="Note 10" xfId="3422" hidden="1" xr:uid="{024750A9-CAE4-4E53-9865-2ED8EA5D8739}"/>
    <cellStyle name="Note 10" xfId="4312" hidden="1" xr:uid="{0A78749A-E183-47B7-B0A3-91D1A57B75D4}"/>
    <cellStyle name="Note 10" xfId="4383" hidden="1" xr:uid="{88302042-3F8B-4F30-8989-2AC74AA55BA3}"/>
    <cellStyle name="Note 10" xfId="4461" hidden="1" xr:uid="{8A7AC90A-FEBA-49DF-9038-5BCB1F7E443F}"/>
    <cellStyle name="Note 10" xfId="3463" hidden="1" xr:uid="{5582D413-F2A8-4DA8-B8DB-16B28791D8E2}"/>
    <cellStyle name="Note 10" xfId="4554" hidden="1" xr:uid="{2375E926-C692-478D-926F-135A80806FE5}"/>
    <cellStyle name="Note 10" xfId="3983" hidden="1" xr:uid="{09272690-AED9-4F5D-B9B0-E4186C000165}"/>
    <cellStyle name="Note 10" xfId="4849" hidden="1" xr:uid="{2A1C8801-EFD2-4310-80CF-F15BFA4AEEFE}"/>
    <cellStyle name="Note 10" xfId="4915" hidden="1" xr:uid="{3D46E9F9-E762-40AE-BDEC-BBEB06DB5D69}"/>
    <cellStyle name="Note 10" xfId="4993" hidden="1" xr:uid="{C9040FAE-58AF-480E-B7CB-1DAC5F84FC0A}"/>
    <cellStyle name="Note 10" xfId="5186" hidden="1" xr:uid="{70857D33-AFC5-44E5-8029-325614EB708F}"/>
    <cellStyle name="Note 10" xfId="5252" hidden="1" xr:uid="{9FBEDD4D-8617-4E0D-A6A5-C785CE173683}"/>
    <cellStyle name="Note 10" xfId="5330" hidden="1" xr:uid="{45EB721D-9C49-4CD3-A105-87BCB5A22084}"/>
    <cellStyle name="Note 10" xfId="5523" hidden="1" xr:uid="{676B639D-A0F7-401A-94DA-F5A3015C7E0D}"/>
    <cellStyle name="Note 10" xfId="5589" hidden="1" xr:uid="{2A216FF2-EE8F-4ABC-AD74-4033A99AB93A}"/>
    <cellStyle name="Note 10" xfId="5706" hidden="1" xr:uid="{EA6C7618-1FEC-43AD-A56C-EB250CB839C3}"/>
    <cellStyle name="Note 10" xfId="5763" hidden="1" xr:uid="{3379F688-7BDF-415D-85E2-0C552A784A8C}"/>
    <cellStyle name="Note 10" xfId="5841" hidden="1" xr:uid="{7053311E-9711-4ACE-A82B-0CDD2611743E}"/>
    <cellStyle name="Note 10" xfId="5919" hidden="1" xr:uid="{0580D7F9-E7BB-495E-8CFC-023155FAD0E9}"/>
    <cellStyle name="Note 10" xfId="6501" hidden="1" xr:uid="{D09AE6B0-4523-4743-9DA0-CA4C0CB49908}"/>
    <cellStyle name="Note 10" xfId="6580" hidden="1" xr:uid="{58E4727C-5D92-4964-B27E-8E13EA4D4BE2}"/>
    <cellStyle name="Note 10" xfId="6659" hidden="1" xr:uid="{B213E0DC-CAE5-46F5-9098-58FE18118A50}"/>
    <cellStyle name="Note 10" xfId="6453" hidden="1" xr:uid="{37F6BAD7-0FC9-428E-84C7-FB5ACECCFC61}"/>
    <cellStyle name="Note 10" xfId="6760" hidden="1" xr:uid="{C2A8956E-7E1E-4F95-8EB3-F3296A401DC5}"/>
    <cellStyle name="Note 10" xfId="6214" hidden="1" xr:uid="{F3DF57D4-3B7C-4D04-BE2A-1CF04C63A24C}"/>
    <cellStyle name="Note 10" xfId="7104" hidden="1" xr:uid="{F95E544A-4835-4213-BDC3-76DEE13D7C78}"/>
    <cellStyle name="Note 10" xfId="7175" hidden="1" xr:uid="{52E4FECD-B502-49C9-89C0-4439AF817CF6}"/>
    <cellStyle name="Note 10" xfId="7253" hidden="1" xr:uid="{89762E5D-8B11-4DC4-8976-FBA7E7528290}"/>
    <cellStyle name="Note 10" xfId="6255" hidden="1" xr:uid="{EF9A17B5-5816-4919-BAFC-987257F092A2}"/>
    <cellStyle name="Note 10" xfId="7346" hidden="1" xr:uid="{DCA7697D-B092-4C3F-8DF8-BBBE3437755D}"/>
    <cellStyle name="Note 10" xfId="6775" hidden="1" xr:uid="{5FD4355C-DE57-4651-BB45-E99C68D0964A}"/>
    <cellStyle name="Note 10" xfId="7641" hidden="1" xr:uid="{FFFDFB9F-41C2-460B-A8A5-BF93373BEAE3}"/>
    <cellStyle name="Note 10" xfId="7707" hidden="1" xr:uid="{866A6B64-279C-4E6B-ADC3-11F364B99B56}"/>
    <cellStyle name="Note 10" xfId="7785" hidden="1" xr:uid="{BC8DC979-A6BB-48FC-8362-C613865BF41F}"/>
    <cellStyle name="Note 10" xfId="7978" hidden="1" xr:uid="{783AAA4F-B207-4A65-9BE5-18DFFF7AEBA8}"/>
    <cellStyle name="Note 10" xfId="8044" hidden="1" xr:uid="{81F6F9C9-D339-432B-87C7-396ED37BE5AD}"/>
    <cellStyle name="Note 10" xfId="8122" hidden="1" xr:uid="{178E8510-138B-4095-B2C3-550877A7B010}"/>
    <cellStyle name="Note 10" xfId="8315" hidden="1" xr:uid="{A7BAA26E-38E0-4435-BB1F-4EFC5826F242}"/>
    <cellStyle name="Note 10" xfId="8381" hidden="1" xr:uid="{0BED3AC3-083C-4D0B-AD7F-281AB46A3A52}"/>
    <cellStyle name="Note 11" xfId="134" hidden="1" xr:uid="{F7B95F6A-DDE2-4998-BDA1-DE0F6D2B04E8}"/>
    <cellStyle name="Note 11" xfId="208" hidden="1" xr:uid="{EFEC8807-9277-4C03-B211-92D9BDC22ECB}"/>
    <cellStyle name="Note 11" xfId="284" hidden="1" xr:uid="{CBC44BE6-3974-47FF-A683-129C451C7B38}"/>
    <cellStyle name="Note 11" xfId="362" hidden="1" xr:uid="{0B6C01E4-2AE7-485D-B2BD-1E454C23595C}"/>
    <cellStyle name="Note 11" xfId="947" hidden="1" xr:uid="{B4860F13-16E6-43E3-9FC2-104CB49A5C12}"/>
    <cellStyle name="Note 11" xfId="1023" hidden="1" xr:uid="{24679E74-C6B3-4643-8B64-F91F975CC584}"/>
    <cellStyle name="Note 11" xfId="1102" hidden="1" xr:uid="{24E3E03E-8CAC-43B2-AC67-8FA79F6A7BD9}"/>
    <cellStyle name="Note 11" xfId="1215" hidden="1" xr:uid="{CE06B812-99A1-494D-801A-540F567478F2}"/>
    <cellStyle name="Note 11" xfId="889" hidden="1" xr:uid="{35581D86-DDAD-4322-A38F-A2A3D6A171A2}"/>
    <cellStyle name="Note 11" xfId="866" hidden="1" xr:uid="{D0A02DB6-5259-4945-A51E-E77FCF42E88B}"/>
    <cellStyle name="Note 11" xfId="1542" hidden="1" xr:uid="{8CC72922-8B48-45A4-ACE3-17193451A459}"/>
    <cellStyle name="Note 11" xfId="1618" hidden="1" xr:uid="{EA1F6DD7-5899-482D-88E7-8D9FB59C8838}"/>
    <cellStyle name="Note 11" xfId="1696" hidden="1" xr:uid="{3888EF8A-5A88-47D8-9786-4818A40C84B1}"/>
    <cellStyle name="Note 11" xfId="1786" hidden="1" xr:uid="{8F9D2EFB-DF1A-47DF-B77E-3DC2F4CA3662}"/>
    <cellStyle name="Note 11" xfId="678" hidden="1" xr:uid="{9E44F937-138E-4859-87A2-8A5F192F4B0A}"/>
    <cellStyle name="Note 11" xfId="886" hidden="1" xr:uid="{BBC0903F-78A3-4677-9410-F31B53B56D0C}"/>
    <cellStyle name="Note 11" xfId="2074" hidden="1" xr:uid="{4B5640A6-D4A6-498D-9B39-1984662C5510}"/>
    <cellStyle name="Note 11" xfId="2150" hidden="1" xr:uid="{9370749B-9F6E-4439-8B63-DA0D9E423365}"/>
    <cellStyle name="Note 11" xfId="2228" hidden="1" xr:uid="{1C0B9A74-66FC-40C3-910E-3145C9687E1F}"/>
    <cellStyle name="Note 11" xfId="2411" hidden="1" xr:uid="{DA3EAE22-4DD3-4FC2-849C-EDD04E1F28A2}"/>
    <cellStyle name="Note 11" xfId="2487" hidden="1" xr:uid="{A5E80844-6CF3-4D79-8A67-CC351AA431C3}"/>
    <cellStyle name="Note 11" xfId="2565" hidden="1" xr:uid="{560F06EC-BAC0-4FAD-8399-A77892B06477}"/>
    <cellStyle name="Note 11" xfId="2748" hidden="1" xr:uid="{69D77514-8530-4F26-89A1-16D65051BD70}"/>
    <cellStyle name="Note 11" xfId="2824" hidden="1" xr:uid="{D06CE1DC-2A21-4C0B-AED7-80C01666D9F7}"/>
    <cellStyle name="Note 11" xfId="2927" hidden="1" xr:uid="{722415A9-0927-403F-B891-C50BAF0A3B21}"/>
    <cellStyle name="Note 11" xfId="3001" hidden="1" xr:uid="{376D041D-D227-4D2F-8144-EF47263E2AAA}"/>
    <cellStyle name="Note 11" xfId="3077" hidden="1" xr:uid="{51DB7B8A-8746-4D44-A664-9DFB254AA5A1}"/>
    <cellStyle name="Note 11" xfId="3155" hidden="1" xr:uid="{7124DE4D-7B63-489B-B527-F80D1505E943}"/>
    <cellStyle name="Note 11" xfId="3740" hidden="1" xr:uid="{E6278694-2BE6-4B33-AA04-EFC8B453B64F}"/>
    <cellStyle name="Note 11" xfId="3816" hidden="1" xr:uid="{F4029653-55F9-4A28-B215-1F3880D6AB0C}"/>
    <cellStyle name="Note 11" xfId="3895" hidden="1" xr:uid="{B9061A09-03CB-4169-9AA7-91CDAE44020A}"/>
    <cellStyle name="Note 11" xfId="4008" hidden="1" xr:uid="{4E34DC33-7A27-4561-B351-EE8359654704}"/>
    <cellStyle name="Note 11" xfId="3682" hidden="1" xr:uid="{516D71D7-B7F6-4E5B-835F-8EE2F60E9297}"/>
    <cellStyle name="Note 11" xfId="3659" hidden="1" xr:uid="{B169151B-8C7D-4329-9535-0D58C06E6ABA}"/>
    <cellStyle name="Note 11" xfId="4335" hidden="1" xr:uid="{06ED7DE4-297A-4911-8800-04A4C1B12E48}"/>
    <cellStyle name="Note 11" xfId="4411" hidden="1" xr:uid="{1D4BC0EE-F581-4142-8A00-60B816977177}"/>
    <cellStyle name="Note 11" xfId="4489" hidden="1" xr:uid="{78CE65C9-5B54-4D46-B85F-0C9180B2FBE9}"/>
    <cellStyle name="Note 11" xfId="4579" hidden="1" xr:uid="{CB8B21F0-FC1B-41D6-BCF2-D954BC341471}"/>
    <cellStyle name="Note 11" xfId="3471" hidden="1" xr:uid="{46D70064-F58E-422E-96AC-1DD623F30EF1}"/>
    <cellStyle name="Note 11" xfId="3679" hidden="1" xr:uid="{59244DB2-4F33-4C0B-A36A-C8A239CDF4E3}"/>
    <cellStyle name="Note 11" xfId="4867" hidden="1" xr:uid="{C6B51D2F-D9A7-4F54-813C-997869239EDB}"/>
    <cellStyle name="Note 11" xfId="4943" hidden="1" xr:uid="{83F27A04-AC79-4440-B70F-A05FA5625D1F}"/>
    <cellStyle name="Note 11" xfId="5021" hidden="1" xr:uid="{6D13223F-E2E3-47D6-90C0-510AC4AD404D}"/>
    <cellStyle name="Note 11" xfId="5204" hidden="1" xr:uid="{C8919E1E-C2A2-4A1E-B2BF-294EE406249C}"/>
    <cellStyle name="Note 11" xfId="5280" hidden="1" xr:uid="{6061E40D-2267-4987-B8F1-9CEADA29A6B7}"/>
    <cellStyle name="Note 11" xfId="5358" hidden="1" xr:uid="{C726D1DB-DBAC-4E80-856A-59F091B6E6E0}"/>
    <cellStyle name="Note 11" xfId="5541" hidden="1" xr:uid="{D6E7110B-C90B-44F8-A12D-1597B4738F83}"/>
    <cellStyle name="Note 11" xfId="5617" hidden="1" xr:uid="{A5698260-8A56-4747-BEF0-84AD2E998E87}"/>
    <cellStyle name="Note 11" xfId="5719" hidden="1" xr:uid="{6C70E848-313D-4FC9-86AA-65B5CEE8C2B5}"/>
    <cellStyle name="Note 11" xfId="5793" hidden="1" xr:uid="{E6C6F240-53EA-49B0-B4F2-FBB920BA4781}"/>
    <cellStyle name="Note 11" xfId="5869" hidden="1" xr:uid="{74E5143E-6DEC-4B9F-9C5B-FB107D44033D}"/>
    <cellStyle name="Note 11" xfId="5947" hidden="1" xr:uid="{F2D89546-D057-403F-9318-4F7AE01490E5}"/>
    <cellStyle name="Note 11" xfId="6532" hidden="1" xr:uid="{2272F4CD-7E87-4A16-91E5-1613DCF999DA}"/>
    <cellStyle name="Note 11" xfId="6608" hidden="1" xr:uid="{BDC3E4A0-1534-4E5C-BDBC-A14FE74E9A61}"/>
    <cellStyle name="Note 11" xfId="6687" hidden="1" xr:uid="{45DDA8A0-175D-4CDE-B745-B4A0273094BC}"/>
    <cellStyle name="Note 11" xfId="6800" hidden="1" xr:uid="{6F88E60A-6DB2-4D1A-B87A-53CAA6BE4A37}"/>
    <cellStyle name="Note 11" xfId="6474" hidden="1" xr:uid="{14E51AD2-6E4A-4139-988A-180B7215530B}"/>
    <cellStyle name="Note 11" xfId="6451" hidden="1" xr:uid="{CDD4FC61-3DFB-4040-8750-6044DC62D3EF}"/>
    <cellStyle name="Note 11" xfId="7127" hidden="1" xr:uid="{0ED324A6-496B-4C18-965A-E01E1B43A82C}"/>
    <cellStyle name="Note 11" xfId="7203" hidden="1" xr:uid="{8F5188BB-4437-41EE-A47C-9198737A5811}"/>
    <cellStyle name="Note 11" xfId="7281" hidden="1" xr:uid="{F8EFABCE-C658-4338-A8E0-E20B17695B31}"/>
    <cellStyle name="Note 11" xfId="7371" hidden="1" xr:uid="{879E0362-DB3A-4047-BA2F-D43ECB1C8B1C}"/>
    <cellStyle name="Note 11" xfId="6263" hidden="1" xr:uid="{5F3AEA9A-3B66-4ADE-911B-1BE531716336}"/>
    <cellStyle name="Note 11" xfId="6471" hidden="1" xr:uid="{8CE0AB5B-6B4D-4C5F-B857-9D98440268D8}"/>
    <cellStyle name="Note 11" xfId="7659" hidden="1" xr:uid="{A40270BC-9A65-4E69-9AB5-6DC73E64E21C}"/>
    <cellStyle name="Note 11" xfId="7735" hidden="1" xr:uid="{60AFF117-BDBC-4B68-B677-D553A397DC7B}"/>
    <cellStyle name="Note 11" xfId="7813" hidden="1" xr:uid="{44C21EF6-7267-4EE3-A00F-8F1B14A8400F}"/>
    <cellStyle name="Note 11" xfId="7996" hidden="1" xr:uid="{88C29C12-8102-4151-B97D-8AB9368C5E07}"/>
    <cellStyle name="Note 11" xfId="8072" hidden="1" xr:uid="{84EAE18B-871F-4D52-976E-771A05C49BD2}"/>
    <cellStyle name="Note 11" xfId="8150" hidden="1" xr:uid="{50472923-743A-4128-98CC-3A2FB565E273}"/>
    <cellStyle name="Note 11" xfId="8333" hidden="1" xr:uid="{5A6EC8FE-B256-44B2-B9E9-14A24C1326C0}"/>
    <cellStyle name="Note 11" xfId="8409" hidden="1" xr:uid="{34B42C39-51F8-4E9D-90E9-68B67D9802E3}"/>
    <cellStyle name="Note 12" xfId="147" hidden="1" xr:uid="{7824FE95-19BE-4027-97B1-B438F7E674D3}"/>
    <cellStyle name="Note 12" xfId="221" hidden="1" xr:uid="{A7516E3C-650D-4204-8BF2-D0168257F3A0}"/>
    <cellStyle name="Note 12" xfId="297" hidden="1" xr:uid="{978976F1-9C36-457F-AC35-958E3E5AB0A5}"/>
    <cellStyle name="Note 12" xfId="375" hidden="1" xr:uid="{E92E3183-1C67-420C-AE08-ABDB8F0791C2}"/>
    <cellStyle name="Note 12" xfId="960" hidden="1" xr:uid="{EF3EBCB4-E43D-42AC-ACD4-DFC9CBD90385}"/>
    <cellStyle name="Note 12" xfId="1036" hidden="1" xr:uid="{A3886D00-EB02-4B58-8DDE-B23936B19E0C}"/>
    <cellStyle name="Note 12" xfId="1115" hidden="1" xr:uid="{BDA10C70-0D55-492C-99AC-ABA788D0CBB9}"/>
    <cellStyle name="Note 12" xfId="1163" hidden="1" xr:uid="{E728544A-5A3E-4318-9DC4-BDE0DCE8ED12}"/>
    <cellStyle name="Note 12" xfId="776" hidden="1" xr:uid="{C3A50EF8-BB99-40EC-BBA3-E48B87871F91}"/>
    <cellStyle name="Note 12" xfId="645" hidden="1" xr:uid="{6D389620-4117-4EE6-A07E-8F3EEC8B455F}"/>
    <cellStyle name="Note 12" xfId="1555" hidden="1" xr:uid="{61FBFEBE-78C1-4DAD-BD6B-33D178BC6380}"/>
    <cellStyle name="Note 12" xfId="1631" hidden="1" xr:uid="{79458B62-6487-4FD2-9CC4-1E6FDC0F7104}"/>
    <cellStyle name="Note 12" xfId="1709" hidden="1" xr:uid="{B19F2737-F7D4-4DA7-891A-FAD05B6C1E45}"/>
    <cellStyle name="Note 12" xfId="1751" hidden="1" xr:uid="{16CF42F1-9F14-4F22-8DF8-343172564104}"/>
    <cellStyle name="Note 12" xfId="1186" hidden="1" xr:uid="{85D64A05-5534-4022-BC48-30BBEC25643C}"/>
    <cellStyle name="Note 12" xfId="1516" hidden="1" xr:uid="{6D2134D6-A691-47F7-9B0F-B015901A7348}"/>
    <cellStyle name="Note 12" xfId="2087" hidden="1" xr:uid="{5075D209-CE55-44E4-B2F9-E91C023F0B2D}"/>
    <cellStyle name="Note 12" xfId="2163" hidden="1" xr:uid="{998A8CB4-B9D3-4FDD-ACF2-AE92933CE613}"/>
    <cellStyle name="Note 12" xfId="2241" hidden="1" xr:uid="{7BCDE549-4AFF-4799-9002-715597851D00}"/>
    <cellStyle name="Note 12" xfId="2424" hidden="1" xr:uid="{68C95E14-3585-4EED-A2A2-8535BFB65DEE}"/>
    <cellStyle name="Note 12" xfId="2500" hidden="1" xr:uid="{A7D6A0A3-E289-4E0C-BD7F-8BE595B39F7E}"/>
    <cellStyle name="Note 12" xfId="2578" hidden="1" xr:uid="{E0BD9CEB-67C5-4A14-96B5-CD6FA521BB90}"/>
    <cellStyle name="Note 12" xfId="2761" hidden="1" xr:uid="{6B5F83F0-F46D-4963-823A-AF86EF062B05}"/>
    <cellStyle name="Note 12" xfId="2837" hidden="1" xr:uid="{1BB0C4D4-46DB-4A6C-A491-7BCBD41BF4A5}"/>
    <cellStyle name="Note 12" xfId="2940" hidden="1" xr:uid="{4A8E20A7-5D4D-4A6D-9E4B-80AA5FCDDA51}"/>
    <cellStyle name="Note 12" xfId="3014" hidden="1" xr:uid="{1A3D2A1A-488C-45D1-B1D3-BC135DDB9E81}"/>
    <cellStyle name="Note 12" xfId="3090" hidden="1" xr:uid="{D3A2F80D-6199-414D-B7BB-52AED39C1157}"/>
    <cellStyle name="Note 12" xfId="3168" hidden="1" xr:uid="{C39AE5CC-E890-4068-9A52-77164C1B3AF8}"/>
    <cellStyle name="Note 12" xfId="3753" hidden="1" xr:uid="{C98E2D45-E63D-4F12-9D4A-F8163E6C5A9E}"/>
    <cellStyle name="Note 12" xfId="3829" hidden="1" xr:uid="{188FAA77-82F6-46F5-84F2-94E78C86F7A9}"/>
    <cellStyle name="Note 12" xfId="3908" hidden="1" xr:uid="{AEC68F73-5F8A-42D3-8BE4-9438E3D862E3}"/>
    <cellStyle name="Note 12" xfId="3956" hidden="1" xr:uid="{B0CBFEF2-53FB-4D63-B744-5F70AF5247B2}"/>
    <cellStyle name="Note 12" xfId="3569" hidden="1" xr:uid="{82BA4D8A-4BE8-4171-B3B2-31AD840088B2}"/>
    <cellStyle name="Note 12" xfId="3438" hidden="1" xr:uid="{0DADF9BA-4D55-4CB3-BC7B-B5A1D7579DF3}"/>
    <cellStyle name="Note 12" xfId="4348" hidden="1" xr:uid="{BC72275F-8502-4551-8974-6842A6A83DD1}"/>
    <cellStyle name="Note 12" xfId="4424" hidden="1" xr:uid="{DCF4BB40-718A-4855-AE5C-168D71F8C967}"/>
    <cellStyle name="Note 12" xfId="4502" hidden="1" xr:uid="{498BB172-3655-4B59-8DB7-DF667D7FD4EF}"/>
    <cellStyle name="Note 12" xfId="4544" hidden="1" xr:uid="{3D00C4F4-ABF2-47A2-9903-5E9005BCAC23}"/>
    <cellStyle name="Note 12" xfId="3979" hidden="1" xr:uid="{233289E5-F96F-461D-B400-B772C8556252}"/>
    <cellStyle name="Note 12" xfId="4309" hidden="1" xr:uid="{E682BEFA-BCF8-4974-8C6A-A7BD4D0F18C8}"/>
    <cellStyle name="Note 12" xfId="4880" hidden="1" xr:uid="{F44598DF-F998-4399-93DD-7EF9DE91988F}"/>
    <cellStyle name="Note 12" xfId="4956" hidden="1" xr:uid="{F6FC34F6-C9F7-4CC1-8443-9738DB76415A}"/>
    <cellStyle name="Note 12" xfId="5034" hidden="1" xr:uid="{314E20FB-DE8E-4191-A6D6-1BC2F1C28FB2}"/>
    <cellStyle name="Note 12" xfId="5217" hidden="1" xr:uid="{E3D2BD6B-B81C-42A3-9171-8754A6FB2FBD}"/>
    <cellStyle name="Note 12" xfId="5293" hidden="1" xr:uid="{03736217-3AA3-444E-A9C2-3A70DD17BE01}"/>
    <cellStyle name="Note 12" xfId="5371" hidden="1" xr:uid="{DD4ADC8C-AD18-4C93-A009-8129F0DA2E4F}"/>
    <cellStyle name="Note 12" xfId="5554" hidden="1" xr:uid="{B40E4D39-462D-41D6-870A-93121EEFD23D}"/>
    <cellStyle name="Note 12" xfId="5630" hidden="1" xr:uid="{537E5759-9878-4A13-862D-F2E0CC33E3AC}"/>
    <cellStyle name="Note 12" xfId="5732" hidden="1" xr:uid="{31FC19F4-7590-4B5A-B03F-655D10CDEF60}"/>
    <cellStyle name="Note 12" xfId="5806" hidden="1" xr:uid="{0DAE3D07-E64E-424C-AF47-165D851DF048}"/>
    <cellStyle name="Note 12" xfId="5882" hidden="1" xr:uid="{03CBC817-0EC0-4220-844F-C8E9C3013A26}"/>
    <cellStyle name="Note 12" xfId="5960" hidden="1" xr:uid="{B4B8A46C-F71E-491A-B98A-33BFE073F186}"/>
    <cellStyle name="Note 12" xfId="6545" hidden="1" xr:uid="{87578790-06E3-4D31-8212-A896D4DF529C}"/>
    <cellStyle name="Note 12" xfId="6621" hidden="1" xr:uid="{F4664B2B-9471-435E-BEDB-2B32E46B87BD}"/>
    <cellStyle name="Note 12" xfId="6700" hidden="1" xr:uid="{5F3F18CF-52DE-46AD-A2A5-B7B0D43DB076}"/>
    <cellStyle name="Note 12" xfId="6748" hidden="1" xr:uid="{6956ED01-3792-49F2-BE66-6CAD42B7D52B}"/>
    <cellStyle name="Note 12" xfId="6361" hidden="1" xr:uid="{BC9651DE-9D5F-436B-A995-C6CC761591BD}"/>
    <cellStyle name="Note 12" xfId="6230" hidden="1" xr:uid="{5856A3F0-FBF1-41EF-9C70-389703237FB7}"/>
    <cellStyle name="Note 12" xfId="7140" hidden="1" xr:uid="{13C8996B-00C7-4668-BB4E-E74677D7B5D5}"/>
    <cellStyle name="Note 12" xfId="7216" hidden="1" xr:uid="{2A531FAF-9149-40A8-982F-A6F331E3D275}"/>
    <cellStyle name="Note 12" xfId="7294" hidden="1" xr:uid="{BD8B4727-B7BC-4633-8EDE-470286F98679}"/>
    <cellStyle name="Note 12" xfId="7336" hidden="1" xr:uid="{AB66D8B4-D0C0-44AB-933B-290EFB8C18F5}"/>
    <cellStyle name="Note 12" xfId="6771" hidden="1" xr:uid="{2580F423-FA49-4761-A316-42A53F63ECB2}"/>
    <cellStyle name="Note 12" xfId="7101" hidden="1" xr:uid="{7D004871-61E1-4CBD-82E3-A5D3C6913FF5}"/>
    <cellStyle name="Note 12" xfId="7672" hidden="1" xr:uid="{F61D6339-E75E-4EA1-A6E8-659E955378C4}"/>
    <cellStyle name="Note 12" xfId="7748" hidden="1" xr:uid="{4FA5BA20-1D31-45B5-886C-ED1B02B33E39}"/>
    <cellStyle name="Note 12" xfId="7826" hidden="1" xr:uid="{F70B4A7F-C369-4975-86B9-E16ABC1EF1E7}"/>
    <cellStyle name="Note 12" xfId="8009" hidden="1" xr:uid="{60767387-B092-48F6-A8FF-02FEB39B3BED}"/>
    <cellStyle name="Note 12" xfId="8085" hidden="1" xr:uid="{7F0D390F-3E33-46F5-8632-1844336E0D34}"/>
    <cellStyle name="Note 12" xfId="8163" hidden="1" xr:uid="{D30E5935-6496-42D7-AB56-30958B1E3420}"/>
    <cellStyle name="Note 12" xfId="8346" hidden="1" xr:uid="{A5818A47-58FF-473E-8922-9EFA03FC613F}"/>
    <cellStyle name="Note 12" xfId="8422" hidden="1" xr:uid="{EB8E1DC2-FFD3-4A66-BE31-287C3DF82F87}"/>
    <cellStyle name="Note 13" xfId="160" hidden="1" xr:uid="{7514B70C-0412-4592-9F24-6A7E7A6B5F7C}"/>
    <cellStyle name="Note 13" xfId="235" hidden="1" xr:uid="{74207D3E-53A6-4A8B-898A-F764E15D008A}"/>
    <cellStyle name="Note 13" xfId="310" hidden="1" xr:uid="{1FAC4359-78B9-4AC2-9FDD-C6C0E591DD22}"/>
    <cellStyle name="Note 13" xfId="388" hidden="1" xr:uid="{22F0D67E-51FE-4901-BC21-3D61D38E3C43}"/>
    <cellStyle name="Note 13" xfId="974" hidden="1" xr:uid="{693C096A-2D86-4C9A-99FF-AD01C9546EC2}"/>
    <cellStyle name="Note 13" xfId="1049" hidden="1" xr:uid="{E2CF4873-2328-4C98-A358-76F2FD5A49EF}"/>
    <cellStyle name="Note 13" xfId="1128" hidden="1" xr:uid="{18C96166-3F15-4AB1-899A-73E2D8405CB7}"/>
    <cellStyle name="Note 13" xfId="1196" hidden="1" xr:uid="{F0A414AF-CC56-4388-965B-800B3482F661}"/>
    <cellStyle name="Note 13" xfId="725" hidden="1" xr:uid="{8D7D50B7-37AA-4DE1-9CE0-D65F4AFBD4C9}"/>
    <cellStyle name="Note 13" xfId="626" hidden="1" xr:uid="{54CDE286-0A3E-4C75-8CEA-BD38A9B64700}"/>
    <cellStyle name="Note 13" xfId="1569" hidden="1" xr:uid="{5361E0BD-6417-4D3B-BA3F-8BD2DEDDC432}"/>
    <cellStyle name="Note 13" xfId="1644" hidden="1" xr:uid="{1382903D-0D47-4E1C-8E2E-78A2A55EDB05}"/>
    <cellStyle name="Note 13" xfId="1722" hidden="1" xr:uid="{A328C2D2-73B0-4A51-8548-7A29E5F1DADB}"/>
    <cellStyle name="Note 13" xfId="1776" hidden="1" xr:uid="{DFC80859-ACE9-416B-8E1A-4AC487FCC1AC}"/>
    <cellStyle name="Note 13" xfId="675" hidden="1" xr:uid="{8930419D-E060-400B-8A63-F9874487E97F}"/>
    <cellStyle name="Note 13" xfId="833" hidden="1" xr:uid="{5FBF1199-3A40-4BD3-B446-B0762B97C104}"/>
    <cellStyle name="Note 13" xfId="2101" hidden="1" xr:uid="{9AF1FBE5-ACB8-4EFE-BB4C-6C5EE59DA2F9}"/>
    <cellStyle name="Note 13" xfId="2176" hidden="1" xr:uid="{D9AB6CD9-9C1F-4BC1-A159-9B8800266997}"/>
    <cellStyle name="Note 13" xfId="2254" hidden="1" xr:uid="{5035938A-AAA6-4416-AB20-6C28082C6CFA}"/>
    <cellStyle name="Note 13" xfId="2438" hidden="1" xr:uid="{6012E77A-F0E5-4B2F-AC23-00808B3EDCEE}"/>
    <cellStyle name="Note 13" xfId="2513" hidden="1" xr:uid="{FDB60E93-8F78-4540-AB51-730F5D8CEC8B}"/>
    <cellStyle name="Note 13" xfId="2591" hidden="1" xr:uid="{F1BABA64-BA1B-41AE-97E2-F5E642625956}"/>
    <cellStyle name="Note 13" xfId="2775" hidden="1" xr:uid="{88CBE8CC-3C36-48DB-85C8-1662A529BEFB}"/>
    <cellStyle name="Note 13" xfId="2850" hidden="1" xr:uid="{98872E0C-3297-4112-B131-7467FA9BB56C}"/>
    <cellStyle name="Note 13" xfId="2953" hidden="1" xr:uid="{7F7B275D-D79A-4256-BEF6-AA83FB5DF865}"/>
    <cellStyle name="Note 13" xfId="3028" hidden="1" xr:uid="{1B1CA599-1678-4AA7-AC8F-280F50B1C1B7}"/>
    <cellStyle name="Note 13" xfId="3103" hidden="1" xr:uid="{FF24B771-1D4A-4B34-B9C5-FF207F6186C6}"/>
    <cellStyle name="Note 13" xfId="3181" hidden="1" xr:uid="{ABE2AC90-8673-451A-8A2D-DAE43C8C6498}"/>
    <cellStyle name="Note 13" xfId="3767" hidden="1" xr:uid="{B5125051-14BF-400A-A8B8-C25BBFF36D9F}"/>
    <cellStyle name="Note 13" xfId="3842" hidden="1" xr:uid="{CDEBE9A6-6744-4F35-8E76-BECBED3E8F2C}"/>
    <cellStyle name="Note 13" xfId="3921" hidden="1" xr:uid="{3B067F3A-338F-44B5-9CFD-9B59C944EAC7}"/>
    <cellStyle name="Note 13" xfId="3989" hidden="1" xr:uid="{9C371CD0-8B58-4F6B-B97D-54D212988E9F}"/>
    <cellStyle name="Note 13" xfId="3518" hidden="1" xr:uid="{3079D0D0-941D-434F-80D8-21440D9CB310}"/>
    <cellStyle name="Note 13" xfId="3419" hidden="1" xr:uid="{9E3B7F90-FADA-42E7-9580-B3CC5EE63230}"/>
    <cellStyle name="Note 13" xfId="4362" hidden="1" xr:uid="{C0F37B44-5FF6-445B-AAF4-8EFDAF0C455D}"/>
    <cellStyle name="Note 13" xfId="4437" hidden="1" xr:uid="{4D9829C4-34FC-43DC-A42B-65B597D6884D}"/>
    <cellStyle name="Note 13" xfId="4515" hidden="1" xr:uid="{8A3DF4EA-1E9F-4B22-A89F-EE71F0E5D99D}"/>
    <cellStyle name="Note 13" xfId="4569" hidden="1" xr:uid="{1FC47DC8-86DA-4A68-9B2E-37F1627414D9}"/>
    <cellStyle name="Note 13" xfId="3468" hidden="1" xr:uid="{BC54EF8C-B476-4FE7-A26D-BDFF2AE81843}"/>
    <cellStyle name="Note 13" xfId="3626" hidden="1" xr:uid="{BA9C52BB-95B4-4E45-A0F6-24BB85474989}"/>
    <cellStyle name="Note 13" xfId="4894" hidden="1" xr:uid="{2FF7B78B-DDBA-46B6-8DC5-7816597428B0}"/>
    <cellStyle name="Note 13" xfId="4969" hidden="1" xr:uid="{04C58A76-2CFE-424F-865B-4FE643179F19}"/>
    <cellStyle name="Note 13" xfId="5047" hidden="1" xr:uid="{17DD1113-2B14-42E8-B825-A9F10163C1AE}"/>
    <cellStyle name="Note 13" xfId="5231" hidden="1" xr:uid="{F404BB28-902D-42C3-B4FD-86728CFA9E21}"/>
    <cellStyle name="Note 13" xfId="5306" hidden="1" xr:uid="{0D3BCFA1-543D-4372-B060-9266F7A5CE04}"/>
    <cellStyle name="Note 13" xfId="5384" hidden="1" xr:uid="{772813C5-AC78-40E6-B6AE-E3C1FCB5201E}"/>
    <cellStyle name="Note 13" xfId="5568" hidden="1" xr:uid="{0D8BBEF3-291E-4471-B172-6F921EAC72EF}"/>
    <cellStyle name="Note 13" xfId="5643" hidden="1" xr:uid="{AA10EB66-EDDD-4D6D-8A50-C7C668ACC117}"/>
    <cellStyle name="Note 13" xfId="5745" hidden="1" xr:uid="{417A1461-B2B1-4E9E-B03A-2AAA03277FB4}"/>
    <cellStyle name="Note 13" xfId="5820" hidden="1" xr:uid="{18B92E06-E1C0-496E-844C-E62383E5164F}"/>
    <cellStyle name="Note 13" xfId="5895" hidden="1" xr:uid="{E243D72B-C22E-49EE-8ECD-AE07E7115EB6}"/>
    <cellStyle name="Note 13" xfId="5973" hidden="1" xr:uid="{887FE7DE-F3AA-4869-A3FC-4B48340895BB}"/>
    <cellStyle name="Note 13" xfId="6559" hidden="1" xr:uid="{D8F1DF01-6C4D-4AB4-9FEC-FFE7EB10284A}"/>
    <cellStyle name="Note 13" xfId="6634" hidden="1" xr:uid="{730D604E-2DFB-480F-8441-395C98FC6062}"/>
    <cellStyle name="Note 13" xfId="6713" hidden="1" xr:uid="{3192137D-8849-4E66-B27E-6D3F41B1FB87}"/>
    <cellStyle name="Note 13" xfId="6781" hidden="1" xr:uid="{D43F4BA8-4898-4D68-B7BF-EC2EF4C32856}"/>
    <cellStyle name="Note 13" xfId="6310" hidden="1" xr:uid="{4DC12326-B28B-4B72-9E74-C1425C06D15C}"/>
    <cellStyle name="Note 13" xfId="6211" hidden="1" xr:uid="{7B40AD3E-BFF1-4743-9D56-58CABCDC2132}"/>
    <cellStyle name="Note 13" xfId="7154" hidden="1" xr:uid="{983C917A-4E67-4EE5-9BDF-D36EDBA16799}"/>
    <cellStyle name="Note 13" xfId="7229" hidden="1" xr:uid="{BCEB1171-B402-4D8B-A1A0-1E0E86709C14}"/>
    <cellStyle name="Note 13" xfId="7307" hidden="1" xr:uid="{FC916DC2-78AD-4855-9CA0-F753CACCE3D6}"/>
    <cellStyle name="Note 13" xfId="7361" hidden="1" xr:uid="{5F489B22-B2E5-47E4-B206-EB3D0750BE51}"/>
    <cellStyle name="Note 13" xfId="6260" hidden="1" xr:uid="{E715116B-F506-448A-87D1-D65D67E403CA}"/>
    <cellStyle name="Note 13" xfId="6418" hidden="1" xr:uid="{3CA6E932-B8C5-4781-A555-8760D0DF3884}"/>
    <cellStyle name="Note 13" xfId="7686" hidden="1" xr:uid="{011A198D-02F3-4820-9843-26A78EC96F84}"/>
    <cellStyle name="Note 13" xfId="7761" hidden="1" xr:uid="{EA7ECBB8-604E-4E14-A1F4-A598F42606DA}"/>
    <cellStyle name="Note 13" xfId="7839" hidden="1" xr:uid="{BEFBF597-811C-473E-8971-C77E0C96199C}"/>
    <cellStyle name="Note 13" xfId="8023" hidden="1" xr:uid="{A571E0D8-CE0C-4FFA-8772-99C5CCAC4A05}"/>
    <cellStyle name="Note 13" xfId="8098" hidden="1" xr:uid="{24A41D54-6FBE-4328-A567-62FAE54741A2}"/>
    <cellStyle name="Note 13" xfId="8176" hidden="1" xr:uid="{C63AC27A-E439-4D79-9DB6-38273B7AC1E5}"/>
    <cellStyle name="Note 13" xfId="8360" hidden="1" xr:uid="{3F2FE563-FA6D-43FF-A9D4-137A30B091E3}"/>
    <cellStyle name="Note 13" xfId="8435" hidden="1" xr:uid="{CABCB914-FEC3-4579-9F20-9ED708D65562}"/>
    <cellStyle name="Note 14" xfId="401" hidden="1" xr:uid="{25DDB8A9-4C08-40DC-8761-3A82B8B25992}"/>
    <cellStyle name="Note 14" xfId="516" hidden="1" xr:uid="{FA00BD6A-4119-4D1A-AB66-4C5A59185CA2}"/>
    <cellStyle name="Note 14" xfId="1239" hidden="1" xr:uid="{CC204ADE-44AF-4DC8-9282-64E826CD7FEC}"/>
    <cellStyle name="Note 14" xfId="1412" hidden="1" xr:uid="{675DF12F-A9D4-41F6-B0F5-24B5C5ED9D90}"/>
    <cellStyle name="Note 14" xfId="1805" hidden="1" xr:uid="{6EDD62A4-7298-4F4C-94B9-BF3FB737F0CF}"/>
    <cellStyle name="Note 14" xfId="1953" hidden="1" xr:uid="{7DDBB8FB-3B3A-441B-9367-2FABE81B076E}"/>
    <cellStyle name="Note 14" xfId="2291" hidden="1" xr:uid="{DC26DFA6-45B6-4F96-8EBB-56B76287498F}"/>
    <cellStyle name="Note 14" xfId="2628" hidden="1" xr:uid="{DFFFC062-CC1E-4A9C-B68A-B0CF66E337F9}"/>
    <cellStyle name="Note 14" xfId="3194" hidden="1" xr:uid="{3EC3B557-49CB-4C4F-A193-25AACE37BABC}"/>
    <cellStyle name="Note 14" xfId="3309" hidden="1" xr:uid="{92E42BAE-C021-4A51-8B28-5FBD192E55B4}"/>
    <cellStyle name="Note 14" xfId="4032" hidden="1" xr:uid="{3B6E9737-0F3B-49F1-8652-4BE0AD3DA4C4}"/>
    <cellStyle name="Note 14" xfId="4205" hidden="1" xr:uid="{72F5B93A-D820-4B6B-A138-7AC63825EBBB}"/>
    <cellStyle name="Note 14" xfId="4598" hidden="1" xr:uid="{898257D8-A4C3-4495-9FEA-B3C0D71B2A80}"/>
    <cellStyle name="Note 14" xfId="4746" hidden="1" xr:uid="{A4BB8FD6-AC0E-42A4-B125-91EAA64C619D}"/>
    <cellStyle name="Note 14" xfId="5084" hidden="1" xr:uid="{E973E0F7-CD46-42D8-A525-1CA8AED85857}"/>
    <cellStyle name="Note 14" xfId="5421" hidden="1" xr:uid="{9B3AA8DE-6CEA-46A2-AFD8-351E97B836EE}"/>
    <cellStyle name="Note 14" xfId="5986" hidden="1" xr:uid="{7A08EEB9-E8D0-48E3-A09B-AC932FC333A6}"/>
    <cellStyle name="Note 14" xfId="6101" hidden="1" xr:uid="{9FBE4FCD-F565-428B-89D4-D9120097F244}"/>
    <cellStyle name="Note 14" xfId="6824" hidden="1" xr:uid="{CF4E7913-3BCC-4DE1-A1C0-ED53CFC41B0C}"/>
    <cellStyle name="Note 14" xfId="6997" hidden="1" xr:uid="{E02C95FA-27EC-46C5-941F-1E9BF4AF5AA3}"/>
    <cellStyle name="Note 14" xfId="7390" hidden="1" xr:uid="{C16CFD08-E685-43EF-90D3-E00FF83111A4}"/>
    <cellStyle name="Note 14" xfId="7538" hidden="1" xr:uid="{3BC167DB-E3AE-4A38-9E33-5083B8207360}"/>
    <cellStyle name="Note 14" xfId="7876" hidden="1" xr:uid="{91757A7D-9EAD-4AB1-8456-7C65488FCCB7}"/>
    <cellStyle name="Note 14" xfId="8213" hidden="1" xr:uid="{1E480886-B23F-4350-9A50-2EA6A82D9BC1}"/>
    <cellStyle name="Note 2" xfId="8492" xr:uid="{7C22AEA4-2424-4931-B5DD-D27D10C324C4}"/>
    <cellStyle name="Note 5 2 5 3 2" xfId="475" hidden="1" xr:uid="{5AB346AC-5FCC-41E6-B3DF-06EFE43C307F}"/>
    <cellStyle name="Note 5 2 5 3 2" xfId="590" hidden="1" xr:uid="{B2C61343-2BF0-4D1C-9681-1256708ACA05}"/>
    <cellStyle name="Note 5 2 5 3 2" xfId="1313" hidden="1" xr:uid="{BD880F62-B1A6-457F-9505-CD03723A1946}"/>
    <cellStyle name="Note 5 2 5 3 2" xfId="1486" hidden="1" xr:uid="{D064A86E-1319-47D2-967D-5076BCBF0D3B}"/>
    <cellStyle name="Note 5 2 5 3 2" xfId="1879" hidden="1" xr:uid="{7A18FE95-46C7-4F1A-AFAC-D93F56AA7CA4}"/>
    <cellStyle name="Note 5 2 5 3 2" xfId="2027" hidden="1" xr:uid="{35AA0B25-48A4-474F-8ABC-C9D7559719AF}"/>
    <cellStyle name="Note 5 2 5 3 2" xfId="2365" hidden="1" xr:uid="{BDBFE3E1-CDB8-4E62-8E73-F075812191F1}"/>
    <cellStyle name="Note 5 2 5 3 2" xfId="2702" hidden="1" xr:uid="{D085DA94-DD64-4184-8E4D-81FCB7C72CFC}"/>
    <cellStyle name="Note 5 2 5 3 2" xfId="3268" hidden="1" xr:uid="{2543E273-120A-431A-B132-53D98638433C}"/>
    <cellStyle name="Note 5 2 5 3 2" xfId="3383" hidden="1" xr:uid="{ECE8B471-9E17-44F9-8B84-B5EB7AD6E7EF}"/>
    <cellStyle name="Note 5 2 5 3 2" xfId="4106" hidden="1" xr:uid="{980AAD66-1E9E-49DB-8BF5-5AF6327782CB}"/>
    <cellStyle name="Note 5 2 5 3 2" xfId="4279" hidden="1" xr:uid="{2A065D84-C903-49A1-AB99-44F5A7AB246C}"/>
    <cellStyle name="Note 5 2 5 3 2" xfId="4672" hidden="1" xr:uid="{84D85FAD-D783-4F69-A732-7BCBDE440ED9}"/>
    <cellStyle name="Note 5 2 5 3 2" xfId="4820" hidden="1" xr:uid="{10BF4EB1-72A9-41AA-888F-3CD38A3B8C04}"/>
    <cellStyle name="Note 5 2 5 3 2" xfId="5158" hidden="1" xr:uid="{CDA41099-A069-4EA3-A157-44575A85A2F4}"/>
    <cellStyle name="Note 5 2 5 3 2" xfId="5495" hidden="1" xr:uid="{44F52714-B1AE-48A1-83BC-A5576D1FE402}"/>
    <cellStyle name="Note 5 2 5 3 2" xfId="6060" hidden="1" xr:uid="{8F80A48E-DD93-4BAB-9A84-93E4983B8A0E}"/>
    <cellStyle name="Note 5 2 5 3 2" xfId="6175" hidden="1" xr:uid="{E46445A9-033D-4584-BE60-F0FF0EE307DC}"/>
    <cellStyle name="Note 5 2 5 3 2" xfId="6898" hidden="1" xr:uid="{96D6951D-224A-4B1D-876B-D87E159AC6DD}"/>
    <cellStyle name="Note 5 2 5 3 2" xfId="7071" hidden="1" xr:uid="{D3AD1726-E0BE-4C71-954A-3BDC82AA848A}"/>
    <cellStyle name="Note 5 2 5 3 2" xfId="7464" hidden="1" xr:uid="{47C2E93F-059C-4D1A-9F39-AFCFA0AD2236}"/>
    <cellStyle name="Note 5 2 5 3 2" xfId="7612" hidden="1" xr:uid="{DEB523CF-6631-4969-87FD-55EA0CDD2CD3}"/>
    <cellStyle name="Note 5 2 5 3 2" xfId="7950" hidden="1" xr:uid="{CBEB897C-8618-425D-AA7F-E1AB2907CFA5}"/>
    <cellStyle name="Note 5 2 5 3 2" xfId="8287" hidden="1" xr:uid="{54E8BC13-2292-47D5-B693-104B52932E64}"/>
    <cellStyle name="Note 5 6 3 2" xfId="474" hidden="1" xr:uid="{50CD9508-3474-4884-942B-AF6806D5D19B}"/>
    <cellStyle name="Note 5 6 3 2" xfId="589" hidden="1" xr:uid="{89C0C033-BDBE-449D-B3BA-6B2525502076}"/>
    <cellStyle name="Note 5 6 3 2" xfId="1312" hidden="1" xr:uid="{7324B21E-1085-40D7-82DD-CF19BCCC7C12}"/>
    <cellStyle name="Note 5 6 3 2" xfId="1485" hidden="1" xr:uid="{A6B6ECBD-9B74-482A-804F-A1CF1031A293}"/>
    <cellStyle name="Note 5 6 3 2" xfId="1878" hidden="1" xr:uid="{C87C1055-3C72-44A3-AE1D-D7AFF83CC426}"/>
    <cellStyle name="Note 5 6 3 2" xfId="2026" hidden="1" xr:uid="{F53B87A3-D583-471F-881A-A6E4E54520CE}"/>
    <cellStyle name="Note 5 6 3 2" xfId="2364" hidden="1" xr:uid="{D0E1F06E-AFF0-4DED-85F2-47B86E9319BD}"/>
    <cellStyle name="Note 5 6 3 2" xfId="2701" hidden="1" xr:uid="{ABD12CD2-2103-4069-91D7-20EFD4DAD9EA}"/>
    <cellStyle name="Note 5 6 3 2" xfId="3267" hidden="1" xr:uid="{1C765BF2-61F9-4771-8144-14864F06A76D}"/>
    <cellStyle name="Note 5 6 3 2" xfId="3382" hidden="1" xr:uid="{20554D4F-3B47-49FD-BE05-6349E7E6E452}"/>
    <cellStyle name="Note 5 6 3 2" xfId="4105" hidden="1" xr:uid="{A6BBDF08-565D-4C33-9C03-0202AE84CEE5}"/>
    <cellStyle name="Note 5 6 3 2" xfId="4278" hidden="1" xr:uid="{C50242E6-80FD-4EDB-8B3C-F9BF43E46BC5}"/>
    <cellStyle name="Note 5 6 3 2" xfId="4671" hidden="1" xr:uid="{D26906F6-6062-40CA-B3FD-B448CF4B4778}"/>
    <cellStyle name="Note 5 6 3 2" xfId="4819" hidden="1" xr:uid="{DF949F22-F3D4-486D-9D3E-CFDB31FAE859}"/>
    <cellStyle name="Note 5 6 3 2" xfId="5157" hidden="1" xr:uid="{CF09D901-85BC-418C-97C4-C81729E14A6D}"/>
    <cellStyle name="Note 5 6 3 2" xfId="5494" hidden="1" xr:uid="{3C97774F-EC52-4F0B-B73C-78B816545880}"/>
    <cellStyle name="Note 5 6 3 2" xfId="6059" hidden="1" xr:uid="{24BAA9D6-B7C9-4B19-A897-CA8AD3D959DB}"/>
    <cellStyle name="Note 5 6 3 2" xfId="6174" hidden="1" xr:uid="{9C30E2B3-AA8E-4021-8A68-9C8539E0BAB8}"/>
    <cellStyle name="Note 5 6 3 2" xfId="6897" hidden="1" xr:uid="{49D09213-D63F-46C2-8D0F-07CD30B5B33B}"/>
    <cellStyle name="Note 5 6 3 2" xfId="7070" hidden="1" xr:uid="{CE667D8A-C7DA-4740-872C-D95A7EFFB534}"/>
    <cellStyle name="Note 5 6 3 2" xfId="7463" hidden="1" xr:uid="{87EB5FC3-98F7-458A-A980-EF2929F90DF1}"/>
    <cellStyle name="Note 5 6 3 2" xfId="7611" hidden="1" xr:uid="{3A354DF3-489D-4AF0-9F5B-FBFD74232779}"/>
    <cellStyle name="Note 5 6 3 2" xfId="7949" hidden="1" xr:uid="{3922AA83-3EF5-4935-A8BB-DAFF602B52E2}"/>
    <cellStyle name="Note 5 6 3 2" xfId="8286" hidden="1" xr:uid="{62FEFEC7-699C-4808-A995-03CBB1F778E9}"/>
    <cellStyle name="Note 6 2 2" xfId="476" hidden="1" xr:uid="{282B9A34-CC62-4694-AD73-6D10089B1FDC}"/>
    <cellStyle name="Note 6 2 2" xfId="591" hidden="1" xr:uid="{246DA27E-4EEF-4717-9F15-20F32879848E}"/>
    <cellStyle name="Note 6 2 2" xfId="1314" hidden="1" xr:uid="{07C94D1F-00D0-4B8B-B30D-18F04F704682}"/>
    <cellStyle name="Note 6 2 2" xfId="1487" hidden="1" xr:uid="{F61FED7B-1B0D-406E-8DDE-4D9FD7F359F5}"/>
    <cellStyle name="Note 6 2 2" xfId="1880" hidden="1" xr:uid="{DE42ED0F-2165-4C8C-B617-1E91D5CDCE56}"/>
    <cellStyle name="Note 6 2 2" xfId="2028" hidden="1" xr:uid="{1309EAD7-E19D-4548-A25E-E1E5DEEB3958}"/>
    <cellStyle name="Note 6 2 2" xfId="2366" hidden="1" xr:uid="{F79DBF45-17B9-4B4D-BA06-EC3536680CC8}"/>
    <cellStyle name="Note 6 2 2" xfId="2703" hidden="1" xr:uid="{5FB6BCC6-8305-47EB-9D85-02F735410258}"/>
    <cellStyle name="Note 6 2 2" xfId="3269" hidden="1" xr:uid="{43BF993F-120E-44CE-B652-844605214E82}"/>
    <cellStyle name="Note 6 2 2" xfId="3384" hidden="1" xr:uid="{2B87513B-5BB1-4BA5-80AE-5BFAB302FA66}"/>
    <cellStyle name="Note 6 2 2" xfId="4107" hidden="1" xr:uid="{0E7D9931-9461-4A53-BB58-0BC2A4F44EFE}"/>
    <cellStyle name="Note 6 2 2" xfId="4280" hidden="1" xr:uid="{D9896285-9687-4D19-9F57-AB16AA7E64D1}"/>
    <cellStyle name="Note 6 2 2" xfId="4673" hidden="1" xr:uid="{4F5409AA-9A05-48ED-A25E-C886F80DD7CF}"/>
    <cellStyle name="Note 6 2 2" xfId="4821" hidden="1" xr:uid="{34F2DE59-90A4-45E5-A7EF-3DDCC46E67F2}"/>
    <cellStyle name="Note 6 2 2" xfId="5159" hidden="1" xr:uid="{A75A5E40-74B3-4CC8-B143-96E95A084A03}"/>
    <cellStyle name="Note 6 2 2" xfId="5496" hidden="1" xr:uid="{00BAA055-A180-4B71-879D-1639D6A5E895}"/>
    <cellStyle name="Note 6 2 2" xfId="6061" hidden="1" xr:uid="{13DAF1F0-D812-4B1A-8408-C508B1F1B1BF}"/>
    <cellStyle name="Note 6 2 2" xfId="6176" hidden="1" xr:uid="{67DD33F5-4E64-4210-883E-B1546087EE7D}"/>
    <cellStyle name="Note 6 2 2" xfId="6899" hidden="1" xr:uid="{DC2DE133-00FA-420F-B188-61B39D60434F}"/>
    <cellStyle name="Note 6 2 2" xfId="7072" hidden="1" xr:uid="{DDCAD798-2E92-400A-860B-EEC79485EAAF}"/>
    <cellStyle name="Note 6 2 2" xfId="7465" hidden="1" xr:uid="{3F7F5AC7-B5C0-433D-9BC8-4ED48466E9D9}"/>
    <cellStyle name="Note 6 2 2" xfId="7613" hidden="1" xr:uid="{9F35892A-7E39-4B1D-80F2-22BC4F0E69BB}"/>
    <cellStyle name="Note 6 2 2" xfId="7951" hidden="1" xr:uid="{6D8AB46D-71B6-40DC-984C-562E73A06217}"/>
    <cellStyle name="Note 6 2 2" xfId="8288" hidden="1" xr:uid="{7228CBFB-030F-48AF-B640-F8BDF0D9037A}"/>
    <cellStyle name="Note 6 3" xfId="415" hidden="1" xr:uid="{9D0C539F-8629-418A-8E6D-AE831003BBFE}"/>
    <cellStyle name="Note 6 3" xfId="530" hidden="1" xr:uid="{4F1368F8-18FD-4497-A6C3-48608894F59C}"/>
    <cellStyle name="Note 6 3" xfId="1253" hidden="1" xr:uid="{17A0B567-FD0C-4F02-84A5-E4DF0711FFF5}"/>
    <cellStyle name="Note 6 3" xfId="1426" hidden="1" xr:uid="{FFC8F49B-DD65-41EA-9905-F41F24830032}"/>
    <cellStyle name="Note 6 3" xfId="1819" hidden="1" xr:uid="{9E2C811E-D3C8-435E-8239-DB29DC3F7754}"/>
    <cellStyle name="Note 6 3" xfId="1967" hidden="1" xr:uid="{3B474EC4-D375-49AD-9D78-0C20416AA7C8}"/>
    <cellStyle name="Note 6 3" xfId="2305" hidden="1" xr:uid="{B565F787-52AD-4A84-939B-2BB11E2F0E00}"/>
    <cellStyle name="Note 6 3" xfId="2642" hidden="1" xr:uid="{C6005BEC-1C7E-4898-BAAB-3B3713304D7D}"/>
    <cellStyle name="Note 6 3" xfId="3208" hidden="1" xr:uid="{A6337463-7742-4F63-B445-7ABF313F0F26}"/>
    <cellStyle name="Note 6 3" xfId="3323" hidden="1" xr:uid="{7EBB5AB2-BB48-46F5-8649-4D5A95D2EF6F}"/>
    <cellStyle name="Note 6 3" xfId="4046" hidden="1" xr:uid="{3184AF2A-275F-40A1-A393-FAAD6EBC755A}"/>
    <cellStyle name="Note 6 3" xfId="4219" hidden="1" xr:uid="{1108E0E3-F731-4ACB-8DA1-C6A882B7BE14}"/>
    <cellStyle name="Note 6 3" xfId="4612" hidden="1" xr:uid="{71FA7BCE-62C1-406A-B5BC-A45C985C1625}"/>
    <cellStyle name="Note 6 3" xfId="4760" hidden="1" xr:uid="{938597FE-5DC7-41EA-82BF-1F3DDAF3FC7F}"/>
    <cellStyle name="Note 6 3" xfId="5098" hidden="1" xr:uid="{F70AC92F-D5D3-479B-920B-FB8CF67AADAC}"/>
    <cellStyle name="Note 6 3" xfId="5435" hidden="1" xr:uid="{71E69DD8-9443-4F31-BEE2-CE0CCF6E75F5}"/>
    <cellStyle name="Note 6 3" xfId="6000" hidden="1" xr:uid="{888E235B-D94C-4C4B-A6E0-2E03B9B4FB22}"/>
    <cellStyle name="Note 6 3" xfId="6115" hidden="1" xr:uid="{2F9D87E7-75F0-47CB-AA1D-9F443C7B2F6C}"/>
    <cellStyle name="Note 6 3" xfId="6838" hidden="1" xr:uid="{7BA04468-46D2-4313-BEB1-FCC76783A15A}"/>
    <cellStyle name="Note 6 3" xfId="7011" hidden="1" xr:uid="{F86FD30E-BC34-4B97-8F1E-4987B9E269A0}"/>
    <cellStyle name="Note 6 3" xfId="7404" hidden="1" xr:uid="{099B0274-BEFD-4588-A929-EDFA6ED2C101}"/>
    <cellStyle name="Note 6 3" xfId="7552" hidden="1" xr:uid="{11EBBA74-10C6-4FF0-92C4-FACA041E8439}"/>
    <cellStyle name="Note 6 3" xfId="7890" hidden="1" xr:uid="{D40FB014-4519-4873-96D1-38BCA755EE68}"/>
    <cellStyle name="Note 6 3" xfId="8227" hidden="1" xr:uid="{A4116FE3-593D-4C8C-BD28-ED293FB1B848}"/>
    <cellStyle name="Note 8" xfId="91" hidden="1" xr:uid="{D718A586-0265-44E2-BDD6-1F892F7E6615}"/>
    <cellStyle name="Note 8" xfId="177" hidden="1" xr:uid="{C0D616EF-AA54-41D9-8EDF-0C37C0A1A54E}"/>
    <cellStyle name="Note 8" xfId="255" hidden="1" xr:uid="{98AA4186-8CA2-4067-85AF-FDA26F19DD4A}"/>
    <cellStyle name="Note 8" xfId="333" hidden="1" xr:uid="{058D7042-090F-4FE9-A71B-8988A6C03E07}"/>
    <cellStyle name="Note 8" xfId="915" hidden="1" xr:uid="{ADE8172E-300B-49BF-8EE7-233B23FAD78E}"/>
    <cellStyle name="Note 8" xfId="994" hidden="1" xr:uid="{74FF3510-EC70-4384-B817-8CC552221991}"/>
    <cellStyle name="Note 8" xfId="1073" hidden="1" xr:uid="{7EF8C7A9-A5DA-43AD-BF5D-2FDA62F016A2}"/>
    <cellStyle name="Note 8" xfId="726" hidden="1" xr:uid="{3566280E-3110-4247-97F9-A5FEE8C1777C}"/>
    <cellStyle name="Note 8" xfId="633" hidden="1" xr:uid="{4C036A0A-CAD7-4F6B-B372-CF61C42465BE}"/>
    <cellStyle name="Note 8" xfId="687" hidden="1" xr:uid="{5AD74390-6CA8-4620-AB8E-332D6AB57747}"/>
    <cellStyle name="Note 8" xfId="1388" hidden="1" xr:uid="{662F9598-B792-49C3-86FC-F89BD5C83B26}"/>
    <cellStyle name="Note 8" xfId="1589" hidden="1" xr:uid="{63FDB641-CF9B-4CC5-B6A0-AB5FD97C8B17}"/>
    <cellStyle name="Note 8" xfId="1667" hidden="1" xr:uid="{69B357A8-0D30-4657-85DB-0FBA0537E867}"/>
    <cellStyle name="Note 8" xfId="681" hidden="1" xr:uid="{5DEC7229-6BF2-4662-9B58-48CE74BA57B0}"/>
    <cellStyle name="Note 8" xfId="1213" hidden="1" xr:uid="{40281511-D1A3-4FC4-AC94-6B1A35AD3238}"/>
    <cellStyle name="Note 8" xfId="1373" hidden="1" xr:uid="{B04C462E-CA44-4606-8075-89CAD9A82A18}"/>
    <cellStyle name="Note 8" xfId="1936" hidden="1" xr:uid="{0A664EA8-3F5E-46FE-9323-9A15A6DB951B}"/>
    <cellStyle name="Note 8" xfId="2121" hidden="1" xr:uid="{C66BDC7E-5A81-415D-A361-AF728C5E45BE}"/>
    <cellStyle name="Note 8" xfId="2199" hidden="1" xr:uid="{85B7E771-CADB-46BD-9E03-95D3A36CE1B8}"/>
    <cellStyle name="Note 8" xfId="2278" hidden="1" xr:uid="{43E012FA-7ABA-41C3-B7DA-2A099ED1CBA2}"/>
    <cellStyle name="Note 8" xfId="2458" hidden="1" xr:uid="{0059AA65-7D6E-40F3-B3C8-A0CEDD7877B5}"/>
    <cellStyle name="Note 8" xfId="2536" hidden="1" xr:uid="{F94C8BEF-A8F2-4081-A83D-29294C03A0D9}"/>
    <cellStyle name="Note 8" xfId="2615" hidden="1" xr:uid="{DE850B9E-4B1B-402A-B7C5-1926934559F6}"/>
    <cellStyle name="Note 8" xfId="2795" hidden="1" xr:uid="{4BD067E9-6767-438D-9021-85E780ABC413}"/>
    <cellStyle name="Note 8" xfId="2884" hidden="1" xr:uid="{457B0403-491A-494C-B11D-B6D0462CC733}"/>
    <cellStyle name="Note 8" xfId="2970" hidden="1" xr:uid="{D4D1083E-E587-4687-B2E7-137DDA495D4A}"/>
    <cellStyle name="Note 8" xfId="3048" hidden="1" xr:uid="{364E52D9-1E5E-4E7A-8A24-43B0065800B4}"/>
    <cellStyle name="Note 8" xfId="3126" hidden="1" xr:uid="{53963A93-83D1-4684-8B6E-A686119B4364}"/>
    <cellStyle name="Note 8" xfId="3708" hidden="1" xr:uid="{5B3B0B46-4665-456F-B1CB-DCEAD450231B}"/>
    <cellStyle name="Note 8" xfId="3787" hidden="1" xr:uid="{CCCD1130-3D11-4405-98C6-7D0FEB3FCB6B}"/>
    <cellStyle name="Note 8" xfId="3866" hidden="1" xr:uid="{F859B9F8-EAEE-4B85-8B7A-C218311C4C5D}"/>
    <cellStyle name="Note 8" xfId="3519" hidden="1" xr:uid="{05D8D67C-7DF7-431C-BF71-A509D731E0D1}"/>
    <cellStyle name="Note 8" xfId="3426" hidden="1" xr:uid="{8AB79997-4231-4B95-B403-ABF6D75E760D}"/>
    <cellStyle name="Note 8" xfId="3480" hidden="1" xr:uid="{32DB7EF1-07D9-4A13-8A5E-251D3230B123}"/>
    <cellStyle name="Note 8" xfId="4181" hidden="1" xr:uid="{003EC1AD-3B37-43A6-86F7-796CE5CA969C}"/>
    <cellStyle name="Note 8" xfId="4382" hidden="1" xr:uid="{0D22C8D7-C53C-4351-B3C6-50180F5B7100}"/>
    <cellStyle name="Note 8" xfId="4460" hidden="1" xr:uid="{481409BD-1B2C-464E-9BFA-7F90E1885E20}"/>
    <cellStyle name="Note 8" xfId="3474" hidden="1" xr:uid="{C309CF07-D246-4713-A0A5-118449A38247}"/>
    <cellStyle name="Note 8" xfId="4006" hidden="1" xr:uid="{7C17EE08-0B22-41E6-99A5-0108C01C0D06}"/>
    <cellStyle name="Note 8" xfId="4166" hidden="1" xr:uid="{4E7F2F2A-B175-46F5-8628-0C7937CB71A2}"/>
    <cellStyle name="Note 8" xfId="4729" hidden="1" xr:uid="{99A2BC1F-7EFD-4536-886F-9FD78A191926}"/>
    <cellStyle name="Note 8" xfId="4914" hidden="1" xr:uid="{228FB3F5-E2A9-461E-88C7-08EA265FF681}"/>
    <cellStyle name="Note 8" xfId="4992" hidden="1" xr:uid="{E987F185-A02C-4970-8670-10E50160CD8F}"/>
    <cellStyle name="Note 8" xfId="5071" hidden="1" xr:uid="{9F4AB4EF-BE65-4F30-A5F0-12B5E3920F5D}"/>
    <cellStyle name="Note 8" xfId="5251" hidden="1" xr:uid="{67C82739-6CE8-43B4-879D-75B3974AFADF}"/>
    <cellStyle name="Note 8" xfId="5329" hidden="1" xr:uid="{8E8BEA81-4975-4738-B081-02A3ECA07E99}"/>
    <cellStyle name="Note 8" xfId="5408" hidden="1" xr:uid="{3C72B1BC-F840-4250-BB5A-133DBF4985A3}"/>
    <cellStyle name="Note 8" xfId="5588" hidden="1" xr:uid="{4BF085F7-F7AD-4CCF-8FA5-6921F40D267B}"/>
    <cellStyle name="Note 8" xfId="5676" hidden="1" xr:uid="{2B2FD287-03B0-44B3-B5B7-2677A682AB2B}"/>
    <cellStyle name="Note 8" xfId="5762" hidden="1" xr:uid="{515BDF59-D920-41A3-866F-4FFFFC0CF3A3}"/>
    <cellStyle name="Note 8" xfId="5840" hidden="1" xr:uid="{6778EBBC-8F3D-44DF-93E4-6283B7F6F0B9}"/>
    <cellStyle name="Note 8" xfId="5918" hidden="1" xr:uid="{A782A3C4-589A-473F-8AA5-821C10F62690}"/>
    <cellStyle name="Note 8" xfId="6500" hidden="1" xr:uid="{25E92A8B-1381-44E4-B660-07F3D633720B}"/>
    <cellStyle name="Note 8" xfId="6579" hidden="1" xr:uid="{55C8D3FA-7F26-4FDB-9E07-21F913A4669C}"/>
    <cellStyle name="Note 8" xfId="6658" hidden="1" xr:uid="{25FFDC09-2207-4449-A6A2-712EBAA33F49}"/>
    <cellStyle name="Note 8" xfId="6311" hidden="1" xr:uid="{4C96FABE-6444-49E9-9641-7B353DB6A2D4}"/>
    <cellStyle name="Note 8" xfId="6218" hidden="1" xr:uid="{3CC53454-31AF-4C16-99AF-793B1BA7A5EC}"/>
    <cellStyle name="Note 8" xfId="6272" hidden="1" xr:uid="{B7F17E3F-BA73-4A24-83C6-40270B2BDFBB}"/>
    <cellStyle name="Note 8" xfId="6973" hidden="1" xr:uid="{60641F88-E648-461D-88A5-16029B933B68}"/>
    <cellStyle name="Note 8" xfId="7174" hidden="1" xr:uid="{2868ADFD-D796-4027-9328-009969B25AD6}"/>
    <cellStyle name="Note 8" xfId="7252" hidden="1" xr:uid="{985F215D-AF32-4731-BA04-AA7C11318264}"/>
    <cellStyle name="Note 8" xfId="6266" hidden="1" xr:uid="{166856F1-2B86-4CE4-8D70-1DF59AECD1AB}"/>
    <cellStyle name="Note 8" xfId="6798" hidden="1" xr:uid="{5961866D-DBC4-4A4A-ACFD-24F600AAE41A}"/>
    <cellStyle name="Note 8" xfId="6958" hidden="1" xr:uid="{97B92D88-F914-44C4-94DA-A2F891F97BC8}"/>
    <cellStyle name="Note 8" xfId="7521" hidden="1" xr:uid="{86F1BE3C-D09C-47EE-87AE-FFF776F3069C}"/>
    <cellStyle name="Note 8" xfId="7706" hidden="1" xr:uid="{D640A17C-B0C0-4C7B-9072-7366AB152CD2}"/>
    <cellStyle name="Note 8" xfId="7784" hidden="1" xr:uid="{F4C32C00-81F8-4A5A-B932-F89F7429C72C}"/>
    <cellStyle name="Note 8" xfId="7863" hidden="1" xr:uid="{8A20F23A-09D1-4783-B666-D1DE720378F5}"/>
    <cellStyle name="Note 8" xfId="8043" hidden="1" xr:uid="{E8D80BCC-A7A7-4BDF-936A-EADA40B57EA0}"/>
    <cellStyle name="Note 8" xfId="8121" hidden="1" xr:uid="{028DDC46-2E82-46EC-8F52-033DBFE3820B}"/>
    <cellStyle name="Note 8" xfId="8200" hidden="1" xr:uid="{9CDB6FFA-75D7-4CB2-9841-5B1BD23EAF6B}"/>
    <cellStyle name="Note 8" xfId="8380" hidden="1" xr:uid="{930565D0-4787-4C57-8C9E-C882725180E5}"/>
    <cellStyle name="Note 9" xfId="108" hidden="1" xr:uid="{E7CCFA23-C213-451E-9AE8-24BBA4D16916}"/>
    <cellStyle name="Note 9" xfId="107" hidden="1" xr:uid="{1229CE98-D7F4-48A7-99BF-00DF9DC22DCA}"/>
    <cellStyle name="Note 9" xfId="185" hidden="1" xr:uid="{43DD2E9E-D595-4BD8-B3FF-24FC4D4DCA6A}"/>
    <cellStyle name="Note 9" xfId="326" hidden="1" xr:uid="{D7DDC5BB-6C0F-4A7D-B7F6-2BF138F7A1A1}"/>
    <cellStyle name="Note 9" xfId="910" hidden="1" xr:uid="{227A7104-BE8D-4180-B9A6-45D73C5BD28C}"/>
    <cellStyle name="Note 9" xfId="924" hidden="1" xr:uid="{58651FF0-B34C-468B-AABB-DFE34E83DD65}"/>
    <cellStyle name="Note 9" xfId="1065" hidden="1" xr:uid="{346225C1-E46F-4F89-BB95-8EA3DDDB90E4}"/>
    <cellStyle name="Note 9" xfId="1170" hidden="1" xr:uid="{D8456ADA-325E-42E4-B972-B4000551A4AC}"/>
    <cellStyle name="Note 9" xfId="1353" hidden="1" xr:uid="{C3172CC2-07B2-41DD-928D-DDDC1A9C3AE8}"/>
    <cellStyle name="Note 9" xfId="802" hidden="1" xr:uid="{501B609A-D3C6-4C47-B3B8-D7F3159C72AC}"/>
    <cellStyle name="Note 9" xfId="1372" hidden="1" xr:uid="{3AB0BBB6-B95C-4699-B3AA-D6435EC4F2DD}"/>
    <cellStyle name="Note 9" xfId="811" hidden="1" xr:uid="{126A9F1B-209E-4DA5-B904-DC57199B2D8A}"/>
    <cellStyle name="Note 9" xfId="1660" hidden="1" xr:uid="{7CDE2CEA-5266-420C-AA99-491385227AF8}"/>
    <cellStyle name="Note 9" xfId="1758" hidden="1" xr:uid="{DBD3125C-082A-43C4-A09E-DBC53D9FDD19}"/>
    <cellStyle name="Note 9" xfId="1913" hidden="1" xr:uid="{8098EAF5-5AC2-4B08-9EDF-1054EA045433}"/>
    <cellStyle name="Note 9" xfId="854" hidden="1" xr:uid="{42AB673B-E7FE-41C7-9741-F2C48C46AB3F}"/>
    <cellStyle name="Note 9" xfId="1930" hidden="1" xr:uid="{93A348A7-016B-4AA1-9D09-B79180F8ACF1}"/>
    <cellStyle name="Note 9" xfId="1177" hidden="1" xr:uid="{5656053D-D399-436F-8C7A-E259D8BDC399}"/>
    <cellStyle name="Note 9" xfId="2192" hidden="1" xr:uid="{67D85673-0BEA-4352-A01F-297BCD656755}"/>
    <cellStyle name="Note 9" xfId="779" hidden="1" xr:uid="{AEDEED8D-2FD0-4C5E-BB65-CD3F02813E58}"/>
    <cellStyle name="Note 9" xfId="1236" hidden="1" xr:uid="{92F27F48-4813-43F7-8DE7-EC3C824246B8}"/>
    <cellStyle name="Note 9" xfId="2529" hidden="1" xr:uid="{58173055-1393-466F-972A-E62EF486CA41}"/>
    <cellStyle name="Note 9" xfId="1952" hidden="1" xr:uid="{29437160-78E6-443F-98F6-9639FC59D72D}"/>
    <cellStyle name="Note 9" xfId="1749" hidden="1" xr:uid="{A65E594E-45FA-4547-9830-85D13A0BE858}"/>
    <cellStyle name="Note 9" xfId="2901" hidden="1" xr:uid="{5B02B436-4E47-4DDD-9F53-9AF85F9FB980}"/>
    <cellStyle name="Note 9" xfId="2900" hidden="1" xr:uid="{9691C6C8-4054-474B-A234-E3A45548A952}"/>
    <cellStyle name="Note 9" xfId="2978" hidden="1" xr:uid="{50046C5B-927B-4EA2-B441-DCFBA60550F9}"/>
    <cellStyle name="Note 9" xfId="3119" hidden="1" xr:uid="{17663818-1929-4F00-8198-84948FC508E7}"/>
    <cellStyle name="Note 9" xfId="3703" hidden="1" xr:uid="{0EE4AA90-55C5-48FE-BD53-FC64667A98EF}"/>
    <cellStyle name="Note 9" xfId="3717" hidden="1" xr:uid="{976E716D-2C4E-4C84-97C5-40C9814E12D7}"/>
    <cellStyle name="Note 9" xfId="3858" hidden="1" xr:uid="{6C42A8DD-5E83-404F-B742-397BF9FE9067}"/>
    <cellStyle name="Note 9" xfId="3963" hidden="1" xr:uid="{C2DCC595-5EF2-4A53-BACE-C4BAEB811111}"/>
    <cellStyle name="Note 9" xfId="4146" hidden="1" xr:uid="{6D472AA9-C534-4C63-A741-749D5EB2F178}"/>
    <cellStyle name="Note 9" xfId="3595" hidden="1" xr:uid="{80740FA3-BA58-436E-AA6A-341E1DA59D63}"/>
    <cellStyle name="Note 9" xfId="4165" hidden="1" xr:uid="{493E589B-95DD-451D-B12B-3EEA696FF145}"/>
    <cellStyle name="Note 9" xfId="3604" hidden="1" xr:uid="{F771F7A9-5FEC-485E-870A-8F0BF26989A1}"/>
    <cellStyle name="Note 9" xfId="4453" hidden="1" xr:uid="{660937D7-6150-41EB-B6D9-7EE0C7693051}"/>
    <cellStyle name="Note 9" xfId="4551" hidden="1" xr:uid="{C11820CD-FA29-4626-A9BE-9779AE1F6B8A}"/>
    <cellStyle name="Note 9" xfId="4706" hidden="1" xr:uid="{B9A4C79C-14E6-480C-88C5-89F2581EC4E5}"/>
    <cellStyle name="Note 9" xfId="3647" hidden="1" xr:uid="{2B27FC00-3846-4C77-8EA0-3EE935F363E6}"/>
    <cellStyle name="Note 9" xfId="4723" hidden="1" xr:uid="{D5CA27C5-FC25-4062-BB26-D779FDA2AF02}"/>
    <cellStyle name="Note 9" xfId="3970" hidden="1" xr:uid="{83071885-D362-40FD-9B94-3172CEDD2B2B}"/>
    <cellStyle name="Note 9" xfId="4985" hidden="1" xr:uid="{CE79FDE5-D444-4564-A84A-D47A1E21FBDF}"/>
    <cellStyle name="Note 9" xfId="3572" hidden="1" xr:uid="{0A4D4059-D37F-4D7B-8AB9-765F0F2003A9}"/>
    <cellStyle name="Note 9" xfId="4029" hidden="1" xr:uid="{CEDE93BC-92A5-4540-A11A-9199350E35D5}"/>
    <cellStyle name="Note 9" xfId="5322" hidden="1" xr:uid="{EC09968A-813D-4D6A-BD60-F1B8DA508017}"/>
    <cellStyle name="Note 9" xfId="4745" hidden="1" xr:uid="{D429B016-1646-41F8-9727-916D3F78AA53}"/>
    <cellStyle name="Note 9" xfId="4542" hidden="1" xr:uid="{D27709D5-47CA-4C05-86E5-984ABB6E27CA}"/>
    <cellStyle name="Note 9" xfId="5693" hidden="1" xr:uid="{C485EB1F-A95C-4D24-9155-E2FF107ECF60}"/>
    <cellStyle name="Note 9" xfId="5692" hidden="1" xr:uid="{0C3EBE5A-0B61-43BC-9F64-8E4AB4F5E403}"/>
    <cellStyle name="Note 9" xfId="5770" hidden="1" xr:uid="{7B73884D-2F15-4CA1-AE7A-1E2AB719F186}"/>
    <cellStyle name="Note 9" xfId="5911" hidden="1" xr:uid="{FB766141-2A45-4C0B-8F1E-EDC7D2990C20}"/>
    <cellStyle name="Note 9" xfId="6495" hidden="1" xr:uid="{4A20E3D2-A963-41E9-9847-C4E8FE4A05B0}"/>
    <cellStyle name="Note 9" xfId="6509" hidden="1" xr:uid="{B70182C0-3BE9-4C7B-8B37-FA750BF7E673}"/>
    <cellStyle name="Note 9" xfId="6650" hidden="1" xr:uid="{5A1086D0-A565-4447-AB8B-521D6F72F670}"/>
    <cellStyle name="Note 9" xfId="6755" hidden="1" xr:uid="{627ED656-03FE-4709-9B22-BDC5F34EA25D}"/>
    <cellStyle name="Note 9" xfId="6938" hidden="1" xr:uid="{0CA51B8F-02F4-4C29-B387-F044CC69501E}"/>
    <cellStyle name="Note 9" xfId="6387" hidden="1" xr:uid="{B5B9EAB0-CDE1-4886-B942-DDE838BCDAEB}"/>
    <cellStyle name="Note 9" xfId="6957" hidden="1" xr:uid="{C92D2CDE-F7C1-4139-8B3F-90F6B8C0F835}"/>
    <cellStyle name="Note 9" xfId="6396" hidden="1" xr:uid="{68751B4E-6831-4733-9F49-52CC95C13A5E}"/>
    <cellStyle name="Note 9" xfId="7245" hidden="1" xr:uid="{EA48F081-D235-45FE-92BE-531819A2C107}"/>
    <cellStyle name="Note 9" xfId="7343" hidden="1" xr:uid="{3B63B4A9-B453-4BF5-991B-49DA4A7728C9}"/>
    <cellStyle name="Note 9" xfId="7498" hidden="1" xr:uid="{F9E131F8-0CF5-4932-9FC9-049D22B1DB18}"/>
    <cellStyle name="Note 9" xfId="6439" hidden="1" xr:uid="{2A4F0A1E-7546-45C3-BAD3-1183BD96FE25}"/>
    <cellStyle name="Note 9" xfId="7515" hidden="1" xr:uid="{D9D86261-1A23-4205-AA2E-75B91684C7C8}"/>
    <cellStyle name="Note 9" xfId="6762" hidden="1" xr:uid="{E5C6097D-A301-40C3-A201-368B755553EA}"/>
    <cellStyle name="Note 9" xfId="7777" hidden="1" xr:uid="{381603EE-E8C3-461E-9778-555098B9D19A}"/>
    <cellStyle name="Note 9" xfId="6364" hidden="1" xr:uid="{04FD21A5-D40E-4E49-831B-6EE0F445049B}"/>
    <cellStyle name="Note 9" xfId="6821" hidden="1" xr:uid="{95C8D3E7-65DE-486B-A856-85D25DDD42B4}"/>
    <cellStyle name="Note 9" xfId="8114" hidden="1" xr:uid="{7E954704-C6A9-447F-929A-59B56855C049}"/>
    <cellStyle name="Note 9" xfId="7537" hidden="1" xr:uid="{8215FD3F-083C-46F7-A0E2-D1883E397258}"/>
    <cellStyle name="Note 9" xfId="7334" hidden="1" xr:uid="{01E48D59-9B43-4A61-B7F6-5D38D3E1E874}"/>
    <cellStyle name="Number" xfId="8474" xr:uid="{8D676299-15A9-4825-BBBF-5769195541DB}"/>
    <cellStyle name="Number (2dp)" xfId="8479" xr:uid="{FFF94224-9F5A-46BB-8CC4-BBE1FD76E801}"/>
    <cellStyle name="Output" xfId="14" builtinId="21" customBuiltin="1"/>
    <cellStyle name="Output 2" xfId="72" xr:uid="{D18A827E-FCDF-4EF5-9393-F014F632DBFB}"/>
    <cellStyle name="Output 2 2" xfId="8470" xr:uid="{51ACFBBE-B499-48C0-9BDB-753178F4D694}"/>
    <cellStyle name="Output 3" xfId="85" xr:uid="{2119AE91-1E86-4745-B9FF-C265CFF16648}"/>
    <cellStyle name="Percent" xfId="59" builtinId="5" hidden="1" customBuiltin="1"/>
    <cellStyle name="Percent" xfId="67" builtinId="5"/>
    <cellStyle name="Percent [0]" xfId="60" xr:uid="{00000000-0005-0000-0000-000033000000}"/>
    <cellStyle name="Percent [1]" xfId="50" xr:uid="{00000000-0005-0000-0000-000034000000}"/>
    <cellStyle name="Percent [2]" xfId="49" xr:uid="{00000000-0005-0000-0000-000035000000}"/>
    <cellStyle name="Percent [3]" xfId="48" xr:uid="{00000000-0005-0000-0000-000036000000}"/>
    <cellStyle name="Percent [4]" xfId="62" xr:uid="{79194CCB-4C1F-48BE-9FC9-8A0A23BD7FB1}"/>
    <cellStyle name="Percent 2" xfId="8469" xr:uid="{59CDE6FB-156E-4AA1-8EB4-AE5FFCD895E2}"/>
    <cellStyle name="Percent 2 2" xfId="8565" xr:uid="{7614C842-61D6-4B4E-96AE-937FD4E9392C}"/>
    <cellStyle name="Percent 2 2 2" xfId="8563" xr:uid="{8C7FFC78-85A8-4AB1-BDE9-418B7C4BC477}"/>
    <cellStyle name="Percent 3" xfId="8520" xr:uid="{623431A2-AA76-4C03-80AF-DC23196A45B1}"/>
    <cellStyle name="Percent 3 2" xfId="8553" xr:uid="{01A9CA59-B55D-4862-9FF5-195FEE313F0A}"/>
    <cellStyle name="Percent 4" xfId="8555" xr:uid="{E22DEEFC-276B-4AE5-AF55-3B2C1AD60D48}"/>
    <cellStyle name="Percent 5" xfId="8559" xr:uid="{0D1EDB4C-5D7A-47FF-BED0-C19E99269807}"/>
    <cellStyle name="Percent 6" xfId="8539" xr:uid="{B5D1984F-BE56-4961-95B4-45BD078E16B9}"/>
    <cellStyle name="Percent 7" xfId="8573" xr:uid="{C41821DA-08B8-4B29-980B-C36A4F4ADF0E}"/>
    <cellStyle name="Percent 8" xfId="8572" xr:uid="{67333F7B-E7F3-4FE9-BF34-1699A406F26F}"/>
    <cellStyle name="Percentage" xfId="8482" xr:uid="{8484CBFE-6C82-4BD0-856F-FAB4AF76275C}"/>
    <cellStyle name="Percentage (2dp)" xfId="8466" xr:uid="{1E128F3A-F691-4569-B932-6E4EC411D172}"/>
    <cellStyle name="Row label" xfId="8488" xr:uid="{BB3F871F-3A4D-40FF-9320-45FFA3D069B4}"/>
    <cellStyle name="Row label (indent)" xfId="8493" xr:uid="{A8F373B8-13F8-4BFA-86F8-838F96AF8A2D}"/>
    <cellStyle name="Rt border" xfId="47" xr:uid="{00000000-0005-0000-0000-000037000000}"/>
    <cellStyle name="Rt border 2" xfId="8464" xr:uid="{EE4CB556-666B-4E50-8975-427AFBD91E52}"/>
    <cellStyle name="Rt margin 2" xfId="77" xr:uid="{D02FDD80-45B1-452F-BCBB-66B6DBEC4E1B}"/>
    <cellStyle name="SAPBEXHLevel0 2" xfId="8537" xr:uid="{BE24316B-F813-4399-A6A6-FA43E55FA6AD}"/>
    <cellStyle name="SAPBEXHLevel1 2" xfId="8534" xr:uid="{0F84020E-4FDA-4D86-BB0D-938A02B73CC5}"/>
    <cellStyle name="SAPBEXHLevel2 2" xfId="8535" xr:uid="{53629A08-EB14-4ED6-B186-BF7CACAAC7A4}"/>
    <cellStyle name="SAPBEXHLevel3 2" xfId="8536" xr:uid="{0B2A0C50-DE61-4D99-A7EC-F3A6493001A5}"/>
    <cellStyle name="SAPBEXstdData 2" xfId="8538" xr:uid="{75B833DD-54E9-4566-AD60-5229566A4710}"/>
    <cellStyle name="SAPDataCell" xfId="8533" xr:uid="{FEF3E563-41EB-4F2B-B6C0-DB9E0499037D}"/>
    <cellStyle name="SAPDimensionCell" xfId="8528" xr:uid="{555A2A88-68EB-4026-AA37-031FD9EB5594}"/>
    <cellStyle name="SAPHierarchyCell0" xfId="8532" xr:uid="{CEA4714A-9D05-4836-B28A-0D14E57F1501}"/>
    <cellStyle name="SAPHierarchyCell1" xfId="8531" xr:uid="{51D80D73-E526-43A5-9899-3A1B200E5E33}"/>
    <cellStyle name="SAPHierarchyCell2" xfId="8530" xr:uid="{C3E10B01-3A41-48B8-B6ED-B828AE6D398A}"/>
    <cellStyle name="SAPHierarchyCell3" xfId="8529" xr:uid="{4F19A9EF-F294-4C67-BAF6-FB89D20F9D3B}"/>
    <cellStyle name="SAPMemberCell" xfId="8549" xr:uid="{BA8E7D92-2B63-43A8-81E3-94572A82848C}"/>
    <cellStyle name="Sub-total row" xfId="8518" xr:uid="{0E4B057E-015B-451D-ABE4-312B9AF77E06}"/>
    <cellStyle name="Table finish row" xfId="8499" xr:uid="{E2ED6111-1F34-4861-83E5-5C6CB1B68860}"/>
    <cellStyle name="Table shading" xfId="8498" xr:uid="{D8760F69-88A9-40F8-9478-0CD0A4E16013}"/>
    <cellStyle name="Table unfinish row" xfId="8524" xr:uid="{440E22C1-6E17-401E-B8B3-449DF66E865A}"/>
    <cellStyle name="Table unshading" xfId="8496" xr:uid="{D44AF917-02E3-4667-BE6B-ADDBFA77BDAA}"/>
    <cellStyle name="Text" xfId="56" xr:uid="{00000000-0005-0000-0000-000038000000}"/>
    <cellStyle name="Text 2" xfId="75" xr:uid="{E66BF284-AB94-4790-832B-E784C51AD4E5}"/>
    <cellStyle name="Text 2 2" xfId="8489" xr:uid="{7F8A3C9D-F5FD-4177-8C12-DB03CA83CABE}"/>
    <cellStyle name="Title" xfId="5" builtinId="15" customBuiltin="1"/>
    <cellStyle name="Title 2" xfId="68" xr:uid="{CCD881BE-777C-459B-960A-BD698B1C6BD1}"/>
    <cellStyle name="Title 3" xfId="83" xr:uid="{22D397EB-2EDF-40E2-B846-75862B3FAAB8}"/>
    <cellStyle name="Total" xfId="21" builtinId="25" hidden="1"/>
    <cellStyle name="Total" xfId="8525" builtinId="25" customBuiltin="1"/>
    <cellStyle name="Total 2" xfId="8495" xr:uid="{E4799C49-720D-419C-8835-520196761239}"/>
    <cellStyle name="Total row" xfId="8519" xr:uid="{B77C8B36-9D5E-4B94-9F5A-BBBE028505EB}"/>
    <cellStyle name="Unhighlight" xfId="8478" xr:uid="{F2719CE1-FE19-449D-86A9-54AC79CB1598}"/>
    <cellStyle name="Untotal row" xfId="8526" xr:uid="{245DA8B9-D7C8-4B7C-B4D6-EC0703CAACF3}"/>
    <cellStyle name="Warning Text" xfId="18" builtinId="11" hidden="1"/>
    <cellStyle name="Year" xfId="46" xr:uid="{00000000-0005-0000-0000-00003C000000}"/>
  </cellStyles>
  <dxfs count="0"/>
  <tableStyles count="0" defaultTableStyle="TableStyleMedium2" defaultPivotStyle="PivotStyleLight16"/>
  <colors>
    <mruColors>
      <color rgb="FFC9C4A3"/>
      <color rgb="FFB9FB25"/>
      <color rgb="FFEAE8DA"/>
      <color rgb="FFFFFFCC"/>
      <color rgb="FFC00000"/>
      <color rgb="FFB0A978"/>
      <color rgb="FF0000FF"/>
      <color rgb="FF645F3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eetMetadata" Target="metadata.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247650</xdr:colOff>
      <xdr:row>1</xdr:row>
      <xdr:rowOff>57150</xdr:rowOff>
    </xdr:from>
    <xdr:to>
      <xdr:col>1</xdr:col>
      <xdr:colOff>820718</xdr:colOff>
      <xdr:row>1</xdr:row>
      <xdr:rowOff>772731</xdr:rowOff>
    </xdr:to>
    <xdr:pic>
      <xdr:nvPicPr>
        <xdr:cNvPr id="4" name="Picture 3">
          <a:extLst>
            <a:ext uri="{FF2B5EF4-FFF2-40B4-BE49-F238E27FC236}">
              <a16:creationId xmlns:a16="http://schemas.microsoft.com/office/drawing/2014/main" id="{176A5812-3E3B-4333-AC41-3E7F165A9DD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247650"/>
          <a:ext cx="2339956" cy="710819"/>
        </a:xfrm>
        <a:prstGeom prst="rect">
          <a:avLst/>
        </a:prstGeom>
      </xdr:spPr>
    </xdr:pic>
    <xdr:clientData/>
  </xdr:twoCellAnchor>
  <xdr:twoCellAnchor editAs="oneCell">
    <xdr:from>
      <xdr:col>0</xdr:col>
      <xdr:colOff>476250</xdr:colOff>
      <xdr:row>4</xdr:row>
      <xdr:rowOff>161925</xdr:rowOff>
    </xdr:from>
    <xdr:to>
      <xdr:col>3</xdr:col>
      <xdr:colOff>2428875</xdr:colOff>
      <xdr:row>18</xdr:row>
      <xdr:rowOff>142875</xdr:rowOff>
    </xdr:to>
    <xdr:pic>
      <xdr:nvPicPr>
        <xdr:cNvPr id="7" name="Picture 6" descr="Fibre Summary Document-cover template">
          <a:extLst>
            <a:ext uri="{FF2B5EF4-FFF2-40B4-BE49-F238E27FC236}">
              <a16:creationId xmlns:a16="http://schemas.microsoft.com/office/drawing/2014/main" id="{382D9398-4058-4A3A-B400-A461A6236EB4}"/>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a:stretch/>
      </xdr:blipFill>
      <xdr:spPr bwMode="auto">
        <a:xfrm>
          <a:off x="476250" y="2152650"/>
          <a:ext cx="8782050" cy="32766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44822</xdr:colOff>
      <xdr:row>7</xdr:row>
      <xdr:rowOff>133908</xdr:rowOff>
    </xdr:from>
    <xdr:to>
      <xdr:col>4</xdr:col>
      <xdr:colOff>694765</xdr:colOff>
      <xdr:row>8</xdr:row>
      <xdr:rowOff>156883</xdr:rowOff>
    </xdr:to>
    <xdr:sp macro="" textlink="">
      <xdr:nvSpPr>
        <xdr:cNvPr id="2" name="TextBox 1">
          <a:extLst>
            <a:ext uri="{FF2B5EF4-FFF2-40B4-BE49-F238E27FC236}">
              <a16:creationId xmlns:a16="http://schemas.microsoft.com/office/drawing/2014/main" id="{03CD2215-4F88-492A-BDC6-0346984D2074}"/>
            </a:ext>
          </a:extLst>
        </xdr:cNvPr>
        <xdr:cNvSpPr txBox="1"/>
      </xdr:nvSpPr>
      <xdr:spPr>
        <a:xfrm>
          <a:off x="224116" y="2195790"/>
          <a:ext cx="10668002" cy="32502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a:latin typeface="Calibri" panose="020F0502020204030204" pitchFamily="34" charset="0"/>
              <a:cs typeface="Calibri" panose="020F0502020204030204" pitchFamily="34" charset="0"/>
            </a:rPr>
            <a:t>1.   Financial quantities in this model are expressed in NZD000</a:t>
          </a:r>
        </a:p>
        <a:p>
          <a:r>
            <a:rPr lang="en-NZ" sz="1100">
              <a:latin typeface="Calibri" panose="020F0502020204030204" pitchFamily="34" charset="0"/>
              <a:cs typeface="Calibri" panose="020F0502020204030204" pitchFamily="34" charset="0"/>
            </a:rPr>
            <a:t>2.   </a:t>
          </a:r>
          <a:r>
            <a:rPr lang="en-NZ" sz="1100">
              <a:solidFill>
                <a:schemeClr val="dk1"/>
              </a:solidFill>
              <a:effectLst/>
              <a:latin typeface="+mn-lt"/>
              <a:ea typeface="+mn-ea"/>
              <a:cs typeface="+mn-cs"/>
            </a:rPr>
            <a:t>The modelling is in respect of ‘financial loss years’ 2012-2022, with the meaning of ‘financial loss year’ specified in the definition of ‘financial loss year’ in clause 1.1.4(2) of Fibre Input Methodologies Determination 2020, as amended on 29 November 2021. For financial loss years 2013-2021, the modelling assumes that the applicable ‘financial loss year’ is a period of 12 months beginning on 1 July and ending on 30 June in the following year. For financial loss year 2012, the modelling assumes that the applicable ‘financial loss year’ is the period from 1 December 2011 to 30 June 2012. For financial loss year 2022, the modelling assumes that the applicable ‘financial loss year’ is the period from 1 July 2021 to 31 December 2021.</a:t>
          </a:r>
        </a:p>
        <a:p>
          <a:r>
            <a:rPr lang="en-NZ" sz="1100">
              <a:latin typeface="Calibri" panose="020F0502020204030204" pitchFamily="34" charset="0"/>
              <a:cs typeface="Calibri" panose="020F0502020204030204" pitchFamily="34" charset="0"/>
            </a:rPr>
            <a:t>3.</a:t>
          </a:r>
          <a:r>
            <a:rPr lang="en-NZ" sz="1100" baseline="0">
              <a:latin typeface="Calibri" panose="020F0502020204030204" pitchFamily="34" charset="0"/>
              <a:cs typeface="Calibri" panose="020F0502020204030204" pitchFamily="34" charset="0"/>
            </a:rPr>
            <a:t> </a:t>
          </a:r>
          <a:r>
            <a:rPr lang="en-NZ" sz="1100">
              <a:latin typeface="Calibri" panose="020F0502020204030204" pitchFamily="34" charset="0"/>
              <a:cs typeface="Calibri" panose="020F0502020204030204" pitchFamily="34" charset="0"/>
            </a:rPr>
            <a:t>  All data used by the model is entered in the Inputs worksheet.</a:t>
          </a:r>
          <a:br>
            <a:rPr lang="en-NZ" sz="1100">
              <a:latin typeface="Calibri" panose="020F0502020204030204" pitchFamily="34" charset="0"/>
              <a:cs typeface="Calibri" panose="020F0502020204030204" pitchFamily="34" charset="0"/>
            </a:rPr>
          </a:br>
          <a:r>
            <a:rPr lang="en-NZ" sz="1100">
              <a:latin typeface="Calibri" panose="020F0502020204030204" pitchFamily="34" charset="0"/>
              <a:cs typeface="Calibri" panose="020F0502020204030204" pitchFamily="34" charset="0"/>
            </a:rPr>
            <a:t>4.   </a:t>
          </a:r>
          <a:r>
            <a:rPr lang="en-NZ" sz="1100">
              <a:solidFill>
                <a:schemeClr val="dk1"/>
              </a:solidFill>
              <a:effectLst/>
              <a:latin typeface="+mn-lt"/>
              <a:ea typeface="+mn-ea"/>
              <a:cs typeface="+mn-cs"/>
            </a:rPr>
            <a:t>A </a:t>
          </a:r>
          <a:r>
            <a:rPr lang="en-NZ" sz="1100" b="1">
              <a:solidFill>
                <a:srgbClr val="C00000"/>
              </a:solidFill>
              <a:effectLst/>
              <a:latin typeface="+mn-lt"/>
              <a:ea typeface="+mn-ea"/>
              <a:cs typeface="+mn-cs"/>
            </a:rPr>
            <a:t>red font </a:t>
          </a:r>
          <a:r>
            <a:rPr lang="en-NZ" sz="1100">
              <a:solidFill>
                <a:schemeClr val="dk1"/>
              </a:solidFill>
              <a:effectLst/>
              <a:latin typeface="+mn-lt"/>
              <a:ea typeface="+mn-ea"/>
              <a:cs typeface="+mn-cs"/>
            </a:rPr>
            <a:t>is applied to cells</a:t>
          </a:r>
          <a:r>
            <a:rPr lang="en-NZ" sz="1100" baseline="0">
              <a:solidFill>
                <a:schemeClr val="dk1"/>
              </a:solidFill>
              <a:effectLst/>
              <a:latin typeface="+mn-lt"/>
              <a:ea typeface="+mn-ea"/>
              <a:cs typeface="+mn-cs"/>
            </a:rPr>
            <a:t> containing input values (which can be altered by users) on the Inputs worksheet.</a:t>
          </a:r>
          <a:endParaRPr lang="en-NZ" sz="1100">
            <a:solidFill>
              <a:schemeClr val="dk1"/>
            </a:solidFill>
            <a:effectLst/>
            <a:latin typeface="+mn-lt"/>
            <a:ea typeface="+mn-ea"/>
            <a:cs typeface="+mn-cs"/>
          </a:endParaRPr>
        </a:p>
        <a:p>
          <a:r>
            <a:rPr lang="en-NZ" sz="1100">
              <a:solidFill>
                <a:schemeClr val="dk1"/>
              </a:solidFill>
              <a:effectLst/>
              <a:latin typeface="+mn-lt"/>
              <a:ea typeface="+mn-ea"/>
              <a:cs typeface="+mn-cs"/>
            </a:rPr>
            <a:t>      </a:t>
          </a:r>
          <a:r>
            <a:rPr lang="en-NZ" sz="1100">
              <a:latin typeface="Calibri" panose="020F0502020204030204" pitchFamily="34" charset="0"/>
              <a:cs typeface="Calibri" panose="020F0502020204030204" pitchFamily="34" charset="0"/>
            </a:rPr>
            <a:t>A </a:t>
          </a:r>
          <a:r>
            <a:rPr lang="en-NZ" sz="1100" b="1">
              <a:solidFill>
                <a:schemeClr val="accent5">
                  <a:lumMod val="75000"/>
                </a:schemeClr>
              </a:solidFill>
              <a:latin typeface="Calibri" panose="020F0502020204030204" pitchFamily="34" charset="0"/>
              <a:cs typeface="Calibri" panose="020F0502020204030204" pitchFamily="34" charset="0"/>
            </a:rPr>
            <a:t>beige</a:t>
          </a:r>
          <a:r>
            <a:rPr lang="en-NZ" sz="1100" b="1" baseline="0">
              <a:solidFill>
                <a:schemeClr val="accent5">
                  <a:lumMod val="75000"/>
                </a:schemeClr>
              </a:solidFill>
              <a:latin typeface="Calibri" panose="020F0502020204030204" pitchFamily="34" charset="0"/>
              <a:cs typeface="Calibri" panose="020F0502020204030204" pitchFamily="34" charset="0"/>
            </a:rPr>
            <a:t> </a:t>
          </a:r>
          <a:r>
            <a:rPr lang="en-NZ" sz="1100" b="1">
              <a:solidFill>
                <a:schemeClr val="accent5">
                  <a:lumMod val="75000"/>
                </a:schemeClr>
              </a:solidFill>
              <a:latin typeface="Calibri" panose="020F0502020204030204" pitchFamily="34" charset="0"/>
              <a:cs typeface="Calibri" panose="020F0502020204030204" pitchFamily="34" charset="0"/>
            </a:rPr>
            <a:t>font </a:t>
          </a:r>
          <a:r>
            <a:rPr lang="en-NZ" sz="1100">
              <a:latin typeface="Calibri" panose="020F0502020204030204" pitchFamily="34" charset="0"/>
              <a:cs typeface="Calibri" panose="020F0502020204030204" pitchFamily="34" charset="0"/>
            </a:rPr>
            <a:t>is applied to cells on the worksheet</a:t>
          </a:r>
          <a:r>
            <a:rPr lang="en-NZ" sz="1100" baseline="0">
              <a:latin typeface="Calibri" panose="020F0502020204030204" pitchFamily="34" charset="0"/>
              <a:cs typeface="Calibri" panose="020F0502020204030204" pitchFamily="34" charset="0"/>
            </a:rPr>
            <a:t> </a:t>
          </a:r>
          <a:r>
            <a:rPr lang="en-NZ" sz="1100">
              <a:latin typeface="Calibri" panose="020F0502020204030204" pitchFamily="34" charset="0"/>
              <a:cs typeface="Calibri" panose="020F0502020204030204" pitchFamily="34" charset="0"/>
            </a:rPr>
            <a:t>containing a formula linking to the Inputs worksheet.</a:t>
          </a:r>
        </a:p>
        <a:p>
          <a:pPr marL="0" marR="0" lvl="0" indent="0" defTabSz="914400" eaLnBrk="1" fontAlgn="auto" latinLnBrk="0" hangingPunct="1">
            <a:lnSpc>
              <a:spcPct val="100000"/>
            </a:lnSpc>
            <a:spcBef>
              <a:spcPts val="0"/>
            </a:spcBef>
            <a:spcAft>
              <a:spcPts val="0"/>
            </a:spcAft>
            <a:buClrTx/>
            <a:buSzTx/>
            <a:buFontTx/>
            <a:buNone/>
            <a:tabLst/>
            <a:defRPr/>
          </a:pPr>
          <a:r>
            <a:rPr lang="en-NZ" sz="1100" baseline="0">
              <a:solidFill>
                <a:schemeClr val="dk1"/>
              </a:solidFill>
              <a:effectLst/>
              <a:latin typeface="+mn-lt"/>
              <a:ea typeface="+mn-ea"/>
              <a:cs typeface="+mn-cs"/>
            </a:rPr>
            <a:t>      A </a:t>
          </a:r>
          <a:r>
            <a:rPr lang="en-NZ" sz="1100" b="1" baseline="0">
              <a:solidFill>
                <a:schemeClr val="dk1"/>
              </a:solidFill>
              <a:effectLst/>
              <a:latin typeface="+mn-lt"/>
              <a:ea typeface="+mn-ea"/>
              <a:cs typeface="+mn-cs"/>
            </a:rPr>
            <a:t>black font </a:t>
          </a:r>
          <a:r>
            <a:rPr lang="en-NZ" sz="1100" baseline="0">
              <a:solidFill>
                <a:schemeClr val="dk1"/>
              </a:solidFill>
              <a:effectLst/>
              <a:latin typeface="+mn-lt"/>
              <a:ea typeface="+mn-ea"/>
              <a:cs typeface="+mn-cs"/>
            </a:rPr>
            <a:t>is applied to all numerical cells on the worksheet containing a formula</a:t>
          </a:r>
          <a:r>
            <a:rPr lang="en-NZ" sz="1100">
              <a:solidFill>
                <a:schemeClr val="dk1"/>
              </a:solidFill>
              <a:effectLst/>
              <a:latin typeface="+mn-lt"/>
              <a:ea typeface="+mn-ea"/>
              <a:cs typeface="+mn-cs"/>
            </a:rPr>
            <a:t>.</a:t>
          </a:r>
          <a:endParaRPr lang="en-NZ">
            <a:effectLst/>
          </a:endParaRPr>
        </a:p>
        <a:p>
          <a:r>
            <a:rPr lang="en-NZ" sz="1100">
              <a:latin typeface="Calibri" panose="020F0502020204030204" pitchFamily="34" charset="0"/>
              <a:cs typeface="Calibri" panose="020F0502020204030204" pitchFamily="34" charset="0"/>
            </a:rPr>
            <a:t>      A</a:t>
          </a:r>
          <a:r>
            <a:rPr lang="en-NZ" sz="1100" baseline="0">
              <a:latin typeface="Calibri" panose="020F0502020204030204" pitchFamily="34" charset="0"/>
              <a:cs typeface="Calibri" panose="020F0502020204030204" pitchFamily="34" charset="0"/>
            </a:rPr>
            <a:t> shaded cell indicates the cell has a different formula to the adjacent cell.</a:t>
          </a:r>
        </a:p>
        <a:p>
          <a:endParaRPr lang="en-NZ" sz="1100" b="0">
            <a:latin typeface="Calibri" panose="020F0502020204030204" pitchFamily="34" charset="0"/>
            <a:cs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tever/Documents/Steve/Workplan/Cashflow%20timing/Financial-model-EDB-DPP3-updated-draft-25-September-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heet"/>
      <sheetName val="Description"/>
      <sheetName val="Table of Contents"/>
      <sheetName val="Inputs"/>
      <sheetName val="EDB data"/>
      <sheetName val="TIMING"/>
      <sheetName val="RAB"/>
      <sheetName val="TAX"/>
      <sheetName val="BBAR"/>
      <sheetName val="MAR"/>
      <sheetName val="IRR"/>
      <sheetName val="Outputs"/>
      <sheetName val="Chartbook outputs"/>
    </sheetNames>
    <sheetDataSet>
      <sheetData sheetId="0"/>
      <sheetData sheetId="1"/>
      <sheetData sheetId="2"/>
      <sheetData sheetId="3"/>
      <sheetData sheetId="4">
        <row r="9">
          <cell r="B9">
            <v>4.5699999999999998E-2</v>
          </cell>
        </row>
      </sheetData>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hemeJM">
  <a:themeElements>
    <a:clrScheme name="comcom">
      <a:dk1>
        <a:sysClr val="windowText" lastClr="000000"/>
      </a:dk1>
      <a:lt1>
        <a:srgbClr val="FFFFFF"/>
      </a:lt1>
      <a:dk2>
        <a:srgbClr val="639B9F"/>
      </a:dk2>
      <a:lt2>
        <a:srgbClr val="D29C2E"/>
      </a:lt2>
      <a:accent1>
        <a:srgbClr val="BA0F2C"/>
      </a:accent1>
      <a:accent2>
        <a:srgbClr val="7EA0AE"/>
      </a:accent2>
      <a:accent3>
        <a:srgbClr val="E89466"/>
      </a:accent3>
      <a:accent4>
        <a:srgbClr val="3F5E58"/>
      </a:accent4>
      <a:accent5>
        <a:srgbClr val="B6AB86"/>
      </a:accent5>
      <a:accent6>
        <a:srgbClr val="654B45"/>
      </a:accent6>
      <a:hlink>
        <a:srgbClr val="7EA0AE"/>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D22"/>
  <sheetViews>
    <sheetView showGridLines="0" tabSelected="1" zoomScaleNormal="100" zoomScaleSheetLayoutView="100" workbookViewId="0">
      <selection activeCell="F3" sqref="F3"/>
    </sheetView>
  </sheetViews>
  <sheetFormatPr defaultColWidth="9.1328125" defaultRowHeight="14.25" x14ac:dyDescent="0.45"/>
  <cols>
    <col min="1" max="1" width="26.59765625" style="1" customWidth="1"/>
    <col min="2" max="2" width="43.1328125" style="1" customWidth="1"/>
    <col min="3" max="3" width="32.73046875" style="1" customWidth="1"/>
    <col min="4" max="4" width="70" style="1" customWidth="1"/>
    <col min="5" max="16384" width="9.1328125" style="1"/>
  </cols>
  <sheetData>
    <row r="1" spans="1:4" ht="15" customHeight="1" x14ac:dyDescent="0.45">
      <c r="A1" s="15"/>
      <c r="B1" s="16"/>
      <c r="C1" s="16"/>
      <c r="D1" s="17"/>
    </row>
    <row r="2" spans="1:4" ht="96.75" customHeight="1" x14ac:dyDescent="0.45">
      <c r="A2" s="24"/>
      <c r="B2" s="11"/>
      <c r="C2" s="11"/>
      <c r="D2" s="7"/>
    </row>
    <row r="3" spans="1:4" ht="22.5" customHeight="1" x14ac:dyDescent="0.75">
      <c r="A3" s="69" t="s">
        <v>15</v>
      </c>
      <c r="B3" s="68"/>
      <c r="C3" s="6"/>
      <c r="D3" s="5"/>
    </row>
    <row r="4" spans="1:4" ht="21.75" customHeight="1" x14ac:dyDescent="0.75">
      <c r="A4" s="25" t="s">
        <v>228</v>
      </c>
      <c r="B4" s="6"/>
      <c r="C4" s="6"/>
      <c r="D4" s="5"/>
    </row>
    <row r="5" spans="1:4" ht="22.5" customHeight="1" x14ac:dyDescent="0.75">
      <c r="A5" s="25" t="s">
        <v>230</v>
      </c>
      <c r="B5" s="6"/>
      <c r="C5" s="6"/>
      <c r="D5" s="5"/>
    </row>
    <row r="6" spans="1:4" ht="22.5" customHeight="1" x14ac:dyDescent="0.75">
      <c r="A6" s="25"/>
      <c r="B6" s="6"/>
      <c r="C6" s="6"/>
      <c r="D6" s="5"/>
    </row>
    <row r="7" spans="1:4" ht="22.5" customHeight="1" x14ac:dyDescent="0.75">
      <c r="A7" s="25"/>
      <c r="B7" s="55"/>
      <c r="C7" s="55"/>
      <c r="D7" s="5"/>
    </row>
    <row r="8" spans="1:4" x14ac:dyDescent="0.45">
      <c r="B8" s="56"/>
      <c r="C8" s="56"/>
      <c r="D8" s="5"/>
    </row>
    <row r="9" spans="1:4" x14ac:dyDescent="0.45">
      <c r="B9" s="56"/>
      <c r="C9" s="56"/>
      <c r="D9" s="5"/>
    </row>
    <row r="10" spans="1:4" x14ac:dyDescent="0.45">
      <c r="B10" s="56"/>
      <c r="C10" s="56"/>
      <c r="D10" s="5"/>
    </row>
    <row r="11" spans="1:4" ht="42" customHeight="1" x14ac:dyDescent="0.45">
      <c r="A11" s="24"/>
      <c r="B11" s="57"/>
      <c r="C11" s="57"/>
      <c r="D11" s="7"/>
    </row>
    <row r="12" spans="1:4" ht="15" customHeight="1" x14ac:dyDescent="0.45">
      <c r="A12" s="24"/>
      <c r="B12" s="18"/>
      <c r="C12" s="18"/>
      <c r="D12" s="10"/>
    </row>
    <row r="13" spans="1:4" ht="15" customHeight="1" x14ac:dyDescent="0.45">
      <c r="A13" s="9"/>
      <c r="B13" s="18"/>
      <c r="C13" s="18"/>
      <c r="D13" s="7"/>
    </row>
    <row r="14" spans="1:4" ht="15" customHeight="1" x14ac:dyDescent="0.45">
      <c r="A14" s="9"/>
      <c r="B14" s="18"/>
      <c r="C14" s="18"/>
      <c r="D14" s="7"/>
    </row>
    <row r="15" spans="1:4" ht="15" customHeight="1" x14ac:dyDescent="0.45">
      <c r="A15" s="9"/>
      <c r="B15" s="18"/>
      <c r="C15" s="18"/>
      <c r="D15" s="7"/>
    </row>
    <row r="16" spans="1:4" ht="15" customHeight="1" x14ac:dyDescent="0.45">
      <c r="A16" s="9"/>
      <c r="B16" s="18"/>
      <c r="C16" s="18"/>
      <c r="D16" s="10"/>
    </row>
    <row r="17" spans="1:4" ht="15" customHeight="1" x14ac:dyDescent="0.45">
      <c r="A17" s="9"/>
      <c r="B17" s="18"/>
      <c r="C17" s="18"/>
      <c r="D17" s="10"/>
    </row>
    <row r="18" spans="1:4" ht="15" customHeight="1" x14ac:dyDescent="0.45">
      <c r="A18" s="9"/>
      <c r="B18" s="18"/>
      <c r="C18" s="18"/>
      <c r="D18" s="7"/>
    </row>
    <row r="19" spans="1:4" ht="15" customHeight="1" x14ac:dyDescent="0.45">
      <c r="A19" s="9"/>
      <c r="B19" s="18"/>
      <c r="C19" s="18"/>
      <c r="D19" s="7"/>
    </row>
    <row r="20" spans="1:4" ht="15" customHeight="1" x14ac:dyDescent="0.45">
      <c r="A20" s="9"/>
      <c r="B20" s="18"/>
      <c r="C20" s="18"/>
      <c r="D20" s="7"/>
    </row>
    <row r="21" spans="1:4" ht="15" customHeight="1" x14ac:dyDescent="0.45">
      <c r="A21" s="180" t="s">
        <v>229</v>
      </c>
      <c r="B21" s="249"/>
      <c r="C21" s="249"/>
      <c r="D21" s="181"/>
    </row>
    <row r="22" spans="1:4" ht="15" customHeight="1" x14ac:dyDescent="0.45">
      <c r="A22" s="4"/>
      <c r="B22" s="3"/>
      <c r="C22" s="3"/>
      <c r="D22" s="2"/>
    </row>
  </sheetData>
  <sheetProtection formatColumns="0" formatRows="0"/>
  <pageMargins left="0.70866141732283472" right="0.70866141732283472" top="0.74803149606299213" bottom="0.74803149606299213" header="0.31496062992125984" footer="0.31496062992125984"/>
  <pageSetup paperSize="9" scale="8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pageSetUpPr fitToPage="1"/>
  </sheetPr>
  <dimension ref="A1:F21"/>
  <sheetViews>
    <sheetView showGridLines="0" zoomScaleNormal="100" zoomScaleSheetLayoutView="100" workbookViewId="0">
      <selection activeCell="B5" sqref="B5:E5"/>
    </sheetView>
  </sheetViews>
  <sheetFormatPr defaultColWidth="9.1328125" defaultRowHeight="14.25" x14ac:dyDescent="0.45"/>
  <cols>
    <col min="1" max="1" width="2.73046875" style="1" customWidth="1"/>
    <col min="2" max="2" width="34.73046875" style="1" customWidth="1"/>
    <col min="3" max="3" width="100.73046875" style="1" customWidth="1"/>
    <col min="4" max="5" width="14.73046875" style="1" customWidth="1"/>
    <col min="6" max="6" width="2.73046875" style="1" customWidth="1"/>
    <col min="7" max="16384" width="9.1328125" style="1"/>
  </cols>
  <sheetData>
    <row r="1" spans="1:6" ht="25.5" x14ac:dyDescent="0.75">
      <c r="A1" s="12" t="s">
        <v>0</v>
      </c>
      <c r="B1" s="8"/>
      <c r="C1" s="8"/>
      <c r="D1" s="8"/>
      <c r="E1" s="8"/>
      <c r="F1" s="8"/>
    </row>
    <row r="2" spans="1:6" x14ac:dyDescent="0.45">
      <c r="A2" s="19"/>
      <c r="C2" s="8"/>
      <c r="D2" s="8"/>
      <c r="E2" s="8"/>
      <c r="F2" s="8"/>
    </row>
    <row r="3" spans="1:6" x14ac:dyDescent="0.45">
      <c r="A3" s="8"/>
      <c r="B3" s="8"/>
      <c r="C3" s="8"/>
      <c r="D3" s="8"/>
      <c r="E3" s="8"/>
      <c r="F3" s="8"/>
    </row>
    <row r="4" spans="1:6" ht="23.25" x14ac:dyDescent="0.7">
      <c r="A4" s="8"/>
      <c r="B4" s="74" t="s">
        <v>28</v>
      </c>
      <c r="C4" s="8"/>
      <c r="D4" s="8"/>
      <c r="E4" s="8"/>
      <c r="F4" s="8"/>
    </row>
    <row r="5" spans="1:6" ht="34.5" customHeight="1" x14ac:dyDescent="0.45">
      <c r="A5" s="8"/>
      <c r="B5" s="256" t="s">
        <v>231</v>
      </c>
      <c r="C5" s="257"/>
      <c r="D5" s="257"/>
      <c r="E5" s="257"/>
      <c r="F5" s="8"/>
    </row>
    <row r="6" spans="1:6" ht="9" customHeight="1" x14ac:dyDescent="0.45">
      <c r="A6" s="8"/>
      <c r="B6" s="14"/>
      <c r="C6" s="14"/>
      <c r="D6" s="14"/>
      <c r="E6" s="14"/>
      <c r="F6" s="8"/>
    </row>
    <row r="7" spans="1:6" ht="23.25" x14ac:dyDescent="0.7">
      <c r="A7" s="8"/>
      <c r="B7" s="71" t="s">
        <v>2</v>
      </c>
      <c r="C7" s="20"/>
      <c r="D7" s="21"/>
      <c r="E7" s="22"/>
      <c r="F7" s="8"/>
    </row>
    <row r="8" spans="1:6" ht="216" customHeight="1" x14ac:dyDescent="0.45">
      <c r="A8" s="8"/>
      <c r="B8" s="70"/>
      <c r="C8" s="23"/>
      <c r="D8" s="23"/>
      <c r="E8" s="23"/>
      <c r="F8" s="8"/>
    </row>
    <row r="9" spans="1:6" x14ac:dyDescent="0.45">
      <c r="A9" s="8"/>
      <c r="B9" s="27"/>
      <c r="C9" s="27"/>
      <c r="D9" s="27"/>
      <c r="E9" s="27"/>
      <c r="F9" s="8"/>
    </row>
    <row r="10" spans="1:6" x14ac:dyDescent="0.45">
      <c r="A10" s="8"/>
      <c r="B10" s="26"/>
      <c r="C10" s="26"/>
      <c r="D10" s="26"/>
      <c r="E10" s="26"/>
      <c r="F10" s="8"/>
    </row>
    <row r="11" spans="1:6" x14ac:dyDescent="0.45">
      <c r="A11" s="8"/>
      <c r="B11" s="13"/>
      <c r="C11" s="13"/>
      <c r="D11" s="13"/>
      <c r="E11" s="13"/>
      <c r="F11" s="8"/>
    </row>
    <row r="12" spans="1:6" x14ac:dyDescent="0.45">
      <c r="A12" s="8"/>
      <c r="B12" s="8"/>
      <c r="C12" s="8"/>
      <c r="D12" s="8"/>
      <c r="E12" s="8"/>
      <c r="F12" s="8"/>
    </row>
    <row r="13" spans="1:6" x14ac:dyDescent="0.45">
      <c r="A13" s="8"/>
      <c r="B13" s="8"/>
      <c r="C13" s="8"/>
      <c r="D13" s="8"/>
      <c r="E13" s="8"/>
      <c r="F13" s="8"/>
    </row>
    <row r="14" spans="1:6" x14ac:dyDescent="0.45">
      <c r="A14" s="8"/>
      <c r="B14" s="8"/>
      <c r="C14" s="8"/>
      <c r="D14" s="8"/>
      <c r="E14" s="8"/>
      <c r="F14" s="8"/>
    </row>
    <row r="15" spans="1:6" x14ac:dyDescent="0.45">
      <c r="A15" s="8"/>
      <c r="B15" s="8"/>
      <c r="C15" s="8"/>
      <c r="D15" s="8"/>
      <c r="E15" s="8"/>
      <c r="F15" s="8"/>
    </row>
    <row r="16" spans="1:6" x14ac:dyDescent="0.45">
      <c r="A16" s="8"/>
      <c r="B16" s="8"/>
      <c r="C16" s="8"/>
      <c r="D16" s="8"/>
      <c r="E16" s="8"/>
      <c r="F16" s="8"/>
    </row>
    <row r="17" spans="1:6" x14ac:dyDescent="0.45">
      <c r="A17" s="8"/>
      <c r="B17" s="8"/>
      <c r="C17" s="8"/>
      <c r="D17" s="8"/>
      <c r="E17" s="8"/>
      <c r="F17" s="8"/>
    </row>
    <row r="18" spans="1:6" x14ac:dyDescent="0.45">
      <c r="A18" s="8"/>
      <c r="B18" s="8"/>
      <c r="C18" s="8"/>
      <c r="D18" s="8"/>
      <c r="E18" s="8"/>
      <c r="F18" s="8"/>
    </row>
    <row r="19" spans="1:6" x14ac:dyDescent="0.45">
      <c r="A19" s="8"/>
      <c r="B19" s="8"/>
      <c r="C19" s="8"/>
      <c r="D19" s="8"/>
      <c r="E19" s="8"/>
      <c r="F19" s="8"/>
    </row>
    <row r="20" spans="1:6" x14ac:dyDescent="0.45">
      <c r="A20" s="8"/>
      <c r="B20" s="8"/>
      <c r="C20" s="8"/>
      <c r="D20" s="8"/>
      <c r="E20" s="8"/>
      <c r="F20" s="8"/>
    </row>
    <row r="21" spans="1:6" x14ac:dyDescent="0.45">
      <c r="A21" s="8"/>
      <c r="B21" s="8"/>
      <c r="C21" s="8"/>
      <c r="D21" s="8"/>
      <c r="E21" s="8"/>
      <c r="F21" s="8"/>
    </row>
  </sheetData>
  <sheetProtection formatColumns="0" formatRows="0"/>
  <mergeCells count="1">
    <mergeCell ref="B5:E5"/>
  </mergeCells>
  <pageMargins left="0.70866141732283472" right="0.70866141732283472" top="0.74803149606299213" bottom="0.74803149606299213" header="0.31496062992125984" footer="0.31496062992125984"/>
  <pageSetup paperSize="9" scale="76"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A133C6-ACA5-4222-88F1-9B353F7AD99F}">
  <sheetPr>
    <tabColor theme="3" tint="-0.249977111117893"/>
    <pageSetUpPr fitToPage="1"/>
  </sheetPr>
  <dimension ref="A1:AD115"/>
  <sheetViews>
    <sheetView showGridLines="0" zoomScale="90" zoomScaleNormal="90" zoomScaleSheetLayoutView="120" workbookViewId="0">
      <pane xSplit="1" ySplit="6" topLeftCell="B7" activePane="bottomRight" state="frozen"/>
      <selection pane="topRight" activeCell="B1" sqref="B1"/>
      <selection pane="bottomLeft" activeCell="A7" sqref="A7"/>
      <selection pane="bottomRight" activeCell="A2" sqref="A2"/>
    </sheetView>
  </sheetViews>
  <sheetFormatPr defaultColWidth="9.1328125" defaultRowHeight="14.25" x14ac:dyDescent="0.45"/>
  <cols>
    <col min="1" max="1" width="44.33203125" style="31" customWidth="1"/>
    <col min="2" max="3" width="12" style="1" customWidth="1"/>
    <col min="4" max="4" width="13" style="1" customWidth="1"/>
    <col min="5" max="12" width="13.3984375" style="1" customWidth="1"/>
    <col min="13" max="13" width="15.265625" style="1" customWidth="1"/>
    <col min="14" max="15" width="13.3984375" style="1" customWidth="1"/>
    <col min="16" max="16384" width="9.1328125" style="1"/>
  </cols>
  <sheetData>
    <row r="1" spans="1:30" ht="25.5" x14ac:dyDescent="0.75">
      <c r="A1" s="12" t="s">
        <v>1</v>
      </c>
      <c r="D1" s="59"/>
      <c r="E1" s="59"/>
      <c r="F1" s="59"/>
      <c r="G1" s="59"/>
      <c r="H1" s="59"/>
      <c r="I1" s="59"/>
      <c r="J1" s="59"/>
      <c r="K1" s="59"/>
      <c r="L1" s="60"/>
      <c r="M1" s="60"/>
      <c r="N1" s="60"/>
      <c r="O1" s="60"/>
    </row>
    <row r="2" spans="1:30" ht="25.5" x14ac:dyDescent="0.75">
      <c r="A2" s="196" t="s">
        <v>227</v>
      </c>
      <c r="D2" s="59"/>
      <c r="E2" s="59"/>
      <c r="F2" s="59"/>
      <c r="G2" s="59"/>
      <c r="H2" s="59"/>
      <c r="I2" s="59"/>
      <c r="J2" s="59"/>
      <c r="K2" s="59"/>
      <c r="L2" s="59"/>
      <c r="M2" s="59"/>
      <c r="N2" s="59"/>
      <c r="O2" s="59"/>
    </row>
    <row r="3" spans="1:30" x14ac:dyDescent="0.45">
      <c r="A3" s="72"/>
      <c r="D3" s="59"/>
      <c r="E3" s="59"/>
      <c r="F3" s="59"/>
      <c r="G3" s="59"/>
      <c r="H3" s="59"/>
      <c r="I3" s="59"/>
      <c r="J3" s="59"/>
      <c r="K3" s="59"/>
      <c r="L3" s="59"/>
      <c r="M3" s="59"/>
      <c r="N3" s="59"/>
      <c r="O3" s="59"/>
    </row>
    <row r="4" spans="1:30" ht="21" x14ac:dyDescent="0.65">
      <c r="A4" s="62" t="s">
        <v>201</v>
      </c>
      <c r="C4" s="92" t="s">
        <v>42</v>
      </c>
      <c r="D4" s="92" t="s">
        <v>65</v>
      </c>
      <c r="E4" s="92" t="s">
        <v>43</v>
      </c>
      <c r="F4" s="92" t="s">
        <v>43</v>
      </c>
      <c r="G4" s="92" t="s">
        <v>43</v>
      </c>
      <c r="H4" s="92" t="s">
        <v>43</v>
      </c>
      <c r="I4" s="92" t="s">
        <v>43</v>
      </c>
      <c r="J4" s="92" t="s">
        <v>43</v>
      </c>
      <c r="K4" s="92" t="s">
        <v>43</v>
      </c>
      <c r="L4" s="92" t="s">
        <v>43</v>
      </c>
      <c r="M4" s="92" t="s">
        <v>43</v>
      </c>
      <c r="N4" s="92" t="s">
        <v>66</v>
      </c>
      <c r="O4" s="59"/>
    </row>
    <row r="5" spans="1:30" ht="18" x14ac:dyDescent="0.55000000000000004">
      <c r="A5" s="77"/>
      <c r="B5" s="77"/>
      <c r="C5" s="93">
        <f>$C$53</f>
        <v>40878</v>
      </c>
      <c r="D5" s="93">
        <f>$D$53</f>
        <v>41090</v>
      </c>
      <c r="E5" s="93">
        <f>$E$53</f>
        <v>41455</v>
      </c>
      <c r="F5" s="93">
        <f>$F$53</f>
        <v>41820</v>
      </c>
      <c r="G5" s="93">
        <f>$G$53</f>
        <v>42185</v>
      </c>
      <c r="H5" s="93">
        <f>$H$53</f>
        <v>42551</v>
      </c>
      <c r="I5" s="93">
        <f>$I$53</f>
        <v>42916</v>
      </c>
      <c r="J5" s="93">
        <f>$J$53</f>
        <v>43281</v>
      </c>
      <c r="K5" s="93">
        <f>$K$53</f>
        <v>43646</v>
      </c>
      <c r="L5" s="93">
        <f>$L$53</f>
        <v>44012</v>
      </c>
      <c r="M5" s="93">
        <f>$M$53</f>
        <v>44377</v>
      </c>
      <c r="N5" s="93">
        <f>N$53</f>
        <v>44561</v>
      </c>
      <c r="O5" s="59"/>
    </row>
    <row r="6" spans="1:30" s="31" customFormat="1" ht="18" x14ac:dyDescent="0.55000000000000004">
      <c r="A6" s="52" t="s">
        <v>38</v>
      </c>
      <c r="O6" s="59"/>
      <c r="P6" s="8"/>
      <c r="Q6" s="8"/>
      <c r="R6" s="8"/>
      <c r="S6" s="8"/>
      <c r="T6" s="8"/>
      <c r="U6" s="8"/>
      <c r="V6" s="8"/>
      <c r="W6" s="8"/>
      <c r="X6" s="8"/>
      <c r="Y6" s="8"/>
      <c r="Z6" s="8"/>
      <c r="AA6" s="8"/>
      <c r="AB6" s="8"/>
      <c r="AC6" s="8"/>
      <c r="AD6" s="63"/>
    </row>
    <row r="7" spans="1:30" x14ac:dyDescent="0.45">
      <c r="A7" s="54" t="s">
        <v>60</v>
      </c>
      <c r="B7" s="54" t="s">
        <v>16</v>
      </c>
      <c r="C7" s="129"/>
      <c r="D7" s="129">
        <v>16497.531873</v>
      </c>
      <c r="E7" s="129">
        <v>34411.330964000001</v>
      </c>
      <c r="F7" s="129">
        <v>41232.312978000002</v>
      </c>
      <c r="G7" s="129">
        <v>66777.41462299999</v>
      </c>
      <c r="H7" s="129">
        <v>100606.975593</v>
      </c>
      <c r="I7" s="129">
        <v>165552.05482699999</v>
      </c>
      <c r="J7" s="129">
        <v>238309.77238400001</v>
      </c>
      <c r="K7" s="129">
        <v>333431.90610600001</v>
      </c>
      <c r="L7" s="129">
        <v>433902.34761800006</v>
      </c>
      <c r="M7" s="129">
        <v>514427.20127400005</v>
      </c>
      <c r="N7" s="129">
        <v>288466.44651400001</v>
      </c>
      <c r="O7" s="59"/>
      <c r="P7" s="8"/>
      <c r="Q7" s="8"/>
      <c r="R7" s="8"/>
      <c r="S7" s="8"/>
      <c r="T7" s="8"/>
      <c r="U7" s="8"/>
      <c r="V7" s="8"/>
      <c r="W7" s="8"/>
      <c r="X7" s="8"/>
      <c r="Y7" s="8"/>
      <c r="Z7" s="8"/>
      <c r="AA7" s="8"/>
      <c r="AB7" s="8"/>
      <c r="AC7" s="8"/>
      <c r="AD7" s="8"/>
    </row>
    <row r="8" spans="1:30" ht="39.75" x14ac:dyDescent="0.45">
      <c r="A8" s="54" t="s">
        <v>202</v>
      </c>
      <c r="B8" s="54" t="s">
        <v>16</v>
      </c>
      <c r="C8" s="129">
        <v>546793.8345108208</v>
      </c>
      <c r="D8" s="129"/>
      <c r="E8" s="129"/>
      <c r="F8" s="129"/>
      <c r="G8" s="129"/>
      <c r="H8" s="129"/>
      <c r="I8" s="129"/>
      <c r="J8" s="129"/>
      <c r="K8" s="129"/>
      <c r="L8" s="129"/>
      <c r="M8" s="129"/>
      <c r="N8" s="129"/>
      <c r="O8" s="59"/>
      <c r="P8" s="8"/>
      <c r="Q8" s="8"/>
      <c r="R8" s="8"/>
      <c r="S8" s="8"/>
      <c r="T8" s="8"/>
      <c r="U8" s="8"/>
      <c r="V8" s="8"/>
      <c r="W8" s="8"/>
      <c r="X8" s="8"/>
      <c r="Y8" s="8"/>
      <c r="Z8" s="8"/>
      <c r="AA8" s="8"/>
      <c r="AB8" s="8"/>
      <c r="AC8" s="8"/>
      <c r="AD8" s="8"/>
    </row>
    <row r="9" spans="1:30" ht="26.65" x14ac:dyDescent="0.45">
      <c r="A9" s="54" t="s">
        <v>203</v>
      </c>
      <c r="B9" s="54" t="s">
        <v>16</v>
      </c>
      <c r="C9" s="129"/>
      <c r="D9" s="129">
        <v>276896.57748659613</v>
      </c>
      <c r="E9" s="129">
        <v>495189.07467524934</v>
      </c>
      <c r="F9" s="129">
        <v>495993.93815023015</v>
      </c>
      <c r="G9" s="129">
        <v>526931.96649683139</v>
      </c>
      <c r="H9" s="129">
        <v>456265.33738798904</v>
      </c>
      <c r="I9" s="129">
        <v>541074.63714979985</v>
      </c>
      <c r="J9" s="129">
        <v>631952.51235227729</v>
      </c>
      <c r="K9" s="129">
        <v>694362.01442190073</v>
      </c>
      <c r="L9" s="129">
        <v>575562.50714135508</v>
      </c>
      <c r="M9" s="129">
        <v>560027.16344287538</v>
      </c>
      <c r="N9" s="129">
        <v>177633.73147223319</v>
      </c>
      <c r="O9" s="59"/>
      <c r="P9" s="8"/>
      <c r="Q9" s="8"/>
      <c r="R9" s="8"/>
      <c r="S9" s="8"/>
      <c r="T9" s="8"/>
      <c r="U9" s="8"/>
      <c r="V9" s="8"/>
      <c r="W9" s="8"/>
      <c r="X9" s="8"/>
      <c r="Y9" s="8"/>
      <c r="Z9" s="8"/>
      <c r="AA9" s="8"/>
      <c r="AB9" s="8"/>
      <c r="AC9" s="8"/>
      <c r="AD9" s="8"/>
    </row>
    <row r="10" spans="1:30" x14ac:dyDescent="0.45">
      <c r="A10" s="54" t="s">
        <v>204</v>
      </c>
      <c r="B10" s="54" t="s">
        <v>16</v>
      </c>
      <c r="C10" s="129">
        <v>31660.431258072822</v>
      </c>
      <c r="D10" s="129"/>
      <c r="E10" s="129"/>
      <c r="F10" s="129"/>
      <c r="G10" s="129"/>
      <c r="H10" s="129"/>
      <c r="I10" s="129"/>
      <c r="J10" s="129"/>
      <c r="K10" s="129"/>
      <c r="L10" s="129"/>
      <c r="M10" s="129"/>
      <c r="N10" s="129"/>
      <c r="O10" s="59"/>
      <c r="P10" s="8"/>
      <c r="Q10" s="8"/>
      <c r="R10" s="8"/>
      <c r="S10" s="8"/>
      <c r="T10" s="8"/>
      <c r="U10" s="8"/>
      <c r="V10" s="8"/>
      <c r="W10" s="8"/>
      <c r="X10" s="8"/>
      <c r="Y10" s="8"/>
      <c r="Z10" s="8"/>
      <c r="AA10" s="8"/>
      <c r="AB10" s="8"/>
      <c r="AC10" s="8"/>
      <c r="AD10" s="8"/>
    </row>
    <row r="11" spans="1:30" x14ac:dyDescent="0.45">
      <c r="A11" s="54" t="s">
        <v>223</v>
      </c>
      <c r="B11" s="54" t="s">
        <v>16</v>
      </c>
      <c r="C11" s="129"/>
      <c r="D11" s="129">
        <v>139082.17695616727</v>
      </c>
      <c r="E11" s="129">
        <v>423687.6684495919</v>
      </c>
      <c r="F11" s="129">
        <v>417825.89649912406</v>
      </c>
      <c r="G11" s="129">
        <v>467063.11693503644</v>
      </c>
      <c r="H11" s="129">
        <v>376763.07366181276</v>
      </c>
      <c r="I11" s="129">
        <v>450906.0483950589</v>
      </c>
      <c r="J11" s="129">
        <v>523966.70269204839</v>
      </c>
      <c r="K11" s="129">
        <v>637125.04119678878</v>
      </c>
      <c r="L11" s="129">
        <v>523428.32701896946</v>
      </c>
      <c r="M11" s="129">
        <v>509000.29248935834</v>
      </c>
      <c r="N11" s="129">
        <v>200141.71562568718</v>
      </c>
      <c r="O11" s="59"/>
      <c r="P11" s="8"/>
      <c r="Q11" s="8"/>
      <c r="R11" s="8"/>
      <c r="S11" s="8"/>
      <c r="T11" s="8"/>
      <c r="U11" s="8"/>
      <c r="V11" s="8"/>
      <c r="W11" s="8"/>
      <c r="X11" s="8"/>
      <c r="Y11" s="8"/>
      <c r="Z11" s="8"/>
      <c r="AA11" s="8"/>
      <c r="AB11" s="8"/>
      <c r="AC11" s="8"/>
      <c r="AD11" s="8"/>
    </row>
    <row r="12" spans="1:30" x14ac:dyDescent="0.45">
      <c r="A12" s="54" t="s">
        <v>57</v>
      </c>
      <c r="B12" s="54" t="s">
        <v>16</v>
      </c>
      <c r="C12" s="129"/>
      <c r="D12" s="129">
        <v>4209.5756392641961</v>
      </c>
      <c r="E12" s="129">
        <v>7004.1273068820237</v>
      </c>
      <c r="F12" s="129">
        <v>14243.424779774905</v>
      </c>
      <c r="G12" s="129">
        <v>23914.157713823319</v>
      </c>
      <c r="H12" s="129">
        <v>31451.499970993995</v>
      </c>
      <c r="I12" s="129">
        <v>39322.364629462245</v>
      </c>
      <c r="J12" s="129">
        <v>52616.839317414284</v>
      </c>
      <c r="K12" s="129">
        <v>53817.031685233596</v>
      </c>
      <c r="L12" s="129">
        <v>65711.498656575204</v>
      </c>
      <c r="M12" s="129">
        <v>34917.394495756627</v>
      </c>
      <c r="N12" s="129">
        <v>0</v>
      </c>
      <c r="O12" s="59"/>
      <c r="P12" s="8"/>
      <c r="Q12" s="8"/>
      <c r="R12" s="8"/>
      <c r="S12" s="8"/>
      <c r="T12" s="8"/>
      <c r="U12" s="8"/>
      <c r="V12" s="8"/>
      <c r="W12" s="8"/>
      <c r="X12" s="8"/>
      <c r="Y12" s="8"/>
      <c r="Z12" s="8"/>
      <c r="AA12" s="8"/>
      <c r="AB12" s="8"/>
      <c r="AC12" s="8"/>
      <c r="AD12" s="8"/>
    </row>
    <row r="13" spans="1:30" x14ac:dyDescent="0.45">
      <c r="A13" s="158" t="s">
        <v>58</v>
      </c>
      <c r="B13" s="54" t="s">
        <v>16</v>
      </c>
      <c r="C13" s="129"/>
      <c r="D13" s="129">
        <v>16921.797740260368</v>
      </c>
      <c r="E13" s="129">
        <v>37856.196697825442</v>
      </c>
      <c r="F13" s="129">
        <v>41391.841912588439</v>
      </c>
      <c r="G13" s="129">
        <v>76122.98597060985</v>
      </c>
      <c r="H13" s="129">
        <v>100710.0020210709</v>
      </c>
      <c r="I13" s="129">
        <v>108992.89273575734</v>
      </c>
      <c r="J13" s="129">
        <v>110499.92795350422</v>
      </c>
      <c r="K13" s="129">
        <v>131865.57631027602</v>
      </c>
      <c r="L13" s="129">
        <v>140333.61444674685</v>
      </c>
      <c r="M13" s="129">
        <v>138694.3955647875</v>
      </c>
      <c r="N13" s="129">
        <v>59720.965320790317</v>
      </c>
      <c r="O13" s="59"/>
      <c r="P13" s="8"/>
      <c r="Q13" s="8"/>
      <c r="R13" s="8"/>
      <c r="S13" s="8"/>
      <c r="T13" s="8"/>
      <c r="U13" s="8"/>
      <c r="V13" s="8"/>
      <c r="W13" s="8"/>
      <c r="X13" s="8"/>
      <c r="Y13" s="8"/>
      <c r="Z13" s="8"/>
      <c r="AA13" s="8"/>
      <c r="AB13" s="8"/>
      <c r="AC13" s="8"/>
      <c r="AD13" s="8"/>
    </row>
    <row r="14" spans="1:30" x14ac:dyDescent="0.45">
      <c r="A14" s="41"/>
      <c r="B14" s="65"/>
      <c r="C14" s="137"/>
      <c r="D14" s="88"/>
      <c r="E14" s="88"/>
      <c r="F14" s="88"/>
      <c r="G14" s="88"/>
      <c r="H14" s="88"/>
      <c r="I14" s="88"/>
      <c r="J14" s="88"/>
      <c r="K14" s="88"/>
      <c r="L14" s="88"/>
      <c r="M14" s="88"/>
      <c r="N14" s="88"/>
      <c r="O14" s="59"/>
    </row>
    <row r="15" spans="1:30" ht="18" x14ac:dyDescent="0.55000000000000004">
      <c r="A15" s="47" t="s">
        <v>183</v>
      </c>
      <c r="B15" s="58"/>
      <c r="C15" s="138"/>
      <c r="D15" s="138"/>
      <c r="E15" s="138"/>
      <c r="F15" s="138"/>
      <c r="G15" s="138"/>
      <c r="H15" s="138"/>
      <c r="I15" s="138"/>
      <c r="J15" s="138"/>
      <c r="K15" s="138"/>
      <c r="L15" s="88"/>
      <c r="M15" s="88"/>
      <c r="N15" s="88"/>
      <c r="O15" s="59"/>
    </row>
    <row r="16" spans="1:30" x14ac:dyDescent="0.45">
      <c r="A16" s="54" t="s">
        <v>87</v>
      </c>
      <c r="B16" s="54" t="s">
        <v>16</v>
      </c>
      <c r="C16" s="129"/>
      <c r="D16" s="129">
        <v>44220.860729420507</v>
      </c>
      <c r="E16" s="129">
        <v>95512.782815668528</v>
      </c>
      <c r="F16" s="129">
        <v>120630.37234338225</v>
      </c>
      <c r="G16" s="129">
        <v>155766.52206683927</v>
      </c>
      <c r="H16" s="129">
        <v>180575.15307093819</v>
      </c>
      <c r="I16" s="129">
        <v>207568.81306255274</v>
      </c>
      <c r="J16" s="129">
        <v>219501.73859479197</v>
      </c>
      <c r="K16" s="129">
        <v>235472.41178340703</v>
      </c>
      <c r="L16" s="129">
        <v>258567.39431627697</v>
      </c>
      <c r="M16" s="129">
        <v>288850.86918666633</v>
      </c>
      <c r="N16" s="129">
        <v>153556.66178456799</v>
      </c>
      <c r="O16" s="59"/>
    </row>
    <row r="17" spans="1:15" x14ac:dyDescent="0.45">
      <c r="A17" s="54" t="s">
        <v>70</v>
      </c>
      <c r="B17" s="54" t="s">
        <v>16</v>
      </c>
      <c r="C17" s="129"/>
      <c r="D17" s="129">
        <v>5383.7079918809704</v>
      </c>
      <c r="E17" s="129">
        <v>24922.057463206107</v>
      </c>
      <c r="F17" s="129">
        <v>49461.759873637573</v>
      </c>
      <c r="G17" s="129">
        <v>84922.631293184226</v>
      </c>
      <c r="H17" s="129">
        <v>116189.74257834074</v>
      </c>
      <c r="I17" s="129">
        <v>142816.15400421008</v>
      </c>
      <c r="J17" s="129">
        <v>154982.2663951173</v>
      </c>
      <c r="K17" s="129">
        <v>178459.43839405209</v>
      </c>
      <c r="L17" s="129">
        <v>209155.64061823496</v>
      </c>
      <c r="M17" s="129">
        <v>244500.11457004288</v>
      </c>
      <c r="N17" s="129">
        <v>131607.17089390082</v>
      </c>
      <c r="O17" s="59"/>
    </row>
    <row r="18" spans="1:15" x14ac:dyDescent="0.45">
      <c r="D18" s="88"/>
      <c r="E18" s="88"/>
      <c r="F18" s="88"/>
      <c r="G18" s="88"/>
      <c r="H18" s="88"/>
      <c r="I18" s="88"/>
      <c r="J18" s="88"/>
      <c r="K18" s="88"/>
      <c r="L18" s="88"/>
      <c r="M18" s="88"/>
      <c r="N18" s="88"/>
      <c r="O18" s="59"/>
    </row>
    <row r="19" spans="1:15" ht="18" x14ac:dyDescent="0.55000000000000004">
      <c r="A19" s="47" t="s">
        <v>182</v>
      </c>
      <c r="D19" s="88"/>
      <c r="E19" s="88"/>
      <c r="F19" s="88"/>
      <c r="G19" s="88"/>
      <c r="H19" s="88"/>
      <c r="I19" s="88"/>
      <c r="J19" s="88"/>
      <c r="K19" s="88"/>
      <c r="L19" s="88"/>
      <c r="M19" s="88"/>
      <c r="N19" s="88"/>
      <c r="O19" s="59"/>
    </row>
    <row r="20" spans="1:15" ht="26.65" x14ac:dyDescent="0.45">
      <c r="A20" s="54" t="s">
        <v>206</v>
      </c>
      <c r="B20" s="54" t="s">
        <v>16</v>
      </c>
      <c r="C20" s="129">
        <v>451845.99031010666</v>
      </c>
      <c r="D20" s="129"/>
      <c r="E20" s="129"/>
      <c r="F20" s="129"/>
      <c r="G20" s="129"/>
      <c r="H20" s="129"/>
      <c r="I20" s="129"/>
      <c r="J20" s="129"/>
      <c r="K20" s="129"/>
      <c r="L20" s="129"/>
      <c r="M20" s="129"/>
      <c r="N20" s="129"/>
      <c r="O20" s="59"/>
    </row>
    <row r="21" spans="1:15" x14ac:dyDescent="0.45">
      <c r="A21" s="54" t="s">
        <v>205</v>
      </c>
      <c r="B21" s="54" t="s">
        <v>16</v>
      </c>
      <c r="C21" s="129">
        <v>24777.630377695183</v>
      </c>
      <c r="D21" s="129"/>
      <c r="E21" s="129"/>
      <c r="F21" s="129"/>
      <c r="G21" s="129"/>
      <c r="H21" s="129"/>
      <c r="I21" s="129"/>
      <c r="J21" s="129"/>
      <c r="K21" s="129"/>
      <c r="L21" s="129"/>
      <c r="M21" s="129"/>
      <c r="N21" s="129"/>
      <c r="O21" s="59"/>
    </row>
    <row r="22" spans="1:15" ht="39.75" x14ac:dyDescent="0.45">
      <c r="A22" s="54" t="s">
        <v>222</v>
      </c>
      <c r="B22" s="54" t="s">
        <v>16</v>
      </c>
      <c r="C22" s="129"/>
      <c r="D22" s="129">
        <v>192215.2862158209</v>
      </c>
      <c r="E22" s="129">
        <v>491950.87192162202</v>
      </c>
      <c r="F22" s="129">
        <v>495653.5131661215</v>
      </c>
      <c r="G22" s="129">
        <v>544907.66225618438</v>
      </c>
      <c r="H22" s="129">
        <v>465088.48248301842</v>
      </c>
      <c r="I22" s="129">
        <v>530793.98747631907</v>
      </c>
      <c r="J22" s="129">
        <v>569830.10972393793</v>
      </c>
      <c r="K22" s="129">
        <v>698706.71736819507</v>
      </c>
      <c r="L22" s="129">
        <v>580241.5498973832</v>
      </c>
      <c r="M22" s="129">
        <v>576181.84133227344</v>
      </c>
      <c r="N22" s="129">
        <v>235456.21502507321</v>
      </c>
      <c r="O22" s="59"/>
    </row>
    <row r="23" spans="1:15" x14ac:dyDescent="0.45">
      <c r="A23" s="54" t="s">
        <v>224</v>
      </c>
      <c r="B23" s="54" t="s">
        <v>16</v>
      </c>
      <c r="C23" s="32"/>
      <c r="D23" s="129">
        <v>139155.55199538785</v>
      </c>
      <c r="E23" s="129">
        <v>424680.82068168593</v>
      </c>
      <c r="F23" s="129">
        <v>423668.16462903225</v>
      </c>
      <c r="G23" s="129">
        <v>488271.3978758608</v>
      </c>
      <c r="H23" s="129">
        <v>388033.35869748238</v>
      </c>
      <c r="I23" s="129">
        <v>468076.70329295489</v>
      </c>
      <c r="J23" s="129">
        <v>505621.30348041793</v>
      </c>
      <c r="K23" s="129">
        <v>646724.75075548969</v>
      </c>
      <c r="L23" s="129">
        <v>536285.11763795186</v>
      </c>
      <c r="M23" s="129">
        <v>527102.40894584334</v>
      </c>
      <c r="N23" s="129">
        <v>218711.74208992338</v>
      </c>
      <c r="O23" s="59"/>
    </row>
    <row r="24" spans="1:15" x14ac:dyDescent="0.45">
      <c r="A24" s="54" t="s">
        <v>225</v>
      </c>
      <c r="B24" s="54" t="s">
        <v>16</v>
      </c>
      <c r="C24" s="32"/>
      <c r="D24" s="129">
        <v>17116.446689967615</v>
      </c>
      <c r="E24" s="129">
        <v>38775.516098672451</v>
      </c>
      <c r="F24" s="129">
        <v>50443.199881392167</v>
      </c>
      <c r="G24" s="129">
        <v>86774.931439714346</v>
      </c>
      <c r="H24" s="129">
        <v>107511.60722496855</v>
      </c>
      <c r="I24" s="129">
        <v>172388.17684697267</v>
      </c>
      <c r="J24" s="129">
        <v>245169.14279294916</v>
      </c>
      <c r="K24" s="129">
        <v>342165.26017868757</v>
      </c>
      <c r="L24" s="129">
        <v>445309.6752028896</v>
      </c>
      <c r="M24" s="129">
        <v>526966.65112669533</v>
      </c>
      <c r="N24" s="129">
        <v>295860.34902923205</v>
      </c>
      <c r="O24" s="59"/>
    </row>
    <row r="25" spans="1:15" ht="26.65" x14ac:dyDescent="0.45">
      <c r="A25" s="54" t="s">
        <v>226</v>
      </c>
      <c r="B25" s="54" t="s">
        <v>16</v>
      </c>
      <c r="C25" s="32"/>
      <c r="D25" s="129">
        <v>17007.999230597918</v>
      </c>
      <c r="E25" s="129">
        <v>37932.478214647017</v>
      </c>
      <c r="F25" s="129">
        <v>41744.485320108572</v>
      </c>
      <c r="G25" s="129">
        <v>76269.500612614822</v>
      </c>
      <c r="H25" s="129">
        <v>100186.32090960207</v>
      </c>
      <c r="I25" s="129">
        <v>106680.50141399416</v>
      </c>
      <c r="J25" s="129">
        <v>122014.62112148265</v>
      </c>
      <c r="K25" s="129">
        <v>142573.32077484429</v>
      </c>
      <c r="L25" s="129">
        <v>161153.84739040033</v>
      </c>
      <c r="M25" s="129">
        <v>166675.88383797818</v>
      </c>
      <c r="N25" s="129">
        <v>83769.950233785145</v>
      </c>
      <c r="O25" s="59"/>
    </row>
    <row r="26" spans="1:15" x14ac:dyDescent="0.45">
      <c r="A26" s="54" t="s">
        <v>84</v>
      </c>
      <c r="B26" s="54" t="s">
        <v>16</v>
      </c>
      <c r="C26" s="32"/>
      <c r="D26" s="129">
        <v>57063.626637002875</v>
      </c>
      <c r="E26" s="129">
        <v>119322.68540846664</v>
      </c>
      <c r="F26" s="129">
        <v>154618.39421252743</v>
      </c>
      <c r="G26" s="129">
        <v>204120.98330503431</v>
      </c>
      <c r="H26" s="129">
        <v>237229.67732229308</v>
      </c>
      <c r="I26" s="129">
        <v>270301.20969872747</v>
      </c>
      <c r="J26" s="129">
        <v>295820.73107105313</v>
      </c>
      <c r="K26" s="129">
        <v>331611.50330192497</v>
      </c>
      <c r="L26" s="129">
        <v>352784.08441718447</v>
      </c>
      <c r="M26" s="129">
        <v>392822.89469259809</v>
      </c>
      <c r="N26" s="129">
        <v>193092.09923609169</v>
      </c>
      <c r="O26" s="59"/>
    </row>
    <row r="27" spans="1:15" x14ac:dyDescent="0.45">
      <c r="A27" s="54" t="s">
        <v>85</v>
      </c>
      <c r="B27" s="54" t="s">
        <v>16</v>
      </c>
      <c r="C27" s="32"/>
      <c r="D27" s="129">
        <v>7686.8180500662074</v>
      </c>
      <c r="E27" s="129">
        <v>44713.581697292888</v>
      </c>
      <c r="F27" s="129">
        <v>88357.411663942199</v>
      </c>
      <c r="G27" s="129">
        <v>142910.16706822396</v>
      </c>
      <c r="H27" s="129">
        <v>182804.87886243471</v>
      </c>
      <c r="I27" s="129">
        <v>216377.45045217552</v>
      </c>
      <c r="J27" s="129">
        <v>245910.61376781267</v>
      </c>
      <c r="K27" s="129">
        <v>287150.49968472286</v>
      </c>
      <c r="L27" s="129">
        <v>315199.05130325258</v>
      </c>
      <c r="M27" s="129">
        <f>357626.186598797</f>
        <v>357626.18659879698</v>
      </c>
      <c r="N27" s="129">
        <f>176803.549907441</f>
        <v>176803.54990744099</v>
      </c>
      <c r="O27" s="59"/>
    </row>
    <row r="28" spans="1:15" x14ac:dyDescent="0.45">
      <c r="A28" s="54" t="s">
        <v>152</v>
      </c>
      <c r="B28" s="54" t="s">
        <v>16</v>
      </c>
      <c r="D28" s="129">
        <v>3340.6647139827905</v>
      </c>
      <c r="E28" s="129">
        <v>4906.0784704413418</v>
      </c>
      <c r="F28" s="129">
        <v>10470.968841136813</v>
      </c>
      <c r="G28" s="129">
        <v>17802.331334998609</v>
      </c>
      <c r="H28" s="129">
        <v>24028.517209702968</v>
      </c>
      <c r="I28" s="129">
        <v>31448.670724598647</v>
      </c>
      <c r="J28" s="129">
        <v>41256.080162400722</v>
      </c>
      <c r="K28" s="129">
        <v>41735.600197144988</v>
      </c>
      <c r="L28" s="129">
        <v>50228.175670776371</v>
      </c>
      <c r="M28" s="129">
        <v>29349.252685966967</v>
      </c>
      <c r="N28" s="129">
        <v>0</v>
      </c>
      <c r="O28" s="59"/>
    </row>
    <row r="29" spans="1:15" x14ac:dyDescent="0.45">
      <c r="A29" s="54" t="s">
        <v>26</v>
      </c>
      <c r="B29" s="33" t="s">
        <v>18</v>
      </c>
      <c r="C29" s="67">
        <v>0.28000000000000003</v>
      </c>
      <c r="D29" s="131">
        <v>0.28000000000000003</v>
      </c>
      <c r="E29" s="131">
        <v>0.28000000000000003</v>
      </c>
      <c r="F29" s="131">
        <v>0.28000000000000003</v>
      </c>
      <c r="G29" s="131">
        <v>0.28000000000000003</v>
      </c>
      <c r="H29" s="131">
        <v>0.28000000000000003</v>
      </c>
      <c r="I29" s="131">
        <v>0.28000000000000003</v>
      </c>
      <c r="J29" s="131">
        <v>0.28000000000000003</v>
      </c>
      <c r="K29" s="131">
        <v>0.28000000000000003</v>
      </c>
      <c r="L29" s="131">
        <v>0.28000000000000003</v>
      </c>
      <c r="M29" s="131">
        <v>0.28000000000000003</v>
      </c>
      <c r="N29" s="131">
        <v>0.28000000000000003</v>
      </c>
      <c r="O29" s="59"/>
    </row>
    <row r="30" spans="1:15" x14ac:dyDescent="0.45">
      <c r="O30" s="59"/>
    </row>
    <row r="31" spans="1:15" ht="21" x14ac:dyDescent="0.65">
      <c r="A31" s="62" t="s">
        <v>178</v>
      </c>
      <c r="C31" s="93"/>
      <c r="D31" s="93"/>
      <c r="E31" s="93"/>
      <c r="F31" s="93"/>
      <c r="G31" s="93"/>
      <c r="H31" s="93"/>
      <c r="I31" s="93"/>
      <c r="J31" s="93"/>
      <c r="K31" s="93"/>
      <c r="L31" s="93"/>
      <c r="M31" s="93"/>
      <c r="N31" s="93"/>
      <c r="O31" s="59"/>
    </row>
    <row r="32" spans="1:15" ht="18" x14ac:dyDescent="0.55000000000000004">
      <c r="A32" s="52"/>
      <c r="C32" s="93">
        <f>$C$53</f>
        <v>40878</v>
      </c>
      <c r="D32" s="93">
        <f t="shared" ref="D32:M32" si="0">D58</f>
        <v>40985</v>
      </c>
      <c r="E32" s="93">
        <f t="shared" si="0"/>
        <v>41274</v>
      </c>
      <c r="F32" s="93">
        <f t="shared" si="0"/>
        <v>41639</v>
      </c>
      <c r="G32" s="93">
        <f t="shared" si="0"/>
        <v>42004</v>
      </c>
      <c r="H32" s="93">
        <f t="shared" si="0"/>
        <v>42369</v>
      </c>
      <c r="I32" s="93">
        <f t="shared" si="0"/>
        <v>42735</v>
      </c>
      <c r="J32" s="93">
        <f t="shared" si="0"/>
        <v>43100</v>
      </c>
      <c r="K32" s="93">
        <f t="shared" si="0"/>
        <v>43465</v>
      </c>
      <c r="L32" s="93">
        <f t="shared" si="0"/>
        <v>43830</v>
      </c>
      <c r="M32" s="93">
        <f t="shared" si="0"/>
        <v>44196</v>
      </c>
      <c r="N32" s="93">
        <f>N58</f>
        <v>44470</v>
      </c>
      <c r="O32" s="59"/>
    </row>
    <row r="33" spans="1:15" ht="18" x14ac:dyDescent="0.55000000000000004">
      <c r="A33" s="52" t="s">
        <v>25</v>
      </c>
      <c r="O33" s="59"/>
    </row>
    <row r="34" spans="1:15" s="88" customFormat="1" x14ac:dyDescent="0.45">
      <c r="A34" s="168" t="s">
        <v>207</v>
      </c>
      <c r="B34" s="120" t="s">
        <v>18</v>
      </c>
      <c r="C34" s="119">
        <v>3.4439355589869901E-2</v>
      </c>
      <c r="D34" s="119">
        <v>3.5926867547209723E-2</v>
      </c>
      <c r="E34" s="119">
        <v>2.9491233427637539E-2</v>
      </c>
      <c r="F34" s="119">
        <v>4.2810564262641598E-2</v>
      </c>
      <c r="G34" s="119">
        <v>3.7107340817272856E-2</v>
      </c>
      <c r="H34" s="119">
        <v>2.9666588558104414E-2</v>
      </c>
      <c r="I34" s="119">
        <v>2.7463493132139596E-2</v>
      </c>
      <c r="J34" s="119">
        <v>2.3080720370542783E-2</v>
      </c>
      <c r="K34" s="119">
        <v>2.0192888091034443E-2</v>
      </c>
      <c r="L34" s="119">
        <v>1.269775575319749E-2</v>
      </c>
      <c r="M34" s="119">
        <v>4.1481536760010857E-3</v>
      </c>
      <c r="N34" s="119">
        <v>1.552481461E-2</v>
      </c>
      <c r="O34" s="59"/>
    </row>
    <row r="35" spans="1:15" x14ac:dyDescent="0.45">
      <c r="A35" s="156" t="s">
        <v>4</v>
      </c>
      <c r="B35" s="61"/>
      <c r="C35" s="96">
        <v>0.5</v>
      </c>
      <c r="D35" s="96">
        <v>0.5</v>
      </c>
      <c r="E35" s="96">
        <v>0.5</v>
      </c>
      <c r="F35" s="96">
        <v>0.5</v>
      </c>
      <c r="G35" s="126">
        <v>0.5</v>
      </c>
      <c r="H35" s="126">
        <v>0.5</v>
      </c>
      <c r="I35" s="126">
        <v>0.5</v>
      </c>
      <c r="J35" s="126">
        <v>0.5</v>
      </c>
      <c r="K35" s="126">
        <v>0.5</v>
      </c>
      <c r="L35" s="126">
        <v>0.5</v>
      </c>
      <c r="M35" s="126">
        <v>0.5</v>
      </c>
      <c r="N35" s="96">
        <v>0.5</v>
      </c>
      <c r="O35" s="59"/>
    </row>
    <row r="36" spans="1:15" x14ac:dyDescent="0.45">
      <c r="A36" s="156" t="s">
        <v>5</v>
      </c>
      <c r="B36" s="34"/>
      <c r="C36" s="96">
        <v>0.7</v>
      </c>
      <c r="D36" s="96">
        <v>0.7</v>
      </c>
      <c r="E36" s="96">
        <v>0.7</v>
      </c>
      <c r="F36" s="96">
        <v>0.7</v>
      </c>
      <c r="G36" s="126">
        <v>0.7</v>
      </c>
      <c r="H36" s="126">
        <v>0.7</v>
      </c>
      <c r="I36" s="126">
        <v>0.7</v>
      </c>
      <c r="J36" s="126">
        <v>0.7</v>
      </c>
      <c r="K36" s="126">
        <v>0.7</v>
      </c>
      <c r="L36" s="126">
        <v>0.7</v>
      </c>
      <c r="M36" s="126">
        <v>0.7</v>
      </c>
      <c r="N36" s="96">
        <v>0.7</v>
      </c>
      <c r="O36" s="59"/>
    </row>
    <row r="37" spans="1:15" x14ac:dyDescent="0.45">
      <c r="A37" s="156" t="s">
        <v>6</v>
      </c>
      <c r="B37" s="61" t="s">
        <v>18</v>
      </c>
      <c r="C37" s="75">
        <v>7.0000000000000007E-2</v>
      </c>
      <c r="D37" s="75">
        <v>7.0000000000000007E-2</v>
      </c>
      <c r="E37" s="75">
        <v>7.0000000000000007E-2</v>
      </c>
      <c r="F37" s="75">
        <v>7.0000000000000007E-2</v>
      </c>
      <c r="G37" s="119">
        <v>7.0000000000000007E-2</v>
      </c>
      <c r="H37" s="119">
        <v>7.0000000000000007E-2</v>
      </c>
      <c r="I37" s="119">
        <v>7.0000000000000007E-2</v>
      </c>
      <c r="J37" s="119">
        <v>7.0000000000000007E-2</v>
      </c>
      <c r="K37" s="119">
        <v>7.0000000000000007E-2</v>
      </c>
      <c r="L37" s="119">
        <v>7.0000000000000007E-2</v>
      </c>
      <c r="M37" s="119">
        <v>7.3561643835616405E-2</v>
      </c>
      <c r="N37" s="119">
        <v>7.4999999999999997E-2</v>
      </c>
      <c r="O37" s="59"/>
    </row>
    <row r="38" spans="1:15" x14ac:dyDescent="0.45">
      <c r="A38" s="234" t="s">
        <v>7</v>
      </c>
      <c r="B38" s="84" t="s">
        <v>18</v>
      </c>
      <c r="C38" s="85">
        <v>0.28000000000000003</v>
      </c>
      <c r="D38" s="85">
        <v>0.28000000000000003</v>
      </c>
      <c r="E38" s="85">
        <v>0.28000000000000003</v>
      </c>
      <c r="F38" s="85">
        <v>0.28000000000000003</v>
      </c>
      <c r="G38" s="127">
        <v>0.28000000000000003</v>
      </c>
      <c r="H38" s="127">
        <v>0.28000000000000003</v>
      </c>
      <c r="I38" s="127">
        <v>0.28000000000000003</v>
      </c>
      <c r="J38" s="127">
        <v>0.28000000000000003</v>
      </c>
      <c r="K38" s="127">
        <v>0.28000000000000003</v>
      </c>
      <c r="L38" s="127">
        <v>0.28000000000000003</v>
      </c>
      <c r="M38" s="127">
        <v>0.28000000000000003</v>
      </c>
      <c r="N38" s="85">
        <v>0.28000000000000003</v>
      </c>
      <c r="O38" s="59"/>
    </row>
    <row r="39" spans="1:15" x14ac:dyDescent="0.45">
      <c r="A39" s="235" t="s">
        <v>25</v>
      </c>
      <c r="B39" s="82" t="s">
        <v>18</v>
      </c>
      <c r="C39" s="83">
        <f>C34*(1-C38)+C36*C37</f>
        <v>7.3796336024706324E-2</v>
      </c>
      <c r="D39" s="83">
        <f t="shared" ref="D39:N39" si="1">D34*(1-D38)+D36*D37</f>
        <v>7.4867344633991001E-2</v>
      </c>
      <c r="E39" s="83">
        <f t="shared" si="1"/>
        <v>7.0233688067899036E-2</v>
      </c>
      <c r="F39" s="83">
        <f t="shared" si="1"/>
        <v>7.9823606269101954E-2</v>
      </c>
      <c r="G39" s="83">
        <f t="shared" si="1"/>
        <v>7.5717285388436459E-2</v>
      </c>
      <c r="H39" s="83">
        <f t="shared" si="1"/>
        <v>7.0359943761835186E-2</v>
      </c>
      <c r="I39" s="83">
        <f t="shared" si="1"/>
        <v>6.8773715055140516E-2</v>
      </c>
      <c r="J39" s="83">
        <f t="shared" si="1"/>
        <v>6.5618118666790806E-2</v>
      </c>
      <c r="K39" s="83">
        <f t="shared" si="1"/>
        <v>6.35388794255448E-2</v>
      </c>
      <c r="L39" s="83">
        <f t="shared" si="1"/>
        <v>5.8142384142302196E-2</v>
      </c>
      <c r="M39" s="83">
        <f t="shared" si="1"/>
        <v>5.4479821331652266E-2</v>
      </c>
      <c r="N39" s="83">
        <f t="shared" si="1"/>
        <v>6.3677866519200002E-2</v>
      </c>
      <c r="O39" s="59"/>
    </row>
    <row r="40" spans="1:15" ht="18" x14ac:dyDescent="0.55000000000000004">
      <c r="A40" s="52"/>
      <c r="O40" s="59"/>
    </row>
    <row r="41" spans="1:15" ht="18" x14ac:dyDescent="0.55000000000000004">
      <c r="A41" s="52" t="s">
        <v>23</v>
      </c>
      <c r="C41" s="128"/>
      <c r="D41" s="128"/>
      <c r="E41" s="128"/>
      <c r="F41" s="128"/>
      <c r="G41" s="128"/>
      <c r="H41" s="128"/>
      <c r="I41" s="128"/>
      <c r="J41" s="128"/>
      <c r="K41" s="128"/>
      <c r="L41" s="128"/>
      <c r="M41" s="128"/>
      <c r="N41" s="128"/>
      <c r="O41" s="59"/>
    </row>
    <row r="42" spans="1:15" x14ac:dyDescent="0.45">
      <c r="A42" s="156" t="s">
        <v>207</v>
      </c>
      <c r="B42" s="61" t="s">
        <v>18</v>
      </c>
      <c r="C42" s="76">
        <f t="shared" ref="C42" si="2">C34</f>
        <v>3.4439355589869901E-2</v>
      </c>
      <c r="D42" s="76">
        <f t="shared" ref="D42:N42" si="3">D34</f>
        <v>3.5926867547209723E-2</v>
      </c>
      <c r="E42" s="76">
        <f t="shared" si="3"/>
        <v>2.9491233427637539E-2</v>
      </c>
      <c r="F42" s="76">
        <f t="shared" si="3"/>
        <v>4.2810564262641598E-2</v>
      </c>
      <c r="G42" s="111">
        <f t="shared" si="3"/>
        <v>3.7107340817272856E-2</v>
      </c>
      <c r="H42" s="111">
        <f t="shared" si="3"/>
        <v>2.9666588558104414E-2</v>
      </c>
      <c r="I42" s="111">
        <f t="shared" si="3"/>
        <v>2.7463493132139596E-2</v>
      </c>
      <c r="J42" s="111">
        <f t="shared" si="3"/>
        <v>2.3080720370542783E-2</v>
      </c>
      <c r="K42" s="111">
        <f t="shared" si="3"/>
        <v>2.0192888091034443E-2</v>
      </c>
      <c r="L42" s="111">
        <f t="shared" si="3"/>
        <v>1.269775575319749E-2</v>
      </c>
      <c r="M42" s="111">
        <f t="shared" si="3"/>
        <v>4.1481536760010857E-3</v>
      </c>
      <c r="N42" s="76">
        <f t="shared" si="3"/>
        <v>1.552481461E-2</v>
      </c>
      <c r="O42" s="59"/>
    </row>
    <row r="43" spans="1:15" x14ac:dyDescent="0.45">
      <c r="A43" s="156" t="s">
        <v>208</v>
      </c>
      <c r="B43" s="61" t="s">
        <v>18</v>
      </c>
      <c r="C43" s="119">
        <v>2.6499999999999999E-2</v>
      </c>
      <c r="D43" s="119">
        <v>2.7E-2</v>
      </c>
      <c r="E43" s="119">
        <v>2.1500000000000019E-2</v>
      </c>
      <c r="F43" s="119">
        <v>2.1000000000000001E-2</v>
      </c>
      <c r="G43" s="119">
        <v>1.7500000000000002E-2</v>
      </c>
      <c r="H43" s="119">
        <v>1.7500000000000002E-2</v>
      </c>
      <c r="I43" s="119">
        <v>1.8499999999999999E-2</v>
      </c>
      <c r="J43" s="119">
        <v>1.7999999999999999E-2</v>
      </c>
      <c r="K43" s="119">
        <v>1.9E-2</v>
      </c>
      <c r="L43" s="119">
        <v>1.55E-2</v>
      </c>
      <c r="M43" s="119">
        <v>1.4500000000000001E-2</v>
      </c>
      <c r="N43" s="119">
        <v>0.01</v>
      </c>
      <c r="O43" s="59"/>
    </row>
    <row r="44" spans="1:15" x14ac:dyDescent="0.45">
      <c r="A44" s="234" t="s">
        <v>8</v>
      </c>
      <c r="B44" s="84" t="s">
        <v>18</v>
      </c>
      <c r="C44" s="86">
        <v>1.4E-3</v>
      </c>
      <c r="D44" s="86">
        <v>1.4E-3</v>
      </c>
      <c r="E44" s="86">
        <v>1.4E-3</v>
      </c>
      <c r="F44" s="86">
        <v>1.4E-3</v>
      </c>
      <c r="G44" s="86">
        <v>1.4E-3</v>
      </c>
      <c r="H44" s="86">
        <v>1.4E-3</v>
      </c>
      <c r="I44" s="86">
        <v>1.4E-3</v>
      </c>
      <c r="J44" s="86">
        <v>1.4E-3</v>
      </c>
      <c r="K44" s="86">
        <v>1.4E-3</v>
      </c>
      <c r="L44" s="86">
        <v>1.4E-3</v>
      </c>
      <c r="M44" s="86">
        <v>1.4E-3</v>
      </c>
      <c r="N44" s="86">
        <v>1.4E-3</v>
      </c>
      <c r="O44" s="59"/>
    </row>
    <row r="45" spans="1:15" x14ac:dyDescent="0.45">
      <c r="A45" s="235" t="s">
        <v>23</v>
      </c>
      <c r="B45" s="82" t="s">
        <v>18</v>
      </c>
      <c r="C45" s="83">
        <f>C42+C43+C44</f>
        <v>6.2339355589869902E-2</v>
      </c>
      <c r="D45" s="83">
        <f t="shared" ref="D45:N45" si="4">D42+D43+D44</f>
        <v>6.4326867547209718E-2</v>
      </c>
      <c r="E45" s="83">
        <f t="shared" si="4"/>
        <v>5.239123342763756E-2</v>
      </c>
      <c r="F45" s="83">
        <f t="shared" si="4"/>
        <v>6.5210564262641602E-2</v>
      </c>
      <c r="G45" s="83">
        <f t="shared" si="4"/>
        <v>5.6007340817272856E-2</v>
      </c>
      <c r="H45" s="83">
        <f t="shared" si="4"/>
        <v>4.8566588558104418E-2</v>
      </c>
      <c r="I45" s="83">
        <f t="shared" si="4"/>
        <v>4.7363493132139597E-2</v>
      </c>
      <c r="J45" s="83">
        <f t="shared" si="4"/>
        <v>4.2480720370542777E-2</v>
      </c>
      <c r="K45" s="83">
        <f t="shared" si="4"/>
        <v>4.0592888091034438E-2</v>
      </c>
      <c r="L45" s="83">
        <f t="shared" si="4"/>
        <v>2.9597755753197487E-2</v>
      </c>
      <c r="M45" s="83">
        <f t="shared" si="4"/>
        <v>2.0048153676001084E-2</v>
      </c>
      <c r="N45" s="83">
        <f t="shared" si="4"/>
        <v>2.692481461E-2</v>
      </c>
      <c r="O45" s="59"/>
    </row>
    <row r="46" spans="1:15" ht="18" x14ac:dyDescent="0.55000000000000004">
      <c r="A46" s="52"/>
      <c r="D46" s="48"/>
      <c r="E46" s="48"/>
      <c r="F46" s="48"/>
      <c r="G46" s="48"/>
      <c r="H46" s="48"/>
      <c r="I46" s="48"/>
      <c r="J46" s="48"/>
      <c r="K46" s="48"/>
      <c r="L46" s="48"/>
      <c r="M46" s="48"/>
      <c r="N46" s="48"/>
      <c r="O46" s="59"/>
    </row>
    <row r="47" spans="1:15" ht="18" x14ac:dyDescent="0.55000000000000004">
      <c r="A47" s="52" t="s">
        <v>9</v>
      </c>
      <c r="O47" s="59"/>
    </row>
    <row r="48" spans="1:15" x14ac:dyDescent="0.45">
      <c r="A48" s="156" t="s">
        <v>10</v>
      </c>
      <c r="B48" s="53" t="s">
        <v>18</v>
      </c>
      <c r="C48" s="131">
        <v>0.28999999999999998</v>
      </c>
      <c r="D48" s="131">
        <v>0.28999999999999998</v>
      </c>
      <c r="E48" s="131">
        <v>0.28999999999999998</v>
      </c>
      <c r="F48" s="131">
        <v>0.28999999999999998</v>
      </c>
      <c r="G48" s="131">
        <v>0.28999999999999998</v>
      </c>
      <c r="H48" s="131">
        <v>0.28999999999999998</v>
      </c>
      <c r="I48" s="131">
        <v>0.28999999999999998</v>
      </c>
      <c r="J48" s="131">
        <v>0.28999999999999998</v>
      </c>
      <c r="K48" s="131">
        <v>0.28999999999999998</v>
      </c>
      <c r="L48" s="131">
        <v>0.28999999999999998</v>
      </c>
      <c r="M48" s="131">
        <v>0.28999999999999998</v>
      </c>
      <c r="N48" s="131">
        <v>0.28999999999999998</v>
      </c>
      <c r="O48" s="59"/>
    </row>
    <row r="49" spans="1:15" x14ac:dyDescent="0.45">
      <c r="A49" s="156"/>
      <c r="B49" s="53"/>
      <c r="C49" s="131"/>
      <c r="D49" s="131"/>
      <c r="E49" s="131"/>
      <c r="F49" s="131"/>
      <c r="G49" s="131"/>
      <c r="H49" s="131"/>
      <c r="I49" s="131"/>
      <c r="J49" s="131"/>
      <c r="K49" s="131"/>
      <c r="L49" s="131"/>
      <c r="M49" s="131"/>
      <c r="N49" s="131"/>
      <c r="O49" s="59"/>
    </row>
    <row r="50" spans="1:15" x14ac:dyDescent="0.45">
      <c r="A50" s="240" t="s">
        <v>178</v>
      </c>
      <c r="B50" s="61" t="s">
        <v>18</v>
      </c>
      <c r="C50" s="183">
        <f t="shared" ref="C50:N50" si="5">ROUND(C45*C48+C39*(1-C48),4)</f>
        <v>7.0499999999999993E-2</v>
      </c>
      <c r="D50" s="183">
        <f t="shared" si="5"/>
        <v>7.1800000000000003E-2</v>
      </c>
      <c r="E50" s="111">
        <f t="shared" si="5"/>
        <v>6.5100000000000005E-2</v>
      </c>
      <c r="F50" s="111">
        <f t="shared" si="5"/>
        <v>7.5600000000000001E-2</v>
      </c>
      <c r="G50" s="111">
        <f t="shared" si="5"/>
        <v>7.0000000000000007E-2</v>
      </c>
      <c r="H50" s="111">
        <f t="shared" si="5"/>
        <v>6.4000000000000001E-2</v>
      </c>
      <c r="I50" s="111">
        <f t="shared" si="5"/>
        <v>6.2600000000000003E-2</v>
      </c>
      <c r="J50" s="111">
        <f t="shared" si="5"/>
        <v>5.8900000000000001E-2</v>
      </c>
      <c r="K50" s="111">
        <f t="shared" si="5"/>
        <v>5.6899999999999999E-2</v>
      </c>
      <c r="L50" s="111">
        <f t="shared" si="5"/>
        <v>4.99E-2</v>
      </c>
      <c r="M50" s="111">
        <f t="shared" si="5"/>
        <v>4.4499999999999998E-2</v>
      </c>
      <c r="N50" s="111">
        <f t="shared" si="5"/>
        <v>5.2999999999999999E-2</v>
      </c>
      <c r="O50" s="59"/>
    </row>
    <row r="51" spans="1:15" x14ac:dyDescent="0.45">
      <c r="A51" s="1"/>
      <c r="O51" s="59"/>
    </row>
    <row r="52" spans="1:15" s="88" customFormat="1" ht="21" x14ac:dyDescent="0.65">
      <c r="A52" s="62" t="s">
        <v>138</v>
      </c>
      <c r="C52" s="92" t="s">
        <v>42</v>
      </c>
      <c r="D52" s="92" t="s">
        <v>65</v>
      </c>
      <c r="E52" s="92" t="s">
        <v>43</v>
      </c>
      <c r="F52" s="92" t="s">
        <v>43</v>
      </c>
      <c r="G52" s="92" t="s">
        <v>43</v>
      </c>
      <c r="H52" s="92" t="s">
        <v>43</v>
      </c>
      <c r="I52" s="92" t="s">
        <v>43</v>
      </c>
      <c r="J52" s="92" t="s">
        <v>43</v>
      </c>
      <c r="K52" s="92" t="s">
        <v>43</v>
      </c>
      <c r="L52" s="92" t="s">
        <v>43</v>
      </c>
      <c r="M52" s="92" t="s">
        <v>43</v>
      </c>
      <c r="N52" s="92" t="s">
        <v>66</v>
      </c>
      <c r="O52" s="188"/>
    </row>
    <row r="53" spans="1:15" s="88" customFormat="1" ht="15.75" customHeight="1" x14ac:dyDescent="0.45">
      <c r="A53" s="189"/>
      <c r="C53" s="93">
        <v>40878</v>
      </c>
      <c r="D53" s="93">
        <v>41090</v>
      </c>
      <c r="E53" s="93">
        <v>41455</v>
      </c>
      <c r="F53" s="93">
        <v>41820</v>
      </c>
      <c r="G53" s="93">
        <v>42185</v>
      </c>
      <c r="H53" s="93">
        <v>42551</v>
      </c>
      <c r="I53" s="93">
        <v>42916</v>
      </c>
      <c r="J53" s="93">
        <v>43281</v>
      </c>
      <c r="K53" s="93">
        <v>43646</v>
      </c>
      <c r="L53" s="93">
        <v>44012</v>
      </c>
      <c r="M53" s="93">
        <v>44377</v>
      </c>
      <c r="N53" s="93">
        <v>44561</v>
      </c>
      <c r="O53" s="188"/>
    </row>
    <row r="54" spans="1:15" s="88" customFormat="1" x14ac:dyDescent="0.45">
      <c r="A54" s="168" t="s">
        <v>69</v>
      </c>
      <c r="B54" s="123" t="s">
        <v>27</v>
      </c>
      <c r="C54" s="123"/>
      <c r="D54" s="121">
        <f>D53-C53+1</f>
        <v>213</v>
      </c>
      <c r="E54" s="121">
        <f t="shared" ref="E54:N54" si="6">E53-D53</f>
        <v>365</v>
      </c>
      <c r="F54" s="121">
        <f t="shared" si="6"/>
        <v>365</v>
      </c>
      <c r="G54" s="121">
        <f t="shared" si="6"/>
        <v>365</v>
      </c>
      <c r="H54" s="121">
        <f t="shared" si="6"/>
        <v>366</v>
      </c>
      <c r="I54" s="121">
        <f t="shared" si="6"/>
        <v>365</v>
      </c>
      <c r="J54" s="121">
        <f t="shared" si="6"/>
        <v>365</v>
      </c>
      <c r="K54" s="121">
        <f t="shared" si="6"/>
        <v>365</v>
      </c>
      <c r="L54" s="121">
        <f t="shared" si="6"/>
        <v>366</v>
      </c>
      <c r="M54" s="121">
        <f t="shared" si="6"/>
        <v>365</v>
      </c>
      <c r="N54" s="121">
        <f t="shared" si="6"/>
        <v>184</v>
      </c>
      <c r="O54" s="188"/>
    </row>
    <row r="55" spans="1:15" s="88" customFormat="1" ht="11.25" customHeight="1" x14ac:dyDescent="0.45">
      <c r="E55" s="190"/>
      <c r="F55" s="190"/>
      <c r="G55" s="190"/>
      <c r="H55" s="190"/>
      <c r="I55" s="190"/>
      <c r="J55" s="190"/>
      <c r="K55" s="190"/>
      <c r="L55" s="190"/>
      <c r="M55" s="190"/>
      <c r="O55" s="188"/>
    </row>
    <row r="56" spans="1:15" s="88" customFormat="1" ht="18" x14ac:dyDescent="0.55000000000000004">
      <c r="A56" s="52" t="s">
        <v>48</v>
      </c>
      <c r="B56" s="236"/>
      <c r="C56" s="236"/>
      <c r="D56" s="236"/>
      <c r="E56" s="236"/>
      <c r="F56" s="236"/>
      <c r="G56" s="236"/>
      <c r="H56" s="236"/>
      <c r="I56" s="236"/>
      <c r="J56" s="236"/>
      <c r="K56" s="236"/>
      <c r="L56" s="236"/>
      <c r="M56" s="236"/>
      <c r="N56" s="236"/>
      <c r="O56" s="188"/>
    </row>
    <row r="57" spans="1:15" s="88" customFormat="1" x14ac:dyDescent="0.45">
      <c r="A57" s="168" t="s">
        <v>11</v>
      </c>
      <c r="B57" s="123" t="s">
        <v>27</v>
      </c>
      <c r="C57" s="123"/>
      <c r="D57" s="121">
        <f t="shared" ref="D57:N57" si="7">ROUNDDOWN((D54/2),0)</f>
        <v>106</v>
      </c>
      <c r="E57" s="121">
        <f t="shared" si="7"/>
        <v>182</v>
      </c>
      <c r="F57" s="121">
        <f t="shared" si="7"/>
        <v>182</v>
      </c>
      <c r="G57" s="121">
        <f t="shared" si="7"/>
        <v>182</v>
      </c>
      <c r="H57" s="121">
        <f t="shared" si="7"/>
        <v>183</v>
      </c>
      <c r="I57" s="121">
        <f t="shared" si="7"/>
        <v>182</v>
      </c>
      <c r="J57" s="121">
        <f t="shared" si="7"/>
        <v>182</v>
      </c>
      <c r="K57" s="121">
        <f t="shared" si="7"/>
        <v>182</v>
      </c>
      <c r="L57" s="121">
        <f t="shared" si="7"/>
        <v>183</v>
      </c>
      <c r="M57" s="121">
        <f t="shared" si="7"/>
        <v>182</v>
      </c>
      <c r="N57" s="121">
        <f t="shared" si="7"/>
        <v>92</v>
      </c>
      <c r="O57" s="188"/>
    </row>
    <row r="58" spans="1:15" s="88" customFormat="1" x14ac:dyDescent="0.45">
      <c r="A58" s="168" t="s">
        <v>13</v>
      </c>
      <c r="B58" s="123" t="s">
        <v>44</v>
      </c>
      <c r="C58" s="123"/>
      <c r="D58" s="170">
        <f t="shared" ref="D58:N58" si="8">D53-D57+1</f>
        <v>40985</v>
      </c>
      <c r="E58" s="170">
        <f t="shared" si="8"/>
        <v>41274</v>
      </c>
      <c r="F58" s="170">
        <f t="shared" si="8"/>
        <v>41639</v>
      </c>
      <c r="G58" s="170">
        <f t="shared" si="8"/>
        <v>42004</v>
      </c>
      <c r="H58" s="170">
        <f t="shared" si="8"/>
        <v>42369</v>
      </c>
      <c r="I58" s="170">
        <f t="shared" si="8"/>
        <v>42735</v>
      </c>
      <c r="J58" s="170">
        <f t="shared" si="8"/>
        <v>43100</v>
      </c>
      <c r="K58" s="170">
        <f t="shared" si="8"/>
        <v>43465</v>
      </c>
      <c r="L58" s="170">
        <f t="shared" si="8"/>
        <v>43830</v>
      </c>
      <c r="M58" s="170">
        <f t="shared" si="8"/>
        <v>44196</v>
      </c>
      <c r="N58" s="170">
        <f t="shared" si="8"/>
        <v>44470</v>
      </c>
      <c r="O58" s="188"/>
    </row>
    <row r="59" spans="1:15" s="88" customFormat="1" x14ac:dyDescent="0.45">
      <c r="A59" s="168" t="s">
        <v>45</v>
      </c>
      <c r="B59" s="123" t="s">
        <v>27</v>
      </c>
      <c r="C59" s="123"/>
      <c r="D59" s="121">
        <f t="shared" ref="D59:M59" si="9">$N$53-D58</f>
        <v>3576</v>
      </c>
      <c r="E59" s="121">
        <f t="shared" si="9"/>
        <v>3287</v>
      </c>
      <c r="F59" s="121">
        <f t="shared" si="9"/>
        <v>2922</v>
      </c>
      <c r="G59" s="121">
        <f t="shared" si="9"/>
        <v>2557</v>
      </c>
      <c r="H59" s="121">
        <f t="shared" si="9"/>
        <v>2192</v>
      </c>
      <c r="I59" s="121">
        <f t="shared" si="9"/>
        <v>1826</v>
      </c>
      <c r="J59" s="121">
        <f t="shared" si="9"/>
        <v>1461</v>
      </c>
      <c r="K59" s="121">
        <f t="shared" si="9"/>
        <v>1096</v>
      </c>
      <c r="L59" s="121">
        <f t="shared" si="9"/>
        <v>731</v>
      </c>
      <c r="M59" s="121">
        <f t="shared" si="9"/>
        <v>365</v>
      </c>
      <c r="N59" s="121">
        <f>$N$53-N58</f>
        <v>91</v>
      </c>
      <c r="O59" s="188"/>
    </row>
    <row r="60" spans="1:15" s="88" customFormat="1" x14ac:dyDescent="0.45">
      <c r="A60" s="168" t="s">
        <v>51</v>
      </c>
      <c r="B60" s="123" t="s">
        <v>30</v>
      </c>
      <c r="C60" s="123"/>
      <c r="D60" s="122">
        <f>D59/365.25</f>
        <v>9.7905544147843937</v>
      </c>
      <c r="E60" s="122">
        <f t="shared" ref="E60:N60" si="10">E59/365.25</f>
        <v>8.9993155373032163</v>
      </c>
      <c r="F60" s="122">
        <f t="shared" si="10"/>
        <v>8</v>
      </c>
      <c r="G60" s="122">
        <f t="shared" si="10"/>
        <v>7.0006844626967828</v>
      </c>
      <c r="H60" s="122">
        <f t="shared" si="10"/>
        <v>6.0013689253935665</v>
      </c>
      <c r="I60" s="122">
        <f t="shared" si="10"/>
        <v>4.9993155373032172</v>
      </c>
      <c r="J60" s="122">
        <f t="shared" si="10"/>
        <v>4</v>
      </c>
      <c r="K60" s="122">
        <f t="shared" si="10"/>
        <v>3.0006844626967832</v>
      </c>
      <c r="L60" s="122">
        <f t="shared" si="10"/>
        <v>2.001368925393566</v>
      </c>
      <c r="M60" s="122">
        <f t="shared" si="10"/>
        <v>0.99931553730321698</v>
      </c>
      <c r="N60" s="122">
        <f t="shared" si="10"/>
        <v>0.24914442162902123</v>
      </c>
      <c r="O60" s="188"/>
    </row>
    <row r="61" spans="1:15" s="88" customFormat="1" ht="18" x14ac:dyDescent="0.55000000000000004">
      <c r="A61" s="52"/>
      <c r="E61" s="190"/>
      <c r="F61" s="190"/>
      <c r="G61" s="190"/>
      <c r="H61" s="190"/>
      <c r="I61" s="190"/>
      <c r="J61" s="190"/>
      <c r="K61" s="190"/>
      <c r="L61" s="190"/>
      <c r="M61" s="190"/>
      <c r="O61" s="188"/>
    </row>
    <row r="62" spans="1:15" s="88" customFormat="1" ht="18" x14ac:dyDescent="0.55000000000000004">
      <c r="A62" s="52" t="s">
        <v>67</v>
      </c>
      <c r="N62" s="191"/>
      <c r="O62" s="188"/>
    </row>
    <row r="63" spans="1:15" s="88" customFormat="1" x14ac:dyDescent="0.45">
      <c r="A63" s="168" t="s">
        <v>42</v>
      </c>
      <c r="B63" s="123" t="s">
        <v>44</v>
      </c>
      <c r="C63" s="170">
        <f>C53</f>
        <v>40878</v>
      </c>
      <c r="D63" s="192"/>
      <c r="E63" s="193"/>
      <c r="F63" s="193"/>
      <c r="G63" s="193"/>
      <c r="H63" s="193"/>
      <c r="I63" s="193"/>
      <c r="J63" s="193"/>
      <c r="K63" s="193"/>
      <c r="L63" s="193"/>
      <c r="M63" s="193"/>
      <c r="N63" s="193"/>
      <c r="O63" s="188"/>
    </row>
    <row r="64" spans="1:15" s="88" customFormat="1" x14ac:dyDescent="0.45">
      <c r="A64" s="168" t="s">
        <v>68</v>
      </c>
      <c r="B64" s="123" t="s">
        <v>27</v>
      </c>
      <c r="C64" s="121">
        <f>$N$53-C63+1</f>
        <v>3684</v>
      </c>
      <c r="D64" s="192"/>
      <c r="E64" s="193"/>
      <c r="F64" s="193"/>
      <c r="G64" s="193"/>
      <c r="H64" s="193"/>
      <c r="I64" s="193"/>
      <c r="J64" s="193"/>
      <c r="K64" s="193"/>
      <c r="L64" s="193"/>
      <c r="M64" s="193"/>
      <c r="N64" s="193"/>
      <c r="O64" s="188"/>
    </row>
    <row r="65" spans="1:15" s="88" customFormat="1" x14ac:dyDescent="0.45">
      <c r="A65" s="168" t="s">
        <v>51</v>
      </c>
      <c r="B65" s="123" t="s">
        <v>30</v>
      </c>
      <c r="C65" s="122">
        <f>C64/365.25</f>
        <v>10.086242299794661</v>
      </c>
      <c r="D65" s="121"/>
      <c r="E65" s="193"/>
      <c r="F65" s="193"/>
      <c r="G65" s="193"/>
      <c r="H65" s="193"/>
      <c r="I65" s="193"/>
      <c r="J65" s="193"/>
      <c r="K65" s="193"/>
      <c r="L65" s="193"/>
      <c r="M65" s="193"/>
      <c r="N65" s="193"/>
      <c r="O65" s="188"/>
    </row>
    <row r="66" spans="1:15" s="88" customFormat="1" ht="18" x14ac:dyDescent="0.55000000000000004">
      <c r="A66" s="52"/>
      <c r="E66" s="190"/>
      <c r="F66" s="190"/>
      <c r="G66" s="190"/>
      <c r="H66" s="190"/>
      <c r="I66" s="190"/>
      <c r="J66" s="190"/>
      <c r="K66" s="190"/>
      <c r="L66" s="190"/>
      <c r="M66" s="190"/>
      <c r="O66" s="188"/>
    </row>
    <row r="67" spans="1:15" s="88" customFormat="1" ht="18" x14ac:dyDescent="0.55000000000000004">
      <c r="A67" s="52" t="s">
        <v>47</v>
      </c>
      <c r="N67" s="191"/>
      <c r="O67" s="188"/>
    </row>
    <row r="68" spans="1:15" s="88" customFormat="1" x14ac:dyDescent="0.45">
      <c r="A68" s="168" t="s">
        <v>12</v>
      </c>
      <c r="B68" s="123" t="s">
        <v>27</v>
      </c>
      <c r="C68" s="123"/>
      <c r="D68" s="121">
        <f t="shared" ref="D68:N68" si="11">ROUNDDOWN((D53-D69),0)</f>
        <v>72</v>
      </c>
      <c r="E68" s="121">
        <f t="shared" si="11"/>
        <v>148</v>
      </c>
      <c r="F68" s="121">
        <f t="shared" si="11"/>
        <v>148</v>
      </c>
      <c r="G68" s="121">
        <f t="shared" si="11"/>
        <v>148</v>
      </c>
      <c r="H68" s="121">
        <f t="shared" si="11"/>
        <v>149</v>
      </c>
      <c r="I68" s="121">
        <f t="shared" si="11"/>
        <v>148</v>
      </c>
      <c r="J68" s="121">
        <f t="shared" si="11"/>
        <v>148</v>
      </c>
      <c r="K68" s="121">
        <f t="shared" si="11"/>
        <v>148</v>
      </c>
      <c r="L68" s="121">
        <f t="shared" si="11"/>
        <v>149</v>
      </c>
      <c r="M68" s="121">
        <f t="shared" si="11"/>
        <v>148</v>
      </c>
      <c r="N68" s="121">
        <f t="shared" si="11"/>
        <v>58</v>
      </c>
      <c r="O68" s="188"/>
    </row>
    <row r="69" spans="1:15" s="88" customFormat="1" x14ac:dyDescent="0.45">
      <c r="A69" s="168" t="s">
        <v>14</v>
      </c>
      <c r="B69" s="123" t="s">
        <v>44</v>
      </c>
      <c r="C69" s="123"/>
      <c r="D69" s="170">
        <f t="shared" ref="D69:N69" si="12">D$5-(INT(D$54/2))+34</f>
        <v>41018</v>
      </c>
      <c r="E69" s="194">
        <f t="shared" si="12"/>
        <v>41307</v>
      </c>
      <c r="F69" s="194">
        <f t="shared" si="12"/>
        <v>41672</v>
      </c>
      <c r="G69" s="194">
        <f t="shared" si="12"/>
        <v>42037</v>
      </c>
      <c r="H69" s="194">
        <f t="shared" si="12"/>
        <v>42402</v>
      </c>
      <c r="I69" s="194">
        <f t="shared" si="12"/>
        <v>42768</v>
      </c>
      <c r="J69" s="194">
        <f t="shared" si="12"/>
        <v>43133</v>
      </c>
      <c r="K69" s="194">
        <f t="shared" si="12"/>
        <v>43498</v>
      </c>
      <c r="L69" s="194">
        <f t="shared" si="12"/>
        <v>43863</v>
      </c>
      <c r="M69" s="194">
        <f t="shared" si="12"/>
        <v>44229</v>
      </c>
      <c r="N69" s="194">
        <f t="shared" si="12"/>
        <v>44503</v>
      </c>
      <c r="O69" s="188"/>
    </row>
    <row r="70" spans="1:15" s="88" customFormat="1" x14ac:dyDescent="0.45">
      <c r="A70" s="168" t="s">
        <v>46</v>
      </c>
      <c r="B70" s="123" t="s">
        <v>27</v>
      </c>
      <c r="C70" s="123"/>
      <c r="D70" s="121">
        <f t="shared" ref="D70:M70" si="13">$N$53-D69</f>
        <v>3543</v>
      </c>
      <c r="E70" s="121">
        <f t="shared" si="13"/>
        <v>3254</v>
      </c>
      <c r="F70" s="121">
        <f t="shared" si="13"/>
        <v>2889</v>
      </c>
      <c r="G70" s="121">
        <f t="shared" si="13"/>
        <v>2524</v>
      </c>
      <c r="H70" s="121">
        <f t="shared" si="13"/>
        <v>2159</v>
      </c>
      <c r="I70" s="121">
        <f t="shared" si="13"/>
        <v>1793</v>
      </c>
      <c r="J70" s="121">
        <f t="shared" si="13"/>
        <v>1428</v>
      </c>
      <c r="K70" s="121">
        <f t="shared" si="13"/>
        <v>1063</v>
      </c>
      <c r="L70" s="121">
        <f t="shared" si="13"/>
        <v>698</v>
      </c>
      <c r="M70" s="121">
        <f t="shared" si="13"/>
        <v>332</v>
      </c>
      <c r="N70" s="121">
        <f>$N$53-N69</f>
        <v>58</v>
      </c>
      <c r="O70" s="188"/>
    </row>
    <row r="71" spans="1:15" s="88" customFormat="1" x14ac:dyDescent="0.45">
      <c r="A71" s="168" t="s">
        <v>51</v>
      </c>
      <c r="B71" s="123" t="s">
        <v>30</v>
      </c>
      <c r="C71" s="123"/>
      <c r="D71" s="122">
        <f>D70/365.25</f>
        <v>9.7002053388090346</v>
      </c>
      <c r="E71" s="122">
        <f t="shared" ref="E71:M71" si="14">E70/365.25</f>
        <v>8.9089664613278572</v>
      </c>
      <c r="F71" s="122">
        <f t="shared" si="14"/>
        <v>7.9096509240246409</v>
      </c>
      <c r="G71" s="122">
        <f t="shared" si="14"/>
        <v>6.9103353867214237</v>
      </c>
      <c r="H71" s="122">
        <f t="shared" si="14"/>
        <v>5.9110198494182065</v>
      </c>
      <c r="I71" s="122">
        <f t="shared" si="14"/>
        <v>4.9089664613278572</v>
      </c>
      <c r="J71" s="122">
        <f t="shared" si="14"/>
        <v>3.9096509240246409</v>
      </c>
      <c r="K71" s="122">
        <f t="shared" si="14"/>
        <v>2.9103353867214237</v>
      </c>
      <c r="L71" s="122">
        <f t="shared" si="14"/>
        <v>1.9110198494182067</v>
      </c>
      <c r="M71" s="122">
        <f t="shared" si="14"/>
        <v>0.90896646132785763</v>
      </c>
      <c r="N71" s="122">
        <f t="shared" ref="N71" si="15">N70/365.25</f>
        <v>0.15879534565366188</v>
      </c>
      <c r="O71" s="188"/>
    </row>
    <row r="72" spans="1:15" x14ac:dyDescent="0.45">
      <c r="A72" s="51"/>
      <c r="B72" s="89"/>
      <c r="C72" s="89"/>
      <c r="D72" s="89"/>
      <c r="E72" s="78"/>
      <c r="F72" s="89"/>
      <c r="G72" s="89"/>
      <c r="H72" s="89"/>
      <c r="I72" s="89"/>
      <c r="J72" s="89"/>
      <c r="K72" s="89"/>
      <c r="L72" s="89"/>
      <c r="M72" s="89"/>
      <c r="N72" s="89"/>
      <c r="O72" s="59"/>
    </row>
    <row r="73" spans="1:15" ht="21" x14ac:dyDescent="0.65">
      <c r="A73" s="62" t="s">
        <v>137</v>
      </c>
      <c r="C73" s="92"/>
      <c r="D73" s="92"/>
      <c r="E73" s="92"/>
      <c r="F73" s="92"/>
      <c r="G73" s="92"/>
      <c r="H73" s="92"/>
      <c r="I73" s="92"/>
      <c r="J73" s="92"/>
      <c r="K73" s="92"/>
      <c r="L73" s="92"/>
      <c r="M73" s="92"/>
      <c r="N73" s="92"/>
      <c r="O73" s="59"/>
    </row>
    <row r="74" spans="1:15" ht="18" x14ac:dyDescent="0.55000000000000004">
      <c r="A74" s="52"/>
      <c r="C74" s="93">
        <f>C53</f>
        <v>40878</v>
      </c>
      <c r="D74" s="93">
        <f t="shared" ref="D74:N74" si="16">D32</f>
        <v>40985</v>
      </c>
      <c r="E74" s="93">
        <f t="shared" si="16"/>
        <v>41274</v>
      </c>
      <c r="F74" s="93">
        <f t="shared" si="16"/>
        <v>41639</v>
      </c>
      <c r="G74" s="93">
        <f t="shared" si="16"/>
        <v>42004</v>
      </c>
      <c r="H74" s="93">
        <f t="shared" si="16"/>
        <v>42369</v>
      </c>
      <c r="I74" s="93">
        <f t="shared" si="16"/>
        <v>42735</v>
      </c>
      <c r="J74" s="93">
        <f t="shared" si="16"/>
        <v>43100</v>
      </c>
      <c r="K74" s="93">
        <f t="shared" si="16"/>
        <v>43465</v>
      </c>
      <c r="L74" s="93">
        <f t="shared" si="16"/>
        <v>43830</v>
      </c>
      <c r="M74" s="93">
        <f t="shared" si="16"/>
        <v>44196</v>
      </c>
      <c r="N74" s="93">
        <f t="shared" si="16"/>
        <v>44470</v>
      </c>
      <c r="O74" s="59"/>
    </row>
    <row r="75" spans="1:15" ht="14.25" customHeight="1" x14ac:dyDescent="0.55000000000000004">
      <c r="A75" s="52"/>
      <c r="C75" s="88"/>
      <c r="D75" s="88"/>
      <c r="O75" s="59"/>
    </row>
    <row r="76" spans="1:15" ht="18" x14ac:dyDescent="0.55000000000000004">
      <c r="A76" s="52" t="s">
        <v>170</v>
      </c>
      <c r="B76" s="61"/>
      <c r="C76" s="76"/>
      <c r="D76" s="76"/>
      <c r="E76" s="76"/>
      <c r="F76" s="76"/>
      <c r="G76" s="76"/>
      <c r="H76" s="76"/>
      <c r="I76" s="76"/>
      <c r="J76" s="76"/>
      <c r="K76" s="76"/>
      <c r="L76" s="76"/>
      <c r="M76" s="76"/>
      <c r="N76" s="76"/>
      <c r="O76" s="59"/>
    </row>
    <row r="77" spans="1:15" x14ac:dyDescent="0.45">
      <c r="A77" s="156" t="s">
        <v>51</v>
      </c>
      <c r="B77" s="89" t="s">
        <v>30</v>
      </c>
      <c r="C77" s="91"/>
      <c r="D77" s="91">
        <f t="shared" ref="D77:N77" si="17">D60</f>
        <v>9.7905544147843937</v>
      </c>
      <c r="E77" s="91">
        <f t="shared" si="17"/>
        <v>8.9993155373032163</v>
      </c>
      <c r="F77" s="91">
        <f t="shared" si="17"/>
        <v>8</v>
      </c>
      <c r="G77" s="91">
        <f t="shared" si="17"/>
        <v>7.0006844626967828</v>
      </c>
      <c r="H77" s="91">
        <f t="shared" si="17"/>
        <v>6.0013689253935665</v>
      </c>
      <c r="I77" s="91">
        <f t="shared" si="17"/>
        <v>4.9993155373032172</v>
      </c>
      <c r="J77" s="91">
        <f t="shared" si="17"/>
        <v>4</v>
      </c>
      <c r="K77" s="91">
        <f t="shared" si="17"/>
        <v>3.0006844626967832</v>
      </c>
      <c r="L77" s="91">
        <f t="shared" si="17"/>
        <v>2.001368925393566</v>
      </c>
      <c r="M77" s="91">
        <f t="shared" si="17"/>
        <v>0.99931553730321698</v>
      </c>
      <c r="N77" s="91">
        <f t="shared" si="17"/>
        <v>0.24914442162902123</v>
      </c>
      <c r="O77" s="59"/>
    </row>
    <row r="78" spans="1:15" x14ac:dyDescent="0.45">
      <c r="A78" s="156" t="s">
        <v>33</v>
      </c>
      <c r="B78" s="123" t="s">
        <v>34</v>
      </c>
      <c r="C78" s="102"/>
      <c r="D78" s="91">
        <f t="shared" ref="D78:N78" si="18">1+D50</f>
        <v>1.0718000000000001</v>
      </c>
      <c r="E78" s="91">
        <f t="shared" si="18"/>
        <v>1.0650999999999999</v>
      </c>
      <c r="F78" s="91">
        <f t="shared" si="18"/>
        <v>1.0756000000000001</v>
      </c>
      <c r="G78" s="91">
        <f t="shared" si="18"/>
        <v>1.07</v>
      </c>
      <c r="H78" s="91">
        <f t="shared" si="18"/>
        <v>1.0640000000000001</v>
      </c>
      <c r="I78" s="91">
        <f t="shared" si="18"/>
        <v>1.0626</v>
      </c>
      <c r="J78" s="91">
        <f t="shared" si="18"/>
        <v>1.0589</v>
      </c>
      <c r="K78" s="91">
        <f t="shared" si="18"/>
        <v>1.0569</v>
      </c>
      <c r="L78" s="91">
        <f t="shared" si="18"/>
        <v>1.0499000000000001</v>
      </c>
      <c r="M78" s="91">
        <f t="shared" si="18"/>
        <v>1.0445</v>
      </c>
      <c r="N78" s="91">
        <f t="shared" si="18"/>
        <v>1.0529999999999999</v>
      </c>
      <c r="O78" s="59"/>
    </row>
    <row r="79" spans="1:15" x14ac:dyDescent="0.45">
      <c r="A79" s="156" t="s">
        <v>173</v>
      </c>
      <c r="B79" s="89" t="s">
        <v>24</v>
      </c>
      <c r="C79" s="89"/>
      <c r="D79" s="91">
        <f t="shared" ref="D79:N79" si="19">D78^D77</f>
        <v>1.9716523217775115</v>
      </c>
      <c r="E79" s="91">
        <f t="shared" si="19"/>
        <v>1.76398429597453</v>
      </c>
      <c r="F79" s="91">
        <f t="shared" si="19"/>
        <v>1.7914568352908242</v>
      </c>
      <c r="G79" s="91">
        <f t="shared" si="19"/>
        <v>1.6058558416530693</v>
      </c>
      <c r="H79" s="91">
        <f t="shared" si="19"/>
        <v>1.4510642711998849</v>
      </c>
      <c r="I79" s="91">
        <f t="shared" si="19"/>
        <v>1.3546621879514464</v>
      </c>
      <c r="J79" s="91">
        <f t="shared" si="19"/>
        <v>1.2572446412940239</v>
      </c>
      <c r="K79" s="91">
        <f t="shared" si="19"/>
        <v>1.1806417697833558</v>
      </c>
      <c r="L79" s="91">
        <f t="shared" si="19"/>
        <v>1.1023634907865856</v>
      </c>
      <c r="M79" s="91">
        <f t="shared" si="19"/>
        <v>1.0444688740048842</v>
      </c>
      <c r="N79" s="122">
        <f t="shared" si="19"/>
        <v>1.0129497546107082</v>
      </c>
      <c r="O79" s="59"/>
    </row>
    <row r="80" spans="1:15" x14ac:dyDescent="0.45">
      <c r="A80" s="113"/>
      <c r="B80" s="123"/>
      <c r="C80" s="123"/>
      <c r="D80" s="94"/>
      <c r="E80" s="94"/>
      <c r="F80" s="94"/>
      <c r="G80" s="94"/>
      <c r="H80" s="94"/>
      <c r="I80" s="94"/>
      <c r="J80" s="94"/>
      <c r="K80" s="94"/>
      <c r="L80" s="94"/>
      <c r="M80" s="94"/>
      <c r="N80" s="94"/>
      <c r="O80" s="59"/>
    </row>
    <row r="81" spans="1:15" ht="18" x14ac:dyDescent="0.55000000000000004">
      <c r="A81" s="52" t="s">
        <v>171</v>
      </c>
      <c r="B81" s="88"/>
      <c r="C81" s="88"/>
      <c r="N81" s="81"/>
      <c r="O81" s="59"/>
    </row>
    <row r="82" spans="1:15" x14ac:dyDescent="0.45">
      <c r="A82" s="168" t="s">
        <v>51</v>
      </c>
      <c r="B82" s="123" t="s">
        <v>30</v>
      </c>
      <c r="C82" s="122">
        <f>C65</f>
        <v>10.086242299794661</v>
      </c>
      <c r="D82" s="90"/>
      <c r="E82" s="87"/>
      <c r="F82" s="87"/>
      <c r="G82" s="87"/>
      <c r="H82" s="87"/>
      <c r="I82" s="87"/>
      <c r="J82" s="87"/>
      <c r="K82" s="87"/>
      <c r="L82" s="87"/>
      <c r="M82" s="87"/>
      <c r="N82" s="87"/>
      <c r="O82" s="59"/>
    </row>
    <row r="83" spans="1:15" x14ac:dyDescent="0.45">
      <c r="A83" s="168" t="s">
        <v>33</v>
      </c>
      <c r="B83" s="123" t="s">
        <v>34</v>
      </c>
      <c r="C83" s="122">
        <f>1+C50</f>
        <v>1.0705</v>
      </c>
      <c r="D83" s="103"/>
      <c r="E83" s="103"/>
      <c r="F83" s="103"/>
      <c r="G83" s="103"/>
      <c r="H83" s="103"/>
      <c r="I83" s="103"/>
      <c r="J83" s="103"/>
      <c r="K83" s="103"/>
      <c r="L83" s="103"/>
      <c r="M83" s="103"/>
      <c r="N83" s="103"/>
      <c r="O83" s="59"/>
    </row>
    <row r="84" spans="1:15" x14ac:dyDescent="0.45">
      <c r="A84" s="168" t="s">
        <v>175</v>
      </c>
      <c r="B84" s="123" t="s">
        <v>24</v>
      </c>
      <c r="C84" s="122">
        <f>C83^C82</f>
        <v>1.9880089667234626</v>
      </c>
      <c r="D84" s="103"/>
      <c r="E84" s="103"/>
      <c r="F84" s="103"/>
      <c r="G84" s="103"/>
      <c r="H84" s="103"/>
      <c r="I84" s="103"/>
      <c r="J84" s="103"/>
      <c r="K84" s="103"/>
      <c r="L84" s="103"/>
      <c r="M84" s="103"/>
      <c r="N84" s="103"/>
      <c r="O84" s="59"/>
    </row>
    <row r="85" spans="1:15" x14ac:dyDescent="0.45">
      <c r="A85" s="113"/>
      <c r="B85" s="123"/>
      <c r="C85" s="123"/>
      <c r="D85" s="123"/>
      <c r="E85" s="123"/>
      <c r="F85" s="123"/>
      <c r="G85" s="123"/>
      <c r="H85" s="123"/>
      <c r="I85" s="123"/>
      <c r="J85" s="123"/>
      <c r="K85" s="123"/>
      <c r="L85" s="123"/>
      <c r="M85" s="123"/>
      <c r="N85" s="123"/>
      <c r="O85" s="59"/>
    </row>
    <row r="86" spans="1:15" ht="18" x14ac:dyDescent="0.55000000000000004">
      <c r="A86" s="52" t="s">
        <v>172</v>
      </c>
      <c r="N86" s="81"/>
      <c r="O86" s="59"/>
    </row>
    <row r="87" spans="1:15" x14ac:dyDescent="0.45">
      <c r="A87" s="156" t="s">
        <v>51</v>
      </c>
      <c r="B87" s="89" t="s">
        <v>30</v>
      </c>
      <c r="C87" s="89"/>
      <c r="D87" s="91">
        <f t="shared" ref="D87:N87" si="20">D71</f>
        <v>9.7002053388090346</v>
      </c>
      <c r="E87" s="91">
        <f t="shared" si="20"/>
        <v>8.9089664613278572</v>
      </c>
      <c r="F87" s="91">
        <f t="shared" si="20"/>
        <v>7.9096509240246409</v>
      </c>
      <c r="G87" s="91">
        <f t="shared" si="20"/>
        <v>6.9103353867214237</v>
      </c>
      <c r="H87" s="91">
        <f t="shared" si="20"/>
        <v>5.9110198494182065</v>
      </c>
      <c r="I87" s="91">
        <f t="shared" si="20"/>
        <v>4.9089664613278572</v>
      </c>
      <c r="J87" s="91">
        <f t="shared" si="20"/>
        <v>3.9096509240246409</v>
      </c>
      <c r="K87" s="91">
        <f t="shared" si="20"/>
        <v>2.9103353867214237</v>
      </c>
      <c r="L87" s="91">
        <f t="shared" si="20"/>
        <v>1.9110198494182067</v>
      </c>
      <c r="M87" s="91">
        <f t="shared" si="20"/>
        <v>0.90896646132785763</v>
      </c>
      <c r="N87" s="91">
        <f t="shared" si="20"/>
        <v>0.15879534565366188</v>
      </c>
      <c r="O87" s="59"/>
    </row>
    <row r="88" spans="1:15" x14ac:dyDescent="0.45">
      <c r="A88" s="156" t="s">
        <v>33</v>
      </c>
      <c r="B88" s="89" t="s">
        <v>34</v>
      </c>
      <c r="C88" s="89"/>
      <c r="D88" s="91">
        <f t="shared" ref="D88:N88" si="21">1+D50</f>
        <v>1.0718000000000001</v>
      </c>
      <c r="E88" s="91">
        <f t="shared" si="21"/>
        <v>1.0650999999999999</v>
      </c>
      <c r="F88" s="91">
        <f t="shared" si="21"/>
        <v>1.0756000000000001</v>
      </c>
      <c r="G88" s="91">
        <f t="shared" si="21"/>
        <v>1.07</v>
      </c>
      <c r="H88" s="91">
        <f t="shared" si="21"/>
        <v>1.0640000000000001</v>
      </c>
      <c r="I88" s="91">
        <f t="shared" si="21"/>
        <v>1.0626</v>
      </c>
      <c r="J88" s="91">
        <f t="shared" si="21"/>
        <v>1.0589</v>
      </c>
      <c r="K88" s="91">
        <f t="shared" si="21"/>
        <v>1.0569</v>
      </c>
      <c r="L88" s="91">
        <f t="shared" si="21"/>
        <v>1.0499000000000001</v>
      </c>
      <c r="M88" s="91">
        <f t="shared" si="21"/>
        <v>1.0445</v>
      </c>
      <c r="N88" s="91">
        <f t="shared" si="21"/>
        <v>1.0529999999999999</v>
      </c>
      <c r="O88" s="59"/>
    </row>
    <row r="89" spans="1:15" x14ac:dyDescent="0.45">
      <c r="A89" s="156" t="s">
        <v>176</v>
      </c>
      <c r="B89" s="89" t="s">
        <v>24</v>
      </c>
      <c r="C89" s="89"/>
      <c r="D89" s="91">
        <f t="shared" ref="D89:N89" si="22">D88^D87</f>
        <v>1.9593390078055666</v>
      </c>
      <c r="E89" s="91">
        <f t="shared" si="22"/>
        <v>1.7539613476843365</v>
      </c>
      <c r="F89" s="91">
        <f t="shared" si="22"/>
        <v>1.7796997050243895</v>
      </c>
      <c r="G89" s="91">
        <f t="shared" si="22"/>
        <v>1.5960693536738424</v>
      </c>
      <c r="H89" s="91">
        <f t="shared" si="22"/>
        <v>1.4429540372853003</v>
      </c>
      <c r="I89" s="91">
        <f t="shared" si="22"/>
        <v>1.3472510185593161</v>
      </c>
      <c r="J89" s="91">
        <f t="shared" si="22"/>
        <v>1.2507605408411417</v>
      </c>
      <c r="K89" s="91">
        <f t="shared" si="22"/>
        <v>1.1747533807929349</v>
      </c>
      <c r="L89" s="91">
        <f t="shared" si="22"/>
        <v>1.0975242502539282</v>
      </c>
      <c r="M89" s="91">
        <f t="shared" si="22"/>
        <v>1.0403683741122254</v>
      </c>
      <c r="N89" s="122">
        <f t="shared" si="22"/>
        <v>1.0082344229478826</v>
      </c>
      <c r="O89" s="59"/>
    </row>
    <row r="90" spans="1:15" x14ac:dyDescent="0.45">
      <c r="A90" s="51"/>
      <c r="B90" s="89"/>
      <c r="C90" s="89"/>
      <c r="D90" s="132"/>
      <c r="E90" s="132"/>
      <c r="F90" s="132"/>
      <c r="G90" s="132"/>
      <c r="H90" s="132"/>
      <c r="I90" s="132"/>
      <c r="J90" s="132"/>
      <c r="K90" s="132"/>
      <c r="L90" s="132"/>
      <c r="M90" s="132"/>
      <c r="N90" s="132"/>
      <c r="O90" s="59"/>
    </row>
    <row r="91" spans="1:15" ht="21" x14ac:dyDescent="0.65">
      <c r="A91" s="62" t="s">
        <v>19</v>
      </c>
      <c r="C91" s="92" t="s">
        <v>42</v>
      </c>
      <c r="D91" s="92" t="s">
        <v>65</v>
      </c>
      <c r="E91" s="92" t="s">
        <v>43</v>
      </c>
      <c r="F91" s="92" t="s">
        <v>43</v>
      </c>
      <c r="G91" s="92" t="s">
        <v>43</v>
      </c>
      <c r="H91" s="92" t="s">
        <v>43</v>
      </c>
      <c r="I91" s="92" t="s">
        <v>43</v>
      </c>
      <c r="J91" s="92" t="s">
        <v>43</v>
      </c>
      <c r="K91" s="92" t="s">
        <v>43</v>
      </c>
      <c r="L91" s="92" t="s">
        <v>43</v>
      </c>
      <c r="M91" s="92" t="s">
        <v>43</v>
      </c>
      <c r="N91" s="92" t="s">
        <v>66</v>
      </c>
      <c r="O91" s="59"/>
    </row>
    <row r="92" spans="1:15" ht="18" x14ac:dyDescent="0.55000000000000004">
      <c r="A92" s="52"/>
      <c r="C92" s="93">
        <f>$C$53</f>
        <v>40878</v>
      </c>
      <c r="D92" s="93">
        <f>$D$53</f>
        <v>41090</v>
      </c>
      <c r="E92" s="93">
        <f>$E$53</f>
        <v>41455</v>
      </c>
      <c r="F92" s="93">
        <f>$F$53</f>
        <v>41820</v>
      </c>
      <c r="G92" s="93">
        <f>$G$53</f>
        <v>42185</v>
      </c>
      <c r="H92" s="93">
        <f>$H$53</f>
        <v>42551</v>
      </c>
      <c r="I92" s="93">
        <f>$I$53</f>
        <v>42916</v>
      </c>
      <c r="J92" s="93">
        <f>$J$53</f>
        <v>43281</v>
      </c>
      <c r="K92" s="93">
        <f>$K$53</f>
        <v>43646</v>
      </c>
      <c r="L92" s="93">
        <f>$L$53</f>
        <v>44012</v>
      </c>
      <c r="M92" s="93">
        <f>$M$53</f>
        <v>44377</v>
      </c>
      <c r="N92" s="93">
        <f>N$53</f>
        <v>44561</v>
      </c>
      <c r="O92" s="59"/>
    </row>
    <row r="93" spans="1:15" ht="18" x14ac:dyDescent="0.55000000000000004">
      <c r="A93" s="52" t="s">
        <v>133</v>
      </c>
      <c r="O93" s="59"/>
    </row>
    <row r="94" spans="1:15" x14ac:dyDescent="0.45">
      <c r="A94" s="156" t="s">
        <v>177</v>
      </c>
      <c r="B94" s="54" t="s">
        <v>16</v>
      </c>
      <c r="C94" s="129">
        <v>6365.8919999999998</v>
      </c>
      <c r="D94" s="129">
        <v>6365.8919999999998</v>
      </c>
      <c r="E94" s="129">
        <v>105417.338</v>
      </c>
      <c r="F94" s="129">
        <v>143007.416</v>
      </c>
      <c r="G94" s="129">
        <v>139155.75399999999</v>
      </c>
      <c r="H94" s="129">
        <v>130097.09399999998</v>
      </c>
      <c r="I94" s="129">
        <v>109257.66800000001</v>
      </c>
      <c r="J94" s="129">
        <v>111314.788</v>
      </c>
      <c r="K94" s="129">
        <v>160043.19</v>
      </c>
      <c r="L94" s="129">
        <v>155710.15499999997</v>
      </c>
      <c r="M94" s="129">
        <v>122132.40600000051</v>
      </c>
      <c r="N94" s="129">
        <v>38944.249000000003</v>
      </c>
      <c r="O94" s="59"/>
    </row>
    <row r="95" spans="1:15" x14ac:dyDescent="0.45">
      <c r="A95" s="156" t="s">
        <v>61</v>
      </c>
      <c r="B95" s="54" t="s">
        <v>16</v>
      </c>
      <c r="C95" s="139"/>
      <c r="D95" s="129">
        <v>0</v>
      </c>
      <c r="E95" s="129">
        <v>0</v>
      </c>
      <c r="F95" s="129">
        <v>0</v>
      </c>
      <c r="G95" s="129">
        <v>0</v>
      </c>
      <c r="H95" s="129">
        <v>0</v>
      </c>
      <c r="I95" s="129">
        <v>0</v>
      </c>
      <c r="J95" s="129">
        <v>0</v>
      </c>
      <c r="K95" s="129">
        <v>0</v>
      </c>
      <c r="L95" s="129">
        <v>0</v>
      </c>
      <c r="M95" s="129">
        <v>0</v>
      </c>
      <c r="N95" s="129">
        <v>0</v>
      </c>
      <c r="O95" s="59"/>
    </row>
    <row r="96" spans="1:15" ht="26.65" x14ac:dyDescent="0.45">
      <c r="A96" s="156" t="s">
        <v>184</v>
      </c>
      <c r="B96" s="51" t="s">
        <v>18</v>
      </c>
      <c r="C96" s="51"/>
      <c r="D96" s="146">
        <v>0.2430313489452853</v>
      </c>
      <c r="E96" s="146">
        <v>0.26618394329023942</v>
      </c>
      <c r="F96" s="146">
        <v>0.30462010235888748</v>
      </c>
      <c r="G96" s="146">
        <v>0.35606075146558436</v>
      </c>
      <c r="H96" s="146">
        <v>0.20980250119960409</v>
      </c>
      <c r="I96" s="146">
        <v>0.42794028479538848</v>
      </c>
      <c r="J96" s="146">
        <v>0.48781652676731496</v>
      </c>
      <c r="K96" s="146">
        <v>0.57938652188173945</v>
      </c>
      <c r="L96" s="250">
        <v>0.7589405400644148</v>
      </c>
      <c r="M96" s="245" t="s">
        <v>200</v>
      </c>
      <c r="N96" s="245" t="s">
        <v>200</v>
      </c>
      <c r="O96" s="59"/>
    </row>
    <row r="97" spans="1:15" x14ac:dyDescent="0.45">
      <c r="A97" s="156" t="s">
        <v>187</v>
      </c>
      <c r="B97" s="51" t="s">
        <v>18</v>
      </c>
      <c r="C97" s="89"/>
      <c r="D97" s="195">
        <v>0.5</v>
      </c>
      <c r="E97" s="195">
        <v>0.5</v>
      </c>
      <c r="F97" s="195">
        <v>0.5</v>
      </c>
      <c r="G97" s="195">
        <v>0.50000000000000011</v>
      </c>
      <c r="H97" s="195">
        <v>0.49999999999999994</v>
      </c>
      <c r="I97" s="195">
        <v>0.5</v>
      </c>
      <c r="J97" s="195">
        <v>0.5</v>
      </c>
      <c r="K97" s="195">
        <v>0.31287169419704769</v>
      </c>
      <c r="L97" s="195">
        <v>0.23433388785721765</v>
      </c>
      <c r="M97" s="195">
        <v>0</v>
      </c>
      <c r="N97" s="195">
        <v>0</v>
      </c>
      <c r="O97" s="59"/>
    </row>
    <row r="98" spans="1:15" x14ac:dyDescent="0.45">
      <c r="A98" s="156" t="s">
        <v>185</v>
      </c>
      <c r="B98" s="51" t="s">
        <v>18</v>
      </c>
      <c r="C98" s="51"/>
      <c r="D98" s="146">
        <v>0.25</v>
      </c>
      <c r="E98" s="146">
        <v>0.25</v>
      </c>
      <c r="F98" s="146">
        <v>0.25</v>
      </c>
      <c r="G98" s="146">
        <v>0.25</v>
      </c>
      <c r="H98" s="146">
        <v>0.25</v>
      </c>
      <c r="I98" s="146">
        <v>0.25</v>
      </c>
      <c r="J98" s="146">
        <v>0.25</v>
      </c>
      <c r="K98" s="146">
        <v>0.25</v>
      </c>
      <c r="L98" s="146">
        <v>0.25</v>
      </c>
      <c r="M98" s="146">
        <v>0.25</v>
      </c>
      <c r="N98" s="146">
        <v>0.24999999999999961</v>
      </c>
      <c r="O98" s="59"/>
    </row>
    <row r="99" spans="1:15" x14ac:dyDescent="0.45">
      <c r="A99" s="156"/>
      <c r="B99" s="89"/>
      <c r="C99" s="89"/>
      <c r="D99" s="141"/>
      <c r="E99" s="141"/>
      <c r="F99" s="141"/>
      <c r="G99" s="141"/>
      <c r="H99" s="141"/>
      <c r="I99" s="141"/>
      <c r="J99" s="141"/>
      <c r="K99" s="141"/>
      <c r="L99" s="140"/>
      <c r="M99" s="140"/>
      <c r="N99" s="140"/>
      <c r="O99" s="59"/>
    </row>
    <row r="100" spans="1:15" x14ac:dyDescent="0.45">
      <c r="A100" s="168" t="s">
        <v>188</v>
      </c>
      <c r="B100" s="54" t="s">
        <v>16</v>
      </c>
      <c r="C100" s="89"/>
      <c r="D100" s="147">
        <f t="shared" ref="D100:L100" si="23">D96*D97*D104</f>
        <v>1547.1113200000002</v>
      </c>
      <c r="E100" s="147">
        <f t="shared" si="23"/>
        <v>14030.201360000001</v>
      </c>
      <c r="F100" s="147">
        <f t="shared" si="23"/>
        <v>21781.466850000001</v>
      </c>
      <c r="G100" s="147">
        <f t="shared" si="23"/>
        <v>24773.95117</v>
      </c>
      <c r="H100" s="147">
        <f t="shared" si="23"/>
        <v>13647.34786</v>
      </c>
      <c r="I100" s="147">
        <f t="shared" si="23"/>
        <v>23377.878780000003</v>
      </c>
      <c r="J100" s="147">
        <f t="shared" si="23"/>
        <v>27150.596629999996</v>
      </c>
      <c r="K100" s="147">
        <f t="shared" si="23"/>
        <v>29011.612039999989</v>
      </c>
      <c r="L100" s="147">
        <f t="shared" si="23"/>
        <v>27692.348409999995</v>
      </c>
      <c r="M100" s="246">
        <v>15556.06372</v>
      </c>
      <c r="N100" s="246">
        <v>8336.4270883250229</v>
      </c>
      <c r="O100" s="59"/>
    </row>
    <row r="101" spans="1:15" ht="26.65" x14ac:dyDescent="0.45">
      <c r="A101" s="168" t="s">
        <v>189</v>
      </c>
      <c r="B101" s="54" t="s">
        <v>16</v>
      </c>
      <c r="C101" s="89"/>
      <c r="D101" s="147">
        <f t="shared" ref="D101:L101" si="24">(1-D96)*D97*D104</f>
        <v>4818.7806799999998</v>
      </c>
      <c r="E101" s="147">
        <f t="shared" si="24"/>
        <v>38678.467640000003</v>
      </c>
      <c r="F101" s="147">
        <f t="shared" si="24"/>
        <v>49722.241149999994</v>
      </c>
      <c r="G101" s="147">
        <f t="shared" si="24"/>
        <v>44803.925830000007</v>
      </c>
      <c r="H101" s="147">
        <f t="shared" si="24"/>
        <v>51401.199139999982</v>
      </c>
      <c r="I101" s="147">
        <f t="shared" si="24"/>
        <v>31250.95522</v>
      </c>
      <c r="J101" s="147">
        <f t="shared" si="24"/>
        <v>28506.797370000008</v>
      </c>
      <c r="K101" s="147">
        <f t="shared" si="24"/>
        <v>21061.371960000011</v>
      </c>
      <c r="L101" s="147">
        <f t="shared" si="24"/>
        <v>8795.8175899999751</v>
      </c>
      <c r="M101" s="247">
        <v>-15556.06372</v>
      </c>
      <c r="N101" s="247">
        <v>-8336.4270883250229</v>
      </c>
      <c r="O101" s="59"/>
    </row>
    <row r="102" spans="1:15" x14ac:dyDescent="0.45">
      <c r="A102" s="168" t="s">
        <v>77</v>
      </c>
      <c r="B102" s="54" t="s">
        <v>16</v>
      </c>
      <c r="C102" s="89"/>
      <c r="D102" s="147">
        <f t="shared" ref="D102:N102" si="25">(1-D97)*D104*D98</f>
        <v>1591.473</v>
      </c>
      <c r="E102" s="147">
        <f t="shared" si="25"/>
        <v>13177.16725</v>
      </c>
      <c r="F102" s="147">
        <f t="shared" si="25"/>
        <v>17875.927</v>
      </c>
      <c r="G102" s="147">
        <f t="shared" si="25"/>
        <v>17394.469249999995</v>
      </c>
      <c r="H102" s="147">
        <f t="shared" si="25"/>
        <v>16262.136749999998</v>
      </c>
      <c r="I102" s="147">
        <f t="shared" si="25"/>
        <v>13657.208500000001</v>
      </c>
      <c r="J102" s="147">
        <f t="shared" si="25"/>
        <v>13914.3485</v>
      </c>
      <c r="K102" s="147">
        <f t="shared" si="25"/>
        <v>27492.551499999998</v>
      </c>
      <c r="L102" s="147">
        <f t="shared" si="25"/>
        <v>29805.49725</v>
      </c>
      <c r="M102" s="147">
        <f t="shared" si="25"/>
        <v>30533.101500000128</v>
      </c>
      <c r="N102" s="147">
        <f t="shared" si="25"/>
        <v>9736.0622499999863</v>
      </c>
      <c r="O102" s="59"/>
    </row>
    <row r="103" spans="1:15" x14ac:dyDescent="0.45">
      <c r="A103" s="168" t="s">
        <v>78</v>
      </c>
      <c r="B103" s="54" t="s">
        <v>16</v>
      </c>
      <c r="C103" s="89"/>
      <c r="D103" s="147">
        <f t="shared" ref="D103:N103" si="26">(1-D97)*D104-D102</f>
        <v>4774.4189999999999</v>
      </c>
      <c r="E103" s="147">
        <f t="shared" si="26"/>
        <v>39531.501750000003</v>
      </c>
      <c r="F103" s="147">
        <f t="shared" si="26"/>
        <v>53627.781000000003</v>
      </c>
      <c r="G103" s="147">
        <f t="shared" si="26"/>
        <v>52183.407749999984</v>
      </c>
      <c r="H103" s="147">
        <f t="shared" si="26"/>
        <v>48786.410249999994</v>
      </c>
      <c r="I103" s="147">
        <f t="shared" si="26"/>
        <v>40971.625500000002</v>
      </c>
      <c r="J103" s="147">
        <f t="shared" si="26"/>
        <v>41743.0455</v>
      </c>
      <c r="K103" s="147">
        <f t="shared" si="26"/>
        <v>82477.65449999999</v>
      </c>
      <c r="L103" s="147">
        <f t="shared" si="26"/>
        <v>89416.491750000001</v>
      </c>
      <c r="M103" s="147">
        <f t="shared" si="26"/>
        <v>91599.304500000377</v>
      </c>
      <c r="N103" s="147">
        <f t="shared" si="26"/>
        <v>29208.186750000015</v>
      </c>
      <c r="O103" s="59"/>
    </row>
    <row r="104" spans="1:15" x14ac:dyDescent="0.45">
      <c r="A104" s="168" t="s">
        <v>186</v>
      </c>
      <c r="B104" s="54" t="s">
        <v>16</v>
      </c>
      <c r="C104" s="89"/>
      <c r="D104" s="169">
        <f>C94+D94</f>
        <v>12731.784</v>
      </c>
      <c r="E104" s="147">
        <f t="shared" ref="E104:M104" si="27">E94-E95</f>
        <v>105417.338</v>
      </c>
      <c r="F104" s="147">
        <f t="shared" si="27"/>
        <v>143007.416</v>
      </c>
      <c r="G104" s="147">
        <f t="shared" si="27"/>
        <v>139155.75399999999</v>
      </c>
      <c r="H104" s="147">
        <f t="shared" si="27"/>
        <v>130097.09399999998</v>
      </c>
      <c r="I104" s="147">
        <f t="shared" si="27"/>
        <v>109257.66800000001</v>
      </c>
      <c r="J104" s="147">
        <f t="shared" si="27"/>
        <v>111314.788</v>
      </c>
      <c r="K104" s="147">
        <f t="shared" si="27"/>
        <v>160043.19</v>
      </c>
      <c r="L104" s="147">
        <f t="shared" si="27"/>
        <v>155710.15499999997</v>
      </c>
      <c r="M104" s="147">
        <f t="shared" si="27"/>
        <v>122132.40600000051</v>
      </c>
      <c r="N104" s="147">
        <f>N94-N95</f>
        <v>38944.249000000003</v>
      </c>
      <c r="O104" s="59"/>
    </row>
    <row r="105" spans="1:15" x14ac:dyDescent="0.45">
      <c r="A105" s="156"/>
      <c r="B105" s="89"/>
      <c r="C105" s="89"/>
      <c r="D105" s="141"/>
      <c r="E105" s="141"/>
      <c r="F105" s="141"/>
      <c r="G105" s="141"/>
      <c r="H105" s="141"/>
      <c r="I105" s="141"/>
      <c r="J105" s="141"/>
      <c r="K105" s="141"/>
      <c r="L105" s="140"/>
      <c r="M105" s="140"/>
      <c r="N105" s="140"/>
      <c r="O105" s="59"/>
    </row>
    <row r="106" spans="1:15" ht="18" x14ac:dyDescent="0.55000000000000004">
      <c r="A106" s="52" t="s">
        <v>136</v>
      </c>
      <c r="L106" s="88"/>
      <c r="M106" s="88"/>
      <c r="N106" s="88"/>
      <c r="O106" s="59"/>
    </row>
    <row r="107" spans="1:15" x14ac:dyDescent="0.45">
      <c r="A107" s="168" t="s">
        <v>23</v>
      </c>
      <c r="B107" s="51" t="s">
        <v>18</v>
      </c>
      <c r="C107" s="123"/>
      <c r="D107" s="140">
        <f>D$45</f>
        <v>6.4326867547209718E-2</v>
      </c>
      <c r="E107" s="140">
        <f t="shared" ref="E107:N107" si="28">E$45</f>
        <v>5.239123342763756E-2</v>
      </c>
      <c r="F107" s="140">
        <f t="shared" si="28"/>
        <v>6.5210564262641602E-2</v>
      </c>
      <c r="G107" s="140">
        <f t="shared" si="28"/>
        <v>5.6007340817272856E-2</v>
      </c>
      <c r="H107" s="140">
        <f t="shared" si="28"/>
        <v>4.8566588558104418E-2</v>
      </c>
      <c r="I107" s="140">
        <f t="shared" si="28"/>
        <v>4.7363493132139597E-2</v>
      </c>
      <c r="J107" s="140">
        <f t="shared" si="28"/>
        <v>4.2480720370542777E-2</v>
      </c>
      <c r="K107" s="140">
        <f t="shared" si="28"/>
        <v>4.0592888091034438E-2</v>
      </c>
      <c r="L107" s="140">
        <f t="shared" si="28"/>
        <v>2.9597755753197487E-2</v>
      </c>
      <c r="M107" s="140">
        <f t="shared" si="28"/>
        <v>2.0048153676001084E-2</v>
      </c>
      <c r="N107" s="140">
        <f t="shared" si="28"/>
        <v>2.692481461E-2</v>
      </c>
      <c r="O107" s="59"/>
    </row>
    <row r="108" spans="1:15" x14ac:dyDescent="0.45">
      <c r="A108" s="156" t="s">
        <v>25</v>
      </c>
      <c r="B108" s="51" t="s">
        <v>18</v>
      </c>
      <c r="C108" s="89"/>
      <c r="D108" s="141">
        <f t="shared" ref="D108:N108" si="29">D$39</f>
        <v>7.4867344633991001E-2</v>
      </c>
      <c r="E108" s="141">
        <f t="shared" si="29"/>
        <v>7.0233688067899036E-2</v>
      </c>
      <c r="F108" s="141">
        <f t="shared" si="29"/>
        <v>7.9823606269101954E-2</v>
      </c>
      <c r="G108" s="141">
        <f t="shared" si="29"/>
        <v>7.5717285388436459E-2</v>
      </c>
      <c r="H108" s="141">
        <f t="shared" si="29"/>
        <v>7.0359943761835186E-2</v>
      </c>
      <c r="I108" s="141">
        <f t="shared" si="29"/>
        <v>6.8773715055140516E-2</v>
      </c>
      <c r="J108" s="141">
        <f t="shared" si="29"/>
        <v>6.5618118666790806E-2</v>
      </c>
      <c r="K108" s="141">
        <f t="shared" si="29"/>
        <v>6.35388794255448E-2</v>
      </c>
      <c r="L108" s="140">
        <f t="shared" si="29"/>
        <v>5.8142384142302196E-2</v>
      </c>
      <c r="M108" s="140">
        <f t="shared" si="29"/>
        <v>5.4479821331652266E-2</v>
      </c>
      <c r="N108" s="140">
        <f t="shared" si="29"/>
        <v>6.3677866519200002E-2</v>
      </c>
      <c r="O108" s="59"/>
    </row>
    <row r="109" spans="1:15" x14ac:dyDescent="0.45">
      <c r="A109" s="156" t="s">
        <v>75</v>
      </c>
      <c r="B109" s="51" t="s">
        <v>18</v>
      </c>
      <c r="C109" s="89"/>
      <c r="D109" s="112">
        <v>4.1000000000000003E-3</v>
      </c>
      <c r="E109" s="112">
        <v>4.1000000000000003E-3</v>
      </c>
      <c r="F109" s="112">
        <v>4.1000000000000003E-3</v>
      </c>
      <c r="G109" s="112">
        <v>4.1000000000000003E-3</v>
      </c>
      <c r="H109" s="112">
        <v>4.1000000000000003E-3</v>
      </c>
      <c r="I109" s="112">
        <v>4.1000000000000003E-3</v>
      </c>
      <c r="J109" s="112">
        <v>4.1000000000000003E-3</v>
      </c>
      <c r="K109" s="112">
        <v>4.1000000000000003E-3</v>
      </c>
      <c r="L109" s="253">
        <v>4.1000000000000003E-3</v>
      </c>
      <c r="M109" s="253">
        <v>4.1000000000000003E-3</v>
      </c>
      <c r="N109" s="253">
        <v>4.1000000000000003E-3</v>
      </c>
      <c r="O109" s="59"/>
    </row>
    <row r="110" spans="1:15" x14ac:dyDescent="0.45">
      <c r="A110" s="156" t="s">
        <v>192</v>
      </c>
      <c r="B110" s="51" t="s">
        <v>18</v>
      </c>
      <c r="C110" s="89"/>
      <c r="D110" s="141">
        <f t="shared" ref="D110:N110" si="30">D107</f>
        <v>6.4326867547209718E-2</v>
      </c>
      <c r="E110" s="141">
        <f t="shared" si="30"/>
        <v>5.239123342763756E-2</v>
      </c>
      <c r="F110" s="141">
        <f t="shared" si="30"/>
        <v>6.5210564262641602E-2</v>
      </c>
      <c r="G110" s="141">
        <f t="shared" si="30"/>
        <v>5.6007340817272856E-2</v>
      </c>
      <c r="H110" s="141">
        <f t="shared" si="30"/>
        <v>4.8566588558104418E-2</v>
      </c>
      <c r="I110" s="141">
        <f t="shared" si="30"/>
        <v>4.7363493132139597E-2</v>
      </c>
      <c r="J110" s="141">
        <f t="shared" si="30"/>
        <v>4.2480720370542777E-2</v>
      </c>
      <c r="K110" s="141">
        <f t="shared" si="30"/>
        <v>4.0592888091034438E-2</v>
      </c>
      <c r="L110" s="140">
        <f t="shared" si="30"/>
        <v>2.9597755753197487E-2</v>
      </c>
      <c r="M110" s="140">
        <f t="shared" si="30"/>
        <v>2.0048153676001084E-2</v>
      </c>
      <c r="N110" s="140">
        <f t="shared" si="30"/>
        <v>2.692481461E-2</v>
      </c>
      <c r="O110" s="59"/>
    </row>
    <row r="111" spans="1:15" x14ac:dyDescent="0.45">
      <c r="A111" s="156" t="s">
        <v>193</v>
      </c>
      <c r="B111" s="51" t="s">
        <v>18</v>
      </c>
      <c r="C111" s="89"/>
      <c r="D111" s="157">
        <f t="shared" ref="D111:N111" si="31">D$107+D$109</f>
        <v>6.8426867547209724E-2</v>
      </c>
      <c r="E111" s="157">
        <f t="shared" si="31"/>
        <v>5.6491233427637559E-2</v>
      </c>
      <c r="F111" s="157">
        <f t="shared" si="31"/>
        <v>6.9310564262641608E-2</v>
      </c>
      <c r="G111" s="157">
        <f t="shared" si="31"/>
        <v>6.0107340817272856E-2</v>
      </c>
      <c r="H111" s="157">
        <f t="shared" si="31"/>
        <v>5.2666588558104417E-2</v>
      </c>
      <c r="I111" s="157">
        <f t="shared" si="31"/>
        <v>5.1463493132139597E-2</v>
      </c>
      <c r="J111" s="157">
        <f t="shared" si="31"/>
        <v>4.6580720370542776E-2</v>
      </c>
      <c r="K111" s="157">
        <f t="shared" si="31"/>
        <v>4.4692888091034437E-2</v>
      </c>
      <c r="L111" s="157">
        <f t="shared" si="31"/>
        <v>3.3697755753197486E-2</v>
      </c>
      <c r="M111" s="157">
        <f t="shared" si="31"/>
        <v>2.4148153676001084E-2</v>
      </c>
      <c r="N111" s="157">
        <f t="shared" si="31"/>
        <v>3.102481461E-2</v>
      </c>
      <c r="O111" s="59"/>
    </row>
    <row r="112" spans="1:15" x14ac:dyDescent="0.45">
      <c r="A112" s="156" t="s">
        <v>190</v>
      </c>
      <c r="B112" s="51" t="s">
        <v>18</v>
      </c>
      <c r="C112" s="89"/>
      <c r="D112" s="157">
        <f t="shared" ref="D112:L112" si="32">(D$96*D$110)+(1-D$96)*D111</f>
        <v>6.7430439016534061E-2</v>
      </c>
      <c r="E112" s="157">
        <f t="shared" si="32"/>
        <v>5.5399879260147576E-2</v>
      </c>
      <c r="F112" s="157">
        <f t="shared" si="32"/>
        <v>6.8061621842970169E-2</v>
      </c>
      <c r="G112" s="157">
        <f t="shared" si="32"/>
        <v>5.8647491736263963E-2</v>
      </c>
      <c r="H112" s="157">
        <f t="shared" si="32"/>
        <v>5.1806398303186035E-2</v>
      </c>
      <c r="I112" s="157">
        <f t="shared" si="32"/>
        <v>4.9708937964478506E-2</v>
      </c>
      <c r="J112" s="157">
        <f t="shared" si="32"/>
        <v>4.458067261079679E-2</v>
      </c>
      <c r="K112" s="157">
        <f t="shared" si="32"/>
        <v>4.231740335131931E-2</v>
      </c>
      <c r="L112" s="157">
        <f t="shared" si="32"/>
        <v>3.0586099538933383E-2</v>
      </c>
      <c r="M112" s="248" t="s">
        <v>200</v>
      </c>
      <c r="N112" s="254" t="s">
        <v>200</v>
      </c>
      <c r="O112" s="59"/>
    </row>
    <row r="113" spans="1:15" x14ac:dyDescent="0.45">
      <c r="A113" s="156" t="s">
        <v>191</v>
      </c>
      <c r="B113" s="51" t="s">
        <v>18</v>
      </c>
      <c r="C113" s="89"/>
      <c r="D113" s="157">
        <f t="shared" ref="D113:N113" si="33">0.75*D108+0.25*D107</f>
        <v>7.2232225362295677E-2</v>
      </c>
      <c r="E113" s="157">
        <f t="shared" si="33"/>
        <v>6.577307440783367E-2</v>
      </c>
      <c r="F113" s="157">
        <f t="shared" si="33"/>
        <v>7.6170345767486866E-2</v>
      </c>
      <c r="G113" s="157">
        <f t="shared" si="33"/>
        <v>7.078979924564556E-2</v>
      </c>
      <c r="H113" s="157">
        <f t="shared" si="33"/>
        <v>6.4911604960902494E-2</v>
      </c>
      <c r="I113" s="157">
        <f t="shared" si="33"/>
        <v>6.342115957439029E-2</v>
      </c>
      <c r="J113" s="157">
        <f t="shared" si="33"/>
        <v>5.9833769092728806E-2</v>
      </c>
      <c r="K113" s="157">
        <f t="shared" si="33"/>
        <v>5.780238159191721E-2</v>
      </c>
      <c r="L113" s="157">
        <f t="shared" si="33"/>
        <v>5.1006227045026019E-2</v>
      </c>
      <c r="M113" s="157">
        <f t="shared" si="33"/>
        <v>4.5871904417739466E-2</v>
      </c>
      <c r="N113" s="157">
        <f t="shared" si="33"/>
        <v>5.4489603541900009E-2</v>
      </c>
      <c r="O113" s="59"/>
    </row>
    <row r="114" spans="1:15" x14ac:dyDescent="0.45">
      <c r="A114" s="156" t="s">
        <v>74</v>
      </c>
      <c r="B114" s="51" t="s">
        <v>18</v>
      </c>
      <c r="C114" s="89"/>
      <c r="D114" s="182">
        <f t="shared" ref="D114:N114" si="34">(D$111*D$101+D$100*D$110+D$113*(D$103+D$102))/D$104</f>
        <v>6.9831332189414855E-2</v>
      </c>
      <c r="E114" s="182">
        <f t="shared" si="34"/>
        <v>6.0586476833990627E-2</v>
      </c>
      <c r="F114" s="182">
        <f t="shared" si="34"/>
        <v>7.2115983805228503E-2</v>
      </c>
      <c r="G114" s="182">
        <f t="shared" si="34"/>
        <v>6.4718645490954754E-2</v>
      </c>
      <c r="H114" s="182">
        <f t="shared" si="34"/>
        <v>5.8359001632044265E-2</v>
      </c>
      <c r="I114" s="182">
        <f t="shared" si="34"/>
        <v>5.6565048769434398E-2</v>
      </c>
      <c r="J114" s="182">
        <f t="shared" si="34"/>
        <v>5.2207220851762791E-2</v>
      </c>
      <c r="K114" s="182">
        <f t="shared" si="34"/>
        <v>5.295757021517692E-2</v>
      </c>
      <c r="L114" s="182">
        <f t="shared" si="34"/>
        <v>4.6221099175983223E-2</v>
      </c>
      <c r="M114" s="182">
        <f t="shared" si="34"/>
        <v>4.5349685431469763E-2</v>
      </c>
      <c r="N114" s="182">
        <f t="shared" si="34"/>
        <v>5.3611955315530764E-2</v>
      </c>
      <c r="O114" s="59"/>
    </row>
    <row r="115" spans="1:15" x14ac:dyDescent="0.45">
      <c r="A115" s="51"/>
      <c r="B115" s="89"/>
      <c r="C115" s="89"/>
      <c r="D115" s="110"/>
      <c r="E115" s="110"/>
      <c r="F115" s="110"/>
      <c r="G115" s="110"/>
      <c r="H115" s="110"/>
      <c r="I115" s="110"/>
      <c r="J115" s="110"/>
      <c r="K115" s="110"/>
      <c r="L115" s="110"/>
      <c r="M115" s="110"/>
      <c r="N115" s="110"/>
      <c r="O115" s="59"/>
    </row>
  </sheetData>
  <phoneticPr fontId="48" type="noConversion"/>
  <pageMargins left="0.7" right="0.7" top="0.75" bottom="0.75" header="0.3" footer="0.3"/>
  <pageSetup paperSize="8" scale="78" fitToHeight="0" orientation="landscape" r:id="rId1"/>
  <rowBreaks count="1" manualBreakCount="1">
    <brk id="67"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0B5A3-01B2-4B11-9E8C-9BA034AFEEB2}">
  <sheetPr>
    <tabColor rgb="FF00B0F0"/>
    <pageSetUpPr fitToPage="1"/>
  </sheetPr>
  <dimension ref="A1:O368"/>
  <sheetViews>
    <sheetView showGridLines="0" zoomScale="80" zoomScaleNormal="80" zoomScaleSheetLayoutView="90" workbookViewId="0">
      <pane xSplit="1" ySplit="6" topLeftCell="B13" activePane="bottomRight" state="frozen"/>
      <selection activeCell="A221" sqref="A221"/>
      <selection pane="topRight" activeCell="A221" sqref="A221"/>
      <selection pane="bottomLeft" activeCell="A221" sqref="A221"/>
      <selection pane="bottomRight" activeCell="A196" sqref="A196"/>
    </sheetView>
  </sheetViews>
  <sheetFormatPr defaultColWidth="9.1328125" defaultRowHeight="14.25" x14ac:dyDescent="0.45"/>
  <cols>
    <col min="1" max="1" width="55.9296875" style="198" customWidth="1"/>
    <col min="2" max="3" width="15.1328125" style="1" customWidth="1"/>
    <col min="4" max="8" width="14.265625" style="1" bestFit="1" customWidth="1"/>
    <col min="9" max="9" width="12.86328125" style="1" customWidth="1"/>
    <col min="10" max="11" width="14.265625" style="1" bestFit="1" customWidth="1"/>
    <col min="12" max="13" width="12.59765625" style="1" customWidth="1"/>
    <col min="14" max="14" width="19.265625" style="1" customWidth="1"/>
    <col min="15" max="15" width="15.73046875" style="1" customWidth="1"/>
    <col min="16" max="16" width="33.59765625" style="1" customWidth="1"/>
    <col min="17" max="16384" width="9.1328125" style="1"/>
  </cols>
  <sheetData>
    <row r="1" spans="1:14" ht="30" customHeight="1" x14ac:dyDescent="0.75">
      <c r="A1" s="196" t="s">
        <v>219</v>
      </c>
      <c r="B1" s="28"/>
      <c r="C1" s="28"/>
    </row>
    <row r="2" spans="1:14" ht="25.5" x14ac:dyDescent="0.75">
      <c r="A2" s="196" t="s">
        <v>227</v>
      </c>
      <c r="D2" s="59"/>
      <c r="E2" s="59"/>
      <c r="F2" s="59"/>
      <c r="G2" s="59"/>
      <c r="H2" s="59"/>
      <c r="I2" s="59"/>
      <c r="J2" s="59"/>
      <c r="K2" s="59"/>
      <c r="L2" s="59"/>
      <c r="M2" s="59"/>
    </row>
    <row r="3" spans="1:14" x14ac:dyDescent="0.45">
      <c r="A3" s="72"/>
      <c r="D3" s="59"/>
      <c r="E3" s="59"/>
      <c r="F3" s="59"/>
      <c r="G3" s="59"/>
      <c r="H3" s="59"/>
      <c r="I3" s="59"/>
      <c r="J3" s="59"/>
      <c r="K3" s="59"/>
      <c r="L3" s="59"/>
      <c r="M3" s="59"/>
      <c r="N3" s="59"/>
    </row>
    <row r="4" spans="1:14" ht="21" x14ac:dyDescent="0.65">
      <c r="A4" s="197" t="s">
        <v>17</v>
      </c>
      <c r="D4" s="29"/>
      <c r="E4" s="29"/>
      <c r="F4" s="29"/>
      <c r="G4" s="29"/>
      <c r="H4" s="29"/>
      <c r="I4" s="29"/>
      <c r="J4" s="29"/>
      <c r="K4" s="29"/>
      <c r="L4" s="29"/>
      <c r="M4" s="29"/>
      <c r="N4" s="92" t="s">
        <v>49</v>
      </c>
    </row>
    <row r="5" spans="1:14" x14ac:dyDescent="0.45">
      <c r="B5" s="28"/>
      <c r="C5" s="28"/>
      <c r="D5" s="28"/>
      <c r="E5" s="28"/>
      <c r="F5" s="28"/>
      <c r="G5" s="28"/>
      <c r="H5" s="28"/>
      <c r="I5" s="28"/>
      <c r="J5" s="28"/>
      <c r="K5" s="28"/>
      <c r="L5" s="28"/>
      <c r="M5" s="28"/>
      <c r="N5" s="93">
        <v>44561</v>
      </c>
    </row>
    <row r="6" spans="1:14" ht="18" x14ac:dyDescent="0.55000000000000004">
      <c r="A6" s="199"/>
      <c r="B6" s="40"/>
      <c r="C6" s="40"/>
      <c r="D6" s="40"/>
      <c r="E6" s="40"/>
      <c r="F6" s="40"/>
      <c r="G6" s="40"/>
      <c r="H6" s="40"/>
      <c r="I6" s="40"/>
      <c r="J6" s="40"/>
      <c r="K6" s="40"/>
      <c r="L6" s="40"/>
      <c r="M6" s="40"/>
      <c r="N6" s="133"/>
    </row>
    <row r="7" spans="1:14" ht="18" customHeight="1" x14ac:dyDescent="0.5">
      <c r="A7" s="54" t="s">
        <v>52</v>
      </c>
      <c r="B7" s="39" t="s">
        <v>16</v>
      </c>
      <c r="C7" s="39"/>
      <c r="D7" s="46"/>
      <c r="E7" s="46"/>
      <c r="F7" s="46"/>
      <c r="G7" s="46"/>
      <c r="H7" s="46"/>
      <c r="I7" s="46"/>
      <c r="J7" s="46"/>
      <c r="K7" s="46"/>
      <c r="L7" s="46"/>
      <c r="M7" s="46"/>
      <c r="N7" s="252">
        <f>N35</f>
        <v>-5497165.0489379615</v>
      </c>
    </row>
    <row r="8" spans="1:14" ht="18" customHeight="1" x14ac:dyDescent="0.5">
      <c r="A8" s="258" t="s">
        <v>63</v>
      </c>
      <c r="B8" s="39" t="s">
        <v>16</v>
      </c>
      <c r="C8" s="39"/>
      <c r="D8" s="46"/>
      <c r="E8" s="46"/>
      <c r="F8" s="46"/>
      <c r="G8" s="46"/>
      <c r="H8" s="46"/>
      <c r="I8" s="46"/>
      <c r="J8" s="46"/>
      <c r="K8" s="46"/>
      <c r="L8" s="46"/>
      <c r="M8" s="46"/>
      <c r="N8" s="185">
        <f>N54</f>
        <v>3685457.7212970895</v>
      </c>
    </row>
    <row r="9" spans="1:14" ht="18" customHeight="1" x14ac:dyDescent="0.5">
      <c r="A9" s="161" t="s">
        <v>41</v>
      </c>
      <c r="B9" s="39" t="s">
        <v>16</v>
      </c>
      <c r="C9" s="39"/>
      <c r="D9" s="46"/>
      <c r="E9" s="46"/>
      <c r="F9" s="46"/>
      <c r="G9" s="46"/>
      <c r="H9" s="46"/>
      <c r="I9" s="46"/>
      <c r="J9" s="46"/>
      <c r="K9" s="46"/>
      <c r="L9" s="46"/>
      <c r="M9" s="46"/>
      <c r="N9" s="185">
        <f>N72</f>
        <v>434521.94416103803</v>
      </c>
    </row>
    <row r="10" spans="1:14" ht="18" customHeight="1" x14ac:dyDescent="0.5">
      <c r="A10" s="33" t="s">
        <v>209</v>
      </c>
      <c r="B10" s="39" t="s">
        <v>16</v>
      </c>
      <c r="C10" s="39"/>
      <c r="D10" s="46"/>
      <c r="E10" s="46"/>
      <c r="F10" s="46"/>
      <c r="G10" s="46"/>
      <c r="H10" s="46"/>
      <c r="I10" s="46"/>
      <c r="J10" s="46"/>
      <c r="K10" s="46"/>
      <c r="L10" s="46"/>
      <c r="M10" s="46"/>
      <c r="N10" s="186">
        <f>SUM(N7:N9)</f>
        <v>-1377185.3834798341</v>
      </c>
    </row>
    <row r="11" spans="1:14" ht="18" customHeight="1" x14ac:dyDescent="0.5">
      <c r="A11" s="54" t="s">
        <v>210</v>
      </c>
      <c r="B11" s="39" t="s">
        <v>16</v>
      </c>
      <c r="C11" s="39"/>
      <c r="D11" s="46"/>
      <c r="E11" s="46"/>
      <c r="F11" s="46"/>
      <c r="G11" s="46"/>
      <c r="H11" s="46"/>
      <c r="I11" s="46"/>
      <c r="J11" s="46"/>
      <c r="K11" s="46"/>
      <c r="L11" s="46"/>
      <c r="M11" s="46"/>
      <c r="N11" s="255">
        <f>N129</f>
        <v>1035046.7485228988</v>
      </c>
    </row>
    <row r="12" spans="1:14" ht="18" customHeight="1" x14ac:dyDescent="0.5">
      <c r="A12" s="200"/>
      <c r="B12" s="200"/>
      <c r="N12" s="95"/>
    </row>
    <row r="13" spans="1:14" ht="18" customHeight="1" x14ac:dyDescent="0.65">
      <c r="A13" s="197" t="s">
        <v>40</v>
      </c>
      <c r="C13" s="92" t="s">
        <v>42</v>
      </c>
      <c r="D13" s="92" t="s">
        <v>65</v>
      </c>
      <c r="E13" s="92" t="s">
        <v>43</v>
      </c>
      <c r="F13" s="92" t="s">
        <v>43</v>
      </c>
      <c r="G13" s="92" t="s">
        <v>43</v>
      </c>
      <c r="H13" s="92" t="s">
        <v>43</v>
      </c>
      <c r="I13" s="92" t="s">
        <v>43</v>
      </c>
      <c r="J13" s="92" t="s">
        <v>43</v>
      </c>
      <c r="K13" s="92" t="s">
        <v>43</v>
      </c>
      <c r="L13" s="92" t="s">
        <v>43</v>
      </c>
      <c r="M13" s="92" t="s">
        <v>43</v>
      </c>
      <c r="N13" s="92" t="s">
        <v>66</v>
      </c>
    </row>
    <row r="14" spans="1:14" ht="18" customHeight="1" x14ac:dyDescent="0.45">
      <c r="B14" s="28"/>
      <c r="C14" s="93">
        <f>Inputs!$C$53</f>
        <v>40878</v>
      </c>
      <c r="D14" s="93">
        <f>Inputs!D53</f>
        <v>41090</v>
      </c>
      <c r="E14" s="93">
        <f>Inputs!E53</f>
        <v>41455</v>
      </c>
      <c r="F14" s="93">
        <f>Inputs!F53</f>
        <v>41820</v>
      </c>
      <c r="G14" s="93">
        <f>Inputs!G53</f>
        <v>42185</v>
      </c>
      <c r="H14" s="93">
        <f>Inputs!H53</f>
        <v>42551</v>
      </c>
      <c r="I14" s="93">
        <f>Inputs!I53</f>
        <v>42916</v>
      </c>
      <c r="J14" s="93">
        <f>Inputs!J53</f>
        <v>43281</v>
      </c>
      <c r="K14" s="93">
        <f>Inputs!K53</f>
        <v>43646</v>
      </c>
      <c r="L14" s="93">
        <f>Inputs!L53</f>
        <v>44012</v>
      </c>
      <c r="M14" s="93">
        <f>Inputs!M53</f>
        <v>44377</v>
      </c>
      <c r="N14" s="93">
        <f>Inputs!N53</f>
        <v>44561</v>
      </c>
    </row>
    <row r="15" spans="1:14" ht="18" customHeight="1" x14ac:dyDescent="0.55000000000000004">
      <c r="A15" s="199" t="s">
        <v>29</v>
      </c>
      <c r="B15" s="40"/>
      <c r="C15" s="40"/>
      <c r="D15" s="40"/>
      <c r="E15" s="40"/>
      <c r="F15" s="40"/>
      <c r="G15" s="40"/>
      <c r="H15" s="40"/>
      <c r="I15" s="40"/>
      <c r="J15" s="40"/>
      <c r="K15" s="40"/>
      <c r="L15" s="40"/>
      <c r="M15" s="40"/>
      <c r="N15" s="40"/>
    </row>
    <row r="16" spans="1:14" ht="18" customHeight="1" x14ac:dyDescent="0.45">
      <c r="A16" s="54" t="s">
        <v>54</v>
      </c>
      <c r="B16" s="39" t="s">
        <v>16</v>
      </c>
      <c r="C16" s="97"/>
      <c r="D16" s="97">
        <f>Inputs!D7</f>
        <v>16497.531873</v>
      </c>
      <c r="E16" s="97">
        <f>Inputs!E7</f>
        <v>34411.330964000001</v>
      </c>
      <c r="F16" s="97">
        <f>Inputs!F7</f>
        <v>41232.312978000002</v>
      </c>
      <c r="G16" s="97">
        <f>Inputs!G7</f>
        <v>66777.41462299999</v>
      </c>
      <c r="H16" s="97">
        <f>Inputs!H7</f>
        <v>100606.975593</v>
      </c>
      <c r="I16" s="97">
        <f>Inputs!I7</f>
        <v>165552.05482699999</v>
      </c>
      <c r="J16" s="97">
        <f>Inputs!J7</f>
        <v>238309.77238400001</v>
      </c>
      <c r="K16" s="97">
        <f>Inputs!K7</f>
        <v>333431.90610600001</v>
      </c>
      <c r="L16" s="97">
        <f>Inputs!L7</f>
        <v>433902.34761800006</v>
      </c>
      <c r="M16" s="97">
        <f>Inputs!M7</f>
        <v>514427.20127400005</v>
      </c>
      <c r="N16" s="97">
        <f>Inputs!N7</f>
        <v>288466.44651400001</v>
      </c>
    </row>
    <row r="17" spans="1:14" ht="18" customHeight="1" x14ac:dyDescent="0.45">
      <c r="A17" s="54" t="s">
        <v>176</v>
      </c>
      <c r="B17" s="39" t="s">
        <v>24</v>
      </c>
      <c r="C17" s="98"/>
      <c r="D17" s="109">
        <f>Inputs!D89</f>
        <v>1.9593390078055666</v>
      </c>
      <c r="E17" s="109">
        <f>Inputs!E89</f>
        <v>1.7539613476843365</v>
      </c>
      <c r="F17" s="109">
        <f>Inputs!F89</f>
        <v>1.7796997050243895</v>
      </c>
      <c r="G17" s="109">
        <f>Inputs!G89</f>
        <v>1.5960693536738424</v>
      </c>
      <c r="H17" s="109">
        <f>Inputs!H89</f>
        <v>1.4429540372853003</v>
      </c>
      <c r="I17" s="109">
        <f>Inputs!I89</f>
        <v>1.3472510185593161</v>
      </c>
      <c r="J17" s="109">
        <f>Inputs!J89</f>
        <v>1.2507605408411417</v>
      </c>
      <c r="K17" s="109">
        <f>Inputs!K89</f>
        <v>1.1747533807929349</v>
      </c>
      <c r="L17" s="109">
        <f>Inputs!L89</f>
        <v>1.0975242502539282</v>
      </c>
      <c r="M17" s="109">
        <f>Inputs!M89</f>
        <v>1.0403683741122254</v>
      </c>
      <c r="N17" s="109">
        <f>Inputs!N89</f>
        <v>1.0082344229478826</v>
      </c>
    </row>
    <row r="18" spans="1:14" ht="18" customHeight="1" x14ac:dyDescent="0.45">
      <c r="A18" s="100" t="s">
        <v>55</v>
      </c>
      <c r="B18" s="39" t="s">
        <v>16</v>
      </c>
      <c r="C18" s="105"/>
      <c r="D18" s="35">
        <f t="shared" ref="D18:N18" si="0">D16*D17</f>
        <v>32324.257731284531</v>
      </c>
      <c r="E18" s="35">
        <f t="shared" si="0"/>
        <v>60356.144433229179</v>
      </c>
      <c r="F18" s="35">
        <f t="shared" si="0"/>
        <v>73381.135244419915</v>
      </c>
      <c r="G18" s="35">
        <f t="shared" si="0"/>
        <v>106581.38499734178</v>
      </c>
      <c r="H18" s="35">
        <f t="shared" si="0"/>
        <v>145171.24161098301</v>
      </c>
      <c r="I18" s="35">
        <f t="shared" si="0"/>
        <v>223040.17449026345</v>
      </c>
      <c r="J18" s="35">
        <f t="shared" si="0"/>
        <v>298068.45979474124</v>
      </c>
      <c r="K18" s="35">
        <f t="shared" si="0"/>
        <v>391700.25896225596</v>
      </c>
      <c r="L18" s="35">
        <f t="shared" si="0"/>
        <v>476218.34875286481</v>
      </c>
      <c r="M18" s="35">
        <f t="shared" si="0"/>
        <v>535193.79098853399</v>
      </c>
      <c r="N18" s="35">
        <f t="shared" si="0"/>
        <v>290841.80124086904</v>
      </c>
    </row>
    <row r="19" spans="1:14" ht="18" customHeight="1" x14ac:dyDescent="0.45">
      <c r="A19" s="41"/>
      <c r="B19" s="36"/>
      <c r="C19" s="37"/>
      <c r="D19" s="37"/>
      <c r="E19" s="37"/>
      <c r="F19" s="37"/>
      <c r="G19" s="37"/>
      <c r="H19" s="37"/>
      <c r="I19" s="37"/>
      <c r="J19" s="37"/>
      <c r="K19" s="37"/>
      <c r="L19" s="37"/>
      <c r="M19" s="37"/>
      <c r="N19" s="37"/>
    </row>
    <row r="20" spans="1:14" ht="18" customHeight="1" x14ac:dyDescent="0.55000000000000004">
      <c r="A20" s="201" t="s">
        <v>21</v>
      </c>
      <c r="B20" s="64"/>
      <c r="C20" s="73"/>
      <c r="D20" s="73"/>
      <c r="E20" s="73"/>
      <c r="F20" s="73"/>
      <c r="G20" s="73"/>
      <c r="H20" s="73"/>
      <c r="I20" s="73"/>
      <c r="J20" s="73"/>
      <c r="K20" s="73"/>
      <c r="L20" s="73"/>
      <c r="M20" s="73"/>
      <c r="N20" s="73"/>
    </row>
    <row r="21" spans="1:14" ht="18" customHeight="1" x14ac:dyDescent="0.45">
      <c r="A21" s="54" t="s">
        <v>211</v>
      </c>
      <c r="B21" s="39" t="s">
        <v>16</v>
      </c>
      <c r="C21" s="73">
        <f>C49</f>
        <v>31660.431258072822</v>
      </c>
      <c r="D21" s="73"/>
      <c r="E21" s="73"/>
      <c r="F21" s="73"/>
      <c r="G21" s="73"/>
      <c r="H21" s="73"/>
      <c r="I21" s="73"/>
      <c r="J21" s="73"/>
      <c r="K21" s="73"/>
      <c r="L21" s="73"/>
      <c r="M21" s="73"/>
      <c r="N21" s="73"/>
    </row>
    <row r="22" spans="1:14" ht="18" customHeight="1" x14ac:dyDescent="0.45">
      <c r="A22" s="54" t="s">
        <v>175</v>
      </c>
      <c r="B22" s="39" t="s">
        <v>24</v>
      </c>
      <c r="C22" s="109">
        <f>Inputs!C84</f>
        <v>1.9880089667234626</v>
      </c>
      <c r="D22" s="73"/>
      <c r="E22" s="73"/>
      <c r="F22" s="73"/>
      <c r="G22" s="73"/>
      <c r="H22" s="73"/>
      <c r="I22" s="73"/>
      <c r="J22" s="73"/>
      <c r="K22" s="73"/>
      <c r="L22" s="73"/>
      <c r="M22" s="73"/>
      <c r="N22" s="73"/>
    </row>
    <row r="23" spans="1:14" ht="18" customHeight="1" x14ac:dyDescent="0.45">
      <c r="A23" s="33" t="s">
        <v>212</v>
      </c>
      <c r="B23" s="39" t="s">
        <v>16</v>
      </c>
      <c r="C23" s="35">
        <f t="shared" ref="C23" si="1">C21*C22</f>
        <v>62941.221231380565</v>
      </c>
      <c r="D23" s="73"/>
      <c r="E23" s="73"/>
      <c r="F23" s="73"/>
      <c r="G23" s="73"/>
      <c r="H23" s="73"/>
      <c r="I23" s="73"/>
      <c r="J23" s="73"/>
      <c r="K23" s="73"/>
      <c r="L23" s="73"/>
      <c r="M23" s="73"/>
      <c r="N23" s="73"/>
    </row>
    <row r="24" spans="1:14" ht="18" customHeight="1" x14ac:dyDescent="0.45">
      <c r="A24" s="33"/>
      <c r="B24" s="64"/>
      <c r="C24" s="35"/>
      <c r="D24" s="73"/>
      <c r="E24" s="73"/>
      <c r="F24" s="73"/>
      <c r="G24" s="73"/>
      <c r="H24" s="73"/>
      <c r="I24" s="73"/>
      <c r="J24" s="73"/>
      <c r="K24" s="73"/>
      <c r="L24" s="73"/>
      <c r="M24" s="73"/>
      <c r="N24" s="73"/>
    </row>
    <row r="25" spans="1:14" ht="18" customHeight="1" x14ac:dyDescent="0.45">
      <c r="A25" s="54" t="s">
        <v>134</v>
      </c>
      <c r="B25" s="39" t="s">
        <v>16</v>
      </c>
      <c r="C25" s="105"/>
      <c r="D25" s="97">
        <f>Inputs!D11</f>
        <v>139082.17695616727</v>
      </c>
      <c r="E25" s="97">
        <f>Inputs!E11</f>
        <v>423687.6684495919</v>
      </c>
      <c r="F25" s="97">
        <f>Inputs!F11</f>
        <v>417825.89649912406</v>
      </c>
      <c r="G25" s="97">
        <f>Inputs!G11</f>
        <v>467063.11693503644</v>
      </c>
      <c r="H25" s="97">
        <f>Inputs!H11</f>
        <v>376763.07366181276</v>
      </c>
      <c r="I25" s="97">
        <f>Inputs!I11</f>
        <v>450906.0483950589</v>
      </c>
      <c r="J25" s="97">
        <f>Inputs!J11</f>
        <v>523966.70269204839</v>
      </c>
      <c r="K25" s="97">
        <f>Inputs!K11</f>
        <v>637125.04119678878</v>
      </c>
      <c r="L25" s="97">
        <f>Inputs!L11</f>
        <v>523428.32701896946</v>
      </c>
      <c r="M25" s="97">
        <f>Inputs!M11</f>
        <v>509000.29248935834</v>
      </c>
      <c r="N25" s="97">
        <f>Inputs!N11</f>
        <v>200141.71562568718</v>
      </c>
    </row>
    <row r="26" spans="1:14" ht="18" customHeight="1" x14ac:dyDescent="0.45">
      <c r="A26" s="158" t="s">
        <v>58</v>
      </c>
      <c r="B26" s="39" t="s">
        <v>16</v>
      </c>
      <c r="C26" s="106"/>
      <c r="D26" s="97">
        <f>Inputs!D13</f>
        <v>16921.797740260368</v>
      </c>
      <c r="E26" s="97">
        <f>Inputs!E13</f>
        <v>37856.196697825442</v>
      </c>
      <c r="F26" s="97">
        <f>Inputs!F13</f>
        <v>41391.841912588439</v>
      </c>
      <c r="G26" s="97">
        <f>Inputs!G13</f>
        <v>76122.98597060985</v>
      </c>
      <c r="H26" s="97">
        <f>Inputs!H13</f>
        <v>100710.0020210709</v>
      </c>
      <c r="I26" s="97">
        <f>Inputs!I13</f>
        <v>108992.89273575734</v>
      </c>
      <c r="J26" s="97">
        <f>Inputs!J13</f>
        <v>110499.92795350422</v>
      </c>
      <c r="K26" s="97">
        <f>Inputs!K13</f>
        <v>131865.57631027602</v>
      </c>
      <c r="L26" s="97">
        <f>Inputs!L13</f>
        <v>140333.61444674685</v>
      </c>
      <c r="M26" s="97">
        <f>Inputs!M13</f>
        <v>138694.3955647875</v>
      </c>
      <c r="N26" s="106">
        <f>Inputs!N13</f>
        <v>59720.965320790317</v>
      </c>
    </row>
    <row r="27" spans="1:14" ht="18" customHeight="1" x14ac:dyDescent="0.45">
      <c r="A27" s="54" t="s">
        <v>57</v>
      </c>
      <c r="B27" s="39" t="s">
        <v>16</v>
      </c>
      <c r="C27" s="105"/>
      <c r="D27" s="35">
        <f t="shared" ref="D27:N27" si="2">D53</f>
        <v>4209.5756392641961</v>
      </c>
      <c r="E27" s="35">
        <f t="shared" si="2"/>
        <v>7004.1273068820237</v>
      </c>
      <c r="F27" s="35">
        <f t="shared" si="2"/>
        <v>14243.424779774905</v>
      </c>
      <c r="G27" s="35">
        <f t="shared" si="2"/>
        <v>23914.157713823319</v>
      </c>
      <c r="H27" s="35">
        <f t="shared" si="2"/>
        <v>31451.499970993995</v>
      </c>
      <c r="I27" s="35">
        <f t="shared" si="2"/>
        <v>39322.364629462245</v>
      </c>
      <c r="J27" s="35">
        <f t="shared" si="2"/>
        <v>52616.839317414284</v>
      </c>
      <c r="K27" s="35">
        <f t="shared" si="2"/>
        <v>53817.031685233596</v>
      </c>
      <c r="L27" s="35">
        <f t="shared" si="2"/>
        <v>65711.498656575204</v>
      </c>
      <c r="M27" s="35">
        <f t="shared" si="2"/>
        <v>34917.394495756627</v>
      </c>
      <c r="N27" s="35">
        <f t="shared" si="2"/>
        <v>0</v>
      </c>
    </row>
    <row r="28" spans="1:14" ht="18" customHeight="1" x14ac:dyDescent="0.45">
      <c r="A28" s="54" t="s">
        <v>59</v>
      </c>
      <c r="B28" s="39" t="s">
        <v>16</v>
      </c>
      <c r="C28" s="107"/>
      <c r="D28" s="44">
        <f t="shared" ref="D28:N28" si="3">D123</f>
        <v>0</v>
      </c>
      <c r="E28" s="44">
        <f t="shared" si="3"/>
        <v>0</v>
      </c>
      <c r="F28" s="44">
        <f t="shared" si="3"/>
        <v>0</v>
      </c>
      <c r="G28" s="44">
        <f t="shared" si="3"/>
        <v>0</v>
      </c>
      <c r="H28" s="44">
        <f t="shared" si="3"/>
        <v>0</v>
      </c>
      <c r="I28" s="44">
        <f t="shared" si="3"/>
        <v>0</v>
      </c>
      <c r="J28" s="44">
        <f t="shared" si="3"/>
        <v>0</v>
      </c>
      <c r="K28" s="44">
        <f t="shared" si="3"/>
        <v>0</v>
      </c>
      <c r="L28" s="44">
        <f t="shared" si="3"/>
        <v>0</v>
      </c>
      <c r="M28" s="44">
        <f t="shared" si="3"/>
        <v>0</v>
      </c>
      <c r="N28" s="44">
        <f t="shared" si="3"/>
        <v>0</v>
      </c>
    </row>
    <row r="29" spans="1:14" ht="18" customHeight="1" x14ac:dyDescent="0.45">
      <c r="A29" s="162" t="s">
        <v>195</v>
      </c>
      <c r="B29" s="39" t="s">
        <v>16</v>
      </c>
      <c r="C29" s="108"/>
      <c r="D29" s="50">
        <f t="shared" ref="D29:N29" si="4">SUM(D25:D28)</f>
        <v>160213.55033569183</v>
      </c>
      <c r="E29" s="50">
        <f t="shared" si="4"/>
        <v>468547.99245429935</v>
      </c>
      <c r="F29" s="50">
        <f t="shared" si="4"/>
        <v>473461.16319148743</v>
      </c>
      <c r="G29" s="50">
        <f t="shared" si="4"/>
        <v>567100.26061946969</v>
      </c>
      <c r="H29" s="50">
        <f t="shared" si="4"/>
        <v>508924.57565387769</v>
      </c>
      <c r="I29" s="50">
        <f t="shared" si="4"/>
        <v>599221.30576027848</v>
      </c>
      <c r="J29" s="50">
        <f t="shared" si="4"/>
        <v>687083.46996296698</v>
      </c>
      <c r="K29" s="50">
        <f t="shared" si="4"/>
        <v>822807.64919229841</v>
      </c>
      <c r="L29" s="50">
        <f t="shared" si="4"/>
        <v>729473.44012229156</v>
      </c>
      <c r="M29" s="50">
        <f t="shared" si="4"/>
        <v>682612.08254990238</v>
      </c>
      <c r="N29" s="50">
        <f t="shared" si="4"/>
        <v>259862.68094647751</v>
      </c>
    </row>
    <row r="30" spans="1:14" ht="18" customHeight="1" x14ac:dyDescent="0.45">
      <c r="A30" s="54" t="s">
        <v>173</v>
      </c>
      <c r="B30" s="39" t="s">
        <v>24</v>
      </c>
      <c r="C30" s="109"/>
      <c r="D30" s="109">
        <f>Inputs!D79</f>
        <v>1.9716523217775115</v>
      </c>
      <c r="E30" s="109">
        <f>Inputs!E79</f>
        <v>1.76398429597453</v>
      </c>
      <c r="F30" s="109">
        <f>Inputs!F79</f>
        <v>1.7914568352908242</v>
      </c>
      <c r="G30" s="109">
        <f>Inputs!G79</f>
        <v>1.6058558416530693</v>
      </c>
      <c r="H30" s="109">
        <f>Inputs!H79</f>
        <v>1.4510642711998849</v>
      </c>
      <c r="I30" s="109">
        <f>Inputs!I79</f>
        <v>1.3546621879514464</v>
      </c>
      <c r="J30" s="109">
        <f>Inputs!J79</f>
        <v>1.2572446412940239</v>
      </c>
      <c r="K30" s="109">
        <f>Inputs!K79</f>
        <v>1.1806417697833558</v>
      </c>
      <c r="L30" s="109">
        <f>Inputs!L79</f>
        <v>1.1023634907865856</v>
      </c>
      <c r="M30" s="109">
        <f>Inputs!M79</f>
        <v>1.0444688740048842</v>
      </c>
      <c r="N30" s="109">
        <f>Inputs!N79</f>
        <v>1.0129497546107082</v>
      </c>
    </row>
    <row r="31" spans="1:14" ht="18" customHeight="1" x14ac:dyDescent="0.45">
      <c r="A31" s="33" t="s">
        <v>56</v>
      </c>
      <c r="B31" s="39" t="s">
        <v>16</v>
      </c>
      <c r="C31" s="35"/>
      <c r="D31" s="35">
        <f t="shared" ref="D31:N31" si="5">D29*D30</f>
        <v>315885.41849958501</v>
      </c>
      <c r="E31" s="35">
        <f t="shared" si="5"/>
        <v>826511.30059977667</v>
      </c>
      <c r="F31" s="35">
        <f t="shared" si="5"/>
        <v>848185.23704413453</v>
      </c>
      <c r="G31" s="35">
        <f t="shared" si="5"/>
        <v>910681.26631875348</v>
      </c>
      <c r="H31" s="35">
        <f t="shared" si="5"/>
        <v>738482.26846690476</v>
      </c>
      <c r="I31" s="35">
        <f t="shared" si="5"/>
        <v>811742.44512834155</v>
      </c>
      <c r="J31" s="35">
        <f t="shared" si="5"/>
        <v>863832.01073264366</v>
      </c>
      <c r="K31" s="35">
        <f t="shared" si="5"/>
        <v>971441.07913367776</v>
      </c>
      <c r="L31" s="35">
        <f t="shared" si="5"/>
        <v>804144.88788930862</v>
      </c>
      <c r="M31" s="35">
        <f t="shared" si="5"/>
        <v>712967.07324302557</v>
      </c>
      <c r="N31" s="35">
        <f t="shared" si="5"/>
        <v>263227.83889721514</v>
      </c>
    </row>
    <row r="32" spans="1:14" ht="18" customHeight="1" x14ac:dyDescent="0.45">
      <c r="A32" s="41"/>
      <c r="B32" s="36"/>
      <c r="C32" s="37"/>
      <c r="D32" s="37"/>
      <c r="E32" s="37"/>
      <c r="F32" s="37"/>
      <c r="G32" s="37"/>
      <c r="H32" s="37"/>
      <c r="I32" s="37"/>
      <c r="J32" s="37"/>
      <c r="K32" s="37"/>
      <c r="L32" s="37"/>
      <c r="M32" s="37"/>
      <c r="N32" s="37"/>
    </row>
    <row r="33" spans="1:14" ht="18" customHeight="1" x14ac:dyDescent="0.55000000000000004">
      <c r="A33" s="201" t="s">
        <v>39</v>
      </c>
      <c r="B33" s="45"/>
      <c r="C33" s="43"/>
      <c r="D33" s="43"/>
      <c r="E33" s="43"/>
      <c r="F33" s="43"/>
      <c r="G33" s="43"/>
      <c r="H33" s="43"/>
      <c r="I33" s="43"/>
      <c r="J33" s="43"/>
      <c r="K33" s="43"/>
      <c r="L33" s="43"/>
      <c r="M33" s="43"/>
      <c r="N33" s="43"/>
    </row>
    <row r="34" spans="1:14" ht="18" customHeight="1" x14ac:dyDescent="0.45">
      <c r="A34" s="33" t="s">
        <v>53</v>
      </c>
      <c r="B34" s="39" t="s">
        <v>16</v>
      </c>
      <c r="C34" s="184">
        <f>-C23</f>
        <v>-62941.221231380565</v>
      </c>
      <c r="D34" s="35">
        <f t="shared" ref="D34:N34" si="6">D18-D31</f>
        <v>-283561.16076830047</v>
      </c>
      <c r="E34" s="35">
        <f t="shared" si="6"/>
        <v>-766155.15616654744</v>
      </c>
      <c r="F34" s="35">
        <f t="shared" si="6"/>
        <v>-774804.10179971461</v>
      </c>
      <c r="G34" s="35">
        <f t="shared" si="6"/>
        <v>-804099.8813214117</v>
      </c>
      <c r="H34" s="35">
        <f t="shared" si="6"/>
        <v>-593311.02685592172</v>
      </c>
      <c r="I34" s="35">
        <f t="shared" si="6"/>
        <v>-588702.2706380781</v>
      </c>
      <c r="J34" s="35">
        <f t="shared" si="6"/>
        <v>-565763.55093790242</v>
      </c>
      <c r="K34" s="35">
        <f t="shared" si="6"/>
        <v>-579740.82017142186</v>
      </c>
      <c r="L34" s="35">
        <f t="shared" si="6"/>
        <v>-327926.53913644381</v>
      </c>
      <c r="M34" s="35">
        <f t="shared" si="6"/>
        <v>-177773.28225449158</v>
      </c>
      <c r="N34" s="35">
        <f t="shared" si="6"/>
        <v>27613.962343653897</v>
      </c>
    </row>
    <row r="35" spans="1:14" ht="18" customHeight="1" x14ac:dyDescent="0.5">
      <c r="A35" s="33" t="s">
        <v>52</v>
      </c>
      <c r="B35" s="39" t="s">
        <v>16</v>
      </c>
      <c r="C35" s="46"/>
      <c r="D35" s="46"/>
      <c r="E35" s="46"/>
      <c r="F35" s="46"/>
      <c r="G35" s="46"/>
      <c r="H35" s="46"/>
      <c r="I35" s="46"/>
      <c r="J35" s="46"/>
      <c r="K35" s="46"/>
      <c r="L35" s="46"/>
      <c r="M35" s="46"/>
      <c r="N35" s="95">
        <f>SUM(C34:N34)</f>
        <v>-5497165.0489379615</v>
      </c>
    </row>
    <row r="36" spans="1:14" ht="18" customHeight="1" x14ac:dyDescent="0.45">
      <c r="A36" s="41"/>
      <c r="B36" s="36"/>
      <c r="C36" s="36"/>
      <c r="D36" s="37"/>
      <c r="E36" s="37"/>
      <c r="F36" s="37"/>
      <c r="G36" s="37"/>
      <c r="H36" s="37"/>
      <c r="I36" s="37"/>
      <c r="J36" s="37"/>
      <c r="K36" s="37"/>
      <c r="L36" s="37"/>
      <c r="M36" s="37"/>
      <c r="N36" s="37"/>
    </row>
    <row r="37" spans="1:14" ht="18" customHeight="1" x14ac:dyDescent="0.45"/>
    <row r="38" spans="1:14" ht="18" customHeight="1" x14ac:dyDescent="0.65">
      <c r="A38" s="197" t="s">
        <v>181</v>
      </c>
      <c r="C38" s="92" t="s">
        <v>42</v>
      </c>
      <c r="D38" s="92" t="s">
        <v>65</v>
      </c>
      <c r="E38" s="92" t="s">
        <v>43</v>
      </c>
      <c r="F38" s="92" t="s">
        <v>43</v>
      </c>
      <c r="G38" s="92" t="s">
        <v>43</v>
      </c>
      <c r="H38" s="92" t="s">
        <v>43</v>
      </c>
      <c r="I38" s="92" t="s">
        <v>43</v>
      </c>
      <c r="J38" s="92" t="s">
        <v>43</v>
      </c>
      <c r="K38" s="92" t="s">
        <v>43</v>
      </c>
      <c r="L38" s="92" t="s">
        <v>43</v>
      </c>
      <c r="M38" s="92" t="s">
        <v>43</v>
      </c>
      <c r="N38" s="92" t="s">
        <v>66</v>
      </c>
    </row>
    <row r="39" spans="1:14" ht="18" customHeight="1" x14ac:dyDescent="0.45">
      <c r="C39" s="93">
        <f>Inputs!$C$53</f>
        <v>40878</v>
      </c>
      <c r="D39" s="93">
        <f>Inputs!D53</f>
        <v>41090</v>
      </c>
      <c r="E39" s="93">
        <f>Inputs!E53</f>
        <v>41455</v>
      </c>
      <c r="F39" s="93">
        <f>Inputs!F53</f>
        <v>41820</v>
      </c>
      <c r="G39" s="93">
        <f>Inputs!G53</f>
        <v>42185</v>
      </c>
      <c r="H39" s="93">
        <f>Inputs!H53</f>
        <v>42551</v>
      </c>
      <c r="I39" s="93">
        <f>Inputs!I53</f>
        <v>42916</v>
      </c>
      <c r="J39" s="93">
        <f>Inputs!J53</f>
        <v>43281</v>
      </c>
      <c r="K39" s="93">
        <f>Inputs!K53</f>
        <v>43646</v>
      </c>
      <c r="L39" s="93">
        <f>Inputs!L53</f>
        <v>44012</v>
      </c>
      <c r="M39" s="93">
        <f>Inputs!M53</f>
        <v>44377</v>
      </c>
      <c r="N39" s="93">
        <f>Inputs!N53</f>
        <v>44561</v>
      </c>
    </row>
    <row r="40" spans="1:14" ht="18" customHeight="1" x14ac:dyDescent="0.45">
      <c r="D40" s="80"/>
    </row>
    <row r="41" spans="1:14" s="79" customFormat="1" ht="18" customHeight="1" x14ac:dyDescent="0.65">
      <c r="A41" s="201" t="s">
        <v>31</v>
      </c>
    </row>
    <row r="42" spans="1:14" ht="18" customHeight="1" x14ac:dyDescent="0.45">
      <c r="A42" s="54" t="s">
        <v>202</v>
      </c>
      <c r="B42" s="39" t="s">
        <v>16</v>
      </c>
      <c r="C42" s="97">
        <f>Inputs!C$8</f>
        <v>546793.8345108208</v>
      </c>
      <c r="D42" s="35"/>
      <c r="E42" s="35"/>
      <c r="F42" s="35"/>
      <c r="G42" s="35"/>
      <c r="H42" s="35"/>
      <c r="I42" s="35"/>
      <c r="J42" s="35"/>
      <c r="K42" s="35"/>
      <c r="L42" s="35"/>
      <c r="M42" s="35"/>
      <c r="N42" s="35"/>
    </row>
    <row r="43" spans="1:14" ht="18" customHeight="1" x14ac:dyDescent="0.45">
      <c r="A43" s="54" t="s">
        <v>213</v>
      </c>
      <c r="B43" s="39" t="s">
        <v>16</v>
      </c>
      <c r="C43" s="39"/>
      <c r="D43" s="35">
        <f>C46</f>
        <v>546793.8345108208</v>
      </c>
      <c r="E43" s="35">
        <f t="shared" ref="E43:N43" si="7">D46</f>
        <v>779469.55126799643</v>
      </c>
      <c r="F43" s="35">
        <f t="shared" si="7"/>
        <v>1179145.8431275773</v>
      </c>
      <c r="G43" s="35">
        <f t="shared" si="7"/>
        <v>1554509.4089344251</v>
      </c>
      <c r="H43" s="35">
        <f t="shared" si="7"/>
        <v>1925674.8533644171</v>
      </c>
      <c r="I43" s="35">
        <f t="shared" si="7"/>
        <v>2201365.0376814678</v>
      </c>
      <c r="J43" s="35">
        <f t="shared" si="7"/>
        <v>2534870.8617687146</v>
      </c>
      <c r="K43" s="35">
        <f t="shared" si="7"/>
        <v>2947321.6355261998</v>
      </c>
      <c r="L43" s="35">
        <f t="shared" si="7"/>
        <v>3406211.2381646936</v>
      </c>
      <c r="M43" s="35">
        <f t="shared" si="7"/>
        <v>3723206.3509897715</v>
      </c>
      <c r="N43" s="35">
        <f t="shared" si="7"/>
        <v>3994382.6452459809</v>
      </c>
    </row>
    <row r="44" spans="1:14" ht="18" customHeight="1" x14ac:dyDescent="0.45">
      <c r="A44" s="54" t="s">
        <v>203</v>
      </c>
      <c r="B44" s="39" t="s">
        <v>16</v>
      </c>
      <c r="C44" s="39"/>
      <c r="D44" s="97">
        <f>Inputs!D$9</f>
        <v>276896.57748659613</v>
      </c>
      <c r="E44" s="97">
        <f>Inputs!E$9</f>
        <v>495189.07467524934</v>
      </c>
      <c r="F44" s="97">
        <f>Inputs!F$9</f>
        <v>495993.93815023015</v>
      </c>
      <c r="G44" s="97">
        <f>Inputs!G$9</f>
        <v>526931.96649683139</v>
      </c>
      <c r="H44" s="97">
        <f>Inputs!H$9</f>
        <v>456265.33738798904</v>
      </c>
      <c r="I44" s="97">
        <f>Inputs!I$9</f>
        <v>541074.63714979985</v>
      </c>
      <c r="J44" s="97">
        <f>Inputs!J$9</f>
        <v>631952.51235227729</v>
      </c>
      <c r="K44" s="97">
        <f>Inputs!K$9</f>
        <v>694362.01442190073</v>
      </c>
      <c r="L44" s="97">
        <f>Inputs!L$9</f>
        <v>575562.50714135508</v>
      </c>
      <c r="M44" s="97">
        <f>Inputs!M$9</f>
        <v>560027.16344287538</v>
      </c>
      <c r="N44" s="97">
        <f>Inputs!N$9</f>
        <v>177633.73147223319</v>
      </c>
    </row>
    <row r="45" spans="1:14" ht="18" customHeight="1" x14ac:dyDescent="0.45">
      <c r="A45" s="54" t="s">
        <v>87</v>
      </c>
      <c r="B45" s="39" t="s">
        <v>16</v>
      </c>
      <c r="C45" s="99"/>
      <c r="D45" s="99">
        <f>-Inputs!D16</f>
        <v>-44220.860729420507</v>
      </c>
      <c r="E45" s="99">
        <f>-Inputs!E16</f>
        <v>-95512.782815668528</v>
      </c>
      <c r="F45" s="99">
        <f>-Inputs!F16</f>
        <v>-120630.37234338225</v>
      </c>
      <c r="G45" s="99">
        <f>-Inputs!G16</f>
        <v>-155766.52206683927</v>
      </c>
      <c r="H45" s="99">
        <f>-Inputs!H16</f>
        <v>-180575.15307093819</v>
      </c>
      <c r="I45" s="99">
        <f>-Inputs!I16</f>
        <v>-207568.81306255274</v>
      </c>
      <c r="J45" s="99">
        <f>-Inputs!J16</f>
        <v>-219501.73859479197</v>
      </c>
      <c r="K45" s="99">
        <f>-Inputs!K16</f>
        <v>-235472.41178340703</v>
      </c>
      <c r="L45" s="99">
        <f>-Inputs!L16</f>
        <v>-258567.39431627697</v>
      </c>
      <c r="M45" s="99">
        <f>-Inputs!M16</f>
        <v>-288850.86918666633</v>
      </c>
      <c r="N45" s="99">
        <f>-Inputs!N16</f>
        <v>-153556.66178456799</v>
      </c>
    </row>
    <row r="46" spans="1:14" ht="18" customHeight="1" x14ac:dyDescent="0.45">
      <c r="A46" s="100" t="s">
        <v>214</v>
      </c>
      <c r="B46" s="39" t="s">
        <v>16</v>
      </c>
      <c r="C46" s="73">
        <f>SUM(C42:C45)</f>
        <v>546793.8345108208</v>
      </c>
      <c r="D46" s="73">
        <f t="shared" ref="D46:N46" si="8">SUM(D42:D45)</f>
        <v>779469.55126799643</v>
      </c>
      <c r="E46" s="73">
        <f t="shared" si="8"/>
        <v>1179145.8431275773</v>
      </c>
      <c r="F46" s="73">
        <f t="shared" si="8"/>
        <v>1554509.4089344251</v>
      </c>
      <c r="G46" s="73">
        <f t="shared" si="8"/>
        <v>1925674.8533644171</v>
      </c>
      <c r="H46" s="73">
        <f t="shared" si="8"/>
        <v>2201365.0376814678</v>
      </c>
      <c r="I46" s="73">
        <f t="shared" si="8"/>
        <v>2534870.8617687146</v>
      </c>
      <c r="J46" s="73">
        <f t="shared" si="8"/>
        <v>2947321.6355261998</v>
      </c>
      <c r="K46" s="73">
        <f t="shared" si="8"/>
        <v>3406211.2381646936</v>
      </c>
      <c r="L46" s="73">
        <f t="shared" si="8"/>
        <v>3723206.3509897715</v>
      </c>
      <c r="M46" s="73">
        <f t="shared" si="8"/>
        <v>3994382.6452459809</v>
      </c>
      <c r="N46" s="73">
        <f t="shared" si="8"/>
        <v>4018459.7149336464</v>
      </c>
    </row>
    <row r="47" spans="1:14" ht="18" customHeight="1" x14ac:dyDescent="0.45"/>
    <row r="48" spans="1:14" s="79" customFormat="1" ht="18" customHeight="1" x14ac:dyDescent="0.65">
      <c r="A48" s="201" t="s">
        <v>71</v>
      </c>
    </row>
    <row r="49" spans="1:14" ht="18" customHeight="1" x14ac:dyDescent="0.45">
      <c r="A49" s="54" t="s">
        <v>215</v>
      </c>
      <c r="B49" s="39" t="s">
        <v>16</v>
      </c>
      <c r="C49" s="97">
        <f>Inputs!C$10</f>
        <v>31660.431258072822</v>
      </c>
      <c r="D49" s="53"/>
      <c r="E49" s="35"/>
      <c r="F49" s="35"/>
      <c r="G49" s="35"/>
      <c r="H49" s="35"/>
      <c r="I49" s="35"/>
      <c r="J49" s="35"/>
      <c r="K49" s="35"/>
      <c r="L49" s="35"/>
      <c r="M49" s="35"/>
      <c r="N49" s="35"/>
    </row>
    <row r="50" spans="1:14" ht="18" customHeight="1" x14ac:dyDescent="0.45">
      <c r="A50" s="54" t="s">
        <v>216</v>
      </c>
      <c r="B50" s="39" t="s">
        <v>16</v>
      </c>
      <c r="C50" s="114"/>
      <c r="D50" s="105">
        <f>C54</f>
        <v>31660.431258072822</v>
      </c>
      <c r="E50" s="105">
        <f t="shared" ref="E50:N50" si="9">D54</f>
        <v>169568.4758616233</v>
      </c>
      <c r="F50" s="105">
        <f t="shared" si="9"/>
        <v>575338.2141548912</v>
      </c>
      <c r="G50" s="105">
        <f t="shared" si="9"/>
        <v>957945.7755601526</v>
      </c>
      <c r="H50" s="105">
        <f t="shared" si="9"/>
        <v>1364000.4189158282</v>
      </c>
      <c r="I50" s="105">
        <f t="shared" si="9"/>
        <v>1656025.2499702943</v>
      </c>
      <c r="J50" s="105">
        <f t="shared" si="9"/>
        <v>2003437.5089906054</v>
      </c>
      <c r="K50" s="105">
        <f t="shared" si="9"/>
        <v>2425038.7846049513</v>
      </c>
      <c r="L50" s="105">
        <f t="shared" si="9"/>
        <v>2937521.4190929215</v>
      </c>
      <c r="M50" s="105">
        <f t="shared" si="9"/>
        <v>3317505.6041502315</v>
      </c>
      <c r="N50" s="105">
        <f t="shared" si="9"/>
        <v>3616923.1765653035</v>
      </c>
    </row>
    <row r="51" spans="1:14" ht="18" customHeight="1" x14ac:dyDescent="0.45">
      <c r="A51" s="54" t="s">
        <v>134</v>
      </c>
      <c r="B51" s="39" t="s">
        <v>16</v>
      </c>
      <c r="C51" s="114"/>
      <c r="D51" s="106">
        <f>Inputs!D11</f>
        <v>139082.17695616727</v>
      </c>
      <c r="E51" s="106">
        <f>Inputs!E11</f>
        <v>423687.6684495919</v>
      </c>
      <c r="F51" s="106">
        <f>Inputs!F11</f>
        <v>417825.89649912406</v>
      </c>
      <c r="G51" s="106">
        <f>Inputs!G11</f>
        <v>467063.11693503644</v>
      </c>
      <c r="H51" s="106">
        <f>Inputs!H11</f>
        <v>376763.07366181276</v>
      </c>
      <c r="I51" s="106">
        <f>Inputs!I11</f>
        <v>450906.0483950589</v>
      </c>
      <c r="J51" s="106">
        <f>Inputs!J11</f>
        <v>523966.70269204839</v>
      </c>
      <c r="K51" s="106">
        <f>Inputs!K11</f>
        <v>637125.04119678878</v>
      </c>
      <c r="L51" s="106">
        <f>Inputs!L11</f>
        <v>523428.32701896946</v>
      </c>
      <c r="M51" s="106">
        <f>Inputs!M11</f>
        <v>509000.29248935834</v>
      </c>
      <c r="N51" s="106">
        <f>Inputs!N11</f>
        <v>200141.71562568718</v>
      </c>
    </row>
    <row r="52" spans="1:14" ht="18" customHeight="1" x14ac:dyDescent="0.45">
      <c r="A52" s="54" t="s">
        <v>70</v>
      </c>
      <c r="B52" s="39" t="s">
        <v>16</v>
      </c>
      <c r="C52" s="114"/>
      <c r="D52" s="106">
        <f>-Inputs!D17</f>
        <v>-5383.7079918809704</v>
      </c>
      <c r="E52" s="106">
        <f>-Inputs!E17</f>
        <v>-24922.057463206107</v>
      </c>
      <c r="F52" s="106">
        <f>-Inputs!F17</f>
        <v>-49461.759873637573</v>
      </c>
      <c r="G52" s="106">
        <f>-Inputs!G17</f>
        <v>-84922.631293184226</v>
      </c>
      <c r="H52" s="106">
        <f>-Inputs!H17</f>
        <v>-116189.74257834074</v>
      </c>
      <c r="I52" s="106">
        <f>-Inputs!I17</f>
        <v>-142816.15400421008</v>
      </c>
      <c r="J52" s="106">
        <f>-Inputs!J17</f>
        <v>-154982.2663951173</v>
      </c>
      <c r="K52" s="106">
        <f>-Inputs!K17</f>
        <v>-178459.43839405209</v>
      </c>
      <c r="L52" s="106">
        <f>-Inputs!L17</f>
        <v>-209155.64061823496</v>
      </c>
      <c r="M52" s="106">
        <f>-Inputs!M17</f>
        <v>-244500.11457004288</v>
      </c>
      <c r="N52" s="106">
        <f>-Inputs!N17</f>
        <v>-131607.17089390082</v>
      </c>
    </row>
    <row r="53" spans="1:14" ht="18" customHeight="1" x14ac:dyDescent="0.45">
      <c r="A53" s="54" t="s">
        <v>57</v>
      </c>
      <c r="B53" s="39" t="s">
        <v>16</v>
      </c>
      <c r="C53" s="142"/>
      <c r="D53" s="142">
        <f>Inputs!D$12</f>
        <v>4209.5756392641961</v>
      </c>
      <c r="E53" s="142">
        <f>Inputs!E$12</f>
        <v>7004.1273068820237</v>
      </c>
      <c r="F53" s="142">
        <f>Inputs!F$12</f>
        <v>14243.424779774905</v>
      </c>
      <c r="G53" s="142">
        <f>Inputs!G$12</f>
        <v>23914.157713823319</v>
      </c>
      <c r="H53" s="142">
        <f>Inputs!H$12</f>
        <v>31451.499970993995</v>
      </c>
      <c r="I53" s="142">
        <f>Inputs!I$12</f>
        <v>39322.364629462245</v>
      </c>
      <c r="J53" s="142">
        <f>Inputs!J$12</f>
        <v>52616.839317414284</v>
      </c>
      <c r="K53" s="142">
        <f>Inputs!K$12</f>
        <v>53817.031685233596</v>
      </c>
      <c r="L53" s="142">
        <f>Inputs!L$12</f>
        <v>65711.498656575204</v>
      </c>
      <c r="M53" s="142">
        <f>Inputs!M$12</f>
        <v>34917.394495756627</v>
      </c>
      <c r="N53" s="142">
        <f>Inputs!N$12</f>
        <v>0</v>
      </c>
    </row>
    <row r="54" spans="1:14" ht="18" customHeight="1" x14ac:dyDescent="0.45">
      <c r="A54" s="100" t="s">
        <v>217</v>
      </c>
      <c r="B54" s="39" t="s">
        <v>16</v>
      </c>
      <c r="C54" s="116">
        <f>SUM(C49:C53)</f>
        <v>31660.431258072822</v>
      </c>
      <c r="D54" s="116">
        <f t="shared" ref="D54:N54" si="10">SUM(D49:D53)</f>
        <v>169568.4758616233</v>
      </c>
      <c r="E54" s="116">
        <f t="shared" si="10"/>
        <v>575338.2141548912</v>
      </c>
      <c r="F54" s="116">
        <f t="shared" si="10"/>
        <v>957945.7755601526</v>
      </c>
      <c r="G54" s="116">
        <f t="shared" si="10"/>
        <v>1364000.4189158282</v>
      </c>
      <c r="H54" s="116">
        <f t="shared" si="10"/>
        <v>1656025.2499702943</v>
      </c>
      <c r="I54" s="116">
        <f t="shared" si="10"/>
        <v>2003437.5089906054</v>
      </c>
      <c r="J54" s="116">
        <f t="shared" si="10"/>
        <v>2425038.7846049513</v>
      </c>
      <c r="K54" s="116">
        <f t="shared" si="10"/>
        <v>2937521.4190929215</v>
      </c>
      <c r="L54" s="116">
        <f t="shared" si="10"/>
        <v>3317505.6041502315</v>
      </c>
      <c r="M54" s="116">
        <f t="shared" si="10"/>
        <v>3616923.1765653035</v>
      </c>
      <c r="N54" s="187">
        <f t="shared" si="10"/>
        <v>3685457.7212970895</v>
      </c>
    </row>
    <row r="55" spans="1:14" s="104" customFormat="1" ht="18" customHeight="1" x14ac:dyDescent="0.45">
      <c r="A55" s="1"/>
      <c r="B55" s="1"/>
      <c r="C55" s="1"/>
      <c r="D55" s="1"/>
      <c r="E55" s="1"/>
      <c r="F55" s="1"/>
      <c r="G55" s="1"/>
      <c r="H55" s="1"/>
      <c r="I55" s="1"/>
      <c r="J55" s="1"/>
      <c r="K55" s="1"/>
      <c r="L55" s="1"/>
      <c r="M55" s="1"/>
      <c r="N55" s="1"/>
    </row>
    <row r="56" spans="1:14" ht="18" customHeight="1" x14ac:dyDescent="0.45"/>
    <row r="57" spans="1:14" s="88" customFormat="1" ht="18" customHeight="1" x14ac:dyDescent="0.65">
      <c r="A57" s="202" t="s">
        <v>180</v>
      </c>
      <c r="C57" s="92" t="s">
        <v>42</v>
      </c>
      <c r="D57" s="92" t="s">
        <v>65</v>
      </c>
      <c r="E57" s="92" t="s">
        <v>43</v>
      </c>
      <c r="F57" s="92" t="s">
        <v>43</v>
      </c>
      <c r="G57" s="92" t="s">
        <v>43</v>
      </c>
      <c r="H57" s="92" t="s">
        <v>43</v>
      </c>
      <c r="I57" s="92" t="s">
        <v>43</v>
      </c>
      <c r="J57" s="92" t="s">
        <v>43</v>
      </c>
      <c r="K57" s="92" t="s">
        <v>43</v>
      </c>
      <c r="L57" s="92" t="s">
        <v>43</v>
      </c>
      <c r="M57" s="92" t="s">
        <v>43</v>
      </c>
      <c r="N57" s="92" t="s">
        <v>66</v>
      </c>
    </row>
    <row r="58" spans="1:14" ht="18" customHeight="1" x14ac:dyDescent="0.45">
      <c r="C58" s="93">
        <f>Inputs!$C$53</f>
        <v>40878</v>
      </c>
      <c r="D58" s="93">
        <f>D39</f>
        <v>41090</v>
      </c>
      <c r="E58" s="93">
        <f t="shared" ref="E58:N58" si="11">E39</f>
        <v>41455</v>
      </c>
      <c r="F58" s="93">
        <f t="shared" si="11"/>
        <v>41820</v>
      </c>
      <c r="G58" s="93">
        <f t="shared" si="11"/>
        <v>42185</v>
      </c>
      <c r="H58" s="93">
        <f t="shared" si="11"/>
        <v>42551</v>
      </c>
      <c r="I58" s="93">
        <f t="shared" si="11"/>
        <v>42916</v>
      </c>
      <c r="J58" s="93">
        <f t="shared" si="11"/>
        <v>43281</v>
      </c>
      <c r="K58" s="93">
        <f t="shared" si="11"/>
        <v>43646</v>
      </c>
      <c r="L58" s="93">
        <f t="shared" si="11"/>
        <v>44012</v>
      </c>
      <c r="M58" s="93">
        <f t="shared" si="11"/>
        <v>44377</v>
      </c>
      <c r="N58" s="93">
        <f t="shared" si="11"/>
        <v>44561</v>
      </c>
    </row>
    <row r="59" spans="1:14" ht="18" customHeight="1" x14ac:dyDescent="0.65">
      <c r="A59" s="201" t="s">
        <v>32</v>
      </c>
      <c r="B59" s="79"/>
      <c r="C59" s="79"/>
      <c r="D59" s="79"/>
      <c r="E59" s="79"/>
      <c r="F59" s="79"/>
      <c r="G59" s="79"/>
      <c r="H59" s="79"/>
      <c r="I59" s="79"/>
      <c r="J59" s="79"/>
      <c r="K59" s="79"/>
      <c r="L59" s="79"/>
      <c r="M59" s="79"/>
      <c r="N59" s="79"/>
    </row>
    <row r="60" spans="1:14" ht="18" customHeight="1" x14ac:dyDescent="0.45">
      <c r="A60" s="163" t="s">
        <v>20</v>
      </c>
      <c r="B60" s="39" t="s">
        <v>16</v>
      </c>
      <c r="C60" s="35"/>
      <c r="D60" s="35">
        <f>C63</f>
        <v>6365.8919999999998</v>
      </c>
      <c r="E60" s="35">
        <f>D63</f>
        <v>12731.784</v>
      </c>
      <c r="F60" s="35">
        <f t="shared" ref="F60:N60" si="12">E63</f>
        <v>118149.122</v>
      </c>
      <c r="G60" s="35">
        <f t="shared" si="12"/>
        <v>261156.538</v>
      </c>
      <c r="H60" s="35">
        <f t="shared" si="12"/>
        <v>400312.29200000002</v>
      </c>
      <c r="I60" s="35">
        <f t="shared" si="12"/>
        <v>530409.38599999994</v>
      </c>
      <c r="J60" s="35">
        <f t="shared" si="12"/>
        <v>639667.054</v>
      </c>
      <c r="K60" s="35">
        <f t="shared" si="12"/>
        <v>750981.84199999995</v>
      </c>
      <c r="L60" s="35">
        <f t="shared" si="12"/>
        <v>911025.03199999989</v>
      </c>
      <c r="M60" s="35">
        <f t="shared" si="12"/>
        <v>1066735.1869999999</v>
      </c>
      <c r="N60" s="35">
        <f t="shared" si="12"/>
        <v>1188867.5930000003</v>
      </c>
    </row>
    <row r="61" spans="1:14" ht="18" customHeight="1" x14ac:dyDescent="0.45">
      <c r="A61" s="156" t="s">
        <v>177</v>
      </c>
      <c r="B61" s="39" t="s">
        <v>16</v>
      </c>
      <c r="C61" s="97">
        <f>Inputs!C94</f>
        <v>6365.8919999999998</v>
      </c>
      <c r="D61" s="97">
        <f>Inputs!D94</f>
        <v>6365.8919999999998</v>
      </c>
      <c r="E61" s="97">
        <f>Inputs!E94</f>
        <v>105417.338</v>
      </c>
      <c r="F61" s="97">
        <f>Inputs!F94</f>
        <v>143007.416</v>
      </c>
      <c r="G61" s="97">
        <f>Inputs!G94</f>
        <v>139155.75399999999</v>
      </c>
      <c r="H61" s="97">
        <f>Inputs!H94</f>
        <v>130097.09399999998</v>
      </c>
      <c r="I61" s="97">
        <f>Inputs!I94</f>
        <v>109257.66800000001</v>
      </c>
      <c r="J61" s="97">
        <f>Inputs!J94</f>
        <v>111314.788</v>
      </c>
      <c r="K61" s="97">
        <f>Inputs!K94</f>
        <v>160043.19</v>
      </c>
      <c r="L61" s="97">
        <f>Inputs!L94</f>
        <v>155710.15499999997</v>
      </c>
      <c r="M61" s="97">
        <f>Inputs!M94</f>
        <v>122132.40600000051</v>
      </c>
      <c r="N61" s="97">
        <f>Inputs!N94</f>
        <v>38944.249000000003</v>
      </c>
    </row>
    <row r="62" spans="1:14" ht="18" customHeight="1" x14ac:dyDescent="0.45">
      <c r="A62" s="163" t="s">
        <v>61</v>
      </c>
      <c r="B62" s="39" t="s">
        <v>16</v>
      </c>
      <c r="C62" s="97">
        <f>Inputs!C95</f>
        <v>0</v>
      </c>
      <c r="D62" s="97">
        <f>Inputs!D95</f>
        <v>0</v>
      </c>
      <c r="E62" s="97">
        <f>Inputs!E95</f>
        <v>0</v>
      </c>
      <c r="F62" s="97">
        <f>Inputs!F95</f>
        <v>0</v>
      </c>
      <c r="G62" s="97">
        <f>Inputs!G95</f>
        <v>0</v>
      </c>
      <c r="H62" s="97">
        <f>Inputs!H95</f>
        <v>0</v>
      </c>
      <c r="I62" s="97">
        <f>Inputs!I95</f>
        <v>0</v>
      </c>
      <c r="J62" s="97">
        <f>Inputs!J95</f>
        <v>0</v>
      </c>
      <c r="K62" s="97">
        <f>Inputs!K95</f>
        <v>0</v>
      </c>
      <c r="L62" s="97">
        <f>Inputs!L95</f>
        <v>0</v>
      </c>
      <c r="M62" s="97">
        <f>Inputs!M95</f>
        <v>0</v>
      </c>
      <c r="N62" s="97">
        <f>Inputs!N95</f>
        <v>0</v>
      </c>
    </row>
    <row r="63" spans="1:14" ht="18" customHeight="1" x14ac:dyDescent="0.45">
      <c r="A63" s="239" t="s">
        <v>22</v>
      </c>
      <c r="B63" s="39" t="s">
        <v>16</v>
      </c>
      <c r="C63" s="49">
        <f>SUM(C60:C62)</f>
        <v>6365.8919999999998</v>
      </c>
      <c r="D63" s="49">
        <f>SUM(D60:D62)</f>
        <v>12731.784</v>
      </c>
      <c r="E63" s="49">
        <f t="shared" ref="E63:N63" si="13">SUM(E60:E62)</f>
        <v>118149.122</v>
      </c>
      <c r="F63" s="49">
        <f t="shared" si="13"/>
        <v>261156.538</v>
      </c>
      <c r="G63" s="49">
        <f t="shared" si="13"/>
        <v>400312.29200000002</v>
      </c>
      <c r="H63" s="49">
        <f t="shared" si="13"/>
        <v>530409.38599999994</v>
      </c>
      <c r="I63" s="49">
        <f t="shared" si="13"/>
        <v>639667.054</v>
      </c>
      <c r="J63" s="49">
        <f t="shared" si="13"/>
        <v>750981.84199999995</v>
      </c>
      <c r="K63" s="49">
        <f t="shared" si="13"/>
        <v>911025.03199999989</v>
      </c>
      <c r="L63" s="49">
        <f t="shared" si="13"/>
        <v>1066735.1869999999</v>
      </c>
      <c r="M63" s="49">
        <f t="shared" si="13"/>
        <v>1188867.5930000003</v>
      </c>
      <c r="N63" s="49">
        <f t="shared" si="13"/>
        <v>1227811.8420000004</v>
      </c>
    </row>
    <row r="64" spans="1:14" ht="18" customHeight="1" x14ac:dyDescent="0.45">
      <c r="A64" s="242"/>
      <c r="B64" s="237"/>
      <c r="C64" s="237"/>
      <c r="D64" s="237"/>
      <c r="E64" s="237"/>
      <c r="F64" s="237"/>
      <c r="G64" s="237"/>
      <c r="H64" s="237"/>
      <c r="I64" s="237"/>
      <c r="J64" s="237"/>
      <c r="K64" s="237"/>
      <c r="L64" s="237"/>
      <c r="M64" s="237"/>
      <c r="N64" s="237"/>
    </row>
    <row r="65" spans="1:14" ht="18" customHeight="1" x14ac:dyDescent="0.65">
      <c r="A65" s="201" t="s">
        <v>50</v>
      </c>
      <c r="B65" s="79"/>
      <c r="C65" s="79"/>
      <c r="D65" s="79"/>
      <c r="E65" s="79"/>
      <c r="F65" s="79"/>
      <c r="G65" s="79"/>
      <c r="H65" s="79"/>
      <c r="I65" s="79"/>
      <c r="J65" s="79"/>
      <c r="K65" s="79"/>
      <c r="L65" s="79"/>
      <c r="M65" s="79"/>
      <c r="N65" s="79"/>
    </row>
    <row r="66" spans="1:14" ht="18" customHeight="1" x14ac:dyDescent="0.45">
      <c r="A66" s="168" t="s">
        <v>186</v>
      </c>
      <c r="B66" s="114" t="s">
        <v>16</v>
      </c>
      <c r="C66" s="114"/>
      <c r="D66" s="184">
        <f>D63</f>
        <v>12731.784</v>
      </c>
      <c r="E66" s="105">
        <f t="shared" ref="E66:N66" si="14">E61-E62</f>
        <v>105417.338</v>
      </c>
      <c r="F66" s="105">
        <f t="shared" si="14"/>
        <v>143007.416</v>
      </c>
      <c r="G66" s="105">
        <f t="shared" si="14"/>
        <v>139155.75399999999</v>
      </c>
      <c r="H66" s="105">
        <f t="shared" si="14"/>
        <v>130097.09399999998</v>
      </c>
      <c r="I66" s="105">
        <f t="shared" si="14"/>
        <v>109257.66800000001</v>
      </c>
      <c r="J66" s="105">
        <f t="shared" si="14"/>
        <v>111314.788</v>
      </c>
      <c r="K66" s="105">
        <f t="shared" si="14"/>
        <v>160043.19</v>
      </c>
      <c r="L66" s="105">
        <f t="shared" si="14"/>
        <v>155710.15499999997</v>
      </c>
      <c r="M66" s="105">
        <f t="shared" si="14"/>
        <v>122132.40600000051</v>
      </c>
      <c r="N66" s="105">
        <f t="shared" si="14"/>
        <v>38944.249000000003</v>
      </c>
    </row>
    <row r="67" spans="1:14" ht="18" customHeight="1" x14ac:dyDescent="0.45">
      <c r="A67" s="139" t="s">
        <v>76</v>
      </c>
      <c r="B67" s="114" t="s">
        <v>18</v>
      </c>
      <c r="C67" s="114"/>
      <c r="D67" s="143">
        <f>Inputs!D114</f>
        <v>6.9831332189414855E-2</v>
      </c>
      <c r="E67" s="143">
        <f>Inputs!E114</f>
        <v>6.0586476833990627E-2</v>
      </c>
      <c r="F67" s="143">
        <f>Inputs!F114</f>
        <v>7.2115983805228503E-2</v>
      </c>
      <c r="G67" s="143">
        <f>Inputs!G114</f>
        <v>6.4718645490954754E-2</v>
      </c>
      <c r="H67" s="143">
        <f>Inputs!H114</f>
        <v>5.8359001632044265E-2</v>
      </c>
      <c r="I67" s="143">
        <f>Inputs!I114</f>
        <v>5.6565048769434398E-2</v>
      </c>
      <c r="J67" s="143">
        <f>Inputs!J114</f>
        <v>5.2207220851762791E-2</v>
      </c>
      <c r="K67" s="143">
        <f>Inputs!K114</f>
        <v>5.295757021517692E-2</v>
      </c>
      <c r="L67" s="143">
        <f>Inputs!L114</f>
        <v>4.6221099175983223E-2</v>
      </c>
      <c r="M67" s="143">
        <f>Inputs!M114</f>
        <v>4.5349685431469763E-2</v>
      </c>
      <c r="N67" s="143">
        <f>Inputs!N114</f>
        <v>5.3611955315530764E-2</v>
      </c>
    </row>
    <row r="68" spans="1:14" ht="18" customHeight="1" x14ac:dyDescent="0.45">
      <c r="A68" s="139" t="s">
        <v>73</v>
      </c>
      <c r="B68" s="114" t="s">
        <v>16</v>
      </c>
      <c r="C68" s="114"/>
      <c r="D68" s="105">
        <f>D66*D67</f>
        <v>889.07743786787694</v>
      </c>
      <c r="E68" s="105">
        <f t="shared" ref="E68:N68" si="15">E66*E67</f>
        <v>6386.8651066379598</v>
      </c>
      <c r="F68" s="105">
        <f t="shared" si="15"/>
        <v>10313.120496283575</v>
      </c>
      <c r="G68" s="105">
        <f t="shared" si="15"/>
        <v>9005.9719111525083</v>
      </c>
      <c r="H68" s="105">
        <f t="shared" si="15"/>
        <v>7592.336521070215</v>
      </c>
      <c r="I68" s="105">
        <f t="shared" si="15"/>
        <v>6180.1653188546725</v>
      </c>
      <c r="J68" s="105">
        <f t="shared" si="15"/>
        <v>5811.4357211831548</v>
      </c>
      <c r="K68" s="105">
        <f t="shared" si="15"/>
        <v>8475.4984718859014</v>
      </c>
      <c r="L68" s="105">
        <f t="shared" si="15"/>
        <v>7197.0945169627184</v>
      </c>
      <c r="M68" s="105">
        <f t="shared" si="15"/>
        <v>5538.6661930885739</v>
      </c>
      <c r="N68" s="105">
        <f t="shared" si="15"/>
        <v>2087.8773371849038</v>
      </c>
    </row>
    <row r="69" spans="1:14" ht="18" customHeight="1" x14ac:dyDescent="0.45">
      <c r="A69" s="240" t="s">
        <v>178</v>
      </c>
      <c r="B69" s="114" t="s">
        <v>18</v>
      </c>
      <c r="C69" s="114"/>
      <c r="D69" s="144">
        <f>Inputs!D$50</f>
        <v>7.1800000000000003E-2</v>
      </c>
      <c r="E69" s="144">
        <f>Inputs!E$50</f>
        <v>6.5100000000000005E-2</v>
      </c>
      <c r="F69" s="144">
        <f>Inputs!F$50</f>
        <v>7.5600000000000001E-2</v>
      </c>
      <c r="G69" s="144">
        <f>Inputs!G$50</f>
        <v>7.0000000000000007E-2</v>
      </c>
      <c r="H69" s="144">
        <f>Inputs!H$50</f>
        <v>6.4000000000000001E-2</v>
      </c>
      <c r="I69" s="144">
        <f>Inputs!I$50</f>
        <v>6.2600000000000003E-2</v>
      </c>
      <c r="J69" s="144">
        <f>Inputs!J$50</f>
        <v>5.8900000000000001E-2</v>
      </c>
      <c r="K69" s="144">
        <f>Inputs!K$50</f>
        <v>5.6899999999999999E-2</v>
      </c>
      <c r="L69" s="144">
        <f>Inputs!L$50</f>
        <v>4.99E-2</v>
      </c>
      <c r="M69" s="144">
        <f>Inputs!M$50</f>
        <v>4.4499999999999998E-2</v>
      </c>
      <c r="N69" s="144">
        <f>Inputs!N$50</f>
        <v>5.2999999999999999E-2</v>
      </c>
    </row>
    <row r="70" spans="1:14" ht="18" customHeight="1" x14ac:dyDescent="0.45">
      <c r="A70" s="139" t="s">
        <v>174</v>
      </c>
      <c r="B70" s="114" t="s">
        <v>24</v>
      </c>
      <c r="C70" s="114"/>
      <c r="D70" s="204">
        <f>(((1+D69)^Inputs!D$60)-1)/D69</f>
        <v>13.532762141748071</v>
      </c>
      <c r="E70" s="204">
        <f>(((1+E69)^Inputs!E$60)-1)/E69</f>
        <v>11.735549861359907</v>
      </c>
      <c r="F70" s="204">
        <f>(((1+F69)^Inputs!F$60)-1)/F69</f>
        <v>10.469005757815134</v>
      </c>
      <c r="G70" s="204">
        <f>(((1+G69)^Inputs!G$60)-1)/G69</f>
        <v>8.6550834521867035</v>
      </c>
      <c r="H70" s="204">
        <f>(((1+H69)^Inputs!H$60)-1)/H69</f>
        <v>7.0478792374982016</v>
      </c>
      <c r="I70" s="204">
        <f>(((1+I69)^Inputs!I$60)-1)/I69</f>
        <v>5.6655301589687923</v>
      </c>
      <c r="J70" s="204">
        <f>(((1+J69)^Inputs!J$60)-1)/J69</f>
        <v>4.3674811764689965</v>
      </c>
      <c r="K70" s="204">
        <f>(((1+K69)^Inputs!K$60)-1)/K69</f>
        <v>3.174723546280418</v>
      </c>
      <c r="L70" s="204">
        <f>(((1+L69)^Inputs!L$60)-1)/L69</f>
        <v>2.0513725608534186</v>
      </c>
      <c r="M70" s="204">
        <f>(((1+M69)^Inputs!M$60)-1)/M69</f>
        <v>0.99930053943559993</v>
      </c>
      <c r="N70" s="204">
        <f>(((1+N69)^Inputs!N$60)-1)/N69</f>
        <v>0.24433499265487249</v>
      </c>
    </row>
    <row r="71" spans="1:14" ht="18" customHeight="1" x14ac:dyDescent="0.45">
      <c r="A71" s="139" t="s">
        <v>218</v>
      </c>
      <c r="B71" s="114" t="s">
        <v>16</v>
      </c>
      <c r="C71" s="114"/>
      <c r="D71" s="118">
        <f>D68*D70</f>
        <v>12031.673492260777</v>
      </c>
      <c r="E71" s="118">
        <f t="shared" ref="E71:N71" si="16">E68*E70</f>
        <v>74953.373916729528</v>
      </c>
      <c r="F71" s="118">
        <f t="shared" si="16"/>
        <v>107968.11785663402</v>
      </c>
      <c r="G71" s="118">
        <f t="shared" si="16"/>
        <v>77947.438459074328</v>
      </c>
      <c r="H71" s="118">
        <f t="shared" si="16"/>
        <v>53509.870930950092</v>
      </c>
      <c r="I71" s="118">
        <f t="shared" si="16"/>
        <v>35013.913001384128</v>
      </c>
      <c r="J71" s="118">
        <f t="shared" si="16"/>
        <v>25381.336120526958</v>
      </c>
      <c r="K71" s="118">
        <f t="shared" si="16"/>
        <v>26907.364565159871</v>
      </c>
      <c r="L71" s="118">
        <f t="shared" si="16"/>
        <v>14763.922209965909</v>
      </c>
      <c r="M71" s="118">
        <f t="shared" si="16"/>
        <v>5534.7921145071323</v>
      </c>
      <c r="N71" s="118">
        <f t="shared" si="16"/>
        <v>510.14149384534818</v>
      </c>
    </row>
    <row r="72" spans="1:14" ht="18" customHeight="1" x14ac:dyDescent="0.5">
      <c r="A72" s="115" t="s">
        <v>50</v>
      </c>
      <c r="B72" s="114" t="s">
        <v>16</v>
      </c>
      <c r="C72" s="114"/>
      <c r="D72" s="116"/>
      <c r="E72" s="116"/>
      <c r="F72" s="116"/>
      <c r="G72" s="116"/>
      <c r="H72" s="116"/>
      <c r="I72" s="116"/>
      <c r="J72" s="116"/>
      <c r="K72" s="116"/>
      <c r="L72" s="116"/>
      <c r="M72" s="116"/>
      <c r="N72" s="117">
        <f>SUM(D71:N71)</f>
        <v>434521.94416103803</v>
      </c>
    </row>
    <row r="73" spans="1:14" ht="18" customHeight="1" x14ac:dyDescent="0.45">
      <c r="A73" s="42"/>
      <c r="D73" s="43"/>
      <c r="E73" s="43"/>
      <c r="F73" s="43"/>
      <c r="G73" s="43"/>
      <c r="H73" s="43"/>
      <c r="I73" s="43"/>
      <c r="J73" s="43"/>
      <c r="K73" s="43"/>
      <c r="L73" s="43"/>
      <c r="M73" s="43"/>
      <c r="N73" s="43"/>
    </row>
    <row r="74" spans="1:14" ht="18" customHeight="1" x14ac:dyDescent="0.65">
      <c r="A74" s="201" t="s">
        <v>97</v>
      </c>
      <c r="B74" s="79"/>
      <c r="C74" s="79"/>
      <c r="D74" s="79"/>
      <c r="E74" s="79"/>
      <c r="F74" s="79"/>
      <c r="G74" s="79"/>
      <c r="H74" s="79"/>
      <c r="I74" s="79"/>
      <c r="J74" s="79"/>
      <c r="K74" s="79"/>
      <c r="L74" s="79"/>
      <c r="M74" s="79"/>
      <c r="N74" s="79"/>
    </row>
    <row r="75" spans="1:14" ht="18" customHeight="1" x14ac:dyDescent="0.45">
      <c r="A75" s="139" t="s">
        <v>196</v>
      </c>
      <c r="B75" s="114" t="s">
        <v>16</v>
      </c>
      <c r="C75" s="114"/>
      <c r="D75" s="106">
        <f>Inputs!D$100+Inputs!D$101</f>
        <v>6365.8919999999998</v>
      </c>
      <c r="E75" s="106">
        <f>Inputs!E$100+Inputs!E$101</f>
        <v>52708.669000000002</v>
      </c>
      <c r="F75" s="106">
        <f>Inputs!F$100+Inputs!F$101</f>
        <v>71503.707999999999</v>
      </c>
      <c r="G75" s="106">
        <f>Inputs!G$100+Inputs!G$101</f>
        <v>69577.877000000008</v>
      </c>
      <c r="H75" s="106">
        <f>Inputs!H$100+Inputs!H$101</f>
        <v>65048.546999999984</v>
      </c>
      <c r="I75" s="106">
        <f>Inputs!I$100+Inputs!I$101</f>
        <v>54628.834000000003</v>
      </c>
      <c r="J75" s="106">
        <f>Inputs!J$100+Inputs!J$101</f>
        <v>55657.394</v>
      </c>
      <c r="K75" s="106">
        <f>Inputs!K$100+Inputs!K$101</f>
        <v>50072.983999999997</v>
      </c>
      <c r="L75" s="106">
        <f>Inputs!L$100+Inputs!L$101</f>
        <v>36488.165999999968</v>
      </c>
      <c r="M75" s="106">
        <f>Inputs!M$100+Inputs!M$101</f>
        <v>0</v>
      </c>
      <c r="N75" s="106">
        <f>Inputs!N$100+Inputs!N$101</f>
        <v>0</v>
      </c>
    </row>
    <row r="76" spans="1:14" ht="18" customHeight="1" x14ac:dyDescent="0.45">
      <c r="A76" s="139" t="s">
        <v>98</v>
      </c>
      <c r="B76" s="114" t="s">
        <v>16</v>
      </c>
      <c r="C76" s="114"/>
      <c r="D76" s="105">
        <f t="shared" ref="D76:M76" si="17">D85+D94</f>
        <v>429.254892291842</v>
      </c>
      <c r="E76" s="105">
        <f t="shared" si="17"/>
        <v>2920.0538985630837</v>
      </c>
      <c r="F76" s="105">
        <f t="shared" si="17"/>
        <v>4866.6583342661606</v>
      </c>
      <c r="G76" s="105">
        <f t="shared" si="17"/>
        <v>4080.5679663842907</v>
      </c>
      <c r="H76" s="105">
        <f t="shared" si="17"/>
        <v>3369.9309349255163</v>
      </c>
      <c r="I76" s="105">
        <f t="shared" si="17"/>
        <v>2715.5413203777944</v>
      </c>
      <c r="J76" s="105">
        <f t="shared" si="17"/>
        <v>2481.2440602841252</v>
      </c>
      <c r="K76" s="105">
        <f t="shared" si="17"/>
        <v>2118.9586609321577</v>
      </c>
      <c r="L76" s="105">
        <f t="shared" si="17"/>
        <v>1116.030677269124</v>
      </c>
      <c r="M76" s="105">
        <f t="shared" si="17"/>
        <v>-63.779861251999989</v>
      </c>
      <c r="N76" s="105">
        <f>N85+N94</f>
        <v>-34.179351062132582</v>
      </c>
    </row>
    <row r="77" spans="1:14" ht="18" customHeight="1" x14ac:dyDescent="0.45">
      <c r="A77" s="240" t="s">
        <v>178</v>
      </c>
      <c r="B77" s="114" t="s">
        <v>18</v>
      </c>
      <c r="C77" s="114"/>
      <c r="D77" s="144">
        <f>Inputs!D$50</f>
        <v>7.1800000000000003E-2</v>
      </c>
      <c r="E77" s="144">
        <f>Inputs!E$50</f>
        <v>6.5100000000000005E-2</v>
      </c>
      <c r="F77" s="144">
        <f>Inputs!F$50</f>
        <v>7.5600000000000001E-2</v>
      </c>
      <c r="G77" s="144">
        <f>Inputs!G$50</f>
        <v>7.0000000000000007E-2</v>
      </c>
      <c r="H77" s="144">
        <f>Inputs!H$50</f>
        <v>6.4000000000000001E-2</v>
      </c>
      <c r="I77" s="144">
        <f>Inputs!I$50</f>
        <v>6.2600000000000003E-2</v>
      </c>
      <c r="J77" s="144">
        <f>Inputs!J$50</f>
        <v>5.8900000000000001E-2</v>
      </c>
      <c r="K77" s="144">
        <f>Inputs!K$50</f>
        <v>5.6899999999999999E-2</v>
      </c>
      <c r="L77" s="144">
        <f>Inputs!L$50</f>
        <v>4.99E-2</v>
      </c>
      <c r="M77" s="144">
        <f>Inputs!M$50</f>
        <v>4.4499999999999998E-2</v>
      </c>
      <c r="N77" s="144">
        <f>Inputs!N$50</f>
        <v>5.2999999999999999E-2</v>
      </c>
    </row>
    <row r="78" spans="1:14" ht="18" customHeight="1" x14ac:dyDescent="0.45">
      <c r="A78" s="139" t="s">
        <v>174</v>
      </c>
      <c r="B78" s="114" t="s">
        <v>24</v>
      </c>
      <c r="C78" s="114"/>
      <c r="D78" s="145">
        <f>(((1+D77)^Inputs!D$60)-1)/D77</f>
        <v>13.532762141748071</v>
      </c>
      <c r="E78" s="145">
        <f>(((1+E77)^Inputs!E$60)-1)/E77</f>
        <v>11.735549861359907</v>
      </c>
      <c r="F78" s="145">
        <f>(((1+F77)^Inputs!F$60)-1)/F77</f>
        <v>10.469005757815134</v>
      </c>
      <c r="G78" s="145">
        <f>(((1+G77)^Inputs!G$60)-1)/G77</f>
        <v>8.6550834521867035</v>
      </c>
      <c r="H78" s="145">
        <f>(((1+H77)^Inputs!H$60)-1)/H77</f>
        <v>7.0478792374982016</v>
      </c>
      <c r="I78" s="145">
        <f>(((1+I77)^Inputs!I$60)-1)/I77</f>
        <v>5.6655301589687923</v>
      </c>
      <c r="J78" s="145">
        <f>(((1+J77)^Inputs!J$60)-1)/J77</f>
        <v>4.3674811764689965</v>
      </c>
      <c r="K78" s="145">
        <f>(((1+K77)^Inputs!K$60)-1)/K77</f>
        <v>3.174723546280418</v>
      </c>
      <c r="L78" s="145">
        <f>(((1+L77)^Inputs!L$60)-1)/L77</f>
        <v>2.0513725608534186</v>
      </c>
      <c r="M78" s="145">
        <f>(((1+M77)^Inputs!M$60)-1)/M77</f>
        <v>0.99930053943559993</v>
      </c>
      <c r="N78" s="145">
        <f>(((1+N77)^Inputs!N$60)-1)/N77</f>
        <v>0.24433499265487249</v>
      </c>
    </row>
    <row r="79" spans="1:14" ht="18" customHeight="1" x14ac:dyDescent="0.45">
      <c r="A79" s="139" t="s">
        <v>99</v>
      </c>
      <c r="B79" s="114" t="s">
        <v>16</v>
      </c>
      <c r="C79" s="114"/>
      <c r="D79" s="118">
        <f>D76*D78</f>
        <v>5809.0043555671855</v>
      </c>
      <c r="E79" s="118">
        <f t="shared" ref="E79:N79" si="18">E76*E78</f>
        <v>34268.438124445456</v>
      </c>
      <c r="F79" s="118">
        <f t="shared" si="18"/>
        <v>50949.074122751445</v>
      </c>
      <c r="G79" s="118">
        <f t="shared" si="18"/>
        <v>35317.656281375821</v>
      </c>
      <c r="H79" s="118">
        <f t="shared" si="18"/>
        <v>23750.866268064448</v>
      </c>
      <c r="I79" s="118">
        <f t="shared" si="18"/>
        <v>15384.98124852633</v>
      </c>
      <c r="J79" s="118">
        <f t="shared" si="18"/>
        <v>10836.786727516421</v>
      </c>
      <c r="K79" s="118">
        <f t="shared" si="18"/>
        <v>6727.1079544561453</v>
      </c>
      <c r="L79" s="118">
        <f t="shared" si="18"/>
        <v>2289.3947084205379</v>
      </c>
      <c r="M79" s="118">
        <f t="shared" si="18"/>
        <v>-63.735249754251306</v>
      </c>
      <c r="N79" s="118">
        <f t="shared" si="18"/>
        <v>-8.3512114907144728</v>
      </c>
    </row>
    <row r="80" spans="1:14" ht="18" customHeight="1" x14ac:dyDescent="0.5">
      <c r="A80" s="115" t="s">
        <v>97</v>
      </c>
      <c r="B80" s="114" t="s">
        <v>16</v>
      </c>
      <c r="C80" s="114"/>
      <c r="D80" s="116"/>
      <c r="E80" s="116"/>
      <c r="F80" s="116"/>
      <c r="G80" s="116"/>
      <c r="H80" s="116"/>
      <c r="I80" s="116"/>
      <c r="J80" s="116"/>
      <c r="K80" s="116"/>
      <c r="L80" s="116"/>
      <c r="M80" s="116"/>
      <c r="N80" s="117">
        <f>SUM(D79:N79)</f>
        <v>185261.22332987882</v>
      </c>
    </row>
    <row r="81" spans="1:14" ht="18" customHeight="1" x14ac:dyDescent="0.5">
      <c r="A81" s="66"/>
      <c r="B81" s="171"/>
      <c r="C81" s="171"/>
      <c r="D81" s="125"/>
      <c r="E81" s="124"/>
      <c r="F81" s="124"/>
      <c r="G81" s="124"/>
      <c r="H81" s="124"/>
      <c r="I81" s="124"/>
      <c r="J81" s="124"/>
      <c r="K81" s="124"/>
      <c r="L81" s="124"/>
      <c r="M81" s="124"/>
      <c r="N81" s="155"/>
    </row>
    <row r="82" spans="1:14" ht="18" customHeight="1" x14ac:dyDescent="0.65">
      <c r="A82" s="201" t="s">
        <v>102</v>
      </c>
      <c r="B82" s="79"/>
      <c r="C82" s="79"/>
      <c r="D82" s="79"/>
      <c r="E82" s="79"/>
      <c r="F82" s="79"/>
      <c r="G82" s="79"/>
      <c r="H82" s="79"/>
      <c r="I82" s="79"/>
      <c r="J82" s="79"/>
      <c r="K82" s="79"/>
      <c r="L82" s="79"/>
      <c r="M82" s="79"/>
      <c r="N82" s="79"/>
    </row>
    <row r="83" spans="1:14" ht="18" customHeight="1" x14ac:dyDescent="0.45">
      <c r="A83" s="259" t="s">
        <v>189</v>
      </c>
      <c r="B83" s="114" t="s">
        <v>16</v>
      </c>
      <c r="C83" s="114"/>
      <c r="D83" s="106">
        <f>Inputs!D$101</f>
        <v>4818.7806799999998</v>
      </c>
      <c r="E83" s="106">
        <f>Inputs!E$101</f>
        <v>38678.467640000003</v>
      </c>
      <c r="F83" s="106">
        <f>Inputs!F$101</f>
        <v>49722.241149999994</v>
      </c>
      <c r="G83" s="106">
        <f>Inputs!G$101</f>
        <v>44803.925830000007</v>
      </c>
      <c r="H83" s="106">
        <f>Inputs!H$101</f>
        <v>51401.199139999982</v>
      </c>
      <c r="I83" s="106">
        <f>Inputs!I$101</f>
        <v>31250.95522</v>
      </c>
      <c r="J83" s="106">
        <f>Inputs!J$101</f>
        <v>28506.797370000008</v>
      </c>
      <c r="K83" s="106">
        <f>Inputs!K$101</f>
        <v>21061.371960000011</v>
      </c>
      <c r="L83" s="106">
        <f>Inputs!L$101</f>
        <v>8795.8175899999751</v>
      </c>
      <c r="M83" s="106">
        <f>Inputs!M$101</f>
        <v>-15556.06372</v>
      </c>
      <c r="N83" s="106">
        <f>Inputs!N$101</f>
        <v>-8336.4270883250229</v>
      </c>
    </row>
    <row r="84" spans="1:14" ht="18" customHeight="1" x14ac:dyDescent="0.45">
      <c r="A84" s="139" t="s">
        <v>101</v>
      </c>
      <c r="B84" s="114" t="s">
        <v>18</v>
      </c>
      <c r="C84" s="114"/>
      <c r="D84" s="143">
        <f>Inputs!D111</f>
        <v>6.8426867547209724E-2</v>
      </c>
      <c r="E84" s="143">
        <f>Inputs!E111</f>
        <v>5.6491233427637559E-2</v>
      </c>
      <c r="F84" s="143">
        <f>Inputs!F111</f>
        <v>6.9310564262641608E-2</v>
      </c>
      <c r="G84" s="143">
        <f>Inputs!G111</f>
        <v>6.0107340817272856E-2</v>
      </c>
      <c r="H84" s="143">
        <f>Inputs!H111</f>
        <v>5.2666588558104417E-2</v>
      </c>
      <c r="I84" s="143">
        <f>Inputs!I111</f>
        <v>5.1463493132139597E-2</v>
      </c>
      <c r="J84" s="143">
        <f>Inputs!J111</f>
        <v>4.6580720370542776E-2</v>
      </c>
      <c r="K84" s="143">
        <f>Inputs!K111</f>
        <v>4.4692888091034437E-2</v>
      </c>
      <c r="L84" s="143">
        <f>Inputs!L111</f>
        <v>3.3697755753197486E-2</v>
      </c>
      <c r="M84" s="143">
        <f>Inputs!M111</f>
        <v>2.4148153676001084E-2</v>
      </c>
      <c r="N84" s="143">
        <f>Inputs!N111</f>
        <v>3.102481461E-2</v>
      </c>
    </row>
    <row r="85" spans="1:14" ht="18" customHeight="1" x14ac:dyDescent="0.45">
      <c r="A85" s="139" t="s">
        <v>109</v>
      </c>
      <c r="B85" s="114" t="s">
        <v>16</v>
      </c>
      <c r="C85" s="114"/>
      <c r="D85" s="105">
        <f>D83*D84</f>
        <v>329.73406732941322</v>
      </c>
      <c r="E85" s="105">
        <f t="shared" ref="E85:N85" si="19">E83*E84</f>
        <v>2184.9943440745656</v>
      </c>
      <c r="F85" s="105">
        <f t="shared" si="19"/>
        <v>3446.2765905096376</v>
      </c>
      <c r="G85" s="105">
        <f t="shared" si="19"/>
        <v>2693.044839815625</v>
      </c>
      <c r="H85" s="105">
        <f t="shared" si="19"/>
        <v>2707.1258064995695</v>
      </c>
      <c r="I85" s="105">
        <f t="shared" si="19"/>
        <v>1608.2833193372721</v>
      </c>
      <c r="J85" s="105">
        <f t="shared" si="19"/>
        <v>1327.8671569516946</v>
      </c>
      <c r="K85" s="105">
        <f t="shared" si="19"/>
        <v>941.29354005193113</v>
      </c>
      <c r="L85" s="105">
        <f t="shared" si="19"/>
        <v>296.39931279749732</v>
      </c>
      <c r="M85" s="105">
        <f t="shared" si="19"/>
        <v>-375.65021730422507</v>
      </c>
      <c r="N85" s="105">
        <f t="shared" si="19"/>
        <v>-258.63610492506592</v>
      </c>
    </row>
    <row r="86" spans="1:14" ht="18" customHeight="1" x14ac:dyDescent="0.45">
      <c r="A86" s="240" t="s">
        <v>178</v>
      </c>
      <c r="B86" s="114" t="s">
        <v>18</v>
      </c>
      <c r="C86" s="114"/>
      <c r="D86" s="144">
        <f>Inputs!D$50</f>
        <v>7.1800000000000003E-2</v>
      </c>
      <c r="E86" s="144">
        <f>Inputs!E$50</f>
        <v>6.5100000000000005E-2</v>
      </c>
      <c r="F86" s="144">
        <f>Inputs!F$50</f>
        <v>7.5600000000000001E-2</v>
      </c>
      <c r="G86" s="144">
        <f>Inputs!G$50</f>
        <v>7.0000000000000007E-2</v>
      </c>
      <c r="H86" s="144">
        <f>Inputs!H$50</f>
        <v>6.4000000000000001E-2</v>
      </c>
      <c r="I86" s="144">
        <f>Inputs!I$50</f>
        <v>6.2600000000000003E-2</v>
      </c>
      <c r="J86" s="144">
        <f>Inputs!J$50</f>
        <v>5.8900000000000001E-2</v>
      </c>
      <c r="K86" s="144">
        <f>Inputs!K$50</f>
        <v>5.6899999999999999E-2</v>
      </c>
      <c r="L86" s="144">
        <f>Inputs!L$50</f>
        <v>4.99E-2</v>
      </c>
      <c r="M86" s="144">
        <f>Inputs!M$50</f>
        <v>4.4499999999999998E-2</v>
      </c>
      <c r="N86" s="144">
        <f>Inputs!N$50</f>
        <v>5.2999999999999999E-2</v>
      </c>
    </row>
    <row r="87" spans="1:14" ht="18" customHeight="1" x14ac:dyDescent="0.45">
      <c r="A87" s="139" t="s">
        <v>174</v>
      </c>
      <c r="B87" s="114" t="s">
        <v>24</v>
      </c>
      <c r="C87" s="114"/>
      <c r="D87" s="145">
        <f>(((1+D86)^Inputs!D$60)-1)/D86</f>
        <v>13.532762141748071</v>
      </c>
      <c r="E87" s="145">
        <f>(((1+E86)^Inputs!E$60)-1)/E86</f>
        <v>11.735549861359907</v>
      </c>
      <c r="F87" s="145">
        <f>(((1+F86)^Inputs!F$60)-1)/F86</f>
        <v>10.469005757815134</v>
      </c>
      <c r="G87" s="145">
        <f>(((1+G86)^Inputs!G$60)-1)/G86</f>
        <v>8.6550834521867035</v>
      </c>
      <c r="H87" s="145">
        <f>(((1+H86)^Inputs!H$60)-1)/H86</f>
        <v>7.0478792374982016</v>
      </c>
      <c r="I87" s="145">
        <f>(((1+I86)^Inputs!I$60)-1)/I86</f>
        <v>5.6655301589687923</v>
      </c>
      <c r="J87" s="145">
        <f>(((1+J86)^Inputs!J$60)-1)/J86</f>
        <v>4.3674811764689965</v>
      </c>
      <c r="K87" s="145">
        <f>(((1+K86)^Inputs!K$60)-1)/K86</f>
        <v>3.174723546280418</v>
      </c>
      <c r="L87" s="145">
        <f>(((1+L86)^Inputs!L$60)-1)/L86</f>
        <v>2.0513725608534186</v>
      </c>
      <c r="M87" s="145">
        <f>(((1+M86)^Inputs!M$60)-1)/M86</f>
        <v>0.99930053943559993</v>
      </c>
      <c r="N87" s="145">
        <f>(((1+N86)^Inputs!N$60)-1)/N86</f>
        <v>0.24433499265487249</v>
      </c>
    </row>
    <row r="88" spans="1:14" ht="18" customHeight="1" x14ac:dyDescent="0.45">
      <c r="A88" s="139" t="s">
        <v>110</v>
      </c>
      <c r="B88" s="114" t="s">
        <v>16</v>
      </c>
      <c r="C88" s="114"/>
      <c r="D88" s="118">
        <f>D85*D87</f>
        <v>4462.2127032000926</v>
      </c>
      <c r="E88" s="118">
        <f t="shared" ref="E88:N88" si="20">E85*E87</f>
        <v>25642.110071676449</v>
      </c>
      <c r="F88" s="118">
        <f t="shared" si="20"/>
        <v>36079.089469068909</v>
      </c>
      <c r="G88" s="118">
        <f t="shared" si="20"/>
        <v>23308.527829085007</v>
      </c>
      <c r="H88" s="118">
        <f t="shared" si="20"/>
        <v>19079.49576492389</v>
      </c>
      <c r="I88" s="118">
        <f t="shared" si="20"/>
        <v>9111.7776498717521</v>
      </c>
      <c r="J88" s="118">
        <f t="shared" si="20"/>
        <v>5799.4348128379288</v>
      </c>
      <c r="K88" s="118">
        <f t="shared" si="20"/>
        <v>2988.3467655645154</v>
      </c>
      <c r="L88" s="118">
        <f t="shared" si="20"/>
        <v>608.02541732859549</v>
      </c>
      <c r="M88" s="118">
        <f t="shared" si="20"/>
        <v>-375.38746479121244</v>
      </c>
      <c r="N88" s="118">
        <f t="shared" si="20"/>
        <v>-63.193850797150816</v>
      </c>
    </row>
    <row r="89" spans="1:14" ht="18" customHeight="1" x14ac:dyDescent="0.5">
      <c r="A89" s="115" t="s">
        <v>102</v>
      </c>
      <c r="B89" s="114" t="s">
        <v>16</v>
      </c>
      <c r="C89" s="114"/>
      <c r="D89" s="116"/>
      <c r="E89" s="116"/>
      <c r="F89" s="116"/>
      <c r="G89" s="116"/>
      <c r="H89" s="116"/>
      <c r="I89" s="116"/>
      <c r="J89" s="116"/>
      <c r="K89" s="116"/>
      <c r="L89" s="116"/>
      <c r="M89" s="116"/>
      <c r="N89" s="117">
        <f>SUM(D88:N88)</f>
        <v>126640.4391679688</v>
      </c>
    </row>
    <row r="90" spans="1:14" ht="18" customHeight="1" x14ac:dyDescent="0.5">
      <c r="A90" s="66"/>
      <c r="B90" s="171"/>
      <c r="C90" s="171"/>
      <c r="D90" s="125"/>
      <c r="E90" s="124"/>
      <c r="F90" s="124"/>
      <c r="G90" s="124"/>
      <c r="H90" s="124"/>
      <c r="I90" s="124"/>
      <c r="J90" s="124"/>
      <c r="K90" s="124"/>
      <c r="L90" s="124"/>
      <c r="M90" s="124"/>
      <c r="N90" s="155"/>
    </row>
    <row r="91" spans="1:14" ht="18" customHeight="1" x14ac:dyDescent="0.65">
      <c r="A91" s="201" t="s">
        <v>100</v>
      </c>
      <c r="B91" s="79"/>
      <c r="C91" s="79"/>
      <c r="D91" s="79"/>
      <c r="E91" s="79"/>
      <c r="F91" s="79"/>
      <c r="G91" s="79"/>
      <c r="H91" s="79"/>
      <c r="I91" s="79"/>
      <c r="J91" s="79"/>
      <c r="K91" s="79"/>
      <c r="L91" s="79"/>
      <c r="M91" s="79"/>
      <c r="N91" s="79"/>
    </row>
    <row r="92" spans="1:14" ht="18" customHeight="1" x14ac:dyDescent="0.45">
      <c r="A92" s="139" t="s">
        <v>188</v>
      </c>
      <c r="B92" s="114" t="s">
        <v>16</v>
      </c>
      <c r="C92" s="114"/>
      <c r="D92" s="106">
        <f>Inputs!D100</f>
        <v>1547.1113200000002</v>
      </c>
      <c r="E92" s="106">
        <f>Inputs!E100</f>
        <v>14030.201360000001</v>
      </c>
      <c r="F92" s="106">
        <f>Inputs!F100</f>
        <v>21781.466850000001</v>
      </c>
      <c r="G92" s="106">
        <f>Inputs!G100</f>
        <v>24773.95117</v>
      </c>
      <c r="H92" s="106">
        <f>Inputs!H100</f>
        <v>13647.34786</v>
      </c>
      <c r="I92" s="106">
        <f>Inputs!I100</f>
        <v>23377.878780000003</v>
      </c>
      <c r="J92" s="106">
        <f>Inputs!J100</f>
        <v>27150.596629999996</v>
      </c>
      <c r="K92" s="106">
        <f>Inputs!K100</f>
        <v>29011.612039999989</v>
      </c>
      <c r="L92" s="106">
        <f>Inputs!L100</f>
        <v>27692.348409999995</v>
      </c>
      <c r="M92" s="106">
        <f>Inputs!M100</f>
        <v>15556.06372</v>
      </c>
      <c r="N92" s="106">
        <f>Inputs!N100</f>
        <v>8336.4270883250229</v>
      </c>
    </row>
    <row r="93" spans="1:14" ht="18" customHeight="1" x14ac:dyDescent="0.45">
      <c r="A93" s="139" t="s">
        <v>111</v>
      </c>
      <c r="B93" s="114" t="s">
        <v>18</v>
      </c>
      <c r="C93" s="114"/>
      <c r="D93" s="143">
        <f>Inputs!D110</f>
        <v>6.4326867547209718E-2</v>
      </c>
      <c r="E93" s="143">
        <f>Inputs!E110</f>
        <v>5.239123342763756E-2</v>
      </c>
      <c r="F93" s="143">
        <f>Inputs!F110</f>
        <v>6.5210564262641602E-2</v>
      </c>
      <c r="G93" s="143">
        <f>Inputs!G110</f>
        <v>5.6007340817272856E-2</v>
      </c>
      <c r="H93" s="143">
        <f>Inputs!H110</f>
        <v>4.8566588558104418E-2</v>
      </c>
      <c r="I93" s="143">
        <f>Inputs!I110</f>
        <v>4.7363493132139597E-2</v>
      </c>
      <c r="J93" s="143">
        <f>Inputs!J110</f>
        <v>4.2480720370542777E-2</v>
      </c>
      <c r="K93" s="143">
        <f>Inputs!K110</f>
        <v>4.0592888091034438E-2</v>
      </c>
      <c r="L93" s="143">
        <f>Inputs!L110</f>
        <v>2.9597755753197487E-2</v>
      </c>
      <c r="M93" s="143">
        <f>Inputs!M110</f>
        <v>2.0048153676001084E-2</v>
      </c>
      <c r="N93" s="143">
        <f>Inputs!N110</f>
        <v>2.692481461E-2</v>
      </c>
    </row>
    <row r="94" spans="1:14" ht="18" customHeight="1" x14ac:dyDescent="0.45">
      <c r="A94" s="139" t="s">
        <v>112</v>
      </c>
      <c r="B94" s="114" t="s">
        <v>16</v>
      </c>
      <c r="C94" s="114"/>
      <c r="D94" s="105">
        <f>D92*D93</f>
        <v>99.520824962428804</v>
      </c>
      <c r="E94" s="105">
        <f t="shared" ref="E94:N94" si="21">E92*E93</f>
        <v>735.05955448851796</v>
      </c>
      <c r="F94" s="105">
        <f t="shared" si="21"/>
        <v>1420.3817437565228</v>
      </c>
      <c r="G94" s="105">
        <f t="shared" si="21"/>
        <v>1387.5231265686657</v>
      </c>
      <c r="H94" s="105">
        <f t="shared" si="21"/>
        <v>662.8051284259468</v>
      </c>
      <c r="I94" s="105">
        <f t="shared" si="21"/>
        <v>1107.2580010405222</v>
      </c>
      <c r="J94" s="105">
        <f t="shared" si="21"/>
        <v>1153.3769033324309</v>
      </c>
      <c r="K94" s="105">
        <f t="shared" si="21"/>
        <v>1177.6651208802268</v>
      </c>
      <c r="L94" s="105">
        <f t="shared" si="21"/>
        <v>819.63136447162663</v>
      </c>
      <c r="M94" s="105">
        <f t="shared" si="21"/>
        <v>311.87035605222508</v>
      </c>
      <c r="N94" s="105">
        <f t="shared" si="21"/>
        <v>224.45675386293334</v>
      </c>
    </row>
    <row r="95" spans="1:14" ht="18" customHeight="1" x14ac:dyDescent="0.45">
      <c r="A95" s="240" t="s">
        <v>178</v>
      </c>
      <c r="B95" s="114" t="s">
        <v>18</v>
      </c>
      <c r="C95" s="114"/>
      <c r="D95" s="144">
        <f>Inputs!D$50</f>
        <v>7.1800000000000003E-2</v>
      </c>
      <c r="E95" s="144">
        <f>Inputs!E$50</f>
        <v>6.5100000000000005E-2</v>
      </c>
      <c r="F95" s="144">
        <f>Inputs!F$50</f>
        <v>7.5600000000000001E-2</v>
      </c>
      <c r="G95" s="144">
        <f>Inputs!G$50</f>
        <v>7.0000000000000007E-2</v>
      </c>
      <c r="H95" s="144">
        <f>Inputs!H$50</f>
        <v>6.4000000000000001E-2</v>
      </c>
      <c r="I95" s="144">
        <f>Inputs!I$50</f>
        <v>6.2600000000000003E-2</v>
      </c>
      <c r="J95" s="144">
        <f>Inputs!J$50</f>
        <v>5.8900000000000001E-2</v>
      </c>
      <c r="K95" s="144">
        <f>Inputs!K$50</f>
        <v>5.6899999999999999E-2</v>
      </c>
      <c r="L95" s="144">
        <f>Inputs!L$50</f>
        <v>4.99E-2</v>
      </c>
      <c r="M95" s="144">
        <f>Inputs!M$50</f>
        <v>4.4499999999999998E-2</v>
      </c>
      <c r="N95" s="144">
        <f>Inputs!N$50</f>
        <v>5.2999999999999999E-2</v>
      </c>
    </row>
    <row r="96" spans="1:14" ht="18" customHeight="1" x14ac:dyDescent="0.45">
      <c r="A96" s="139" t="s">
        <v>174</v>
      </c>
      <c r="B96" s="114" t="s">
        <v>24</v>
      </c>
      <c r="C96" s="114"/>
      <c r="D96" s="145">
        <f>(((1+D95)^Inputs!D$60)-1)/D95</f>
        <v>13.532762141748071</v>
      </c>
      <c r="E96" s="145">
        <f>(((1+E95)^Inputs!E$60)-1)/E95</f>
        <v>11.735549861359907</v>
      </c>
      <c r="F96" s="145">
        <f>(((1+F95)^Inputs!F$60)-1)/F95</f>
        <v>10.469005757815134</v>
      </c>
      <c r="G96" s="145">
        <f>(((1+G95)^Inputs!G$60)-1)/G95</f>
        <v>8.6550834521867035</v>
      </c>
      <c r="H96" s="145">
        <f>(((1+H95)^Inputs!H$60)-1)/H95</f>
        <v>7.0478792374982016</v>
      </c>
      <c r="I96" s="145">
        <f>(((1+I95)^Inputs!I$60)-1)/I95</f>
        <v>5.6655301589687923</v>
      </c>
      <c r="J96" s="145">
        <f>(((1+J95)^Inputs!J$60)-1)/J95</f>
        <v>4.3674811764689965</v>
      </c>
      <c r="K96" s="145">
        <f>(((1+K95)^Inputs!K$60)-1)/K95</f>
        <v>3.174723546280418</v>
      </c>
      <c r="L96" s="145">
        <f>(((1+L95)^Inputs!L$60)-1)/L95</f>
        <v>2.0513725608534186</v>
      </c>
      <c r="M96" s="145">
        <f>(((1+M95)^Inputs!M$60)-1)/M95</f>
        <v>0.99930053943559993</v>
      </c>
      <c r="N96" s="145">
        <f>(((1+N95)^Inputs!N$60)-1)/N95</f>
        <v>0.24433499265487249</v>
      </c>
    </row>
    <row r="97" spans="1:14" ht="18" customHeight="1" x14ac:dyDescent="0.45">
      <c r="A97" s="139" t="s">
        <v>113</v>
      </c>
      <c r="B97" s="114" t="s">
        <v>16</v>
      </c>
      <c r="C97" s="114"/>
      <c r="D97" s="118">
        <f>D94*D96</f>
        <v>1346.7916523670929</v>
      </c>
      <c r="E97" s="118">
        <f t="shared" ref="E97:N97" si="22">E94*E96</f>
        <v>8626.3280527690022</v>
      </c>
      <c r="F97" s="118">
        <f t="shared" si="22"/>
        <v>14869.984653682539</v>
      </c>
      <c r="G97" s="118">
        <f t="shared" si="22"/>
        <v>12009.128452290815</v>
      </c>
      <c r="H97" s="118">
        <f t="shared" si="22"/>
        <v>4671.3705031405598</v>
      </c>
      <c r="I97" s="118">
        <f t="shared" si="22"/>
        <v>6273.203598654577</v>
      </c>
      <c r="J97" s="118">
        <f t="shared" si="22"/>
        <v>5037.3519146784929</v>
      </c>
      <c r="K97" s="118">
        <f t="shared" si="22"/>
        <v>3738.7611888916308</v>
      </c>
      <c r="L97" s="118">
        <f t="shared" si="22"/>
        <v>1681.3692910919424</v>
      </c>
      <c r="M97" s="118">
        <f t="shared" si="22"/>
        <v>311.65221503696114</v>
      </c>
      <c r="N97" s="118">
        <f t="shared" si="22"/>
        <v>54.84263930643634</v>
      </c>
    </row>
    <row r="98" spans="1:14" ht="18" customHeight="1" x14ac:dyDescent="0.5">
      <c r="A98" s="115" t="s">
        <v>100</v>
      </c>
      <c r="B98" s="114" t="s">
        <v>16</v>
      </c>
      <c r="C98" s="114"/>
      <c r="D98" s="116"/>
      <c r="E98" s="116"/>
      <c r="F98" s="116"/>
      <c r="G98" s="116"/>
      <c r="H98" s="116"/>
      <c r="I98" s="116"/>
      <c r="J98" s="116"/>
      <c r="K98" s="116"/>
      <c r="L98" s="116"/>
      <c r="M98" s="116"/>
      <c r="N98" s="117">
        <f>SUM(D97:N97)</f>
        <v>58620.784161910044</v>
      </c>
    </row>
    <row r="99" spans="1:14" ht="18" customHeight="1" x14ac:dyDescent="0.5">
      <c r="A99" s="66"/>
      <c r="B99" s="171"/>
      <c r="C99" s="171"/>
      <c r="D99" s="125"/>
      <c r="E99" s="124"/>
      <c r="F99" s="124"/>
      <c r="G99" s="124"/>
      <c r="H99" s="124"/>
      <c r="I99" s="124"/>
      <c r="J99" s="124"/>
      <c r="K99" s="124"/>
      <c r="L99" s="124"/>
      <c r="M99" s="124"/>
      <c r="N99" s="155"/>
    </row>
    <row r="100" spans="1:14" ht="18" customHeight="1" x14ac:dyDescent="0.45"/>
    <row r="101" spans="1:14" s="88" customFormat="1" ht="18" customHeight="1" x14ac:dyDescent="0.65">
      <c r="A101" s="202" t="s">
        <v>37</v>
      </c>
      <c r="C101" s="92" t="s">
        <v>42</v>
      </c>
      <c r="D101" s="92" t="s">
        <v>65</v>
      </c>
      <c r="E101" s="92" t="s">
        <v>43</v>
      </c>
      <c r="F101" s="92" t="s">
        <v>43</v>
      </c>
      <c r="G101" s="92" t="s">
        <v>43</v>
      </c>
      <c r="H101" s="92" t="s">
        <v>43</v>
      </c>
      <c r="I101" s="92" t="s">
        <v>43</v>
      </c>
      <c r="J101" s="92" t="s">
        <v>43</v>
      </c>
      <c r="K101" s="92" t="s">
        <v>43</v>
      </c>
      <c r="L101" s="92" t="s">
        <v>43</v>
      </c>
      <c r="M101" s="92" t="s">
        <v>43</v>
      </c>
      <c r="N101" s="92" t="s">
        <v>66</v>
      </c>
    </row>
    <row r="102" spans="1:14" ht="18" customHeight="1" x14ac:dyDescent="0.45">
      <c r="C102" s="93">
        <f>Inputs!$C$53</f>
        <v>40878</v>
      </c>
      <c r="D102" s="93">
        <f>Inputs!D53</f>
        <v>41090</v>
      </c>
      <c r="E102" s="93">
        <f>Inputs!E53</f>
        <v>41455</v>
      </c>
      <c r="F102" s="93">
        <f>Inputs!F53</f>
        <v>41820</v>
      </c>
      <c r="G102" s="93">
        <f>Inputs!G53</f>
        <v>42185</v>
      </c>
      <c r="H102" s="93">
        <f>Inputs!H53</f>
        <v>42551</v>
      </c>
      <c r="I102" s="93">
        <f>Inputs!I53</f>
        <v>42916</v>
      </c>
      <c r="J102" s="93">
        <f>Inputs!J53</f>
        <v>43281</v>
      </c>
      <c r="K102" s="93">
        <f>Inputs!K53</f>
        <v>43646</v>
      </c>
      <c r="L102" s="93">
        <f>Inputs!L53</f>
        <v>44012</v>
      </c>
      <c r="M102" s="93">
        <f>Inputs!M53</f>
        <v>44377</v>
      </c>
      <c r="N102" s="93">
        <f>Inputs!N53</f>
        <v>44561</v>
      </c>
    </row>
    <row r="103" spans="1:14" s="79" customFormat="1" ht="18" customHeight="1" x14ac:dyDescent="0.65">
      <c r="A103" s="201" t="s">
        <v>36</v>
      </c>
    </row>
    <row r="104" spans="1:14" ht="18" customHeight="1" x14ac:dyDescent="0.45">
      <c r="A104" s="54" t="s">
        <v>86</v>
      </c>
      <c r="B104" s="39" t="s">
        <v>16</v>
      </c>
      <c r="C104" s="39"/>
      <c r="D104" s="184">
        <f>Inputs!C$20</f>
        <v>451845.99031010666</v>
      </c>
      <c r="E104" s="35">
        <f>D107</f>
        <v>586997.64988892467</v>
      </c>
      <c r="F104" s="35">
        <f t="shared" ref="F104:N104" si="23">E107</f>
        <v>959625.83640208014</v>
      </c>
      <c r="G104" s="35">
        <f t="shared" si="23"/>
        <v>1300660.9553556743</v>
      </c>
      <c r="H104" s="35">
        <f t="shared" si="23"/>
        <v>1641447.6343068243</v>
      </c>
      <c r="I104" s="35">
        <f t="shared" si="23"/>
        <v>1869306.4394675498</v>
      </c>
      <c r="J104" s="35">
        <f t="shared" si="23"/>
        <v>2129799.2172451415</v>
      </c>
      <c r="K104" s="35">
        <f t="shared" si="23"/>
        <v>2403808.5958980266</v>
      </c>
      <c r="L104" s="35">
        <f t="shared" si="23"/>
        <v>2770903.8099642964</v>
      </c>
      <c r="M104" s="35">
        <f t="shared" si="23"/>
        <v>2998361.275444495</v>
      </c>
      <c r="N104" s="35">
        <f t="shared" si="23"/>
        <v>3181720.2220841707</v>
      </c>
    </row>
    <row r="105" spans="1:14" ht="18" customHeight="1" x14ac:dyDescent="0.45">
      <c r="A105" s="54" t="s">
        <v>83</v>
      </c>
      <c r="B105" s="39" t="s">
        <v>16</v>
      </c>
      <c r="C105" s="39"/>
      <c r="D105" s="97">
        <f>Inputs!D$22</f>
        <v>192215.2862158209</v>
      </c>
      <c r="E105" s="97">
        <f>Inputs!E$22</f>
        <v>491950.87192162202</v>
      </c>
      <c r="F105" s="97">
        <f>Inputs!F$22</f>
        <v>495653.5131661215</v>
      </c>
      <c r="G105" s="97">
        <f>Inputs!G$22</f>
        <v>544907.66225618438</v>
      </c>
      <c r="H105" s="97">
        <f>Inputs!H$22</f>
        <v>465088.48248301842</v>
      </c>
      <c r="I105" s="97">
        <f>Inputs!I$22</f>
        <v>530793.98747631907</v>
      </c>
      <c r="J105" s="97">
        <f>Inputs!J$22</f>
        <v>569830.10972393793</v>
      </c>
      <c r="K105" s="97">
        <f>Inputs!K$22</f>
        <v>698706.71736819507</v>
      </c>
      <c r="L105" s="97">
        <f>Inputs!L$22</f>
        <v>580241.5498973832</v>
      </c>
      <c r="M105" s="97">
        <f>Inputs!M$22</f>
        <v>576181.84133227344</v>
      </c>
      <c r="N105" s="97">
        <f>Inputs!N$22</f>
        <v>235456.21502507321</v>
      </c>
    </row>
    <row r="106" spans="1:14" ht="18" customHeight="1" x14ac:dyDescent="0.45">
      <c r="A106" s="54" t="s">
        <v>84</v>
      </c>
      <c r="B106" s="39" t="s">
        <v>16</v>
      </c>
      <c r="C106" s="39"/>
      <c r="D106" s="97">
        <f>-Inputs!D26</f>
        <v>-57063.626637002875</v>
      </c>
      <c r="E106" s="97">
        <f>-Inputs!E26</f>
        <v>-119322.68540846664</v>
      </c>
      <c r="F106" s="97">
        <f>-Inputs!F26</f>
        <v>-154618.39421252743</v>
      </c>
      <c r="G106" s="97">
        <f>-Inputs!G26</f>
        <v>-204120.98330503431</v>
      </c>
      <c r="H106" s="97">
        <f>-Inputs!H26</f>
        <v>-237229.67732229308</v>
      </c>
      <c r="I106" s="97">
        <f>-Inputs!I26</f>
        <v>-270301.20969872747</v>
      </c>
      <c r="J106" s="97">
        <f>-Inputs!J26</f>
        <v>-295820.73107105313</v>
      </c>
      <c r="K106" s="97">
        <f>-Inputs!K26</f>
        <v>-331611.50330192497</v>
      </c>
      <c r="L106" s="97">
        <f>-Inputs!L26</f>
        <v>-352784.08441718447</v>
      </c>
      <c r="M106" s="97">
        <f>-Inputs!M26</f>
        <v>-392822.89469259809</v>
      </c>
      <c r="N106" s="97">
        <f>-Inputs!N26</f>
        <v>-193092.09923609169</v>
      </c>
    </row>
    <row r="107" spans="1:14" ht="18" customHeight="1" x14ac:dyDescent="0.45">
      <c r="A107" s="100" t="s">
        <v>145</v>
      </c>
      <c r="B107" s="39" t="s">
        <v>16</v>
      </c>
      <c r="C107" s="39"/>
      <c r="D107" s="49">
        <f>SUM(D104:D106)</f>
        <v>586997.64988892467</v>
      </c>
      <c r="E107" s="49">
        <f>SUM(E104:E106)</f>
        <v>959625.83640208014</v>
      </c>
      <c r="F107" s="49">
        <f t="shared" ref="F107:N107" si="24">SUM(F104:F106)</f>
        <v>1300660.9553556743</v>
      </c>
      <c r="G107" s="49">
        <f t="shared" si="24"/>
        <v>1641447.6343068243</v>
      </c>
      <c r="H107" s="49">
        <f t="shared" si="24"/>
        <v>1869306.4394675498</v>
      </c>
      <c r="I107" s="49">
        <f t="shared" si="24"/>
        <v>2129799.2172451415</v>
      </c>
      <c r="J107" s="49">
        <f t="shared" si="24"/>
        <v>2403808.5958980266</v>
      </c>
      <c r="K107" s="49">
        <f t="shared" si="24"/>
        <v>2770903.8099642964</v>
      </c>
      <c r="L107" s="49">
        <f t="shared" si="24"/>
        <v>2998361.275444495</v>
      </c>
      <c r="M107" s="49">
        <f t="shared" si="24"/>
        <v>3181720.2220841707</v>
      </c>
      <c r="N107" s="49">
        <f t="shared" si="24"/>
        <v>3224084.3378731525</v>
      </c>
    </row>
    <row r="108" spans="1:14" ht="18" customHeight="1" x14ac:dyDescent="0.45">
      <c r="A108" s="42"/>
      <c r="B108" s="43"/>
      <c r="C108" s="43"/>
      <c r="D108" s="43"/>
      <c r="E108" s="43"/>
      <c r="F108" s="43"/>
      <c r="G108" s="43"/>
      <c r="H108" s="43"/>
      <c r="I108" s="43"/>
      <c r="J108" s="43"/>
      <c r="K108" s="43"/>
      <c r="L108" s="43"/>
      <c r="M108" s="43"/>
      <c r="N108" s="43"/>
    </row>
    <row r="109" spans="1:14" s="79" customFormat="1" ht="18" customHeight="1" x14ac:dyDescent="0.65">
      <c r="A109" s="201" t="s">
        <v>35</v>
      </c>
    </row>
    <row r="110" spans="1:14" ht="18" customHeight="1" x14ac:dyDescent="0.45">
      <c r="A110" s="54" t="s">
        <v>81</v>
      </c>
      <c r="B110" s="39" t="s">
        <v>16</v>
      </c>
      <c r="C110" s="39"/>
      <c r="D110" s="184">
        <f>Inputs!C$21</f>
        <v>24777.630377695183</v>
      </c>
      <c r="E110" s="35">
        <f>D114</f>
        <v>159587.02903699959</v>
      </c>
      <c r="F110" s="35">
        <f t="shared" ref="F110:N110" si="25">E114</f>
        <v>544460.34649183403</v>
      </c>
      <c r="G110" s="35">
        <f t="shared" si="25"/>
        <v>890242.06829806091</v>
      </c>
      <c r="H110" s="35">
        <f t="shared" si="25"/>
        <v>1253405.6304406964</v>
      </c>
      <c r="I110" s="35">
        <f t="shared" si="25"/>
        <v>1482662.6274854469</v>
      </c>
      <c r="J110" s="35">
        <f t="shared" si="25"/>
        <v>1765810.551050825</v>
      </c>
      <c r="K110" s="35">
        <f t="shared" si="25"/>
        <v>2066777.3209258309</v>
      </c>
      <c r="L110" s="35">
        <f t="shared" si="25"/>
        <v>2468087.1721937424</v>
      </c>
      <c r="M110" s="35">
        <f t="shared" si="25"/>
        <v>2739401.4141992182</v>
      </c>
      <c r="N110" s="35">
        <f t="shared" si="25"/>
        <v>2938226.8892322318</v>
      </c>
    </row>
    <row r="111" spans="1:14" ht="18" customHeight="1" x14ac:dyDescent="0.45">
      <c r="A111" s="54" t="s">
        <v>82</v>
      </c>
      <c r="B111" s="39" t="s">
        <v>16</v>
      </c>
      <c r="C111" s="39"/>
      <c r="D111" s="97">
        <f>Inputs!D$23</f>
        <v>139155.55199538785</v>
      </c>
      <c r="E111" s="97">
        <f>Inputs!E$23</f>
        <v>424680.82068168593</v>
      </c>
      <c r="F111" s="97">
        <f>Inputs!F$23</f>
        <v>423668.16462903225</v>
      </c>
      <c r="G111" s="97">
        <f>Inputs!G$23</f>
        <v>488271.3978758608</v>
      </c>
      <c r="H111" s="97">
        <f>Inputs!H$23</f>
        <v>388033.35869748238</v>
      </c>
      <c r="I111" s="97">
        <f>Inputs!I$23</f>
        <v>468076.70329295489</v>
      </c>
      <c r="J111" s="97">
        <f>Inputs!J$23</f>
        <v>505621.30348041793</v>
      </c>
      <c r="K111" s="97">
        <f>Inputs!K$23</f>
        <v>646724.75075548969</v>
      </c>
      <c r="L111" s="97">
        <f>Inputs!L$23</f>
        <v>536285.11763795186</v>
      </c>
      <c r="M111" s="97">
        <f>Inputs!M$23</f>
        <v>527102.40894584334</v>
      </c>
      <c r="N111" s="97">
        <f>Inputs!N$23</f>
        <v>218711.74208992338</v>
      </c>
    </row>
    <row r="112" spans="1:14" ht="18" customHeight="1" x14ac:dyDescent="0.45">
      <c r="A112" s="54" t="s">
        <v>85</v>
      </c>
      <c r="B112" s="39" t="s">
        <v>16</v>
      </c>
      <c r="C112" s="39"/>
      <c r="D112" s="97">
        <f>-Inputs!D27</f>
        <v>-7686.8180500662074</v>
      </c>
      <c r="E112" s="97">
        <f>-Inputs!E27</f>
        <v>-44713.581697292888</v>
      </c>
      <c r="F112" s="97">
        <f>-Inputs!F27</f>
        <v>-88357.411663942199</v>
      </c>
      <c r="G112" s="97">
        <f>-Inputs!G27</f>
        <v>-142910.16706822396</v>
      </c>
      <c r="H112" s="97">
        <f>-Inputs!H27</f>
        <v>-182804.87886243471</v>
      </c>
      <c r="I112" s="97">
        <f>-Inputs!I27</f>
        <v>-216377.45045217552</v>
      </c>
      <c r="J112" s="97">
        <f>-Inputs!J27</f>
        <v>-245910.61376781267</v>
      </c>
      <c r="K112" s="97">
        <f>-Inputs!K27</f>
        <v>-287150.49968472286</v>
      </c>
      <c r="L112" s="97">
        <f>-Inputs!L27</f>
        <v>-315199.05130325258</v>
      </c>
      <c r="M112" s="97">
        <f>-Inputs!M27</f>
        <v>-357626.18659879698</v>
      </c>
      <c r="N112" s="97">
        <f>-Inputs!N27</f>
        <v>-176803.54990744099</v>
      </c>
    </row>
    <row r="113" spans="1:14" ht="18" customHeight="1" x14ac:dyDescent="0.45">
      <c r="A113" s="54" t="s">
        <v>152</v>
      </c>
      <c r="B113" s="39" t="s">
        <v>16</v>
      </c>
      <c r="C113" s="39"/>
      <c r="D113" s="97">
        <f>Inputs!D$28</f>
        <v>3340.6647139827905</v>
      </c>
      <c r="E113" s="97">
        <f>Inputs!E$28</f>
        <v>4906.0784704413418</v>
      </c>
      <c r="F113" s="97">
        <f>Inputs!F$28</f>
        <v>10470.968841136813</v>
      </c>
      <c r="G113" s="97">
        <f>Inputs!G$28</f>
        <v>17802.331334998609</v>
      </c>
      <c r="H113" s="97">
        <f>Inputs!H$28</f>
        <v>24028.517209702968</v>
      </c>
      <c r="I113" s="97">
        <f>Inputs!I$28</f>
        <v>31448.670724598647</v>
      </c>
      <c r="J113" s="97">
        <f>Inputs!J$28</f>
        <v>41256.080162400722</v>
      </c>
      <c r="K113" s="97">
        <f>Inputs!K$28</f>
        <v>41735.600197144988</v>
      </c>
      <c r="L113" s="97">
        <f>Inputs!L$28</f>
        <v>50228.175670776371</v>
      </c>
      <c r="M113" s="97">
        <f>Inputs!M$28</f>
        <v>29349.252685966967</v>
      </c>
      <c r="N113" s="97">
        <f>Inputs!N$28</f>
        <v>0</v>
      </c>
    </row>
    <row r="114" spans="1:14" ht="18" customHeight="1" x14ac:dyDescent="0.45">
      <c r="A114" s="100" t="s">
        <v>146</v>
      </c>
      <c r="B114" s="39" t="s">
        <v>16</v>
      </c>
      <c r="C114" s="39"/>
      <c r="D114" s="49">
        <f t="shared" ref="D114:N114" si="26">SUM(D110:D113)</f>
        <v>159587.02903699959</v>
      </c>
      <c r="E114" s="49">
        <f t="shared" si="26"/>
        <v>544460.34649183403</v>
      </c>
      <c r="F114" s="49">
        <f t="shared" si="26"/>
        <v>890242.06829806091</v>
      </c>
      <c r="G114" s="49">
        <f t="shared" si="26"/>
        <v>1253405.6304406964</v>
      </c>
      <c r="H114" s="49">
        <f t="shared" si="26"/>
        <v>1482662.6274854469</v>
      </c>
      <c r="I114" s="49">
        <f t="shared" si="26"/>
        <v>1765810.551050825</v>
      </c>
      <c r="J114" s="49">
        <f t="shared" si="26"/>
        <v>2066777.3209258309</v>
      </c>
      <c r="K114" s="49">
        <f t="shared" si="26"/>
        <v>2468087.1721937424</v>
      </c>
      <c r="L114" s="49">
        <f t="shared" si="26"/>
        <v>2739401.4141992182</v>
      </c>
      <c r="M114" s="49">
        <f t="shared" si="26"/>
        <v>2938226.8892322318</v>
      </c>
      <c r="N114" s="49">
        <f t="shared" si="26"/>
        <v>2980135.0814147145</v>
      </c>
    </row>
    <row r="115" spans="1:14" ht="18" customHeight="1" x14ac:dyDescent="0.45">
      <c r="A115" s="238"/>
      <c r="B115" s="237"/>
      <c r="C115" s="237"/>
      <c r="D115" s="237"/>
      <c r="E115" s="237"/>
      <c r="F115" s="237"/>
      <c r="G115" s="237"/>
      <c r="H115" s="237"/>
      <c r="I115" s="237"/>
      <c r="J115" s="237"/>
      <c r="K115" s="237"/>
      <c r="L115" s="237"/>
      <c r="M115" s="237"/>
      <c r="N115" s="237"/>
    </row>
    <row r="116" spans="1:14" s="79" customFormat="1" ht="18" customHeight="1" x14ac:dyDescent="0.65">
      <c r="A116" s="201" t="s">
        <v>59</v>
      </c>
    </row>
    <row r="117" spans="1:14" ht="18" customHeight="1" x14ac:dyDescent="0.45">
      <c r="A117" s="54" t="s">
        <v>79</v>
      </c>
      <c r="B117" s="39" t="s">
        <v>16</v>
      </c>
      <c r="C117" s="39"/>
      <c r="D117" s="97">
        <f>Inputs!D24</f>
        <v>17116.446689967615</v>
      </c>
      <c r="E117" s="97">
        <f>Inputs!E24</f>
        <v>38775.516098672451</v>
      </c>
      <c r="F117" s="97">
        <f>Inputs!F24</f>
        <v>50443.199881392167</v>
      </c>
      <c r="G117" s="97">
        <f>Inputs!G24</f>
        <v>86774.931439714346</v>
      </c>
      <c r="H117" s="97">
        <f>Inputs!H24</f>
        <v>107511.60722496855</v>
      </c>
      <c r="I117" s="97">
        <f>Inputs!I24</f>
        <v>172388.17684697267</v>
      </c>
      <c r="J117" s="97">
        <f>Inputs!J24</f>
        <v>245169.14279294916</v>
      </c>
      <c r="K117" s="97">
        <f>Inputs!K24</f>
        <v>342165.26017868757</v>
      </c>
      <c r="L117" s="97">
        <f>Inputs!L24</f>
        <v>445309.6752028896</v>
      </c>
      <c r="M117" s="97">
        <f>Inputs!M24</f>
        <v>526966.65112669533</v>
      </c>
      <c r="N117" s="97">
        <f>Inputs!N24</f>
        <v>295860.34902923205</v>
      </c>
    </row>
    <row r="118" spans="1:14" ht="18" customHeight="1" x14ac:dyDescent="0.45">
      <c r="A118" s="54" t="s">
        <v>80</v>
      </c>
      <c r="B118" s="39" t="s">
        <v>16</v>
      </c>
      <c r="C118" s="39"/>
      <c r="D118" s="97">
        <f>-Inputs!D25</f>
        <v>-17007.999230597918</v>
      </c>
      <c r="E118" s="97">
        <f>-Inputs!E25</f>
        <v>-37932.478214647017</v>
      </c>
      <c r="F118" s="97">
        <f>-Inputs!F25</f>
        <v>-41744.485320108572</v>
      </c>
      <c r="G118" s="97">
        <f>-Inputs!G25</f>
        <v>-76269.500612614822</v>
      </c>
      <c r="H118" s="97">
        <f>-Inputs!H25</f>
        <v>-100186.32090960207</v>
      </c>
      <c r="I118" s="97">
        <f>-Inputs!I25</f>
        <v>-106680.50141399416</v>
      </c>
      <c r="J118" s="97">
        <f>-Inputs!J25</f>
        <v>-122014.62112148265</v>
      </c>
      <c r="K118" s="97">
        <f>-Inputs!K25</f>
        <v>-142573.32077484429</v>
      </c>
      <c r="L118" s="97">
        <f>-Inputs!L25</f>
        <v>-161153.84739040033</v>
      </c>
      <c r="M118" s="97">
        <f>-Inputs!M25</f>
        <v>-166675.88383797818</v>
      </c>
      <c r="N118" s="97">
        <f>-Inputs!N25</f>
        <v>-83769.950233785145</v>
      </c>
    </row>
    <row r="119" spans="1:14" ht="18" customHeight="1" x14ac:dyDescent="0.45">
      <c r="A119" s="139" t="s">
        <v>132</v>
      </c>
      <c r="B119" s="114" t="s">
        <v>16</v>
      </c>
      <c r="C119" s="114"/>
      <c r="D119" s="148">
        <f>-D345</f>
        <v>-1013.3911890368768</v>
      </c>
      <c r="E119" s="148">
        <f t="shared" ref="E119:N119" si="27">-E345</f>
        <v>-5088.91757096131</v>
      </c>
      <c r="F119" s="148">
        <f t="shared" si="27"/>
        <v>-9520.5081449032132</v>
      </c>
      <c r="G119" s="148">
        <f t="shared" si="27"/>
        <v>-14853.450640748211</v>
      </c>
      <c r="H119" s="148">
        <f t="shared" si="27"/>
        <v>-19889.487715194708</v>
      </c>
      <c r="I119" s="148">
        <f t="shared" si="27"/>
        <v>-24547.687088019811</v>
      </c>
      <c r="J119" s="148">
        <f t="shared" si="27"/>
        <v>-29726.305568338703</v>
      </c>
      <c r="K119" s="148">
        <f t="shared" si="27"/>
        <v>-35301.084912685808</v>
      </c>
      <c r="L119" s="148">
        <f t="shared" si="27"/>
        <v>-39835.29808165197</v>
      </c>
      <c r="M119" s="148">
        <f t="shared" si="27"/>
        <v>-41562.880696816428</v>
      </c>
      <c r="N119" s="148">
        <f t="shared" si="27"/>
        <v>-20639.575310466549</v>
      </c>
    </row>
    <row r="120" spans="1:14" ht="18" customHeight="1" x14ac:dyDescent="0.45">
      <c r="A120" s="54" t="s">
        <v>85</v>
      </c>
      <c r="B120" s="39" t="s">
        <v>16</v>
      </c>
      <c r="C120" s="39"/>
      <c r="D120" s="35">
        <f t="shared" ref="D120:N120" si="28">D112</f>
        <v>-7686.8180500662074</v>
      </c>
      <c r="E120" s="35">
        <f t="shared" si="28"/>
        <v>-44713.581697292888</v>
      </c>
      <c r="F120" s="35">
        <f t="shared" si="28"/>
        <v>-88357.411663942199</v>
      </c>
      <c r="G120" s="35">
        <f t="shared" si="28"/>
        <v>-142910.16706822396</v>
      </c>
      <c r="H120" s="35">
        <f t="shared" si="28"/>
        <v>-182804.87886243471</v>
      </c>
      <c r="I120" s="35">
        <f t="shared" si="28"/>
        <v>-216377.45045217552</v>
      </c>
      <c r="J120" s="35">
        <f t="shared" si="28"/>
        <v>-245910.61376781267</v>
      </c>
      <c r="K120" s="35">
        <f t="shared" si="28"/>
        <v>-287150.49968472286</v>
      </c>
      <c r="L120" s="35">
        <f t="shared" si="28"/>
        <v>-315199.05130325258</v>
      </c>
      <c r="M120" s="35">
        <f t="shared" si="28"/>
        <v>-357626.18659879698</v>
      </c>
      <c r="N120" s="35">
        <f t="shared" si="28"/>
        <v>-176803.54990744099</v>
      </c>
    </row>
    <row r="121" spans="1:14" ht="18" customHeight="1" x14ac:dyDescent="0.45">
      <c r="A121" s="54" t="s">
        <v>62</v>
      </c>
      <c r="B121" s="39" t="s">
        <v>16</v>
      </c>
      <c r="C121" s="39"/>
      <c r="D121" s="49">
        <f>SUM(D117:D120)</f>
        <v>-8591.761779733386</v>
      </c>
      <c r="E121" s="49">
        <f t="shared" ref="E121:N121" si="29">SUM(E117:E120)</f>
        <v>-48959.461384228765</v>
      </c>
      <c r="F121" s="49">
        <f t="shared" si="29"/>
        <v>-89179.205247561811</v>
      </c>
      <c r="G121" s="49">
        <f t="shared" si="29"/>
        <v>-147258.18688187265</v>
      </c>
      <c r="H121" s="49">
        <f t="shared" si="29"/>
        <v>-195369.08026226293</v>
      </c>
      <c r="I121" s="49">
        <f t="shared" si="29"/>
        <v>-175217.46210721682</v>
      </c>
      <c r="J121" s="49">
        <f t="shared" si="29"/>
        <v>-152482.39766468486</v>
      </c>
      <c r="K121" s="49">
        <f t="shared" si="29"/>
        <v>-122859.6451935654</v>
      </c>
      <c r="L121" s="49">
        <f t="shared" si="29"/>
        <v>-70878.521572415309</v>
      </c>
      <c r="M121" s="49">
        <f t="shared" si="29"/>
        <v>-38898.300006896257</v>
      </c>
      <c r="N121" s="49">
        <f t="shared" si="29"/>
        <v>14647.273577539367</v>
      </c>
    </row>
    <row r="122" spans="1:14" ht="18" customHeight="1" x14ac:dyDescent="0.45">
      <c r="A122" s="54" t="s">
        <v>64</v>
      </c>
      <c r="B122" s="39" t="s">
        <v>16</v>
      </c>
      <c r="C122" s="39"/>
      <c r="D122" s="97">
        <f>D121*Inputs!D29</f>
        <v>-2405.6932983253482</v>
      </c>
      <c r="E122" s="97">
        <f>E121*Inputs!E29</f>
        <v>-13708.649187584055</v>
      </c>
      <c r="F122" s="97">
        <f>F121*Inputs!F29</f>
        <v>-24970.17746931731</v>
      </c>
      <c r="G122" s="97">
        <f>G121*Inputs!G29</f>
        <v>-41232.292326924347</v>
      </c>
      <c r="H122" s="97">
        <f>H121*Inputs!H29</f>
        <v>-54703.342473433622</v>
      </c>
      <c r="I122" s="97">
        <f>I121*Inputs!I29</f>
        <v>-49060.889390020719</v>
      </c>
      <c r="J122" s="97">
        <f>J121*Inputs!J29</f>
        <v>-42695.071346111763</v>
      </c>
      <c r="K122" s="97">
        <f>K121*Inputs!K29</f>
        <v>-34400.700654198314</v>
      </c>
      <c r="L122" s="97">
        <f>L121*Inputs!L29</f>
        <v>-19845.98604027629</v>
      </c>
      <c r="M122" s="97">
        <f>M121*Inputs!M29</f>
        <v>-10891.524001930953</v>
      </c>
      <c r="N122" s="97">
        <f>N121*Inputs!N29</f>
        <v>4101.2366017110235</v>
      </c>
    </row>
    <row r="123" spans="1:14" ht="18" customHeight="1" x14ac:dyDescent="0.45">
      <c r="A123" s="33" t="s">
        <v>59</v>
      </c>
      <c r="B123" s="39" t="s">
        <v>16</v>
      </c>
      <c r="C123" s="39"/>
      <c r="D123" s="101">
        <f t="shared" ref="D123:N123" si="30">IF(D122&lt;0,0,D122-D134)</f>
        <v>0</v>
      </c>
      <c r="E123" s="101">
        <f t="shared" si="30"/>
        <v>0</v>
      </c>
      <c r="F123" s="101">
        <f t="shared" si="30"/>
        <v>0</v>
      </c>
      <c r="G123" s="101">
        <f t="shared" si="30"/>
        <v>0</v>
      </c>
      <c r="H123" s="101">
        <f t="shared" si="30"/>
        <v>0</v>
      </c>
      <c r="I123" s="101">
        <f t="shared" si="30"/>
        <v>0</v>
      </c>
      <c r="J123" s="101">
        <f t="shared" si="30"/>
        <v>0</v>
      </c>
      <c r="K123" s="101">
        <f t="shared" si="30"/>
        <v>0</v>
      </c>
      <c r="L123" s="101">
        <f t="shared" si="30"/>
        <v>0</v>
      </c>
      <c r="M123" s="101">
        <f t="shared" si="30"/>
        <v>0</v>
      </c>
      <c r="N123" s="101">
        <f t="shared" si="30"/>
        <v>0</v>
      </c>
    </row>
    <row r="124" spans="1:14" ht="18" customHeight="1" x14ac:dyDescent="0.45">
      <c r="A124" s="1"/>
    </row>
    <row r="125" spans="1:14" s="88" customFormat="1" ht="18" customHeight="1" x14ac:dyDescent="0.55000000000000004">
      <c r="A125" s="199" t="s">
        <v>139</v>
      </c>
      <c r="B125" s="148"/>
      <c r="C125" s="148"/>
      <c r="D125" s="148"/>
      <c r="E125" s="148"/>
      <c r="F125" s="148"/>
      <c r="G125" s="148"/>
      <c r="H125" s="148"/>
      <c r="I125" s="148"/>
      <c r="J125" s="148"/>
      <c r="K125" s="148"/>
      <c r="L125" s="148"/>
      <c r="M125" s="148"/>
      <c r="N125" s="148"/>
    </row>
    <row r="126" spans="1:14" s="88" customFormat="1" ht="18" customHeight="1" x14ac:dyDescent="0.45">
      <c r="A126" s="139" t="s">
        <v>141</v>
      </c>
      <c r="B126" s="114" t="s">
        <v>16</v>
      </c>
      <c r="C126" s="148"/>
      <c r="D126" s="164">
        <v>0</v>
      </c>
      <c r="E126" s="148">
        <f>D129</f>
        <v>8591.761779733386</v>
      </c>
      <c r="F126" s="148">
        <f>E129</f>
        <v>57551.223163962153</v>
      </c>
      <c r="G126" s="148">
        <f t="shared" ref="G126:N126" si="31">F129</f>
        <v>146730.42841152396</v>
      </c>
      <c r="H126" s="148">
        <f t="shared" si="31"/>
        <v>293988.61529339664</v>
      </c>
      <c r="I126" s="148">
        <f t="shared" si="31"/>
        <v>489357.69555565959</v>
      </c>
      <c r="J126" s="148">
        <f t="shared" si="31"/>
        <v>664575.15766287642</v>
      </c>
      <c r="K126" s="148">
        <f t="shared" si="31"/>
        <v>817057.55532756122</v>
      </c>
      <c r="L126" s="148">
        <f t="shared" si="31"/>
        <v>939917.20052112662</v>
      </c>
      <c r="M126" s="148">
        <f t="shared" si="31"/>
        <v>1010795.7220935419</v>
      </c>
      <c r="N126" s="148">
        <f t="shared" si="31"/>
        <v>1049694.0221004381</v>
      </c>
    </row>
    <row r="127" spans="1:14" s="88" customFormat="1" ht="18" customHeight="1" x14ac:dyDescent="0.45">
      <c r="A127" s="139" t="s">
        <v>143</v>
      </c>
      <c r="B127" s="114" t="s">
        <v>16</v>
      </c>
      <c r="C127" s="148"/>
      <c r="D127" s="148">
        <f>IF(D121&gt;=0,0,-D121)</f>
        <v>8591.761779733386</v>
      </c>
      <c r="E127" s="148">
        <f t="shared" ref="E127:N127" si="32">IF(E121&gt;=0,0,-E121)</f>
        <v>48959.461384228765</v>
      </c>
      <c r="F127" s="148">
        <f t="shared" si="32"/>
        <v>89179.205247561811</v>
      </c>
      <c r="G127" s="148">
        <f t="shared" si="32"/>
        <v>147258.18688187265</v>
      </c>
      <c r="H127" s="148">
        <f t="shared" si="32"/>
        <v>195369.08026226293</v>
      </c>
      <c r="I127" s="148">
        <f t="shared" si="32"/>
        <v>175217.46210721682</v>
      </c>
      <c r="J127" s="148">
        <f t="shared" si="32"/>
        <v>152482.39766468486</v>
      </c>
      <c r="K127" s="148">
        <f t="shared" si="32"/>
        <v>122859.6451935654</v>
      </c>
      <c r="L127" s="148">
        <f t="shared" si="32"/>
        <v>70878.521572415309</v>
      </c>
      <c r="M127" s="148">
        <f t="shared" si="32"/>
        <v>38898.300006896257</v>
      </c>
      <c r="N127" s="148">
        <f t="shared" si="32"/>
        <v>0</v>
      </c>
    </row>
    <row r="128" spans="1:14" s="88" customFormat="1" ht="18" customHeight="1" x14ac:dyDescent="0.45">
      <c r="A128" s="139" t="s">
        <v>140</v>
      </c>
      <c r="B128" s="114" t="s">
        <v>16</v>
      </c>
      <c r="C128" s="148"/>
      <c r="D128" s="213">
        <f t="shared" ref="D128:M128" si="33">IF(D122&lt;0,0,D121)</f>
        <v>0</v>
      </c>
      <c r="E128" s="213">
        <f t="shared" si="33"/>
        <v>0</v>
      </c>
      <c r="F128" s="213">
        <f t="shared" si="33"/>
        <v>0</v>
      </c>
      <c r="G128" s="213">
        <f t="shared" si="33"/>
        <v>0</v>
      </c>
      <c r="H128" s="213">
        <f t="shared" si="33"/>
        <v>0</v>
      </c>
      <c r="I128" s="213">
        <f t="shared" si="33"/>
        <v>0</v>
      </c>
      <c r="J128" s="213">
        <f t="shared" si="33"/>
        <v>0</v>
      </c>
      <c r="K128" s="213">
        <f t="shared" si="33"/>
        <v>0</v>
      </c>
      <c r="L128" s="213">
        <f t="shared" si="33"/>
        <v>0</v>
      </c>
      <c r="M128" s="213">
        <f t="shared" si="33"/>
        <v>0</v>
      </c>
      <c r="N128" s="213">
        <f>IF(N122&lt;0,0,N121)</f>
        <v>14647.273577539367</v>
      </c>
    </row>
    <row r="129" spans="1:14" s="88" customFormat="1" ht="18" customHeight="1" x14ac:dyDescent="0.45">
      <c r="A129" s="220" t="s">
        <v>142</v>
      </c>
      <c r="B129" s="114" t="s">
        <v>16</v>
      </c>
      <c r="C129" s="148"/>
      <c r="D129" s="212">
        <f>D126+D127-D128</f>
        <v>8591.761779733386</v>
      </c>
      <c r="E129" s="212">
        <f t="shared" ref="E129:N129" si="34">E126+E127-E128</f>
        <v>57551.223163962153</v>
      </c>
      <c r="F129" s="212">
        <f t="shared" si="34"/>
        <v>146730.42841152396</v>
      </c>
      <c r="G129" s="212">
        <f t="shared" si="34"/>
        <v>293988.61529339664</v>
      </c>
      <c r="H129" s="212">
        <f t="shared" si="34"/>
        <v>489357.69555565959</v>
      </c>
      <c r="I129" s="212">
        <f t="shared" si="34"/>
        <v>664575.15766287642</v>
      </c>
      <c r="J129" s="212">
        <f t="shared" si="34"/>
        <v>817057.55532756122</v>
      </c>
      <c r="K129" s="212">
        <f t="shared" si="34"/>
        <v>939917.20052112662</v>
      </c>
      <c r="L129" s="212">
        <f t="shared" si="34"/>
        <v>1010795.7220935419</v>
      </c>
      <c r="M129" s="212">
        <f t="shared" si="34"/>
        <v>1049694.0221004381</v>
      </c>
      <c r="N129" s="214">
        <f t="shared" si="34"/>
        <v>1035046.7485228988</v>
      </c>
    </row>
    <row r="130" spans="1:14" s="88" customFormat="1" ht="18" customHeight="1" x14ac:dyDescent="0.45">
      <c r="A130" s="139"/>
      <c r="B130" s="114"/>
      <c r="C130" s="148"/>
      <c r="D130" s="148"/>
      <c r="E130" s="148"/>
      <c r="F130" s="148"/>
      <c r="G130" s="148"/>
      <c r="H130" s="148"/>
      <c r="I130" s="148"/>
      <c r="J130" s="148"/>
      <c r="K130" s="148"/>
      <c r="L130" s="148"/>
      <c r="M130" s="148"/>
      <c r="N130" s="148"/>
    </row>
    <row r="131" spans="1:14" s="215" customFormat="1" ht="18" customHeight="1" x14ac:dyDescent="0.65">
      <c r="A131" s="201" t="s">
        <v>144</v>
      </c>
      <c r="D131" s="216"/>
      <c r="E131" s="216"/>
      <c r="F131" s="216"/>
      <c r="G131" s="216"/>
      <c r="H131" s="216"/>
      <c r="I131" s="216"/>
      <c r="J131" s="216"/>
      <c r="K131" s="216"/>
      <c r="L131" s="216"/>
      <c r="M131" s="216"/>
      <c r="N131" s="216"/>
    </row>
    <row r="132" spans="1:14" s="215" customFormat="1" ht="18" customHeight="1" x14ac:dyDescent="0.45">
      <c r="A132" s="217" t="s">
        <v>88</v>
      </c>
      <c r="B132" s="114" t="s">
        <v>16</v>
      </c>
      <c r="C132" s="114"/>
      <c r="D132" s="148">
        <v>0</v>
      </c>
      <c r="E132" s="148">
        <f t="shared" ref="E132:N132" si="35">D135</f>
        <v>-2405.6932983253482</v>
      </c>
      <c r="F132" s="148">
        <f t="shared" si="35"/>
        <v>-16114.342485909403</v>
      </c>
      <c r="G132" s="148">
        <f t="shared" si="35"/>
        <v>-41084.519955226715</v>
      </c>
      <c r="H132" s="148">
        <f t="shared" si="35"/>
        <v>-82316.812282151062</v>
      </c>
      <c r="I132" s="148">
        <f t="shared" si="35"/>
        <v>-137020.15475558469</v>
      </c>
      <c r="J132" s="148">
        <f t="shared" si="35"/>
        <v>-186081.04414560541</v>
      </c>
      <c r="K132" s="148">
        <f t="shared" si="35"/>
        <v>-228776.11549171718</v>
      </c>
      <c r="L132" s="148">
        <f t="shared" si="35"/>
        <v>-263176.81614591548</v>
      </c>
      <c r="M132" s="148">
        <f t="shared" si="35"/>
        <v>-283022.80218619178</v>
      </c>
      <c r="N132" s="148">
        <f t="shared" si="35"/>
        <v>-293914.32618812274</v>
      </c>
    </row>
    <row r="133" spans="1:14" s="215" customFormat="1" ht="18" customHeight="1" x14ac:dyDescent="0.45">
      <c r="A133" s="217" t="s">
        <v>89</v>
      </c>
      <c r="B133" s="114" t="s">
        <v>16</v>
      </c>
      <c r="C133" s="114"/>
      <c r="D133" s="148">
        <f t="shared" ref="D133:N133" si="36">IF(D122&lt;0,D122,0)</f>
        <v>-2405.6932983253482</v>
      </c>
      <c r="E133" s="148">
        <f t="shared" si="36"/>
        <v>-13708.649187584055</v>
      </c>
      <c r="F133" s="148">
        <f t="shared" si="36"/>
        <v>-24970.17746931731</v>
      </c>
      <c r="G133" s="148">
        <f t="shared" si="36"/>
        <v>-41232.292326924347</v>
      </c>
      <c r="H133" s="148">
        <f t="shared" si="36"/>
        <v>-54703.342473433622</v>
      </c>
      <c r="I133" s="148">
        <f t="shared" si="36"/>
        <v>-49060.889390020719</v>
      </c>
      <c r="J133" s="148">
        <f t="shared" si="36"/>
        <v>-42695.071346111763</v>
      </c>
      <c r="K133" s="148">
        <f t="shared" si="36"/>
        <v>-34400.700654198314</v>
      </c>
      <c r="L133" s="148">
        <f t="shared" si="36"/>
        <v>-19845.98604027629</v>
      </c>
      <c r="M133" s="148">
        <f t="shared" si="36"/>
        <v>-10891.524001930953</v>
      </c>
      <c r="N133" s="148">
        <f t="shared" si="36"/>
        <v>0</v>
      </c>
    </row>
    <row r="134" spans="1:14" s="215" customFormat="1" ht="18" customHeight="1" x14ac:dyDescent="0.45">
      <c r="A134" s="217" t="s">
        <v>90</v>
      </c>
      <c r="B134" s="114" t="s">
        <v>16</v>
      </c>
      <c r="C134" s="114"/>
      <c r="D134" s="213">
        <f t="shared" ref="D134:N134" si="37">IF(D133&lt;0,0,IF(D133=0,IF(D132&gt;-D122,-D132,D122)))</f>
        <v>0</v>
      </c>
      <c r="E134" s="213">
        <f t="shared" si="37"/>
        <v>0</v>
      </c>
      <c r="F134" s="213">
        <f t="shared" si="37"/>
        <v>0</v>
      </c>
      <c r="G134" s="213">
        <f t="shared" si="37"/>
        <v>0</v>
      </c>
      <c r="H134" s="213">
        <f t="shared" si="37"/>
        <v>0</v>
      </c>
      <c r="I134" s="213">
        <f t="shared" si="37"/>
        <v>0</v>
      </c>
      <c r="J134" s="213">
        <f t="shared" si="37"/>
        <v>0</v>
      </c>
      <c r="K134" s="213">
        <f t="shared" si="37"/>
        <v>0</v>
      </c>
      <c r="L134" s="213">
        <f t="shared" si="37"/>
        <v>0</v>
      </c>
      <c r="M134" s="213">
        <f t="shared" si="37"/>
        <v>0</v>
      </c>
      <c r="N134" s="213">
        <f t="shared" si="37"/>
        <v>4101.2366017110235</v>
      </c>
    </row>
    <row r="135" spans="1:14" s="215" customFormat="1" ht="18" customHeight="1" x14ac:dyDescent="0.45">
      <c r="A135" s="218" t="s">
        <v>91</v>
      </c>
      <c r="B135" s="114" t="s">
        <v>16</v>
      </c>
      <c r="C135" s="114"/>
      <c r="D135" s="212">
        <f>SUM(D132:D134)</f>
        <v>-2405.6932983253482</v>
      </c>
      <c r="E135" s="212">
        <f t="shared" ref="E135:N135" si="38">SUM(E132:E134)</f>
        <v>-16114.342485909403</v>
      </c>
      <c r="F135" s="212">
        <f t="shared" si="38"/>
        <v>-41084.519955226715</v>
      </c>
      <c r="G135" s="212">
        <f t="shared" si="38"/>
        <v>-82316.812282151062</v>
      </c>
      <c r="H135" s="212">
        <f t="shared" si="38"/>
        <v>-137020.15475558469</v>
      </c>
      <c r="I135" s="212">
        <f t="shared" si="38"/>
        <v>-186081.04414560541</v>
      </c>
      <c r="J135" s="212">
        <f t="shared" si="38"/>
        <v>-228776.11549171718</v>
      </c>
      <c r="K135" s="212">
        <f t="shared" si="38"/>
        <v>-263176.81614591548</v>
      </c>
      <c r="L135" s="212">
        <f t="shared" si="38"/>
        <v>-283022.80218619178</v>
      </c>
      <c r="M135" s="212">
        <f t="shared" si="38"/>
        <v>-293914.32618812274</v>
      </c>
      <c r="N135" s="214">
        <f t="shared" si="38"/>
        <v>-289813.08958641172</v>
      </c>
    </row>
    <row r="136" spans="1:14" s="215" customFormat="1" ht="18" customHeight="1" x14ac:dyDescent="0.45">
      <c r="A136" s="219"/>
    </row>
    <row r="137" spans="1:14" ht="18" customHeight="1" x14ac:dyDescent="0.45">
      <c r="A137" s="33"/>
      <c r="B137" s="39"/>
      <c r="C137" s="39"/>
      <c r="D137" s="39"/>
      <c r="E137" s="39"/>
      <c r="F137" s="39"/>
      <c r="G137" s="39"/>
      <c r="H137" s="39"/>
      <c r="I137" s="39"/>
      <c r="J137" s="39"/>
      <c r="K137" s="39"/>
      <c r="L137" s="39"/>
      <c r="M137" s="39"/>
      <c r="N137" s="39"/>
    </row>
    <row r="138" spans="1:14" ht="18" customHeight="1" x14ac:dyDescent="0.65">
      <c r="A138" s="202" t="s">
        <v>116</v>
      </c>
      <c r="B138" s="172"/>
      <c r="C138" s="92" t="s">
        <v>42</v>
      </c>
      <c r="D138" s="92" t="s">
        <v>65</v>
      </c>
      <c r="E138" s="92" t="s">
        <v>43</v>
      </c>
      <c r="F138" s="92" t="s">
        <v>43</v>
      </c>
      <c r="G138" s="92" t="s">
        <v>43</v>
      </c>
      <c r="H138" s="92" t="s">
        <v>43</v>
      </c>
      <c r="I138" s="92" t="s">
        <v>43</v>
      </c>
      <c r="J138" s="92" t="s">
        <v>43</v>
      </c>
      <c r="K138" s="92" t="s">
        <v>43</v>
      </c>
      <c r="L138" s="92" t="s">
        <v>43</v>
      </c>
      <c r="M138" s="92" t="s">
        <v>43</v>
      </c>
      <c r="N138" s="92" t="s">
        <v>66</v>
      </c>
    </row>
    <row r="139" spans="1:14" ht="18" customHeight="1" x14ac:dyDescent="0.45">
      <c r="B139" s="64"/>
      <c r="C139" s="93">
        <f>Inputs!$C$53</f>
        <v>40878</v>
      </c>
      <c r="D139" s="93">
        <f t="shared" ref="D139:N139" si="39">D102</f>
        <v>41090</v>
      </c>
      <c r="E139" s="93">
        <f t="shared" si="39"/>
        <v>41455</v>
      </c>
      <c r="F139" s="93">
        <f t="shared" si="39"/>
        <v>41820</v>
      </c>
      <c r="G139" s="93">
        <f t="shared" si="39"/>
        <v>42185</v>
      </c>
      <c r="H139" s="93">
        <f t="shared" si="39"/>
        <v>42551</v>
      </c>
      <c r="I139" s="93">
        <f t="shared" si="39"/>
        <v>42916</v>
      </c>
      <c r="J139" s="93">
        <f t="shared" si="39"/>
        <v>43281</v>
      </c>
      <c r="K139" s="93">
        <f t="shared" si="39"/>
        <v>43646</v>
      </c>
      <c r="L139" s="93">
        <f t="shared" si="39"/>
        <v>44012</v>
      </c>
      <c r="M139" s="93">
        <f t="shared" si="39"/>
        <v>44377</v>
      </c>
      <c r="N139" s="93">
        <f t="shared" si="39"/>
        <v>44561</v>
      </c>
    </row>
    <row r="140" spans="1:14" ht="18" customHeight="1" x14ac:dyDescent="0.45">
      <c r="A140" s="165" t="s">
        <v>1</v>
      </c>
      <c r="B140" s="39"/>
      <c r="C140" s="39"/>
      <c r="D140" s="39"/>
      <c r="E140" s="39"/>
      <c r="F140" s="39"/>
      <c r="G140" s="39"/>
      <c r="H140" s="39"/>
      <c r="I140" s="39"/>
      <c r="J140" s="39"/>
      <c r="K140" s="39"/>
      <c r="L140" s="39"/>
      <c r="M140" s="39"/>
      <c r="N140" s="39"/>
    </row>
    <row r="141" spans="1:14" ht="18" customHeight="1" x14ac:dyDescent="0.45">
      <c r="A141" s="54" t="s">
        <v>92</v>
      </c>
      <c r="B141" s="39" t="s">
        <v>135</v>
      </c>
      <c r="C141" s="106"/>
      <c r="D141" s="106">
        <f>Inputs!D54</f>
        <v>213</v>
      </c>
      <c r="E141" s="106">
        <f>Inputs!E54</f>
        <v>365</v>
      </c>
      <c r="F141" s="106">
        <f>Inputs!F54</f>
        <v>365</v>
      </c>
      <c r="G141" s="106">
        <f>Inputs!G54</f>
        <v>365</v>
      </c>
      <c r="H141" s="106">
        <f>Inputs!H54</f>
        <v>366</v>
      </c>
      <c r="I141" s="106">
        <f>Inputs!I54</f>
        <v>365</v>
      </c>
      <c r="J141" s="106">
        <f>Inputs!J54</f>
        <v>365</v>
      </c>
      <c r="K141" s="106">
        <f>Inputs!K54</f>
        <v>365</v>
      </c>
      <c r="L141" s="106">
        <f>Inputs!L54</f>
        <v>366</v>
      </c>
      <c r="M141" s="106">
        <f>Inputs!M54</f>
        <v>365</v>
      </c>
      <c r="N141" s="106">
        <f>Inputs!N54</f>
        <v>184</v>
      </c>
    </row>
    <row r="142" spans="1:14" ht="18" customHeight="1" x14ac:dyDescent="0.45">
      <c r="A142" s="139" t="s">
        <v>93</v>
      </c>
      <c r="B142" s="39" t="s">
        <v>135</v>
      </c>
      <c r="C142" s="106"/>
      <c r="D142" s="106">
        <f>Inputs!D$57-1</f>
        <v>105</v>
      </c>
      <c r="E142" s="106">
        <f>Inputs!E$57-1</f>
        <v>181</v>
      </c>
      <c r="F142" s="106">
        <f>Inputs!F$57-1</f>
        <v>181</v>
      </c>
      <c r="G142" s="106">
        <f>Inputs!G$57-1</f>
        <v>181</v>
      </c>
      <c r="H142" s="106">
        <f>Inputs!H$57-1</f>
        <v>182</v>
      </c>
      <c r="I142" s="106">
        <f>Inputs!I$57-1</f>
        <v>181</v>
      </c>
      <c r="J142" s="106">
        <f>Inputs!J$57-1</f>
        <v>181</v>
      </c>
      <c r="K142" s="106">
        <f>Inputs!K$57-1</f>
        <v>181</v>
      </c>
      <c r="L142" s="106">
        <f>Inputs!L$57-1</f>
        <v>182</v>
      </c>
      <c r="M142" s="106">
        <f>Inputs!M$57-1</f>
        <v>181</v>
      </c>
      <c r="N142" s="106">
        <f>Inputs!N$57-1</f>
        <v>91</v>
      </c>
    </row>
    <row r="143" spans="1:14" ht="18" customHeight="1" x14ac:dyDescent="0.45">
      <c r="A143" s="139" t="s">
        <v>95</v>
      </c>
      <c r="B143" s="39" t="s">
        <v>135</v>
      </c>
      <c r="C143" s="106"/>
      <c r="D143" s="106">
        <f>Inputs!D$68</f>
        <v>72</v>
      </c>
      <c r="E143" s="106">
        <f>Inputs!E$68</f>
        <v>148</v>
      </c>
      <c r="F143" s="106">
        <f>Inputs!F$68</f>
        <v>148</v>
      </c>
      <c r="G143" s="106">
        <f>Inputs!G$68</f>
        <v>148</v>
      </c>
      <c r="H143" s="106">
        <f>Inputs!H$68</f>
        <v>149</v>
      </c>
      <c r="I143" s="106">
        <f>Inputs!I$68</f>
        <v>148</v>
      </c>
      <c r="J143" s="106">
        <f>Inputs!J$68</f>
        <v>148</v>
      </c>
      <c r="K143" s="106">
        <f>Inputs!K$68</f>
        <v>148</v>
      </c>
      <c r="L143" s="106">
        <f>Inputs!L$68</f>
        <v>149</v>
      </c>
      <c r="M143" s="106">
        <f>Inputs!M$68</f>
        <v>148</v>
      </c>
      <c r="N143" s="106">
        <f>Inputs!N$68</f>
        <v>58</v>
      </c>
    </row>
    <row r="144" spans="1:14" ht="18" customHeight="1" x14ac:dyDescent="0.45">
      <c r="A144" s="54" t="s">
        <v>114</v>
      </c>
      <c r="B144" s="114"/>
      <c r="C144" s="106"/>
      <c r="D144" s="160">
        <f t="shared" ref="D144:N146" si="40">D141/365.25</f>
        <v>0.58316221765913756</v>
      </c>
      <c r="E144" s="160">
        <f t="shared" si="40"/>
        <v>0.99931553730321698</v>
      </c>
      <c r="F144" s="160">
        <f t="shared" si="40"/>
        <v>0.99931553730321698</v>
      </c>
      <c r="G144" s="160">
        <f t="shared" si="40"/>
        <v>0.99931553730321698</v>
      </c>
      <c r="H144" s="160">
        <f t="shared" si="40"/>
        <v>1.0020533880903491</v>
      </c>
      <c r="I144" s="160">
        <f t="shared" si="40"/>
        <v>0.99931553730321698</v>
      </c>
      <c r="J144" s="160">
        <f t="shared" si="40"/>
        <v>0.99931553730321698</v>
      </c>
      <c r="K144" s="160">
        <f t="shared" si="40"/>
        <v>0.99931553730321698</v>
      </c>
      <c r="L144" s="160">
        <f t="shared" si="40"/>
        <v>1.0020533880903491</v>
      </c>
      <c r="M144" s="160">
        <f t="shared" si="40"/>
        <v>0.99931553730321698</v>
      </c>
      <c r="N144" s="160">
        <f t="shared" si="40"/>
        <v>0.50376454483230659</v>
      </c>
    </row>
    <row r="145" spans="1:14" ht="18" customHeight="1" x14ac:dyDescent="0.45">
      <c r="A145" s="54" t="s">
        <v>94</v>
      </c>
      <c r="B145" s="106"/>
      <c r="C145" s="106"/>
      <c r="D145" s="134">
        <f>D142/365.25</f>
        <v>0.28747433264887062</v>
      </c>
      <c r="E145" s="134">
        <f t="shared" si="40"/>
        <v>0.49555099247091033</v>
      </c>
      <c r="F145" s="134">
        <f t="shared" si="40"/>
        <v>0.49555099247091033</v>
      </c>
      <c r="G145" s="134">
        <f t="shared" si="40"/>
        <v>0.49555099247091033</v>
      </c>
      <c r="H145" s="134">
        <f t="shared" si="40"/>
        <v>0.49828884325804246</v>
      </c>
      <c r="I145" s="134">
        <f t="shared" si="40"/>
        <v>0.49555099247091033</v>
      </c>
      <c r="J145" s="134">
        <f t="shared" si="40"/>
        <v>0.49555099247091033</v>
      </c>
      <c r="K145" s="134">
        <f t="shared" si="40"/>
        <v>0.49555099247091033</v>
      </c>
      <c r="L145" s="134">
        <f t="shared" si="40"/>
        <v>0.49828884325804246</v>
      </c>
      <c r="M145" s="134">
        <f t="shared" si="40"/>
        <v>0.49555099247091033</v>
      </c>
      <c r="N145" s="134">
        <f t="shared" si="40"/>
        <v>0.24914442162902123</v>
      </c>
    </row>
    <row r="146" spans="1:14" ht="18" customHeight="1" x14ac:dyDescent="0.45">
      <c r="A146" s="54" t="s">
        <v>96</v>
      </c>
      <c r="B146" s="106"/>
      <c r="C146" s="106"/>
      <c r="D146" s="134">
        <f>D143/365.25</f>
        <v>0.1971252566735113</v>
      </c>
      <c r="E146" s="134">
        <f t="shared" si="40"/>
        <v>0.40520191649555098</v>
      </c>
      <c r="F146" s="134">
        <f t="shared" si="40"/>
        <v>0.40520191649555098</v>
      </c>
      <c r="G146" s="134">
        <f t="shared" si="40"/>
        <v>0.40520191649555098</v>
      </c>
      <c r="H146" s="134">
        <f t="shared" si="40"/>
        <v>0.40793976728268311</v>
      </c>
      <c r="I146" s="134">
        <f t="shared" si="40"/>
        <v>0.40520191649555098</v>
      </c>
      <c r="J146" s="134">
        <f t="shared" si="40"/>
        <v>0.40520191649555098</v>
      </c>
      <c r="K146" s="134">
        <f t="shared" si="40"/>
        <v>0.40520191649555098</v>
      </c>
      <c r="L146" s="134">
        <f t="shared" si="40"/>
        <v>0.40793976728268311</v>
      </c>
      <c r="M146" s="134">
        <f t="shared" si="40"/>
        <v>0.40520191649555098</v>
      </c>
      <c r="N146" s="134">
        <f t="shared" si="40"/>
        <v>0.15879534565366188</v>
      </c>
    </row>
    <row r="147" spans="1:14" ht="18" customHeight="1" x14ac:dyDescent="0.45">
      <c r="A147" s="54" t="s">
        <v>23</v>
      </c>
      <c r="B147" s="39" t="s">
        <v>18</v>
      </c>
      <c r="C147" s="149">
        <f>Inputs!C45</f>
        <v>6.2339355589869902E-2</v>
      </c>
      <c r="D147" s="149">
        <f>Inputs!D45</f>
        <v>6.4326867547209718E-2</v>
      </c>
      <c r="E147" s="149">
        <f>Inputs!E45</f>
        <v>5.239123342763756E-2</v>
      </c>
      <c r="F147" s="149">
        <f>Inputs!F45</f>
        <v>6.5210564262641602E-2</v>
      </c>
      <c r="G147" s="149">
        <f>Inputs!G45</f>
        <v>5.6007340817272856E-2</v>
      </c>
      <c r="H147" s="149">
        <f>Inputs!H45</f>
        <v>4.8566588558104418E-2</v>
      </c>
      <c r="I147" s="149">
        <f>Inputs!I45</f>
        <v>4.7363493132139597E-2</v>
      </c>
      <c r="J147" s="149">
        <f>Inputs!J45</f>
        <v>4.2480720370542777E-2</v>
      </c>
      <c r="K147" s="149">
        <f>Inputs!K45</f>
        <v>4.0592888091034438E-2</v>
      </c>
      <c r="L147" s="149">
        <f>Inputs!L45</f>
        <v>2.9597755753197487E-2</v>
      </c>
      <c r="M147" s="149">
        <f>Inputs!M45</f>
        <v>2.0048153676001084E-2</v>
      </c>
      <c r="N147" s="149">
        <f>Inputs!N45</f>
        <v>2.692481461E-2</v>
      </c>
    </row>
    <row r="148" spans="1:14" ht="18" customHeight="1" x14ac:dyDescent="0.45">
      <c r="A148" s="54" t="s">
        <v>190</v>
      </c>
      <c r="B148" s="39" t="s">
        <v>18</v>
      </c>
      <c r="C148" s="106"/>
      <c r="D148" s="149">
        <f>Inputs!D112</f>
        <v>6.7430439016534061E-2</v>
      </c>
      <c r="E148" s="149">
        <f>Inputs!E112</f>
        <v>5.5399879260147576E-2</v>
      </c>
      <c r="F148" s="149">
        <f>Inputs!F112</f>
        <v>6.8061621842970169E-2</v>
      </c>
      <c r="G148" s="149">
        <f>Inputs!G112</f>
        <v>5.8647491736263963E-2</v>
      </c>
      <c r="H148" s="149">
        <f>Inputs!H112</f>
        <v>5.1806398303186035E-2</v>
      </c>
      <c r="I148" s="149">
        <f>Inputs!I112</f>
        <v>4.9708937964478506E-2</v>
      </c>
      <c r="J148" s="149">
        <f>Inputs!J112</f>
        <v>4.458067261079679E-2</v>
      </c>
      <c r="K148" s="149">
        <f>Inputs!K112</f>
        <v>4.231740335131931E-2</v>
      </c>
      <c r="L148" s="149">
        <f>Inputs!L112</f>
        <v>3.0586099538933383E-2</v>
      </c>
      <c r="M148" s="251" t="str">
        <f>Inputs!M112</f>
        <v>n/a</v>
      </c>
      <c r="N148" s="251" t="str">
        <f>Inputs!N112</f>
        <v>n/a</v>
      </c>
    </row>
    <row r="149" spans="1:14" s="88" customFormat="1" ht="18" customHeight="1" x14ac:dyDescent="0.45">
      <c r="A149" s="139" t="s">
        <v>192</v>
      </c>
      <c r="B149" s="114" t="s">
        <v>18</v>
      </c>
      <c r="C149" s="106"/>
      <c r="D149" s="149">
        <f>Inputs!D110</f>
        <v>6.4326867547209718E-2</v>
      </c>
      <c r="E149" s="149">
        <f>Inputs!E110</f>
        <v>5.239123342763756E-2</v>
      </c>
      <c r="F149" s="149">
        <f>Inputs!F110</f>
        <v>6.5210564262641602E-2</v>
      </c>
      <c r="G149" s="149">
        <f>Inputs!G110</f>
        <v>5.6007340817272856E-2</v>
      </c>
      <c r="H149" s="149">
        <f>Inputs!H110</f>
        <v>4.8566588558104418E-2</v>
      </c>
      <c r="I149" s="149">
        <f>Inputs!I110</f>
        <v>4.7363493132139597E-2</v>
      </c>
      <c r="J149" s="149">
        <f>Inputs!J110</f>
        <v>4.2480720370542777E-2</v>
      </c>
      <c r="K149" s="149">
        <f>Inputs!K110</f>
        <v>4.0592888091034438E-2</v>
      </c>
      <c r="L149" s="149">
        <f>Inputs!L110</f>
        <v>2.9597755753197487E-2</v>
      </c>
      <c r="M149" s="149">
        <f>Inputs!M110</f>
        <v>2.0048153676001084E-2</v>
      </c>
      <c r="N149" s="149">
        <f>Inputs!N110</f>
        <v>2.692481461E-2</v>
      </c>
    </row>
    <row r="150" spans="1:14" s="88" customFormat="1" ht="18" customHeight="1" x14ac:dyDescent="0.45">
      <c r="A150" s="139" t="s">
        <v>193</v>
      </c>
      <c r="B150" s="114" t="s">
        <v>18</v>
      </c>
      <c r="C150" s="106"/>
      <c r="D150" s="149">
        <f>Inputs!D111</f>
        <v>6.8426867547209724E-2</v>
      </c>
      <c r="E150" s="149">
        <f>Inputs!E111</f>
        <v>5.6491233427637559E-2</v>
      </c>
      <c r="F150" s="149">
        <f>Inputs!F111</f>
        <v>6.9310564262641608E-2</v>
      </c>
      <c r="G150" s="149">
        <f>Inputs!G111</f>
        <v>6.0107340817272856E-2</v>
      </c>
      <c r="H150" s="149">
        <f>Inputs!H111</f>
        <v>5.2666588558104417E-2</v>
      </c>
      <c r="I150" s="149">
        <f>Inputs!I111</f>
        <v>5.1463493132139597E-2</v>
      </c>
      <c r="J150" s="149">
        <f>Inputs!J111</f>
        <v>4.6580720370542776E-2</v>
      </c>
      <c r="K150" s="149">
        <f>Inputs!K111</f>
        <v>4.4692888091034437E-2</v>
      </c>
      <c r="L150" s="149">
        <f>Inputs!L111</f>
        <v>3.3697755753197486E-2</v>
      </c>
      <c r="M150" s="149">
        <f>Inputs!M111</f>
        <v>2.4148153676001084E-2</v>
      </c>
      <c r="N150" s="149">
        <f>Inputs!N111</f>
        <v>3.102481461E-2</v>
      </c>
    </row>
    <row r="151" spans="1:14" ht="18" customHeight="1" x14ac:dyDescent="0.45">
      <c r="A151" s="54" t="s">
        <v>103</v>
      </c>
      <c r="B151" s="39" t="s">
        <v>18</v>
      </c>
      <c r="C151" s="106"/>
      <c r="D151" s="229">
        <f>(D$52-D$152)/D$50</f>
        <v>-0.17004531454410385</v>
      </c>
      <c r="E151" s="205">
        <f t="shared" ref="E151:N151" si="41">(E$52-E$152)/(D$51+D$53)</f>
        <v>-0.10949782786540754</v>
      </c>
      <c r="F151" s="205">
        <f t="shared" si="41"/>
        <v>-5.6977408560405805E-2</v>
      </c>
      <c r="G151" s="205">
        <f t="shared" si="41"/>
        <v>-8.5356473477749925E-2</v>
      </c>
      <c r="H151" s="205">
        <f t="shared" si="41"/>
        <v>-7.9596333604930875E-2</v>
      </c>
      <c r="I151" s="205">
        <f t="shared" si="41"/>
        <v>-6.5226508668992461E-2</v>
      </c>
      <c r="J151" s="205">
        <f t="shared" si="41"/>
        <v>-2.4817232269029401E-2</v>
      </c>
      <c r="K151" s="205">
        <f t="shared" si="41"/>
        <v>-4.0717728288105541E-2</v>
      </c>
      <c r="L151" s="205">
        <f t="shared" si="41"/>
        <v>-4.4426592950324237E-2</v>
      </c>
      <c r="M151" s="205">
        <f t="shared" si="41"/>
        <v>-5.9993353719178168E-2</v>
      </c>
      <c r="N151" s="205">
        <f t="shared" si="41"/>
        <v>-2.6217725040279308E-2</v>
      </c>
    </row>
    <row r="152" spans="1:14" ht="18" customHeight="1" x14ac:dyDescent="0.45">
      <c r="A152" s="54" t="s">
        <v>104</v>
      </c>
      <c r="B152" s="39" t="s">
        <v>16</v>
      </c>
      <c r="C152" s="106"/>
      <c r="D152" s="164"/>
      <c r="E152" s="184">
        <f>E159</f>
        <v>-9231.9218029789881</v>
      </c>
      <c r="F152" s="30">
        <f t="shared" ref="F152:M152" si="42">E264-F153</f>
        <v>-24922.057463206107</v>
      </c>
      <c r="G152" s="30">
        <f t="shared" si="42"/>
        <v>-48042.717730892473</v>
      </c>
      <c r="H152" s="30">
        <f t="shared" si="42"/>
        <v>-77109.751632950327</v>
      </c>
      <c r="I152" s="30">
        <f t="shared" si="42"/>
        <v>-116189.74257834075</v>
      </c>
      <c r="J152" s="30">
        <f t="shared" si="42"/>
        <v>-142816.15400421008</v>
      </c>
      <c r="K152" s="30">
        <f t="shared" si="42"/>
        <v>-154982.2663951173</v>
      </c>
      <c r="L152" s="30">
        <f t="shared" si="42"/>
        <v>-178459.43839405209</v>
      </c>
      <c r="M152" s="30">
        <f t="shared" si="42"/>
        <v>-209155.64061823496</v>
      </c>
      <c r="N152" s="184">
        <f>SUM(N168,N159,N177,N186,N195,N204,N213,N222,N231,N240)</f>
        <v>-117346.88653198037</v>
      </c>
    </row>
    <row r="153" spans="1:14" ht="18" customHeight="1" x14ac:dyDescent="0.45">
      <c r="A153" s="54" t="s">
        <v>105</v>
      </c>
      <c r="B153" s="39" t="s">
        <v>16</v>
      </c>
      <c r="C153" s="106"/>
      <c r="D153" s="164">
        <v>0</v>
      </c>
      <c r="E153" s="230">
        <v>0</v>
      </c>
      <c r="F153" s="105">
        <f t="shared" ref="F153:G153" si="43">E159-F159</f>
        <v>0</v>
      </c>
      <c r="G153" s="105">
        <f t="shared" si="43"/>
        <v>-1419.0421427451111</v>
      </c>
      <c r="H153" s="105">
        <f>G159-H159</f>
        <v>-7812.8796602338771</v>
      </c>
      <c r="I153" s="105">
        <f>H159-I159</f>
        <v>0</v>
      </c>
      <c r="J153" s="105">
        <f t="shared" ref="J153:N153" si="44">I159-J159</f>
        <v>0</v>
      </c>
      <c r="K153" s="105">
        <f t="shared" si="44"/>
        <v>0</v>
      </c>
      <c r="L153" s="105">
        <f t="shared" si="44"/>
        <v>0</v>
      </c>
      <c r="M153" s="105">
        <f t="shared" si="44"/>
        <v>0</v>
      </c>
      <c r="N153" s="105">
        <f t="shared" si="44"/>
        <v>0</v>
      </c>
    </row>
    <row r="154" spans="1:14" ht="18" customHeight="1" x14ac:dyDescent="0.45">
      <c r="A154" s="54"/>
      <c r="B154" s="39"/>
      <c r="C154" s="106"/>
      <c r="D154" s="106"/>
      <c r="E154" s="106"/>
      <c r="F154" s="105"/>
      <c r="G154" s="105"/>
      <c r="H154" s="105"/>
      <c r="I154" s="105"/>
      <c r="J154" s="105"/>
      <c r="K154" s="105"/>
      <c r="L154" s="105"/>
      <c r="M154" s="105"/>
      <c r="N154" s="105"/>
    </row>
    <row r="155" spans="1:14" ht="18" customHeight="1" x14ac:dyDescent="0.55000000000000004">
      <c r="A155" s="201" t="s">
        <v>198</v>
      </c>
      <c r="B155" s="39"/>
      <c r="C155" s="106"/>
      <c r="D155" s="106"/>
      <c r="E155" s="106"/>
      <c r="F155" s="106"/>
      <c r="G155" s="106"/>
      <c r="H155" s="106"/>
      <c r="I155" s="106"/>
      <c r="J155" s="106"/>
      <c r="K155" s="106"/>
      <c r="L155" s="106"/>
      <c r="M155" s="106"/>
      <c r="N155" s="106"/>
    </row>
    <row r="156" spans="1:14" ht="18" customHeight="1" x14ac:dyDescent="0.45">
      <c r="A156" s="33" t="s">
        <v>156</v>
      </c>
      <c r="B156" s="39"/>
      <c r="C156" s="106"/>
      <c r="D156" s="106"/>
      <c r="E156" s="106"/>
      <c r="F156" s="106"/>
      <c r="G156" s="106"/>
      <c r="H156" s="106"/>
      <c r="I156" s="106"/>
      <c r="J156" s="106"/>
      <c r="K156" s="106"/>
      <c r="L156" s="106"/>
      <c r="M156" s="106"/>
      <c r="N156" s="106"/>
    </row>
    <row r="157" spans="1:14" ht="18" customHeight="1" x14ac:dyDescent="0.45">
      <c r="A157" s="54" t="s">
        <v>106</v>
      </c>
      <c r="B157" s="39" t="s">
        <v>16</v>
      </c>
      <c r="C157" s="73"/>
      <c r="D157" s="73">
        <f>C160</f>
        <v>31660.431258072822</v>
      </c>
      <c r="E157" s="73">
        <f t="shared" ref="E157:N157" si="45">D160</f>
        <v>26276.723266191853</v>
      </c>
      <c r="F157" s="73">
        <f t="shared" si="45"/>
        <v>17044.801463212865</v>
      </c>
      <c r="G157" s="73">
        <f t="shared" si="45"/>
        <v>7812.8796602338771</v>
      </c>
      <c r="H157" s="73">
        <f t="shared" si="45"/>
        <v>0</v>
      </c>
      <c r="I157" s="73">
        <f t="shared" si="45"/>
        <v>0</v>
      </c>
      <c r="J157" s="73">
        <f t="shared" si="45"/>
        <v>0</v>
      </c>
      <c r="K157" s="73">
        <f t="shared" si="45"/>
        <v>0</v>
      </c>
      <c r="L157" s="73">
        <f t="shared" si="45"/>
        <v>0</v>
      </c>
      <c r="M157" s="73">
        <f t="shared" si="45"/>
        <v>0</v>
      </c>
      <c r="N157" s="73">
        <f t="shared" si="45"/>
        <v>0</v>
      </c>
    </row>
    <row r="158" spans="1:14" ht="18" customHeight="1" x14ac:dyDescent="0.45">
      <c r="A158" s="54" t="s">
        <v>118</v>
      </c>
      <c r="B158" s="39" t="s">
        <v>16</v>
      </c>
      <c r="C158" s="73">
        <f>C21</f>
        <v>31660.431258072822</v>
      </c>
      <c r="D158" s="73"/>
      <c r="E158" s="73"/>
      <c r="F158" s="73"/>
      <c r="G158" s="73"/>
      <c r="H158" s="73"/>
      <c r="I158" s="73"/>
      <c r="J158" s="73"/>
      <c r="K158" s="73"/>
      <c r="L158" s="73"/>
      <c r="M158" s="73"/>
      <c r="N158" s="73"/>
    </row>
    <row r="159" spans="1:14" ht="18" customHeight="1" x14ac:dyDescent="0.45">
      <c r="A159" s="54" t="s">
        <v>3</v>
      </c>
      <c r="B159" s="39" t="s">
        <v>16</v>
      </c>
      <c r="C159" s="130"/>
      <c r="D159" s="228">
        <f>D157*D$151</f>
        <v>-5383.7079918809704</v>
      </c>
      <c r="E159" s="228">
        <f>IF(E157+D159&lt;0,-E157,D159/D144)</f>
        <v>-9231.9218029789881</v>
      </c>
      <c r="F159" s="130">
        <f t="shared" ref="F159:N159" si="46">IF(F157+E159&lt;0,-F157,E159)</f>
        <v>-9231.9218029789881</v>
      </c>
      <c r="G159" s="130">
        <f t="shared" si="46"/>
        <v>-7812.8796602338771</v>
      </c>
      <c r="H159" s="130">
        <f t="shared" si="46"/>
        <v>0</v>
      </c>
      <c r="I159" s="130">
        <f t="shared" si="46"/>
        <v>0</v>
      </c>
      <c r="J159" s="130">
        <f t="shared" si="46"/>
        <v>0</v>
      </c>
      <c r="K159" s="130">
        <f t="shared" si="46"/>
        <v>0</v>
      </c>
      <c r="L159" s="130">
        <f t="shared" si="46"/>
        <v>0</v>
      </c>
      <c r="M159" s="130">
        <f t="shared" si="46"/>
        <v>0</v>
      </c>
      <c r="N159" s="130">
        <f t="shared" si="46"/>
        <v>0</v>
      </c>
    </row>
    <row r="160" spans="1:14" ht="18" customHeight="1" x14ac:dyDescent="0.45">
      <c r="A160" s="54" t="s">
        <v>108</v>
      </c>
      <c r="B160" s="39" t="s">
        <v>16</v>
      </c>
      <c r="C160" s="73">
        <f>SUM(C157:C159)</f>
        <v>31660.431258072822</v>
      </c>
      <c r="D160" s="73">
        <f t="shared" ref="D160:N160" si="47">SUM(D157:D159)</f>
        <v>26276.723266191853</v>
      </c>
      <c r="E160" s="73">
        <f t="shared" si="47"/>
        <v>17044.801463212865</v>
      </c>
      <c r="F160" s="73">
        <f t="shared" si="47"/>
        <v>7812.8796602338771</v>
      </c>
      <c r="G160" s="73">
        <f t="shared" si="47"/>
        <v>0</v>
      </c>
      <c r="H160" s="73">
        <f t="shared" si="47"/>
        <v>0</v>
      </c>
      <c r="I160" s="73">
        <f t="shared" si="47"/>
        <v>0</v>
      </c>
      <c r="J160" s="73">
        <f t="shared" si="47"/>
        <v>0</v>
      </c>
      <c r="K160" s="73">
        <f t="shared" si="47"/>
        <v>0</v>
      </c>
      <c r="L160" s="73">
        <f t="shared" si="47"/>
        <v>0</v>
      </c>
      <c r="M160" s="73">
        <f t="shared" si="47"/>
        <v>0</v>
      </c>
      <c r="N160" s="73">
        <f t="shared" si="47"/>
        <v>0</v>
      </c>
    </row>
    <row r="161" spans="1:14" ht="18" customHeight="1" x14ac:dyDescent="0.45">
      <c r="A161" s="54" t="s">
        <v>194</v>
      </c>
      <c r="B161" s="39" t="s">
        <v>16</v>
      </c>
      <c r="C161" s="73"/>
      <c r="D161" s="206">
        <f>D157*Inputs!D$48*((1+$C$147)^D$144-1)</f>
        <v>329.57106883514871</v>
      </c>
      <c r="E161" s="206">
        <f>E157*Inputs!E$48*((1+$C$147)^E$144-1)</f>
        <v>474.70638695718333</v>
      </c>
      <c r="F161" s="206">
        <f>F157*Inputs!F$48*((1+$C$147)^F$144-1)</f>
        <v>307.92561298594967</v>
      </c>
      <c r="G161" s="206">
        <f>G157*Inputs!G$48*((1+$C$147)^G$144-1)</f>
        <v>141.14483901471593</v>
      </c>
      <c r="H161" s="206">
        <f>H157*Inputs!H$48*((1+$C$147)^H$144-1)</f>
        <v>0</v>
      </c>
      <c r="I161" s="206">
        <f>I157*Inputs!I$48*((1+$C$147)^I$144-1)</f>
        <v>0</v>
      </c>
      <c r="J161" s="206">
        <f>J157*Inputs!J$48*((1+$C$147)^J$144-1)</f>
        <v>0</v>
      </c>
      <c r="K161" s="206">
        <f>K157*Inputs!K$48*((1+$C$147)^K$144-1)</f>
        <v>0</v>
      </c>
      <c r="L161" s="206">
        <f>L157*Inputs!L$48*((1+$C$147)^L$144-1)</f>
        <v>0</v>
      </c>
      <c r="M161" s="206">
        <f>M157*Inputs!M$48*((1+$C$147)^M$144-1)</f>
        <v>0</v>
      </c>
      <c r="N161" s="206">
        <f>N157*Inputs!N$48*((1+$C$147)^N$144-1)</f>
        <v>0</v>
      </c>
    </row>
    <row r="162" spans="1:14" ht="18" customHeight="1" x14ac:dyDescent="0.45">
      <c r="A162" s="54" t="s">
        <v>98</v>
      </c>
      <c r="B162" s="39" t="s">
        <v>16</v>
      </c>
      <c r="C162" s="130"/>
      <c r="D162" s="174">
        <v>0</v>
      </c>
      <c r="E162" s="174">
        <v>0</v>
      </c>
      <c r="F162" s="174">
        <v>0</v>
      </c>
      <c r="G162" s="174">
        <v>0</v>
      </c>
      <c r="H162" s="174">
        <v>0</v>
      </c>
      <c r="I162" s="174">
        <v>0</v>
      </c>
      <c r="J162" s="174">
        <v>0</v>
      </c>
      <c r="K162" s="174">
        <v>0</v>
      </c>
      <c r="L162" s="174">
        <v>0</v>
      </c>
      <c r="M162" s="174">
        <v>0</v>
      </c>
      <c r="N162" s="174">
        <v>0</v>
      </c>
    </row>
    <row r="163" spans="1:14" ht="18" customHeight="1" x14ac:dyDescent="0.45">
      <c r="A163" s="54" t="s">
        <v>129</v>
      </c>
      <c r="B163" s="39" t="s">
        <v>16</v>
      </c>
      <c r="C163" s="73"/>
      <c r="D163" s="73">
        <f>SUM(D161:D162)</f>
        <v>329.57106883514871</v>
      </c>
      <c r="E163" s="73">
        <f t="shared" ref="E163:N163" si="48">SUM(E161:E162)</f>
        <v>474.70638695718333</v>
      </c>
      <c r="F163" s="73">
        <f t="shared" si="48"/>
        <v>307.92561298594967</v>
      </c>
      <c r="G163" s="73">
        <f t="shared" si="48"/>
        <v>141.14483901471593</v>
      </c>
      <c r="H163" s="73">
        <f t="shared" si="48"/>
        <v>0</v>
      </c>
      <c r="I163" s="73">
        <f t="shared" si="48"/>
        <v>0</v>
      </c>
      <c r="J163" s="73">
        <f t="shared" si="48"/>
        <v>0</v>
      </c>
      <c r="K163" s="73">
        <f t="shared" si="48"/>
        <v>0</v>
      </c>
      <c r="L163" s="73">
        <f t="shared" si="48"/>
        <v>0</v>
      </c>
      <c r="M163" s="73">
        <f t="shared" si="48"/>
        <v>0</v>
      </c>
      <c r="N163" s="73">
        <f t="shared" si="48"/>
        <v>0</v>
      </c>
    </row>
    <row r="164" spans="1:14" ht="18" customHeight="1" x14ac:dyDescent="0.45">
      <c r="A164" s="33"/>
      <c r="B164" s="39"/>
      <c r="C164" s="35"/>
      <c r="D164" s="30"/>
      <c r="E164" s="30"/>
      <c r="F164" s="30"/>
      <c r="G164" s="30"/>
      <c r="H164" s="30"/>
      <c r="I164" s="30"/>
      <c r="J164" s="30"/>
      <c r="K164" s="30"/>
    </row>
    <row r="165" spans="1:14" ht="18" customHeight="1" x14ac:dyDescent="0.45">
      <c r="A165" s="33" t="s">
        <v>157</v>
      </c>
      <c r="B165" s="39"/>
      <c r="C165" s="106"/>
      <c r="D165" s="106"/>
      <c r="E165" s="106"/>
      <c r="F165" s="106"/>
      <c r="G165" s="106"/>
      <c r="H165" s="106"/>
      <c r="I165" s="106"/>
      <c r="J165" s="106"/>
      <c r="K165" s="106"/>
      <c r="L165" s="106"/>
      <c r="M165" s="106"/>
      <c r="N165" s="106"/>
    </row>
    <row r="166" spans="1:14" ht="18" customHeight="1" x14ac:dyDescent="0.45">
      <c r="A166" s="54" t="s">
        <v>106</v>
      </c>
      <c r="B166" s="39" t="s">
        <v>16</v>
      </c>
      <c r="C166" s="35"/>
      <c r="D166" s="35"/>
      <c r="E166" s="73">
        <f t="shared" ref="E166:N166" si="49">D169</f>
        <v>143291.75259543146</v>
      </c>
      <c r="F166" s="73">
        <f t="shared" si="49"/>
        <v>127601.61693520434</v>
      </c>
      <c r="G166" s="73">
        <f t="shared" si="49"/>
        <v>111911.48127497721</v>
      </c>
      <c r="H166" s="73">
        <f t="shared" si="49"/>
        <v>96221.345614750084</v>
      </c>
      <c r="I166" s="73">
        <f t="shared" si="49"/>
        <v>80531.209954522958</v>
      </c>
      <c r="J166" s="73">
        <f t="shared" si="49"/>
        <v>64841.074294295839</v>
      </c>
      <c r="K166" s="73">
        <f t="shared" si="49"/>
        <v>49150.93863406872</v>
      </c>
      <c r="L166" s="73">
        <f t="shared" si="49"/>
        <v>33460.802973841601</v>
      </c>
      <c r="M166" s="73">
        <f t="shared" si="49"/>
        <v>17770.667313614482</v>
      </c>
      <c r="N166" s="73">
        <f t="shared" si="49"/>
        <v>2080.5316533873629</v>
      </c>
    </row>
    <row r="167" spans="1:14" ht="18" customHeight="1" x14ac:dyDescent="0.45">
      <c r="A167" s="54" t="s">
        <v>117</v>
      </c>
      <c r="B167" s="39" t="s">
        <v>16</v>
      </c>
      <c r="C167" s="35"/>
      <c r="D167" s="73">
        <f>D$51+D$53</f>
        <v>143291.75259543146</v>
      </c>
      <c r="E167" s="73"/>
      <c r="F167" s="73"/>
      <c r="G167" s="73"/>
      <c r="H167" s="73"/>
      <c r="I167" s="73"/>
      <c r="J167" s="73"/>
      <c r="K167" s="73"/>
      <c r="L167" s="73"/>
      <c r="M167" s="73"/>
      <c r="N167" s="73"/>
    </row>
    <row r="168" spans="1:14" ht="18" customHeight="1" x14ac:dyDescent="0.45">
      <c r="A168" s="54" t="s">
        <v>3</v>
      </c>
      <c r="B168" s="39" t="s">
        <v>16</v>
      </c>
      <c r="C168" s="130"/>
      <c r="D168" s="130"/>
      <c r="E168" s="228">
        <f>E166*E$151</f>
        <v>-15690.135660227119</v>
      </c>
      <c r="F168" s="130">
        <f t="shared" ref="F168:N168" si="50">IF(F166+E168&lt;0,-F166,E168)</f>
        <v>-15690.135660227119</v>
      </c>
      <c r="G168" s="130">
        <f t="shared" si="50"/>
        <v>-15690.135660227119</v>
      </c>
      <c r="H168" s="130">
        <f t="shared" si="50"/>
        <v>-15690.135660227119</v>
      </c>
      <c r="I168" s="130">
        <f t="shared" si="50"/>
        <v>-15690.135660227119</v>
      </c>
      <c r="J168" s="130">
        <f t="shared" si="50"/>
        <v>-15690.135660227119</v>
      </c>
      <c r="K168" s="130">
        <f t="shared" si="50"/>
        <v>-15690.135660227119</v>
      </c>
      <c r="L168" s="130">
        <f t="shared" si="50"/>
        <v>-15690.135660227119</v>
      </c>
      <c r="M168" s="130">
        <f t="shared" si="50"/>
        <v>-15690.135660227119</v>
      </c>
      <c r="N168" s="130">
        <f t="shared" si="50"/>
        <v>-2080.5316533873629</v>
      </c>
    </row>
    <row r="169" spans="1:14" ht="18" customHeight="1" x14ac:dyDescent="0.45">
      <c r="A169" s="54" t="s">
        <v>108</v>
      </c>
      <c r="B169" s="39" t="s">
        <v>16</v>
      </c>
      <c r="C169" s="73"/>
      <c r="D169" s="73">
        <f>SUM(D166:D168)</f>
        <v>143291.75259543146</v>
      </c>
      <c r="E169" s="73">
        <f t="shared" ref="E169:N169" si="51">SUM(E166:E168)</f>
        <v>127601.61693520434</v>
      </c>
      <c r="F169" s="73">
        <f t="shared" si="51"/>
        <v>111911.48127497721</v>
      </c>
      <c r="G169" s="73">
        <f t="shared" si="51"/>
        <v>96221.345614750084</v>
      </c>
      <c r="H169" s="73">
        <f t="shared" si="51"/>
        <v>80531.209954522958</v>
      </c>
      <c r="I169" s="73">
        <f t="shared" si="51"/>
        <v>64841.074294295839</v>
      </c>
      <c r="J169" s="73">
        <f t="shared" si="51"/>
        <v>49150.93863406872</v>
      </c>
      <c r="K169" s="73">
        <f t="shared" si="51"/>
        <v>33460.802973841601</v>
      </c>
      <c r="L169" s="73">
        <f t="shared" si="51"/>
        <v>17770.667313614482</v>
      </c>
      <c r="M169" s="73">
        <f t="shared" si="51"/>
        <v>2080.5316533873629</v>
      </c>
      <c r="N169" s="73">
        <f t="shared" si="51"/>
        <v>0</v>
      </c>
    </row>
    <row r="170" spans="1:14" ht="18" customHeight="1" x14ac:dyDescent="0.45">
      <c r="A170" s="54" t="s">
        <v>194</v>
      </c>
      <c r="B170" s="39" t="s">
        <v>16</v>
      </c>
      <c r="C170" s="35"/>
      <c r="D170" s="226">
        <f>D167*Inputs!D$48*((1+D$147)^(D$145)-1)</f>
        <v>751.45041629099626</v>
      </c>
      <c r="E170" s="207">
        <f>E166*Inputs!E$48*((1+$D$147)^E$144-1)</f>
        <v>2671.1905750880765</v>
      </c>
      <c r="F170" s="207">
        <f>F166*Inputs!F$48*((1+$D$147)^F$144-1)</f>
        <v>2378.7010093013832</v>
      </c>
      <c r="G170" s="207">
        <f>G166*Inputs!G$48*((1+$D$147)^G$144-1)</f>
        <v>2086.21144351469</v>
      </c>
      <c r="H170" s="207">
        <f>H166*Inputs!H$48*((1+$D$147)^H$144-1)</f>
        <v>1798.7912865938692</v>
      </c>
      <c r="I170" s="207">
        <f>I166*Inputs!I$48*((1+$D$147)^I$144-1)</f>
        <v>1501.2323119413031</v>
      </c>
      <c r="J170" s="207">
        <f>J166*Inputs!J$48*((1+$D$147)^J$144-1)</f>
        <v>1208.7427461546101</v>
      </c>
      <c r="K170" s="207">
        <f>K166*Inputs!K$48*((1+$D$147)^K$144-1)</f>
        <v>916.2531803679168</v>
      </c>
      <c r="L170" s="207">
        <f>L166*Inputs!L$48*((1+$D$147)^L$144-1)</f>
        <v>625.52649255981646</v>
      </c>
      <c r="M170" s="207">
        <f>M166*Inputs!M$48*((1+$D$147)^M$144-1)</f>
        <v>331.27404879453047</v>
      </c>
      <c r="N170" s="207">
        <f>N166*Inputs!N$48*((1+$D$147)^N$144-1)</f>
        <v>19.249615264767762</v>
      </c>
    </row>
    <row r="171" spans="1:14" ht="18" customHeight="1" x14ac:dyDescent="0.45">
      <c r="A171" s="54" t="s">
        <v>98</v>
      </c>
      <c r="B171" s="39" t="s">
        <v>16</v>
      </c>
      <c r="C171" s="153"/>
      <c r="D171" s="227">
        <f>-(((1+D$149)^(D$145)-1)*Inputs!D$100+((1+D$150)^(D$145)-1)*Inputs!D$101)</f>
        <v>-120.54266860633169</v>
      </c>
      <c r="E171" s="221">
        <f>-(((1+$D$149)^(E$144)-1)*Inputs!$D$100+((1+$D$150)^(E$144)-1)*Inputs!$D$101)</f>
        <v>-428.9513933989374</v>
      </c>
      <c r="F171" s="221">
        <f>-(((1+$D$149)^(F$144)-1)*Inputs!$D$100+((1+$D$150)^(F$144)-1)*Inputs!$D$101)</f>
        <v>-428.9513933989374</v>
      </c>
      <c r="G171" s="221">
        <f>-(((1+$D$149)^(G$144)-1)*Inputs!$D$100+((1+$D$150)^(G$144)-1)*Inputs!$D$101)</f>
        <v>-428.9513933989374</v>
      </c>
      <c r="H171" s="221">
        <f>-(((1+$D$149)^(H$144)-1)*Inputs!$D$100+((1+$D$150)^(H$144)-1)*Inputs!$D$101)</f>
        <v>-430.16547036142754</v>
      </c>
      <c r="I171" s="221">
        <f>-(((1+$D$149)^(I$144)-1)*Inputs!$D$100+((1+$D$150)^(I$144)-1)*Inputs!$D$101)</f>
        <v>-428.9513933989374</v>
      </c>
      <c r="J171" s="221">
        <f>-(((1+$D$149)^(J$144)-1)*Inputs!$D$100+((1+$D$150)^(J$144)-1)*Inputs!$D$101)</f>
        <v>-428.9513933989374</v>
      </c>
      <c r="K171" s="221">
        <f>-(((1+$D$149)^(K$144)-1)*Inputs!$D$100+((1+$D$150)^(K$144)-1)*Inputs!$D$101)</f>
        <v>-428.9513933989374</v>
      </c>
      <c r="L171" s="221">
        <f>-(((1+$D$149)^(L$144)-1)*Inputs!$D$100+((1+$D$150)^(L$144)-1)*Inputs!$D$101)</f>
        <v>-430.16547036142754</v>
      </c>
      <c r="M171" s="221">
        <f>-(((1+$D$149)^(M$144)-1)*Inputs!$D$100+((1+$D$150)^(M$144)-1)*Inputs!$D$101)</f>
        <v>-428.9513933989374</v>
      </c>
      <c r="N171" s="221">
        <f>-(((1+$D$149)^(N$144)-1)*Inputs!$D$100+((1+$D$150)^(N$144)-1)*Inputs!$D$101)</f>
        <v>-212.74004280619374</v>
      </c>
    </row>
    <row r="172" spans="1:14" ht="18" customHeight="1" x14ac:dyDescent="0.45">
      <c r="A172" s="54" t="s">
        <v>129</v>
      </c>
      <c r="B172" s="39" t="s">
        <v>16</v>
      </c>
      <c r="C172" s="152"/>
      <c r="D172" s="154">
        <f t="shared" ref="D172:E172" si="52">SUM(D170:D171)</f>
        <v>630.90774768466463</v>
      </c>
      <c r="E172" s="73">
        <f t="shared" si="52"/>
        <v>2242.2391816891391</v>
      </c>
      <c r="F172" s="73">
        <f t="shared" ref="F172:N172" si="53">SUM(F170:F171)</f>
        <v>1949.7496159024458</v>
      </c>
      <c r="G172" s="73">
        <f t="shared" si="53"/>
        <v>1657.2600501157526</v>
      </c>
      <c r="H172" s="73">
        <f t="shared" si="53"/>
        <v>1368.6258162324416</v>
      </c>
      <c r="I172" s="73">
        <f t="shared" si="53"/>
        <v>1072.2809185423657</v>
      </c>
      <c r="J172" s="73">
        <f t="shared" si="53"/>
        <v>779.79135275567273</v>
      </c>
      <c r="K172" s="73">
        <f t="shared" si="53"/>
        <v>487.3017869689794</v>
      </c>
      <c r="L172" s="73">
        <f t="shared" si="53"/>
        <v>195.36102219838892</v>
      </c>
      <c r="M172" s="73">
        <f t="shared" si="53"/>
        <v>-97.677344604406926</v>
      </c>
      <c r="N172" s="73">
        <f t="shared" si="53"/>
        <v>-193.49042754142599</v>
      </c>
    </row>
    <row r="173" spans="1:14" ht="18" customHeight="1" x14ac:dyDescent="0.45">
      <c r="A173" s="54"/>
      <c r="B173" s="39"/>
      <c r="C173" s="35"/>
      <c r="D173" s="35"/>
      <c r="E173" s="73"/>
      <c r="F173" s="73"/>
      <c r="G173" s="73"/>
      <c r="H173" s="73"/>
      <c r="I173" s="73"/>
      <c r="J173" s="73"/>
      <c r="K173" s="73"/>
      <c r="L173" s="73"/>
      <c r="M173" s="73"/>
      <c r="N173" s="73"/>
    </row>
    <row r="174" spans="1:14" ht="18" customHeight="1" x14ac:dyDescent="0.45">
      <c r="A174" s="33" t="s">
        <v>158</v>
      </c>
      <c r="B174" s="39"/>
      <c r="C174" s="106"/>
      <c r="D174" s="106"/>
      <c r="E174" s="106"/>
      <c r="F174" s="106"/>
      <c r="G174" s="106"/>
      <c r="H174" s="106"/>
      <c r="I174" s="106"/>
      <c r="J174" s="106"/>
      <c r="K174" s="106"/>
      <c r="L174" s="106"/>
      <c r="M174" s="106"/>
      <c r="N174" s="106"/>
    </row>
    <row r="175" spans="1:14" ht="18" customHeight="1" x14ac:dyDescent="0.45">
      <c r="A175" s="54" t="s">
        <v>106</v>
      </c>
      <c r="B175" s="39" t="s">
        <v>16</v>
      </c>
      <c r="C175" s="35"/>
      <c r="D175" s="35"/>
      <c r="E175" s="35"/>
      <c r="F175" s="73">
        <f t="shared" ref="F175:N175" si="54">E178</f>
        <v>430691.7957564739</v>
      </c>
      <c r="G175" s="73">
        <f t="shared" si="54"/>
        <v>406152.09334604244</v>
      </c>
      <c r="H175" s="73">
        <f t="shared" si="54"/>
        <v>381612.39093561098</v>
      </c>
      <c r="I175" s="73">
        <f t="shared" si="54"/>
        <v>357072.68852517952</v>
      </c>
      <c r="J175" s="73">
        <f t="shared" si="54"/>
        <v>332532.98611474806</v>
      </c>
      <c r="K175" s="73">
        <f t="shared" si="54"/>
        <v>307993.28370431659</v>
      </c>
      <c r="L175" s="73">
        <f t="shared" si="54"/>
        <v>283453.58129388513</v>
      </c>
      <c r="M175" s="73">
        <f t="shared" si="54"/>
        <v>258913.87888345367</v>
      </c>
      <c r="N175" s="73">
        <f t="shared" si="54"/>
        <v>234374.17647302221</v>
      </c>
    </row>
    <row r="176" spans="1:14" ht="26.65" x14ac:dyDescent="0.45">
      <c r="A176" s="54" t="s">
        <v>120</v>
      </c>
      <c r="B176" s="39" t="s">
        <v>16</v>
      </c>
      <c r="C176" s="35"/>
      <c r="D176" s="35"/>
      <c r="E176" s="184">
        <f>E$51+E$53</f>
        <v>430691.7957564739</v>
      </c>
      <c r="F176" s="73"/>
      <c r="G176" s="73"/>
      <c r="H176" s="73"/>
      <c r="I176" s="73"/>
      <c r="J176" s="73"/>
      <c r="K176" s="73"/>
      <c r="L176" s="73"/>
      <c r="M176" s="73"/>
      <c r="N176" s="73"/>
    </row>
    <row r="177" spans="1:14" ht="18" customHeight="1" x14ac:dyDescent="0.45">
      <c r="A177" s="54" t="s">
        <v>3</v>
      </c>
      <c r="B177" s="39" t="s">
        <v>16</v>
      </c>
      <c r="C177" s="130"/>
      <c r="D177" s="130"/>
      <c r="E177" s="136"/>
      <c r="F177" s="228">
        <f>F175*F$151</f>
        <v>-24539.702410431466</v>
      </c>
      <c r="G177" s="136">
        <f t="shared" ref="G177:M177" si="55">IF(G175+F177&lt;0,-G175,F177)</f>
        <v>-24539.702410431466</v>
      </c>
      <c r="H177" s="136">
        <f t="shared" si="55"/>
        <v>-24539.702410431466</v>
      </c>
      <c r="I177" s="136">
        <f t="shared" si="55"/>
        <v>-24539.702410431466</v>
      </c>
      <c r="J177" s="136">
        <f t="shared" si="55"/>
        <v>-24539.702410431466</v>
      </c>
      <c r="K177" s="136">
        <f t="shared" si="55"/>
        <v>-24539.702410431466</v>
      </c>
      <c r="L177" s="136">
        <f t="shared" si="55"/>
        <v>-24539.702410431466</v>
      </c>
      <c r="M177" s="136">
        <f t="shared" si="55"/>
        <v>-24539.702410431466</v>
      </c>
      <c r="N177" s="228">
        <f>IF(N175+M177&lt;0,-N175,M177*N$144)</f>
        <v>-12362.232015111264</v>
      </c>
    </row>
    <row r="178" spans="1:14" ht="18" customHeight="1" x14ac:dyDescent="0.45">
      <c r="A178" s="54" t="s">
        <v>108</v>
      </c>
      <c r="B178" s="39" t="s">
        <v>16</v>
      </c>
      <c r="C178" s="73"/>
      <c r="D178" s="73"/>
      <c r="E178" s="30">
        <f>SUM(E175:E177)</f>
        <v>430691.7957564739</v>
      </c>
      <c r="F178" s="73">
        <f t="shared" ref="F178:N178" si="56">SUM(F175:F177)</f>
        <v>406152.09334604244</v>
      </c>
      <c r="G178" s="73">
        <f t="shared" si="56"/>
        <v>381612.39093561098</v>
      </c>
      <c r="H178" s="73">
        <f t="shared" si="56"/>
        <v>357072.68852517952</v>
      </c>
      <c r="I178" s="73">
        <f t="shared" si="56"/>
        <v>332532.98611474806</v>
      </c>
      <c r="J178" s="73">
        <f t="shared" si="56"/>
        <v>307993.28370431659</v>
      </c>
      <c r="K178" s="73">
        <f t="shared" si="56"/>
        <v>283453.58129388513</v>
      </c>
      <c r="L178" s="73">
        <f t="shared" si="56"/>
        <v>258913.87888345367</v>
      </c>
      <c r="M178" s="73">
        <f t="shared" si="56"/>
        <v>234374.17647302221</v>
      </c>
      <c r="N178" s="73">
        <f t="shared" si="56"/>
        <v>222011.94445791095</v>
      </c>
    </row>
    <row r="179" spans="1:14" ht="18" customHeight="1" x14ac:dyDescent="0.45">
      <c r="A179" s="54" t="s">
        <v>194</v>
      </c>
      <c r="B179" s="39" t="s">
        <v>16</v>
      </c>
      <c r="C179" s="35"/>
      <c r="D179" s="35"/>
      <c r="E179" s="226">
        <f>E176*Inputs!E$48*((1+E$147)^(E$145)-1)</f>
        <v>3200.9753769723916</v>
      </c>
      <c r="F179" s="207">
        <f>F175*Inputs!F$48*((1+$E$147)^F$144-1)</f>
        <v>6539.1034103342226</v>
      </c>
      <c r="G179" s="207">
        <f>G175*Inputs!G$48*((1+$E$147)^G$144-1)</f>
        <v>6166.5222437048669</v>
      </c>
      <c r="H179" s="207">
        <f>H175*Inputs!H$48*((1+$E$147)^H$144-1)</f>
        <v>5810.2244912397919</v>
      </c>
      <c r="I179" s="207">
        <f>I175*Inputs!I$48*((1+$E$147)^I$144-1)</f>
        <v>5421.3599104461546</v>
      </c>
      <c r="J179" s="207">
        <f>J175*Inputs!J$48*((1+$E$147)^J$144-1)</f>
        <v>5048.7787438167989</v>
      </c>
      <c r="K179" s="207">
        <f>K175*Inputs!K$48*((1+$E$147)^K$144-1)</f>
        <v>4676.1975771874431</v>
      </c>
      <c r="L179" s="207">
        <f>L175*Inputs!L$48*((1+$E$147)^L$144-1)</f>
        <v>4315.7113848571162</v>
      </c>
      <c r="M179" s="207">
        <f>M175*Inputs!M$48*((1+$E$147)^M$144-1)</f>
        <v>3931.0352439287312</v>
      </c>
      <c r="N179" s="207">
        <f>N175*Inputs!N$48*((1+$E$147)^N$144-1)</f>
        <v>1771.1535169881224</v>
      </c>
    </row>
    <row r="180" spans="1:14" ht="18" customHeight="1" x14ac:dyDescent="0.45">
      <c r="A180" s="54" t="s">
        <v>98</v>
      </c>
      <c r="B180" s="39" t="s">
        <v>16</v>
      </c>
      <c r="C180" s="153"/>
      <c r="D180" s="153"/>
      <c r="E180" s="227">
        <f>-(((1+E$149)^(E$145)-1)*Inputs!E$100+((1+E$150)^(E$145)-1)*Inputs!E$101)</f>
        <v>-1427.3389025779106</v>
      </c>
      <c r="F180" s="221">
        <f>-(((1+$E$149)^(F$144)-1)*Inputs!$E$100+((1+$E$150)^(F$144)-1)*Inputs!$E$101)</f>
        <v>-2918.000844340987</v>
      </c>
      <c r="G180" s="221">
        <f>-(((1+$E$149)^(G$144)-1)*Inputs!$E$100+((1+$E$150)^(G$144)-1)*Inputs!$E$101)</f>
        <v>-2918.000844340987</v>
      </c>
      <c r="H180" s="221">
        <f>-(((1+$E$149)^(H$144)-1)*Inputs!$E$100+((1+$E$150)^(H$144)-1)*Inputs!$E$101)</f>
        <v>-2926.2135163430148</v>
      </c>
      <c r="I180" s="221">
        <f>-(((1+$E$149)^(I$144)-1)*Inputs!$E$100+((1+$E$150)^(I$144)-1)*Inputs!$E$101)</f>
        <v>-2918.000844340987</v>
      </c>
      <c r="J180" s="221">
        <f>-(((1+$E$149)^(J$144)-1)*Inputs!$E$100+((1+$E$150)^(J$144)-1)*Inputs!$E$101)</f>
        <v>-2918.000844340987</v>
      </c>
      <c r="K180" s="221">
        <f>-(((1+$E$149)^(K$144)-1)*Inputs!$E$100+((1+$E$150)^(K$144)-1)*Inputs!$E$101)</f>
        <v>-2918.000844340987</v>
      </c>
      <c r="L180" s="221">
        <f>-(((1+$E$149)^(L$144)-1)*Inputs!$E$100+((1+$E$150)^(L$144)-1)*Inputs!$E$101)</f>
        <v>-2926.2135163430148</v>
      </c>
      <c r="M180" s="221">
        <f>-(((1+$E$149)^(M$144)-1)*Inputs!$E$100+((1+$E$150)^(M$144)-1)*Inputs!$E$101)</f>
        <v>-2918.000844340987</v>
      </c>
      <c r="N180" s="221">
        <f>-(((1+$E$149)^(N$144)-1)*Inputs!$E$100+((1+$E$150)^(N$144)-1)*Inputs!$E$101)</f>
        <v>-1451.3195615003178</v>
      </c>
    </row>
    <row r="181" spans="1:14" ht="18" customHeight="1" x14ac:dyDescent="0.45">
      <c r="A181" s="54" t="s">
        <v>129</v>
      </c>
      <c r="B181" s="39" t="s">
        <v>16</v>
      </c>
      <c r="C181" s="152"/>
      <c r="D181" s="152"/>
      <c r="E181" s="211">
        <f t="shared" ref="E181:F181" si="57">SUM(E179:E180)</f>
        <v>1773.636474394481</v>
      </c>
      <c r="F181" s="73">
        <f t="shared" si="57"/>
        <v>3621.1025659932357</v>
      </c>
      <c r="G181" s="73">
        <f t="shared" ref="G181:N181" si="58">SUM(G179:G180)</f>
        <v>3248.5213993638799</v>
      </c>
      <c r="H181" s="73">
        <f t="shared" si="58"/>
        <v>2884.010974896777</v>
      </c>
      <c r="I181" s="73">
        <f t="shared" si="58"/>
        <v>2503.3590661051676</v>
      </c>
      <c r="J181" s="73">
        <f t="shared" si="58"/>
        <v>2130.7778994758119</v>
      </c>
      <c r="K181" s="73">
        <f t="shared" si="58"/>
        <v>1758.1967328464561</v>
      </c>
      <c r="L181" s="73">
        <f t="shared" si="58"/>
        <v>1389.4978685141014</v>
      </c>
      <c r="M181" s="73">
        <f t="shared" si="58"/>
        <v>1013.0343995877442</v>
      </c>
      <c r="N181" s="73">
        <f t="shared" si="58"/>
        <v>319.83395548780459</v>
      </c>
    </row>
    <row r="182" spans="1:14" ht="18" customHeight="1" x14ac:dyDescent="0.45">
      <c r="A182" s="203"/>
      <c r="B182" s="39"/>
      <c r="C182" s="35"/>
      <c r="D182" s="35"/>
      <c r="E182" s="73"/>
      <c r="F182" s="73"/>
      <c r="G182" s="73"/>
      <c r="H182" s="73"/>
      <c r="I182" s="73"/>
      <c r="J182" s="73"/>
      <c r="K182" s="73"/>
      <c r="L182" s="73"/>
      <c r="M182" s="73"/>
      <c r="N182" s="73"/>
    </row>
    <row r="183" spans="1:14" ht="28.5" customHeight="1" x14ac:dyDescent="0.45">
      <c r="A183" s="33" t="s">
        <v>159</v>
      </c>
      <c r="B183" s="39"/>
      <c r="C183" s="106"/>
      <c r="D183" s="106"/>
      <c r="E183" s="106"/>
      <c r="F183" s="106"/>
      <c r="G183" s="106"/>
      <c r="H183" s="106"/>
      <c r="I183" s="106"/>
      <c r="J183" s="106"/>
      <c r="K183" s="106"/>
      <c r="L183" s="106"/>
      <c r="M183" s="106"/>
      <c r="N183" s="106"/>
    </row>
    <row r="184" spans="1:14" ht="20.25" customHeight="1" x14ac:dyDescent="0.45">
      <c r="A184" s="54" t="s">
        <v>106</v>
      </c>
      <c r="B184" s="39" t="s">
        <v>16</v>
      </c>
      <c r="C184" s="35"/>
      <c r="D184" s="35"/>
      <c r="E184" s="35"/>
      <c r="G184" s="30">
        <f t="shared" ref="G184:N184" si="59">F187</f>
        <v>432069.32127889898</v>
      </c>
      <c r="H184" s="30">
        <f t="shared" si="59"/>
        <v>395189.40771660721</v>
      </c>
      <c r="I184" s="30">
        <f t="shared" si="59"/>
        <v>358309.49415431544</v>
      </c>
      <c r="J184" s="30">
        <f t="shared" si="59"/>
        <v>321429.58059202367</v>
      </c>
      <c r="K184" s="30">
        <f t="shared" si="59"/>
        <v>284549.66702973191</v>
      </c>
      <c r="L184" s="30">
        <f t="shared" si="59"/>
        <v>247669.75346744014</v>
      </c>
      <c r="M184" s="30">
        <f t="shared" si="59"/>
        <v>210789.83990514837</v>
      </c>
      <c r="N184" s="30">
        <f t="shared" si="59"/>
        <v>173909.9263428566</v>
      </c>
    </row>
    <row r="185" spans="1:14" ht="26.65" x14ac:dyDescent="0.45">
      <c r="A185" s="54" t="s">
        <v>121</v>
      </c>
      <c r="B185" s="39" t="s">
        <v>16</v>
      </c>
      <c r="C185" s="35"/>
      <c r="D185" s="35"/>
      <c r="E185" s="35"/>
      <c r="F185" s="184">
        <f>F$51+F$53</f>
        <v>432069.32127889898</v>
      </c>
      <c r="G185" s="106"/>
      <c r="H185" s="106"/>
      <c r="I185" s="106"/>
      <c r="J185" s="106"/>
      <c r="K185" s="106"/>
      <c r="L185" s="106"/>
      <c r="M185" s="106"/>
      <c r="N185" s="106"/>
    </row>
    <row r="186" spans="1:14" ht="18" customHeight="1" x14ac:dyDescent="0.45">
      <c r="A186" s="54" t="s">
        <v>3</v>
      </c>
      <c r="B186" s="39" t="s">
        <v>16</v>
      </c>
      <c r="C186" s="130"/>
      <c r="D186" s="130"/>
      <c r="E186" s="130"/>
      <c r="F186" s="136"/>
      <c r="G186" s="228">
        <f>G184*G$151</f>
        <v>-36879.913562291753</v>
      </c>
      <c r="H186" s="136">
        <f t="shared" ref="H186:M186" si="60">IF(H184+G186&lt;0,-H184,G186)</f>
        <v>-36879.913562291753</v>
      </c>
      <c r="I186" s="136">
        <f t="shared" si="60"/>
        <v>-36879.913562291753</v>
      </c>
      <c r="J186" s="136">
        <f t="shared" si="60"/>
        <v>-36879.913562291753</v>
      </c>
      <c r="K186" s="136">
        <f t="shared" si="60"/>
        <v>-36879.913562291753</v>
      </c>
      <c r="L186" s="136">
        <f t="shared" si="60"/>
        <v>-36879.913562291753</v>
      </c>
      <c r="M186" s="136">
        <f t="shared" si="60"/>
        <v>-36879.913562291753</v>
      </c>
      <c r="N186" s="228">
        <f>IF(N184+M186&lt;0,-N184,M186*N$144)</f>
        <v>-18578.792869162717</v>
      </c>
    </row>
    <row r="187" spans="1:14" ht="18" customHeight="1" x14ac:dyDescent="0.45">
      <c r="A187" s="54" t="s">
        <v>108</v>
      </c>
      <c r="B187" s="39" t="s">
        <v>16</v>
      </c>
      <c r="C187" s="73"/>
      <c r="D187" s="73"/>
      <c r="E187" s="73"/>
      <c r="F187" s="30">
        <f>SUM(F184:F186)</f>
        <v>432069.32127889898</v>
      </c>
      <c r="G187" s="73">
        <f t="shared" ref="G187:N187" si="61">SUM(G184:G186)</f>
        <v>395189.40771660721</v>
      </c>
      <c r="H187" s="73">
        <f t="shared" si="61"/>
        <v>358309.49415431544</v>
      </c>
      <c r="I187" s="73">
        <f t="shared" si="61"/>
        <v>321429.58059202367</v>
      </c>
      <c r="J187" s="73">
        <f t="shared" si="61"/>
        <v>284549.66702973191</v>
      </c>
      <c r="K187" s="73">
        <f t="shared" si="61"/>
        <v>247669.75346744014</v>
      </c>
      <c r="L187" s="73">
        <f t="shared" si="61"/>
        <v>210789.83990514837</v>
      </c>
      <c r="M187" s="73">
        <f t="shared" si="61"/>
        <v>173909.9263428566</v>
      </c>
      <c r="N187" s="73">
        <f t="shared" si="61"/>
        <v>155331.13347369389</v>
      </c>
    </row>
    <row r="188" spans="1:14" ht="18" customHeight="1" x14ac:dyDescent="0.45">
      <c r="A188" s="54" t="s">
        <v>194</v>
      </c>
      <c r="B188" s="39" t="s">
        <v>16</v>
      </c>
      <c r="C188" s="35"/>
      <c r="D188" s="35"/>
      <c r="E188" s="35"/>
      <c r="F188" s="226">
        <f>F185*Inputs!F$48*((1+F$147)^(F$145)-1)</f>
        <v>3984.5874376706597</v>
      </c>
      <c r="G188" s="207">
        <f>G184*Inputs!G$48*((1+$F$147)^G$144-1)</f>
        <v>8165.1193737730209</v>
      </c>
      <c r="H188" s="207">
        <f>H184*Inputs!H$48*((1+$F$147)^H$144-1)</f>
        <v>7489.2887846490385</v>
      </c>
      <c r="I188" s="207">
        <f>I184*Inputs!I$48*((1+$F$147)^I$144-1)</f>
        <v>6771.2277832327818</v>
      </c>
      <c r="J188" s="207">
        <f>J184*Inputs!J$48*((1+$F$147)^J$144-1)</f>
        <v>6074.2819879626632</v>
      </c>
      <c r="K188" s="207">
        <f>K184*Inputs!K$48*((1+$F$147)^K$144-1)</f>
        <v>5377.3361926925436</v>
      </c>
      <c r="L188" s="207">
        <f>L184*Inputs!L$48*((1+$F$147)^L$144-1)</f>
        <v>4693.6235403116643</v>
      </c>
      <c r="M188" s="207">
        <f>M184*Inputs!M$48*((1+$F$147)^M$144-1)</f>
        <v>3983.4446021523054</v>
      </c>
      <c r="N188" s="207">
        <f>N184*Inputs!N$48*((1+$F$147)^N$144-1)</f>
        <v>1630.8229483413863</v>
      </c>
    </row>
    <row r="189" spans="1:14" ht="18" customHeight="1" x14ac:dyDescent="0.45">
      <c r="A189" s="54" t="s">
        <v>98</v>
      </c>
      <c r="B189" s="39" t="s">
        <v>16</v>
      </c>
      <c r="C189" s="153"/>
      <c r="D189" s="153"/>
      <c r="E189" s="153"/>
      <c r="F189" s="227">
        <f>-(((1+F$149)^(F$145)-1)*Inputs!F$100+((1+F$150)^(F$145)-1)*Inputs!F$101)</f>
        <v>-2371.603316778037</v>
      </c>
      <c r="G189" s="221">
        <f>-(((1+$F$149)^(G$144)-1)*Inputs!$F$100+((1+$F$150)^(G$144)-1)*Inputs!$F$101)</f>
        <v>-4863.2164136551137</v>
      </c>
      <c r="H189" s="221">
        <f>-(((1+$F$149)^(H$144)-1)*Inputs!$F$100+((1+$F$150)^(H$144)-1)*Inputs!$F$101)</f>
        <v>-4876.985027578763</v>
      </c>
      <c r="I189" s="221">
        <f>-(((1+$F$149)^(I$144)-1)*Inputs!$F$100+((1+$F$150)^(I$144)-1)*Inputs!$F$101)</f>
        <v>-4863.2164136551137</v>
      </c>
      <c r="J189" s="221">
        <f>-(((1+$F$149)^(J$144)-1)*Inputs!$F$100+((1+$F$150)^(J$144)-1)*Inputs!$F$101)</f>
        <v>-4863.2164136551137</v>
      </c>
      <c r="K189" s="221">
        <f>-(((1+$F$149)^(K$144)-1)*Inputs!$F$100+((1+$F$150)^(K$144)-1)*Inputs!$F$101)</f>
        <v>-4863.2164136551137</v>
      </c>
      <c r="L189" s="221">
        <f>-(((1+$F$149)^(L$144)-1)*Inputs!$F$100+((1+$F$150)^(L$144)-1)*Inputs!$F$101)</f>
        <v>-4876.985027578763</v>
      </c>
      <c r="M189" s="221">
        <f>-(((1+$F$149)^(M$144)-1)*Inputs!$F$100+((1+$F$150)^(M$144)-1)*Inputs!$F$101)</f>
        <v>-4863.2164136551137</v>
      </c>
      <c r="N189" s="221">
        <f>-(((1+$F$149)^(N$144)-1)*Inputs!$F$100+((1+$F$150)^(N$144)-1)*Inputs!$F$101)</f>
        <v>-2411.56773343635</v>
      </c>
    </row>
    <row r="190" spans="1:14" ht="18" customHeight="1" x14ac:dyDescent="0.45">
      <c r="A190" s="54" t="s">
        <v>129</v>
      </c>
      <c r="B190" s="39" t="s">
        <v>16</v>
      </c>
      <c r="C190" s="152"/>
      <c r="D190" s="152"/>
      <c r="E190" s="152"/>
      <c r="F190" s="154">
        <f t="shared" ref="F190:G190" si="62">SUM(F188:F189)</f>
        <v>1612.9841208926227</v>
      </c>
      <c r="G190" s="73">
        <f t="shared" si="62"/>
        <v>3301.9029601179072</v>
      </c>
      <c r="H190" s="73">
        <f t="shared" ref="H190:N190" si="63">SUM(H188:H189)</f>
        <v>2612.3037570702754</v>
      </c>
      <c r="I190" s="73">
        <f t="shared" si="63"/>
        <v>1908.0113695776681</v>
      </c>
      <c r="J190" s="73">
        <f t="shared" si="63"/>
        <v>1211.0655743075495</v>
      </c>
      <c r="K190" s="73">
        <f t="shared" si="63"/>
        <v>514.11977903742991</v>
      </c>
      <c r="L190" s="73">
        <f t="shared" si="63"/>
        <v>-183.36148726709871</v>
      </c>
      <c r="M190" s="73">
        <f t="shared" si="63"/>
        <v>-879.7718115028083</v>
      </c>
      <c r="N190" s="73">
        <f t="shared" si="63"/>
        <v>-780.74478509496362</v>
      </c>
    </row>
    <row r="191" spans="1:14" ht="18" customHeight="1" x14ac:dyDescent="0.45">
      <c r="A191" s="54"/>
      <c r="B191" s="39"/>
      <c r="C191" s="35"/>
      <c r="D191" s="35"/>
      <c r="E191" s="35"/>
      <c r="F191" s="35"/>
      <c r="G191" s="35"/>
      <c r="H191" s="35"/>
      <c r="I191" s="35"/>
      <c r="J191" s="35"/>
      <c r="K191" s="35"/>
      <c r="L191" s="35"/>
      <c r="M191" s="35"/>
      <c r="N191" s="35"/>
    </row>
    <row r="192" spans="1:14" ht="27" customHeight="1" x14ac:dyDescent="0.45">
      <c r="A192" s="33" t="s">
        <v>160</v>
      </c>
      <c r="B192" s="39"/>
      <c r="C192" s="106"/>
      <c r="D192" s="106"/>
      <c r="E192" s="106"/>
      <c r="F192" s="106"/>
      <c r="G192" s="106"/>
      <c r="H192" s="106"/>
      <c r="I192" s="106"/>
      <c r="J192" s="106"/>
      <c r="K192" s="106"/>
      <c r="L192" s="106"/>
      <c r="M192" s="106"/>
      <c r="N192" s="106"/>
    </row>
    <row r="193" spans="1:14" ht="18" customHeight="1" x14ac:dyDescent="0.45">
      <c r="A193" s="54" t="s">
        <v>106</v>
      </c>
      <c r="B193" s="39" t="s">
        <v>16</v>
      </c>
      <c r="C193" s="35"/>
      <c r="D193" s="35"/>
      <c r="E193" s="35"/>
      <c r="F193" s="35"/>
      <c r="H193" s="73">
        <f t="shared" ref="H193:N193" si="64">G196</f>
        <v>490977.27464885975</v>
      </c>
      <c r="I193" s="73">
        <f t="shared" si="64"/>
        <v>451897.28370346932</v>
      </c>
      <c r="J193" s="73">
        <f t="shared" si="64"/>
        <v>412817.2927580789</v>
      </c>
      <c r="K193" s="73">
        <f t="shared" si="64"/>
        <v>373737.30181268847</v>
      </c>
      <c r="L193" s="73">
        <f t="shared" si="64"/>
        <v>334657.31086729805</v>
      </c>
      <c r="M193" s="73">
        <f t="shared" si="64"/>
        <v>295577.31992190762</v>
      </c>
      <c r="N193" s="73">
        <f t="shared" si="64"/>
        <v>256497.32897651719</v>
      </c>
    </row>
    <row r="194" spans="1:14" ht="26.65" x14ac:dyDescent="0.45">
      <c r="A194" s="54" t="s">
        <v>122</v>
      </c>
      <c r="B194" s="39" t="s">
        <v>16</v>
      </c>
      <c r="C194" s="35"/>
      <c r="D194" s="35"/>
      <c r="E194" s="35"/>
      <c r="F194" s="35"/>
      <c r="G194" s="184">
        <f>G$51+G$53</f>
        <v>490977.27464885975</v>
      </c>
      <c r="H194" s="73"/>
      <c r="I194" s="73"/>
      <c r="J194" s="73"/>
      <c r="K194" s="73"/>
      <c r="L194" s="73"/>
      <c r="M194" s="73"/>
      <c r="N194" s="73"/>
    </row>
    <row r="195" spans="1:14" ht="18" customHeight="1" x14ac:dyDescent="0.45">
      <c r="A195" s="54" t="s">
        <v>3</v>
      </c>
      <c r="B195" s="39" t="s">
        <v>16</v>
      </c>
      <c r="C195" s="130"/>
      <c r="D195" s="130"/>
      <c r="E195" s="130"/>
      <c r="F195" s="130"/>
      <c r="G195" s="136"/>
      <c r="H195" s="228">
        <f>H193*H$151</f>
        <v>-39079.990945390411</v>
      </c>
      <c r="I195" s="136">
        <f>IF(I193+H195&lt;0,-I193,H195)</f>
        <v>-39079.990945390411</v>
      </c>
      <c r="J195" s="136">
        <f>IF(J193+I195&lt;0,-J193,I195)</f>
        <v>-39079.990945390411</v>
      </c>
      <c r="K195" s="136">
        <f>IF(K193+J195&lt;0,-K193,J195)</f>
        <v>-39079.990945390411</v>
      </c>
      <c r="L195" s="136">
        <f>IF(L193+K195&lt;0,-L193,K195)</f>
        <v>-39079.990945390411</v>
      </c>
      <c r="M195" s="136">
        <f>IF(M193+L195&lt;0,-M193,L195)</f>
        <v>-39079.990945390411</v>
      </c>
      <c r="N195" s="228">
        <f>IF(N193+M195&lt;0,-N193,M195*N$144)</f>
        <v>-19687.113850655263</v>
      </c>
    </row>
    <row r="196" spans="1:14" ht="18" customHeight="1" x14ac:dyDescent="0.45">
      <c r="A196" s="54" t="s">
        <v>108</v>
      </c>
      <c r="B196" s="39" t="s">
        <v>16</v>
      </c>
      <c r="C196" s="73"/>
      <c r="D196" s="73"/>
      <c r="E196" s="73"/>
      <c r="F196" s="73"/>
      <c r="G196" s="30">
        <f>SUM(G193:G195)</f>
        <v>490977.27464885975</v>
      </c>
      <c r="H196" s="73">
        <f t="shared" ref="H196:N196" si="65">SUM(H193:H195)</f>
        <v>451897.28370346932</v>
      </c>
      <c r="I196" s="73">
        <f t="shared" si="65"/>
        <v>412817.2927580789</v>
      </c>
      <c r="J196" s="73">
        <f t="shared" si="65"/>
        <v>373737.30181268847</v>
      </c>
      <c r="K196" s="73">
        <f t="shared" si="65"/>
        <v>334657.31086729805</v>
      </c>
      <c r="L196" s="73">
        <f t="shared" si="65"/>
        <v>295577.31992190762</v>
      </c>
      <c r="M196" s="73">
        <f t="shared" si="65"/>
        <v>256497.32897651719</v>
      </c>
      <c r="N196" s="73">
        <f t="shared" si="65"/>
        <v>236810.21512586193</v>
      </c>
    </row>
    <row r="197" spans="1:14" ht="18" customHeight="1" x14ac:dyDescent="0.45">
      <c r="A197" s="54" t="s">
        <v>194</v>
      </c>
      <c r="B197" s="39" t="s">
        <v>16</v>
      </c>
      <c r="C197" s="35"/>
      <c r="D197" s="35"/>
      <c r="E197" s="35"/>
      <c r="F197" s="35"/>
      <c r="G197" s="226">
        <f>G194*Inputs!G$48*((1+G$147)^(G$145)-1)</f>
        <v>3897.4698997705013</v>
      </c>
      <c r="H197" s="207">
        <f>H193*Inputs!H$48*((1+$G$147)^H$144-1)</f>
        <v>7991.3420937888914</v>
      </c>
      <c r="I197" s="207">
        <f>I193*Inputs!I$48*((1+$G$147)^I$144-1)</f>
        <v>7334.6120682498949</v>
      </c>
      <c r="J197" s="207">
        <f>J193*Inputs!J$48*((1+$G$147)^J$144-1)</f>
        <v>6700.3162148513929</v>
      </c>
      <c r="K197" s="207">
        <f>K193*Inputs!K$48*((1+$G$147)^K$144-1)</f>
        <v>6066.02036145289</v>
      </c>
      <c r="L197" s="207">
        <f>L193*Inputs!L$48*((1+$G$147)^L$144-1)</f>
        <v>5447.0159687955002</v>
      </c>
      <c r="M197" s="207">
        <f>M193*Inputs!M$48*((1+$G$147)^M$144-1)</f>
        <v>4797.4286546558851</v>
      </c>
      <c r="N197" s="207">
        <f>N193*Inputs!N$48*((1+$G$147)^N$144-1)</f>
        <v>2070.3373159253674</v>
      </c>
    </row>
    <row r="198" spans="1:14" ht="18" customHeight="1" x14ac:dyDescent="0.45">
      <c r="A198" s="54" t="s">
        <v>98</v>
      </c>
      <c r="B198" s="39" t="s">
        <v>16</v>
      </c>
      <c r="C198" s="153"/>
      <c r="D198" s="153"/>
      <c r="E198" s="153"/>
      <c r="F198" s="153"/>
      <c r="G198" s="227">
        <f>-(((1+G$149)^(G$145)-1)*Inputs!G$100+((1+G$150)^(G$145)-1)*Inputs!G$101)</f>
        <v>-1993.0354101923326</v>
      </c>
      <c r="H198" s="221">
        <f>-(((1+$G$149)^(H$144)-1)*Inputs!$G$100+((1+$G$150)^(H$144)-1)*Inputs!$G$101)</f>
        <v>-4089.1887573401013</v>
      </c>
      <c r="I198" s="221">
        <f>-(((1+$G$149)^(I$144)-1)*Inputs!$G$100+((1+$G$150)^(I$144)-1)*Inputs!$G$101)</f>
        <v>-4077.6945938281033</v>
      </c>
      <c r="J198" s="221">
        <f>-(((1+$G$149)^(J$144)-1)*Inputs!$G$100+((1+$G$150)^(J$144)-1)*Inputs!$G$101)</f>
        <v>-4077.6945938281033</v>
      </c>
      <c r="K198" s="221">
        <f>-(((1+$G$149)^(K$144)-1)*Inputs!$G$100+((1+$G$150)^(K$144)-1)*Inputs!$G$101)</f>
        <v>-4077.6945938281033</v>
      </c>
      <c r="L198" s="221">
        <f>-(((1+$G$149)^(L$144)-1)*Inputs!$G$100+((1+$G$150)^(L$144)-1)*Inputs!$G$101)</f>
        <v>-4089.1887573401013</v>
      </c>
      <c r="M198" s="221">
        <f>-(((1+$G$149)^(M$144)-1)*Inputs!$G$100+((1+$G$150)^(M$144)-1)*Inputs!$G$101)</f>
        <v>-4077.6945938281033</v>
      </c>
      <c r="N198" s="221">
        <f>-(((1+$G$149)^(N$144)-1)*Inputs!$G$100+((1+$G$150)^(N$144)-1)*Inputs!$G$101)</f>
        <v>-2026.5461649843207</v>
      </c>
    </row>
    <row r="199" spans="1:14" ht="18" customHeight="1" x14ac:dyDescent="0.45">
      <c r="A199" s="54" t="s">
        <v>129</v>
      </c>
      <c r="B199" s="39" t="s">
        <v>16</v>
      </c>
      <c r="C199" s="152"/>
      <c r="D199" s="152"/>
      <c r="E199" s="152"/>
      <c r="F199" s="152"/>
      <c r="G199" s="154">
        <f t="shared" ref="G199:H199" si="66">SUM(G197:G198)</f>
        <v>1904.4344895781687</v>
      </c>
      <c r="H199" s="73">
        <f t="shared" si="66"/>
        <v>3902.15333644879</v>
      </c>
      <c r="I199" s="73">
        <f t="shared" ref="I199:N199" si="67">SUM(I197:I198)</f>
        <v>3256.9174744217917</v>
      </c>
      <c r="J199" s="73">
        <f t="shared" si="67"/>
        <v>2622.6216210232897</v>
      </c>
      <c r="K199" s="73">
        <f t="shared" si="67"/>
        <v>1988.3257676247867</v>
      </c>
      <c r="L199" s="73">
        <f t="shared" si="67"/>
        <v>1357.8272114553988</v>
      </c>
      <c r="M199" s="73">
        <f t="shared" si="67"/>
        <v>719.73406082778183</v>
      </c>
      <c r="N199" s="73">
        <f t="shared" si="67"/>
        <v>43.791150941046681</v>
      </c>
    </row>
    <row r="200" spans="1:14" ht="18" customHeight="1" x14ac:dyDescent="0.45">
      <c r="A200" s="54"/>
      <c r="B200" s="39"/>
      <c r="C200" s="35"/>
      <c r="D200" s="35"/>
      <c r="E200" s="35"/>
      <c r="F200" s="35"/>
      <c r="G200" s="35"/>
      <c r="H200" s="30"/>
      <c r="I200" s="30"/>
      <c r="J200" s="30"/>
      <c r="K200" s="30"/>
      <c r="L200" s="30"/>
      <c r="M200" s="30"/>
      <c r="N200" s="30"/>
    </row>
    <row r="201" spans="1:14" ht="30.75" customHeight="1" x14ac:dyDescent="0.45">
      <c r="A201" s="33" t="s">
        <v>161</v>
      </c>
      <c r="B201" s="39"/>
      <c r="C201" s="106"/>
      <c r="D201" s="106"/>
      <c r="E201" s="106"/>
      <c r="F201" s="106"/>
      <c r="G201" s="106"/>
      <c r="H201" s="106"/>
      <c r="I201" s="106"/>
      <c r="J201" s="106"/>
      <c r="K201" s="106"/>
      <c r="L201" s="106"/>
      <c r="M201" s="106"/>
      <c r="N201" s="106"/>
    </row>
    <row r="202" spans="1:14" ht="18" customHeight="1" x14ac:dyDescent="0.45">
      <c r="A202" s="54" t="s">
        <v>106</v>
      </c>
      <c r="B202" s="39" t="s">
        <v>16</v>
      </c>
      <c r="C202" s="35"/>
      <c r="D202" s="35"/>
      <c r="E202" s="35"/>
      <c r="F202" s="35"/>
      <c r="G202" s="35"/>
      <c r="I202" s="73">
        <f t="shared" ref="I202:N202" si="68">H205</f>
        <v>408214.57363280677</v>
      </c>
      <c r="J202" s="73">
        <f t="shared" si="68"/>
        <v>381588.16220693744</v>
      </c>
      <c r="K202" s="73">
        <f t="shared" si="68"/>
        <v>354961.75078106811</v>
      </c>
      <c r="L202" s="73">
        <f t="shared" si="68"/>
        <v>328335.33935519878</v>
      </c>
      <c r="M202" s="73">
        <f t="shared" si="68"/>
        <v>301708.92792932945</v>
      </c>
      <c r="N202" s="73">
        <f t="shared" si="68"/>
        <v>275082.51650346012</v>
      </c>
    </row>
    <row r="203" spans="1:14" ht="26.65" x14ac:dyDescent="0.45">
      <c r="A203" s="54" t="s">
        <v>123</v>
      </c>
      <c r="B203" s="39" t="s">
        <v>16</v>
      </c>
      <c r="C203" s="35"/>
      <c r="D203" s="35"/>
      <c r="E203" s="35"/>
      <c r="F203" s="35"/>
      <c r="G203" s="35"/>
      <c r="H203" s="184">
        <f>H$51+H$53</f>
        <v>408214.57363280677</v>
      </c>
      <c r="I203" s="73"/>
      <c r="J203" s="73"/>
      <c r="K203" s="73"/>
      <c r="L203" s="73"/>
      <c r="M203" s="73"/>
      <c r="N203" s="73"/>
    </row>
    <row r="204" spans="1:14" ht="18" customHeight="1" x14ac:dyDescent="0.45">
      <c r="A204" s="54" t="s">
        <v>3</v>
      </c>
      <c r="B204" s="39" t="s">
        <v>16</v>
      </c>
      <c r="C204" s="130"/>
      <c r="D204" s="130"/>
      <c r="E204" s="130"/>
      <c r="F204" s="130"/>
      <c r="G204" s="130"/>
      <c r="H204" s="136"/>
      <c r="I204" s="228">
        <f>I202*I$151</f>
        <v>-26626.411425869333</v>
      </c>
      <c r="J204" s="136">
        <f>IF(J202+I204&lt;0,-J202,I204)</f>
        <v>-26626.411425869333</v>
      </c>
      <c r="K204" s="136">
        <f>IF(K202+J204&lt;0,-K202,J204)</f>
        <v>-26626.411425869333</v>
      </c>
      <c r="L204" s="136">
        <f>IF(L202+K204&lt;0,-L202,K204)</f>
        <v>-26626.411425869333</v>
      </c>
      <c r="M204" s="136">
        <f>IF(M202+L204&lt;0,-M202,L204)</f>
        <v>-26626.411425869333</v>
      </c>
      <c r="N204" s="228">
        <f>IF(N202+M204&lt;0,-N202,M204*N$144)</f>
        <v>-13413.442032470792</v>
      </c>
    </row>
    <row r="205" spans="1:14" ht="18" customHeight="1" x14ac:dyDescent="0.45">
      <c r="A205" s="54" t="s">
        <v>108</v>
      </c>
      <c r="B205" s="39" t="s">
        <v>16</v>
      </c>
      <c r="C205" s="73"/>
      <c r="D205" s="73"/>
      <c r="E205" s="73"/>
      <c r="F205" s="73"/>
      <c r="G205" s="73"/>
      <c r="H205" s="30">
        <f>SUM(H202:H204)</f>
        <v>408214.57363280677</v>
      </c>
      <c r="I205" s="73">
        <f t="shared" ref="I205:N205" si="69">SUM(I202:I204)</f>
        <v>381588.16220693744</v>
      </c>
      <c r="J205" s="73">
        <f t="shared" si="69"/>
        <v>354961.75078106811</v>
      </c>
      <c r="K205" s="73">
        <f t="shared" si="69"/>
        <v>328335.33935519878</v>
      </c>
      <c r="L205" s="73">
        <f t="shared" si="69"/>
        <v>301708.92792932945</v>
      </c>
      <c r="M205" s="73">
        <f t="shared" si="69"/>
        <v>275082.51650346012</v>
      </c>
      <c r="N205" s="73">
        <f t="shared" si="69"/>
        <v>261669.07447098932</v>
      </c>
    </row>
    <row r="206" spans="1:14" ht="18" customHeight="1" x14ac:dyDescent="0.45">
      <c r="A206" s="54" t="s">
        <v>194</v>
      </c>
      <c r="B206" s="39" t="s">
        <v>16</v>
      </c>
      <c r="C206" s="35"/>
      <c r="D206" s="35"/>
      <c r="E206" s="35"/>
      <c r="F206" s="35"/>
      <c r="G206" s="35"/>
      <c r="H206" s="226">
        <f>H203*Inputs!H$48*((1+H$147)^(H$145)-1)</f>
        <v>2830.7925746657197</v>
      </c>
      <c r="I206" s="207">
        <f>I202*Inputs!I$48*((1+$H$147)^I$144-1)</f>
        <v>5745.3916305217972</v>
      </c>
      <c r="J206" s="207">
        <f>J202*Inputs!J$48*((1+$H$147)^J$144-1)</f>
        <v>5370.6397935268114</v>
      </c>
      <c r="K206" s="207">
        <f>K202*Inputs!K$48*((1+$H$147)^K$144-1)</f>
        <v>4995.8879565318239</v>
      </c>
      <c r="L206" s="207">
        <f>L202*Inputs!L$48*((1+$H$147)^L$144-1)</f>
        <v>4634.0999818307691</v>
      </c>
      <c r="M206" s="207">
        <f>M202*Inputs!M$48*((1+$H$147)^M$144-1)</f>
        <v>4246.3842825418515</v>
      </c>
      <c r="N206" s="207">
        <f>N202*Inputs!N$48*((1+$H$147)^N$144-1)</f>
        <v>1928.7928090275511</v>
      </c>
    </row>
    <row r="207" spans="1:14" ht="18" customHeight="1" x14ac:dyDescent="0.45">
      <c r="A207" s="54" t="s">
        <v>98</v>
      </c>
      <c r="B207" s="39" t="s">
        <v>16</v>
      </c>
      <c r="C207" s="153"/>
      <c r="D207" s="153"/>
      <c r="E207" s="153"/>
      <c r="F207" s="153"/>
      <c r="G207" s="153"/>
      <c r="H207" s="227">
        <f>-(((1+H$149)^(H$145)-1)*Inputs!H$100+((1+H$150)^(H$145)-1)*Inputs!H$101)</f>
        <v>-1657.9034440598075</v>
      </c>
      <c r="I207" s="221">
        <f>-(((1+$H$149)^(I$144)-1)*Inputs!$H$100+((1+$H$150)^(I$144)-1)*Inputs!$H$101)</f>
        <v>-3367.5655825522304</v>
      </c>
      <c r="J207" s="221">
        <f>-(((1+$H$149)^(J$144)-1)*Inputs!$H$100+((1+$H$150)^(J$144)-1)*Inputs!$H$101)</f>
        <v>-3367.5655825522304</v>
      </c>
      <c r="K207" s="221">
        <f>-(((1+$H$149)^(K$144)-1)*Inputs!$H$100+((1+$H$150)^(K$144)-1)*Inputs!$H$101)</f>
        <v>-3367.5655825522304</v>
      </c>
      <c r="L207" s="221">
        <f>-(((1+$H$149)^(L$144)-1)*Inputs!$H$100+((1+$H$150)^(L$144)-1)*Inputs!$H$101)</f>
        <v>-3377.0274832055866</v>
      </c>
      <c r="M207" s="221">
        <f>-(((1+$H$149)^(M$144)-1)*Inputs!$H$100+((1+$H$150)^(M$144)-1)*Inputs!$H$101)</f>
        <v>-3367.5655825522304</v>
      </c>
      <c r="N207" s="221">
        <f>-(((1+$H$149)^(N$144)-1)*Inputs!$H$100+((1+$H$150)^(N$144)-1)*Inputs!$H$101)</f>
        <v>-1676.3551709402182</v>
      </c>
    </row>
    <row r="208" spans="1:14" ht="18" customHeight="1" x14ac:dyDescent="0.45">
      <c r="A208" s="54" t="s">
        <v>129</v>
      </c>
      <c r="B208" s="39" t="s">
        <v>16</v>
      </c>
      <c r="C208" s="152"/>
      <c r="D208" s="152"/>
      <c r="E208" s="152"/>
      <c r="F208" s="152"/>
      <c r="G208" s="152"/>
      <c r="H208" s="154">
        <f t="shared" ref="H208:I208" si="70">SUM(H206:H207)</f>
        <v>1172.8891306059122</v>
      </c>
      <c r="I208" s="73">
        <f t="shared" si="70"/>
        <v>2377.8260479695668</v>
      </c>
      <c r="J208" s="73">
        <f t="shared" ref="J208:N208" si="71">SUM(J206:J207)</f>
        <v>2003.0742109745811</v>
      </c>
      <c r="K208" s="73">
        <f t="shared" si="71"/>
        <v>1628.3223739795935</v>
      </c>
      <c r="L208" s="73">
        <f t="shared" si="71"/>
        <v>1257.0724986251826</v>
      </c>
      <c r="M208" s="73">
        <f t="shared" si="71"/>
        <v>878.81869998962111</v>
      </c>
      <c r="N208" s="73">
        <f t="shared" si="71"/>
        <v>252.43763808733297</v>
      </c>
    </row>
    <row r="209" spans="1:14" ht="18" customHeight="1" x14ac:dyDescent="0.45">
      <c r="A209" s="54"/>
      <c r="B209" s="39"/>
      <c r="C209" s="35"/>
      <c r="D209" s="35"/>
      <c r="E209" s="35"/>
      <c r="F209" s="35"/>
      <c r="G209" s="35"/>
      <c r="H209" s="35"/>
      <c r="I209" s="73"/>
      <c r="J209" s="73"/>
      <c r="K209" s="73"/>
      <c r="L209" s="73"/>
      <c r="M209" s="73"/>
      <c r="N209" s="73"/>
    </row>
    <row r="210" spans="1:14" ht="33.75" customHeight="1" x14ac:dyDescent="0.45">
      <c r="A210" s="33" t="s">
        <v>162</v>
      </c>
      <c r="B210" s="39"/>
      <c r="C210" s="106"/>
      <c r="D210" s="106"/>
      <c r="E210" s="106"/>
      <c r="F210" s="106"/>
      <c r="G210" s="106"/>
      <c r="H210" s="106"/>
      <c r="I210" s="106"/>
      <c r="J210" s="106"/>
      <c r="K210" s="106"/>
      <c r="L210" s="106"/>
      <c r="M210" s="106"/>
      <c r="N210" s="106"/>
    </row>
    <row r="211" spans="1:14" ht="18" customHeight="1" x14ac:dyDescent="0.45">
      <c r="A211" s="54" t="s">
        <v>106</v>
      </c>
      <c r="B211" s="39" t="s">
        <v>16</v>
      </c>
      <c r="C211" s="35"/>
      <c r="D211" s="35"/>
      <c r="E211" s="35"/>
      <c r="F211" s="35"/>
      <c r="G211" s="35"/>
      <c r="H211" s="35"/>
      <c r="J211" s="73">
        <f>I214</f>
        <v>490228.41302452114</v>
      </c>
      <c r="K211" s="73">
        <f>J214</f>
        <v>478062.30063361395</v>
      </c>
      <c r="L211" s="73">
        <f>K214</f>
        <v>465896.1882427067</v>
      </c>
      <c r="M211" s="73">
        <f>L214</f>
        <v>453730.07585179945</v>
      </c>
      <c r="N211" s="73">
        <f>M214</f>
        <v>441563.96346089221</v>
      </c>
    </row>
    <row r="212" spans="1:14" ht="26.65" x14ac:dyDescent="0.45">
      <c r="A212" s="54" t="s">
        <v>124</v>
      </c>
      <c r="B212" s="39" t="s">
        <v>16</v>
      </c>
      <c r="C212" s="35"/>
      <c r="D212" s="35"/>
      <c r="E212" s="35"/>
      <c r="F212" s="35"/>
      <c r="G212" s="35"/>
      <c r="H212" s="35"/>
      <c r="I212" s="184">
        <f>I$51+I$53</f>
        <v>490228.41302452114</v>
      </c>
      <c r="J212" s="73"/>
      <c r="K212" s="73"/>
      <c r="L212" s="73"/>
      <c r="M212" s="73"/>
      <c r="N212" s="73"/>
    </row>
    <row r="213" spans="1:14" ht="18" customHeight="1" x14ac:dyDescent="0.45">
      <c r="A213" s="54" t="s">
        <v>3</v>
      </c>
      <c r="B213" s="39" t="s">
        <v>16</v>
      </c>
      <c r="C213" s="130"/>
      <c r="D213" s="130"/>
      <c r="E213" s="130"/>
      <c r="F213" s="130"/>
      <c r="G213" s="130"/>
      <c r="H213" s="130"/>
      <c r="I213" s="136"/>
      <c r="J213" s="228">
        <f>J211*J$151</f>
        <v>-12166.112390907219</v>
      </c>
      <c r="K213" s="136">
        <f>IF(K211+J213&lt;0,-K211,J213)</f>
        <v>-12166.112390907219</v>
      </c>
      <c r="L213" s="136">
        <f>IF(L211+K213&lt;0,-L211,K213)</f>
        <v>-12166.112390907219</v>
      </c>
      <c r="M213" s="136">
        <f>IF(M211+L213&lt;0,-M211,L213)</f>
        <v>-12166.112390907219</v>
      </c>
      <c r="N213" s="228">
        <f>IF(N211+M213&lt;0,-N211,M213*N$144)</f>
        <v>-6128.8560709840604</v>
      </c>
    </row>
    <row r="214" spans="1:14" ht="18" customHeight="1" x14ac:dyDescent="0.45">
      <c r="A214" s="54" t="s">
        <v>108</v>
      </c>
      <c r="B214" s="39" t="s">
        <v>16</v>
      </c>
      <c r="C214" s="73"/>
      <c r="D214" s="73"/>
      <c r="E214" s="73"/>
      <c r="F214" s="73"/>
      <c r="G214" s="73"/>
      <c r="H214" s="73"/>
      <c r="I214" s="30">
        <f>SUM(I211:I213)</f>
        <v>490228.41302452114</v>
      </c>
      <c r="J214" s="73">
        <f t="shared" ref="J214:N214" si="72">SUM(J211:J213)</f>
        <v>478062.30063361395</v>
      </c>
      <c r="K214" s="73">
        <f t="shared" si="72"/>
        <v>465896.1882427067</v>
      </c>
      <c r="L214" s="73">
        <f t="shared" si="72"/>
        <v>453730.07585179945</v>
      </c>
      <c r="M214" s="73">
        <f t="shared" si="72"/>
        <v>441563.96346089221</v>
      </c>
      <c r="N214" s="73">
        <f t="shared" si="72"/>
        <v>435435.10738990817</v>
      </c>
    </row>
    <row r="215" spans="1:14" ht="18" customHeight="1" x14ac:dyDescent="0.45">
      <c r="A215" s="54" t="s">
        <v>194</v>
      </c>
      <c r="B215" s="39" t="s">
        <v>16</v>
      </c>
      <c r="C215" s="35"/>
      <c r="D215" s="35"/>
      <c r="E215" s="35"/>
      <c r="F215" s="35"/>
      <c r="G215" s="35"/>
      <c r="H215" s="35"/>
      <c r="I215" s="226">
        <f>I212*Inputs!I$48*((1+I$147)^(I$145)-1)</f>
        <v>3297.8450967561885</v>
      </c>
      <c r="J215" s="207">
        <f>J211*Inputs!J$48*((1+$I$147)^J$144-1)</f>
        <v>6728.7735119753133</v>
      </c>
      <c r="K215" s="207">
        <f>K211*Inputs!K$48*((1+$I$147)^K$144-1)</f>
        <v>6561.7839768429294</v>
      </c>
      <c r="L215" s="207">
        <f>L211*Inputs!L$48*((1+$I$147)^L$144-1)</f>
        <v>6412.7237847697752</v>
      </c>
      <c r="M215" s="207">
        <f>M211*Inputs!M$48*((1+$I$147)^M$144-1)</f>
        <v>6227.8049065781606</v>
      </c>
      <c r="N215" s="207">
        <f>N211*Inputs!N$48*((1+$I$147)^N$144-1)</f>
        <v>3020.2820283758369</v>
      </c>
    </row>
    <row r="216" spans="1:14" ht="18" customHeight="1" x14ac:dyDescent="0.45">
      <c r="A216" s="54" t="s">
        <v>98</v>
      </c>
      <c r="B216" s="39" t="s">
        <v>16</v>
      </c>
      <c r="C216" s="153"/>
      <c r="D216" s="153"/>
      <c r="E216" s="153"/>
      <c r="F216" s="153"/>
      <c r="G216" s="153"/>
      <c r="H216" s="153"/>
      <c r="I216" s="227">
        <f>-(((1+I$149)^(I$145)-1)*Inputs!I$100+((1+I$150)^(I$145)-1)*Inputs!I$101)</f>
        <v>-1329.1990072846052</v>
      </c>
      <c r="J216" s="221">
        <f>-(((1+$I$149)^(J$144)-1)*Inputs!$I$100+((1+$I$150)^(J$144)-1)*Inputs!$I$101)</f>
        <v>-2713.6371423159271</v>
      </c>
      <c r="K216" s="221">
        <f>-(((1+$I$149)^(K$144)-1)*Inputs!$I$100+((1+$I$150)^(K$144)-1)*Inputs!$I$101)</f>
        <v>-2713.6371423159271</v>
      </c>
      <c r="L216" s="221">
        <f>-(((1+$I$149)^(L$144)-1)*Inputs!$I$100+((1+$I$150)^(L$144)-1)*Inputs!$I$101)</f>
        <v>-2721.2542345674224</v>
      </c>
      <c r="M216" s="221">
        <f>-(((1+$I$149)^(M$144)-1)*Inputs!$I$100+((1+$I$150)^(M$144)-1)*Inputs!$I$101)</f>
        <v>-2713.6371423159271</v>
      </c>
      <c r="N216" s="221">
        <f>-(((1+$I$149)^(N$144)-1)*Inputs!$I$100+((1+$I$150)^(N$144)-1)*Inputs!$I$101)</f>
        <v>-1351.5006799629882</v>
      </c>
    </row>
    <row r="217" spans="1:14" ht="18" customHeight="1" x14ac:dyDescent="0.45">
      <c r="A217" s="54" t="s">
        <v>129</v>
      </c>
      <c r="B217" s="39" t="s">
        <v>16</v>
      </c>
      <c r="C217" s="152"/>
      <c r="D217" s="152"/>
      <c r="E217" s="152"/>
      <c r="F217" s="152"/>
      <c r="G217" s="152"/>
      <c r="H217" s="152"/>
      <c r="I217" s="154">
        <f t="shared" ref="I217:J217" si="73">SUM(I215:I216)</f>
        <v>1968.6460894715833</v>
      </c>
      <c r="J217" s="73">
        <f t="shared" si="73"/>
        <v>4015.1363696593862</v>
      </c>
      <c r="K217" s="73">
        <f t="shared" ref="K217:N217" si="74">SUM(K215:K216)</f>
        <v>3848.1468345270023</v>
      </c>
      <c r="L217" s="73">
        <f t="shared" si="74"/>
        <v>3691.4695502023528</v>
      </c>
      <c r="M217" s="73">
        <f t="shared" si="74"/>
        <v>3514.1677642622335</v>
      </c>
      <c r="N217" s="73">
        <f t="shared" si="74"/>
        <v>1668.7813484128487</v>
      </c>
    </row>
    <row r="218" spans="1:14" ht="18" customHeight="1" x14ac:dyDescent="0.45">
      <c r="A218" s="54"/>
      <c r="B218" s="39"/>
      <c r="C218" s="35"/>
      <c r="D218" s="35"/>
      <c r="E218" s="35"/>
      <c r="F218" s="35"/>
      <c r="G218" s="35"/>
      <c r="H218" s="35"/>
      <c r="I218" s="35"/>
      <c r="J218" s="73"/>
      <c r="K218" s="73"/>
      <c r="L218" s="73"/>
      <c r="M218" s="73"/>
      <c r="N218" s="73"/>
    </row>
    <row r="219" spans="1:14" ht="33.75" customHeight="1" x14ac:dyDescent="0.45">
      <c r="A219" s="33" t="s">
        <v>163</v>
      </c>
      <c r="B219" s="39"/>
      <c r="C219" s="106"/>
      <c r="D219" s="106"/>
      <c r="E219" s="106"/>
      <c r="F219" s="106"/>
      <c r="G219" s="106"/>
      <c r="H219" s="106"/>
      <c r="I219" s="106"/>
      <c r="J219" s="106"/>
      <c r="K219" s="106"/>
      <c r="L219" s="106"/>
      <c r="M219" s="106"/>
      <c r="N219" s="106"/>
    </row>
    <row r="220" spans="1:14" ht="18" customHeight="1" x14ac:dyDescent="0.45">
      <c r="A220" s="54" t="s">
        <v>106</v>
      </c>
      <c r="B220" s="39" t="s">
        <v>16</v>
      </c>
      <c r="C220" s="35"/>
      <c r="D220" s="35"/>
      <c r="E220" s="35"/>
      <c r="F220" s="35"/>
      <c r="G220" s="35"/>
      <c r="H220" s="35"/>
      <c r="I220" s="35"/>
      <c r="K220" s="73">
        <f>J223</f>
        <v>576583.54200946272</v>
      </c>
      <c r="L220" s="73">
        <f>K223</f>
        <v>553106.3700105279</v>
      </c>
      <c r="M220" s="73">
        <f>L223</f>
        <v>529629.19801159308</v>
      </c>
      <c r="N220" s="73">
        <f>M223</f>
        <v>506152.02601265826</v>
      </c>
    </row>
    <row r="221" spans="1:14" ht="26.65" x14ac:dyDescent="0.45">
      <c r="A221" s="54" t="s">
        <v>125</v>
      </c>
      <c r="B221" s="39" t="s">
        <v>16</v>
      </c>
      <c r="C221" s="35"/>
      <c r="D221" s="35"/>
      <c r="E221" s="35"/>
      <c r="F221" s="35"/>
      <c r="G221" s="35"/>
      <c r="H221" s="35"/>
      <c r="I221" s="35"/>
      <c r="J221" s="184">
        <f>J$51+J$53</f>
        <v>576583.54200946272</v>
      </c>
      <c r="K221" s="73"/>
      <c r="L221" s="73"/>
      <c r="M221" s="73"/>
      <c r="N221" s="73"/>
    </row>
    <row r="222" spans="1:14" ht="18" customHeight="1" x14ac:dyDescent="0.45">
      <c r="A222" s="54" t="s">
        <v>3</v>
      </c>
      <c r="B222" s="39" t="s">
        <v>16</v>
      </c>
      <c r="C222" s="130"/>
      <c r="D222" s="130"/>
      <c r="E222" s="130"/>
      <c r="F222" s="130"/>
      <c r="G222" s="130"/>
      <c r="H222" s="130"/>
      <c r="I222" s="130"/>
      <c r="J222" s="136"/>
      <c r="K222" s="184">
        <f>K220*K$151</f>
        <v>-23477.171998934791</v>
      </c>
      <c r="L222" s="136">
        <f>IF(L220+K222&lt;0,-L220,K222)</f>
        <v>-23477.171998934791</v>
      </c>
      <c r="M222" s="136">
        <f>IF(M220+L222&lt;0,-M220,L222)</f>
        <v>-23477.171998934791</v>
      </c>
      <c r="N222" s="184">
        <f>IF(N220+M222&lt;0,-N220,M222*N$144)</f>
        <v>-11826.966865993159</v>
      </c>
    </row>
    <row r="223" spans="1:14" ht="18" customHeight="1" x14ac:dyDescent="0.45">
      <c r="A223" s="54" t="s">
        <v>108</v>
      </c>
      <c r="B223" s="39" t="s">
        <v>16</v>
      </c>
      <c r="C223" s="73"/>
      <c r="D223" s="73"/>
      <c r="E223" s="73"/>
      <c r="F223" s="73"/>
      <c r="G223" s="73"/>
      <c r="H223" s="73"/>
      <c r="I223" s="73"/>
      <c r="J223" s="30">
        <f>SUM(J220:J222)</f>
        <v>576583.54200946272</v>
      </c>
      <c r="K223" s="73">
        <f t="shared" ref="K223:N223" si="75">SUM(K220:K222)</f>
        <v>553106.3700105279</v>
      </c>
      <c r="L223" s="73">
        <f t="shared" si="75"/>
        <v>529629.19801159308</v>
      </c>
      <c r="M223" s="73">
        <f t="shared" si="75"/>
        <v>506152.02601265826</v>
      </c>
      <c r="N223" s="73">
        <f t="shared" si="75"/>
        <v>494325.05914666509</v>
      </c>
    </row>
    <row r="224" spans="1:14" ht="18" customHeight="1" x14ac:dyDescent="0.45">
      <c r="A224" s="54" t="s">
        <v>194</v>
      </c>
      <c r="B224" s="39" t="s">
        <v>16</v>
      </c>
      <c r="C224" s="35"/>
      <c r="D224" s="35"/>
      <c r="E224" s="35"/>
      <c r="F224" s="35"/>
      <c r="G224" s="35"/>
      <c r="H224" s="35"/>
      <c r="I224" s="35"/>
      <c r="J224" s="226">
        <f>J221*Inputs!J$48*((1+J$147)^(J$145)-1)</f>
        <v>3483.0493969314921</v>
      </c>
      <c r="K224" s="207">
        <f>K220*Inputs!K$48*((1+$J$147)^K$144-1)</f>
        <v>7098.2048046589371</v>
      </c>
      <c r="L224" s="207">
        <f>L220*Inputs!L$48*((1+$J$147)^L$144-1)</f>
        <v>6828.2288892028282</v>
      </c>
      <c r="M224" s="207">
        <f>M220*Inputs!M$48*((1+$J$147)^M$144-1)</f>
        <v>6520.1592555200805</v>
      </c>
      <c r="N224" s="207">
        <f>N220*Inputs!N$48*((1+$J$147)^N$144-1)</f>
        <v>3108.7949524426681</v>
      </c>
    </row>
    <row r="225" spans="1:14" ht="18" customHeight="1" x14ac:dyDescent="0.45">
      <c r="A225" s="54" t="s">
        <v>98</v>
      </c>
      <c r="B225" s="39" t="s">
        <v>16</v>
      </c>
      <c r="C225" s="153"/>
      <c r="D225" s="153"/>
      <c r="E225" s="153"/>
      <c r="F225" s="153"/>
      <c r="G225" s="153"/>
      <c r="H225" s="153"/>
      <c r="I225" s="153"/>
      <c r="J225" s="227">
        <f>-(((1+J$149)^(J$145)-1)*Inputs!J$100+((1+J$150)^(J$145)-1)*Inputs!J$101)</f>
        <v>-1216.0304767280788</v>
      </c>
      <c r="K225" s="221">
        <f>-(((1+$J$149)^(K$144)-1)*Inputs!$J$100+((1+$J$150)^(K$144)-1)*Inputs!$J$101)</f>
        <v>-2479.5083848907921</v>
      </c>
      <c r="L225" s="221">
        <f>-(((1+$J$149)^(L$144)-1)*Inputs!$J$100+((1+$J$150)^(L$144)-1)*Inputs!$J$101)</f>
        <v>-2486.4513980106317</v>
      </c>
      <c r="M225" s="221">
        <f>-(((1+$J$149)^(M$144)-1)*Inputs!$J$100+((1+$J$150)^(M$144)-1)*Inputs!$J$101)</f>
        <v>-2479.5083848907921</v>
      </c>
      <c r="N225" s="221">
        <f>-(((1+$J$149)^(N$144)-1)*Inputs!$J$100+((1+$J$150)^(N$144)-1)*Inputs!$J$101)</f>
        <v>-1236.4083749806662</v>
      </c>
    </row>
    <row r="226" spans="1:14" ht="18" customHeight="1" x14ac:dyDescent="0.45">
      <c r="A226" s="54" t="s">
        <v>129</v>
      </c>
      <c r="B226" s="39" t="s">
        <v>16</v>
      </c>
      <c r="C226" s="152"/>
      <c r="D226" s="152"/>
      <c r="E226" s="152"/>
      <c r="F226" s="152"/>
      <c r="G226" s="152"/>
      <c r="H226" s="152"/>
      <c r="I226" s="154"/>
      <c r="J226" s="73">
        <f t="shared" ref="J226:K226" si="76">SUM(J224:J225)</f>
        <v>2267.0189202034135</v>
      </c>
      <c r="K226" s="73">
        <f t="shared" si="76"/>
        <v>4618.6964197681446</v>
      </c>
      <c r="L226" s="73">
        <f t="shared" ref="L226:N226" si="77">SUM(L224:L225)</f>
        <v>4341.777491192197</v>
      </c>
      <c r="M226" s="73">
        <f t="shared" si="77"/>
        <v>4040.6508706292884</v>
      </c>
      <c r="N226" s="73">
        <f t="shared" si="77"/>
        <v>1872.3865774620019</v>
      </c>
    </row>
    <row r="227" spans="1:14" ht="18" customHeight="1" x14ac:dyDescent="0.45">
      <c r="A227" s="54"/>
      <c r="B227" s="39"/>
      <c r="C227" s="35"/>
      <c r="D227" s="35"/>
      <c r="E227" s="35"/>
      <c r="F227" s="35"/>
      <c r="G227" s="35"/>
      <c r="H227" s="35"/>
      <c r="I227" s="35"/>
      <c r="J227" s="30"/>
      <c r="K227" s="30"/>
      <c r="L227" s="30"/>
      <c r="M227" s="30"/>
      <c r="N227" s="30"/>
    </row>
    <row r="228" spans="1:14" ht="28.5" customHeight="1" x14ac:dyDescent="0.45">
      <c r="A228" s="33" t="s">
        <v>164</v>
      </c>
      <c r="B228" s="39"/>
      <c r="C228" s="106"/>
      <c r="D228" s="106"/>
      <c r="E228" s="106"/>
      <c r="F228" s="106"/>
      <c r="G228" s="106"/>
      <c r="H228" s="106"/>
      <c r="I228" s="106"/>
      <c r="J228" s="106"/>
      <c r="K228" s="106"/>
      <c r="L228" s="106"/>
      <c r="M228" s="106"/>
      <c r="N228" s="106"/>
    </row>
    <row r="229" spans="1:14" ht="18" customHeight="1" x14ac:dyDescent="0.45">
      <c r="A229" s="54" t="s">
        <v>106</v>
      </c>
      <c r="B229" s="39" t="s">
        <v>16</v>
      </c>
      <c r="C229" s="35"/>
      <c r="D229" s="35"/>
      <c r="E229" s="35"/>
      <c r="F229" s="35"/>
      <c r="G229" s="35"/>
      <c r="H229" s="35"/>
      <c r="I229" s="35"/>
      <c r="J229" s="35"/>
      <c r="L229" s="73">
        <f>K232</f>
        <v>690942.07288202236</v>
      </c>
      <c r="M229" s="73">
        <f>L232</f>
        <v>660245.87065783946</v>
      </c>
      <c r="N229" s="73">
        <f>M232</f>
        <v>629549.66843365657</v>
      </c>
    </row>
    <row r="230" spans="1:14" ht="26.65" x14ac:dyDescent="0.45">
      <c r="A230" s="54" t="s">
        <v>126</v>
      </c>
      <c r="B230" s="39" t="s">
        <v>16</v>
      </c>
      <c r="C230" s="35"/>
      <c r="D230" s="35"/>
      <c r="E230" s="35"/>
      <c r="F230" s="35"/>
      <c r="G230" s="35"/>
      <c r="H230" s="35"/>
      <c r="I230" s="35"/>
      <c r="J230" s="35"/>
      <c r="K230" s="184">
        <f>K$51+K$53</f>
        <v>690942.07288202236</v>
      </c>
      <c r="L230" s="73"/>
      <c r="M230" s="73"/>
      <c r="N230" s="73"/>
    </row>
    <row r="231" spans="1:14" ht="18" customHeight="1" x14ac:dyDescent="0.45">
      <c r="A231" s="54" t="s">
        <v>3</v>
      </c>
      <c r="B231" s="39" t="s">
        <v>16</v>
      </c>
      <c r="C231" s="130"/>
      <c r="D231" s="130"/>
      <c r="E231" s="130"/>
      <c r="F231" s="130"/>
      <c r="G231" s="130"/>
      <c r="H231" s="130"/>
      <c r="I231" s="130"/>
      <c r="J231" s="130"/>
      <c r="K231" s="136"/>
      <c r="L231" s="228">
        <f>L229*L$151</f>
        <v>-30696.202224182871</v>
      </c>
      <c r="M231" s="136">
        <f>IF(M229+L231&lt;0,-M229,L231)</f>
        <v>-30696.202224182871</v>
      </c>
      <c r="N231" s="228">
        <f>IF(N229+M231&lt;0,-N229,M231*N$144)</f>
        <v>-15463.658341545921</v>
      </c>
    </row>
    <row r="232" spans="1:14" ht="18" customHeight="1" x14ac:dyDescent="0.45">
      <c r="A232" s="54" t="s">
        <v>108</v>
      </c>
      <c r="B232" s="39" t="s">
        <v>16</v>
      </c>
      <c r="C232" s="73"/>
      <c r="D232" s="73"/>
      <c r="E232" s="73"/>
      <c r="F232" s="73"/>
      <c r="G232" s="73"/>
      <c r="H232" s="73"/>
      <c r="I232" s="73"/>
      <c r="J232" s="73"/>
      <c r="K232" s="173">
        <f>SUM(K229:K231)</f>
        <v>690942.07288202236</v>
      </c>
      <c r="L232" s="73">
        <f t="shared" ref="L232:N232" si="78">SUM(L229:L231)</f>
        <v>660245.87065783946</v>
      </c>
      <c r="M232" s="73">
        <f t="shared" si="78"/>
        <v>629549.66843365657</v>
      </c>
      <c r="N232" s="73">
        <f t="shared" si="78"/>
        <v>614086.01009211061</v>
      </c>
    </row>
    <row r="233" spans="1:14" ht="18" customHeight="1" x14ac:dyDescent="0.45">
      <c r="A233" s="54" t="s">
        <v>194</v>
      </c>
      <c r="B233" s="39" t="s">
        <v>16</v>
      </c>
      <c r="C233" s="35"/>
      <c r="D233" s="35"/>
      <c r="E233" s="35"/>
      <c r="F233" s="35"/>
      <c r="G233" s="35"/>
      <c r="H233" s="35"/>
      <c r="I233" s="35"/>
      <c r="J233" s="35"/>
      <c r="K233" s="226">
        <f>K230*Inputs!K$48*((1+K$147)^(K$145)-1)</f>
        <v>3990.2276065960727</v>
      </c>
      <c r="L233" s="207">
        <f>L229*Inputs!L$48*((1+$K$147)^L$144-1)</f>
        <v>8150.7638133233577</v>
      </c>
      <c r="M233" s="207">
        <f>M229*Inputs!M$48*((1+$K$147)^M$144-1)</f>
        <v>7766.9467860711366</v>
      </c>
      <c r="N233" s="207">
        <f>N229*Inputs!N$48*((1+$K$147)^N$144-1)</f>
        <v>3696.5491229220629</v>
      </c>
    </row>
    <row r="234" spans="1:14" ht="18" customHeight="1" x14ac:dyDescent="0.45">
      <c r="A234" s="54" t="s">
        <v>98</v>
      </c>
      <c r="B234" s="39" t="s">
        <v>16</v>
      </c>
      <c r="C234" s="153"/>
      <c r="D234" s="153"/>
      <c r="E234" s="153"/>
      <c r="F234" s="153"/>
      <c r="G234" s="153"/>
      <c r="H234" s="153"/>
      <c r="I234" s="153"/>
      <c r="J234" s="153"/>
      <c r="K234" s="227">
        <f>-(((1+K$149)^(K$145)-1)*Inputs!K$100+((1+K$150)^(K$145)-1)*Inputs!K$101)</f>
        <v>-1039.0519933232872</v>
      </c>
      <c r="L234" s="221">
        <f>-(((1+$K$149)^(L$144)-1)*Inputs!$K$100+((1+$K$150)^(L$144)-1)*Inputs!$K$101)</f>
        <v>-2123.4008875071163</v>
      </c>
      <c r="M234" s="221">
        <f>-(((1+$K$149)^(M$144)-1)*Inputs!$K$100+((1+$K$150)^(M$144)-1)*Inputs!$K$101)</f>
        <v>-2117.478002939868</v>
      </c>
      <c r="N234" s="221">
        <f>-(((1+$K$149)^(N$144)-1)*Inputs!$K$100+((1+$K$150)^(N$144)-1)*Inputs!$K$101)</f>
        <v>-1056.4546700410058</v>
      </c>
    </row>
    <row r="235" spans="1:14" ht="18" customHeight="1" x14ac:dyDescent="0.45">
      <c r="A235" s="54" t="s">
        <v>129</v>
      </c>
      <c r="B235" s="39" t="s">
        <v>16</v>
      </c>
      <c r="C235" s="152"/>
      <c r="D235" s="152"/>
      <c r="E235" s="152"/>
      <c r="F235" s="152"/>
      <c r="G235" s="152"/>
      <c r="H235" s="152"/>
      <c r="I235" s="152"/>
      <c r="J235" s="152"/>
      <c r="K235" s="154">
        <f t="shared" ref="K235:L235" si="79">SUM(K233:K234)</f>
        <v>2951.1756132727855</v>
      </c>
      <c r="L235" s="154">
        <f t="shared" si="79"/>
        <v>6027.3629258162418</v>
      </c>
      <c r="M235" s="154">
        <f t="shared" ref="M235:N235" si="80">SUM(M233:M234)</f>
        <v>5649.4687831312685</v>
      </c>
      <c r="N235" s="154">
        <f t="shared" si="80"/>
        <v>2640.0944528810569</v>
      </c>
    </row>
    <row r="236" spans="1:14" ht="18" customHeight="1" x14ac:dyDescent="0.45">
      <c r="A236" s="54"/>
      <c r="B236" s="39"/>
      <c r="C236" s="35"/>
      <c r="D236" s="35"/>
      <c r="E236" s="35"/>
      <c r="F236" s="35"/>
      <c r="G236" s="35"/>
      <c r="H236" s="35"/>
      <c r="I236" s="35"/>
      <c r="J236" s="35"/>
      <c r="K236" s="35"/>
      <c r="L236" s="35"/>
      <c r="M236" s="35"/>
      <c r="N236" s="35"/>
    </row>
    <row r="237" spans="1:14" ht="30.75" customHeight="1" x14ac:dyDescent="0.45">
      <c r="A237" s="33" t="s">
        <v>165</v>
      </c>
      <c r="B237" s="39"/>
      <c r="C237" s="106"/>
      <c r="D237" s="106"/>
      <c r="E237" s="106"/>
      <c r="F237" s="106"/>
      <c r="G237" s="106"/>
      <c r="H237" s="106"/>
      <c r="I237" s="106"/>
      <c r="J237" s="106"/>
      <c r="K237" s="106"/>
      <c r="L237" s="106"/>
      <c r="M237" s="106"/>
      <c r="N237" s="106"/>
    </row>
    <row r="238" spans="1:14" ht="18" customHeight="1" x14ac:dyDescent="0.45">
      <c r="A238" s="54" t="s">
        <v>106</v>
      </c>
      <c r="B238" s="39" t="s">
        <v>16</v>
      </c>
      <c r="C238" s="35"/>
      <c r="D238" s="35"/>
      <c r="E238" s="35"/>
      <c r="F238" s="35"/>
      <c r="G238" s="35"/>
      <c r="H238" s="35"/>
      <c r="I238" s="35"/>
      <c r="J238" s="35"/>
      <c r="K238" s="35"/>
      <c r="L238" s="73"/>
      <c r="M238" s="73">
        <f>L241</f>
        <v>589139.82567554468</v>
      </c>
      <c r="N238" s="73">
        <f>M241</f>
        <v>553795.35172373673</v>
      </c>
    </row>
    <row r="239" spans="1:14" ht="26.65" x14ac:dyDescent="0.45">
      <c r="A239" s="54" t="s">
        <v>127</v>
      </c>
      <c r="B239" s="39" t="s">
        <v>16</v>
      </c>
      <c r="C239" s="35"/>
      <c r="D239" s="35"/>
      <c r="E239" s="35"/>
      <c r="F239" s="35"/>
      <c r="G239" s="35"/>
      <c r="H239" s="35"/>
      <c r="I239" s="35"/>
      <c r="J239" s="35"/>
      <c r="K239" s="35"/>
      <c r="L239" s="184">
        <f>L$51+L$53</f>
        <v>589139.82567554468</v>
      </c>
      <c r="M239" s="150"/>
      <c r="N239" s="150"/>
    </row>
    <row r="240" spans="1:14" ht="18" customHeight="1" x14ac:dyDescent="0.45">
      <c r="A240" s="54" t="s">
        <v>3</v>
      </c>
      <c r="B240" s="39" t="s">
        <v>16</v>
      </c>
      <c r="C240" s="130"/>
      <c r="D240" s="130"/>
      <c r="E240" s="130"/>
      <c r="F240" s="130"/>
      <c r="G240" s="130"/>
      <c r="H240" s="130"/>
      <c r="I240" s="130"/>
      <c r="J240" s="130"/>
      <c r="K240" s="130"/>
      <c r="L240" s="136"/>
      <c r="M240" s="228">
        <f>M238*M$151</f>
        <v>-35344.473951807915</v>
      </c>
      <c r="N240" s="228">
        <f>IF(N238+M240&lt;0,-N238,M240*N$144)</f>
        <v>-17805.292832669831</v>
      </c>
    </row>
    <row r="241" spans="1:14" ht="18" customHeight="1" x14ac:dyDescent="0.45">
      <c r="A241" s="54" t="s">
        <v>108</v>
      </c>
      <c r="B241" s="39" t="s">
        <v>16</v>
      </c>
      <c r="C241" s="73"/>
      <c r="D241" s="73"/>
      <c r="E241" s="73"/>
      <c r="F241" s="73"/>
      <c r="G241" s="73"/>
      <c r="H241" s="73"/>
      <c r="I241" s="73"/>
      <c r="J241" s="73"/>
      <c r="K241" s="73"/>
      <c r="L241" s="30">
        <f>SUM(L238:L240)</f>
        <v>589139.82567554468</v>
      </c>
      <c r="M241" s="73">
        <f t="shared" ref="M241:N241" si="81">SUM(M238:M240)</f>
        <v>553795.35172373673</v>
      </c>
      <c r="N241" s="73">
        <f t="shared" si="81"/>
        <v>535990.05889106693</v>
      </c>
    </row>
    <row r="242" spans="1:14" ht="18" customHeight="1" x14ac:dyDescent="0.45">
      <c r="A242" s="54" t="s">
        <v>194</v>
      </c>
      <c r="B242" s="39" t="s">
        <v>16</v>
      </c>
      <c r="C242" s="35"/>
      <c r="D242" s="35"/>
      <c r="E242" s="35"/>
      <c r="F242" s="35"/>
      <c r="G242" s="35"/>
      <c r="H242" s="35"/>
      <c r="I242" s="35"/>
      <c r="J242" s="35"/>
      <c r="K242" s="35"/>
      <c r="L242" s="226">
        <f>L239*Inputs!L$48*((1+L$147)^(L$145)-1)</f>
        <v>2501.3071091482534</v>
      </c>
      <c r="M242" s="207">
        <f>M238*Inputs!M$48*((1+$L$147)^M$144-1)</f>
        <v>5053.2809581274259</v>
      </c>
      <c r="N242" s="207">
        <f>N238*Inputs!N$48*((1+$L$147)^N$144-1)</f>
        <v>2377.2734670013738</v>
      </c>
    </row>
    <row r="243" spans="1:14" ht="18" customHeight="1" x14ac:dyDescent="0.45">
      <c r="A243" s="54" t="s">
        <v>98</v>
      </c>
      <c r="B243" s="39" t="s">
        <v>16</v>
      </c>
      <c r="C243" s="153"/>
      <c r="D243" s="153"/>
      <c r="E243" s="153"/>
      <c r="F243" s="153"/>
      <c r="G243" s="153"/>
      <c r="H243" s="153"/>
      <c r="I243" s="153"/>
      <c r="J243" s="153"/>
      <c r="K243" s="153"/>
      <c r="L243" s="227">
        <f>-(((1+L$149)^(L$145)-1)*Inputs!L$100+((1+L$150)^(L$145)-1)*Inputs!L$101)</f>
        <v>-551.88951830258281</v>
      </c>
      <c r="M243" s="221">
        <f>-(((1+$L$149)^(M$144)-1)*Inputs!$L$100+((1+$L$150)^(M$144)-1)*Inputs!$L$101)</f>
        <v>-1115.255201923957</v>
      </c>
      <c r="N243" s="221">
        <f>-(((1+$L$149)^(N$144)-1)*Inputs!$L$100+((1+$L$150)^(N$144)-1)*Inputs!$L$101)</f>
        <v>-558.00052549786915</v>
      </c>
    </row>
    <row r="244" spans="1:14" ht="18" customHeight="1" x14ac:dyDescent="0.45">
      <c r="A244" s="54" t="s">
        <v>129</v>
      </c>
      <c r="B244" s="39" t="s">
        <v>16</v>
      </c>
      <c r="C244" s="152"/>
      <c r="D244" s="152"/>
      <c r="E244" s="152"/>
      <c r="F244" s="152"/>
      <c r="G244" s="152"/>
      <c r="H244" s="152"/>
      <c r="I244" s="152"/>
      <c r="J244" s="152"/>
      <c r="K244" s="152"/>
      <c r="L244" s="154">
        <f t="shared" ref="L244:N244" si="82">SUM(L242:L243)</f>
        <v>1949.4175908456705</v>
      </c>
      <c r="M244" s="73">
        <f t="shared" si="82"/>
        <v>3938.025756203469</v>
      </c>
      <c r="N244" s="73">
        <f t="shared" si="82"/>
        <v>1819.2729415035046</v>
      </c>
    </row>
    <row r="245" spans="1:14" ht="18" customHeight="1" x14ac:dyDescent="0.45">
      <c r="A245" s="54"/>
      <c r="B245" s="39"/>
      <c r="C245" s="35"/>
      <c r="D245" s="35"/>
      <c r="E245" s="35"/>
      <c r="F245" s="35"/>
      <c r="G245" s="35"/>
      <c r="H245" s="35"/>
      <c r="I245" s="35"/>
      <c r="J245" s="35"/>
      <c r="K245" s="35"/>
      <c r="L245" s="35"/>
      <c r="M245" s="73"/>
      <c r="N245" s="73"/>
    </row>
    <row r="246" spans="1:14" ht="34.5" customHeight="1" x14ac:dyDescent="0.45">
      <c r="A246" s="33" t="s">
        <v>166</v>
      </c>
      <c r="B246" s="39"/>
      <c r="C246" s="106"/>
      <c r="D246" s="106"/>
      <c r="E246" s="106"/>
      <c r="F246" s="106"/>
      <c r="G246" s="106"/>
      <c r="H246" s="106"/>
      <c r="I246" s="106"/>
      <c r="J246" s="106"/>
      <c r="K246" s="106"/>
      <c r="L246" s="106"/>
      <c r="M246" s="106"/>
      <c r="N246" s="106"/>
    </row>
    <row r="247" spans="1:14" ht="18" customHeight="1" x14ac:dyDescent="0.45">
      <c r="A247" s="54" t="s">
        <v>106</v>
      </c>
      <c r="B247" s="39" t="s">
        <v>16</v>
      </c>
      <c r="C247" s="35"/>
      <c r="D247" s="35"/>
      <c r="E247" s="35"/>
      <c r="F247" s="35"/>
      <c r="G247" s="35"/>
      <c r="H247" s="35"/>
      <c r="I247" s="35"/>
      <c r="J247" s="35"/>
      <c r="K247" s="35"/>
      <c r="L247" s="35"/>
      <c r="N247" s="73">
        <f>M250</f>
        <v>543917.68698511494</v>
      </c>
    </row>
    <row r="248" spans="1:14" ht="26.65" x14ac:dyDescent="0.45">
      <c r="A248" s="54" t="s">
        <v>128</v>
      </c>
      <c r="B248" s="39" t="s">
        <v>16</v>
      </c>
      <c r="C248" s="35"/>
      <c r="D248" s="35"/>
      <c r="E248" s="35"/>
      <c r="F248" s="35"/>
      <c r="G248" s="35"/>
      <c r="H248" s="35"/>
      <c r="I248" s="35"/>
      <c r="J248" s="35"/>
      <c r="K248" s="35"/>
      <c r="L248" s="35"/>
      <c r="M248" s="184">
        <f>M$51+M$53</f>
        <v>543917.68698511494</v>
      </c>
      <c r="N248" s="73"/>
    </row>
    <row r="249" spans="1:14" ht="18" customHeight="1" x14ac:dyDescent="0.45">
      <c r="A249" s="54" t="s">
        <v>3</v>
      </c>
      <c r="B249" s="39" t="s">
        <v>16</v>
      </c>
      <c r="C249" s="130"/>
      <c r="D249" s="130"/>
      <c r="E249" s="130"/>
      <c r="F249" s="130"/>
      <c r="G249" s="130"/>
      <c r="H249" s="130"/>
      <c r="I249" s="130"/>
      <c r="J249" s="130"/>
      <c r="K249" s="130"/>
      <c r="L249" s="130"/>
      <c r="M249" s="136"/>
      <c r="N249" s="228">
        <f>N247*N$151</f>
        <v>-14260.28436192045</v>
      </c>
    </row>
    <row r="250" spans="1:14" ht="18" customHeight="1" x14ac:dyDescent="0.45">
      <c r="A250" s="54" t="s">
        <v>108</v>
      </c>
      <c r="B250" s="39" t="s">
        <v>16</v>
      </c>
      <c r="C250" s="73"/>
      <c r="D250" s="73"/>
      <c r="E250" s="73"/>
      <c r="F250" s="73"/>
      <c r="G250" s="73"/>
      <c r="H250" s="73"/>
      <c r="I250" s="73"/>
      <c r="J250" s="73"/>
      <c r="K250" s="73"/>
      <c r="L250" s="73"/>
      <c r="M250" s="30">
        <f>SUM(M247:M249)</f>
        <v>543917.68698511494</v>
      </c>
      <c r="N250" s="73">
        <f t="shared" ref="N250" si="83">SUM(N247:N249)</f>
        <v>529657.4026231945</v>
      </c>
    </row>
    <row r="251" spans="1:14" ht="18" customHeight="1" x14ac:dyDescent="0.45">
      <c r="A251" s="54" t="s">
        <v>194</v>
      </c>
      <c r="B251" s="39" t="s">
        <v>16</v>
      </c>
      <c r="C251" s="35"/>
      <c r="D251" s="35"/>
      <c r="E251" s="35"/>
      <c r="F251" s="35"/>
      <c r="G251" s="35"/>
      <c r="H251" s="35"/>
      <c r="I251" s="35"/>
      <c r="J251" s="35"/>
      <c r="K251" s="35"/>
      <c r="L251" s="35"/>
      <c r="M251" s="226">
        <f>M248*Inputs!M$48*((1+M$147)^(M$145)-1)</f>
        <v>1559.2443818095689</v>
      </c>
      <c r="N251" s="207">
        <f>N247*Inputs!N$48*((1+$M$147)^N$144-1)</f>
        <v>1585.2176447606823</v>
      </c>
    </row>
    <row r="252" spans="1:14" ht="18" customHeight="1" x14ac:dyDescent="0.45">
      <c r="A252" s="54" t="s">
        <v>98</v>
      </c>
      <c r="B252" s="39" t="s">
        <v>16</v>
      </c>
      <c r="C252" s="153"/>
      <c r="D252" s="153"/>
      <c r="E252" s="153"/>
      <c r="F252" s="153"/>
      <c r="G252" s="153"/>
      <c r="H252" s="153"/>
      <c r="I252" s="153"/>
      <c r="J252" s="153"/>
      <c r="K252" s="153"/>
      <c r="L252" s="153"/>
      <c r="M252" s="227">
        <f>-(((1+M$149)^(M$145)-1)*Inputs!M$100+((1+M$150)^(M$145)-1)*Inputs!M$101)</f>
        <v>31.259613702180673</v>
      </c>
      <c r="N252" s="221">
        <f>(-((1+Inputs!$M$110)^(N$144)-1)*Inputs!$M$100-((1+Inputs!$M$111)^(N$144)-1)*Inputs!$M$101)</f>
        <v>31.783433998902552</v>
      </c>
    </row>
    <row r="253" spans="1:14" ht="18" customHeight="1" x14ac:dyDescent="0.45">
      <c r="A253" s="54" t="s">
        <v>129</v>
      </c>
      <c r="B253" s="39" t="s">
        <v>16</v>
      </c>
      <c r="C253" s="152"/>
      <c r="D253" s="152"/>
      <c r="E253" s="152"/>
      <c r="F253" s="152"/>
      <c r="G253" s="152"/>
      <c r="H253" s="152"/>
      <c r="I253" s="152"/>
      <c r="J253" s="152"/>
      <c r="K253" s="152"/>
      <c r="L253" s="152"/>
      <c r="M253" s="73">
        <f t="shared" ref="M253:N253" si="84">SUM(M251:M252)</f>
        <v>1590.5039955117495</v>
      </c>
      <c r="N253" s="73">
        <f t="shared" si="84"/>
        <v>1617.001078759585</v>
      </c>
    </row>
    <row r="254" spans="1:14" ht="18" customHeight="1" x14ac:dyDescent="0.45">
      <c r="A254" s="54"/>
      <c r="B254" s="39"/>
      <c r="C254" s="35"/>
      <c r="D254" s="35"/>
      <c r="E254" s="35"/>
      <c r="F254" s="35"/>
      <c r="G254" s="35"/>
      <c r="H254" s="35"/>
      <c r="I254" s="35"/>
      <c r="J254" s="35"/>
      <c r="K254" s="35"/>
      <c r="L254" s="35"/>
      <c r="M254" s="73"/>
      <c r="N254" s="73"/>
    </row>
    <row r="255" spans="1:14" ht="33" customHeight="1" x14ac:dyDescent="0.45">
      <c r="A255" s="33" t="s">
        <v>167</v>
      </c>
      <c r="B255" s="39"/>
      <c r="C255" s="106"/>
      <c r="D255" s="106"/>
      <c r="E255" s="106"/>
      <c r="F255" s="106"/>
      <c r="G255" s="106"/>
      <c r="H255" s="106"/>
      <c r="I255" s="106"/>
      <c r="J255" s="106"/>
      <c r="K255" s="106"/>
      <c r="L255" s="106"/>
      <c r="M255" s="106"/>
      <c r="N255" s="106"/>
    </row>
    <row r="256" spans="1:14" ht="18" customHeight="1" x14ac:dyDescent="0.45">
      <c r="A256" s="54" t="s">
        <v>106</v>
      </c>
      <c r="B256" s="39" t="s">
        <v>16</v>
      </c>
      <c r="C256" s="35"/>
      <c r="D256" s="35"/>
      <c r="E256" s="35"/>
      <c r="F256" s="35"/>
      <c r="G256" s="35"/>
      <c r="H256" s="35"/>
      <c r="I256" s="35"/>
      <c r="J256" s="35"/>
      <c r="K256" s="35"/>
      <c r="L256" s="35"/>
      <c r="M256" s="35"/>
      <c r="N256" s="151"/>
    </row>
    <row r="257" spans="1:14" ht="26.65" x14ac:dyDescent="0.45">
      <c r="A257" s="54" t="s">
        <v>119</v>
      </c>
      <c r="B257" s="39" t="s">
        <v>16</v>
      </c>
      <c r="C257" s="35"/>
      <c r="D257" s="35"/>
      <c r="E257" s="35"/>
      <c r="F257" s="35"/>
      <c r="G257" s="35"/>
      <c r="H257" s="35"/>
      <c r="I257" s="35"/>
      <c r="J257" s="35"/>
      <c r="K257" s="35"/>
      <c r="L257" s="35"/>
      <c r="M257" s="35"/>
      <c r="N257" s="167">
        <f>N$51+N$53</f>
        <v>200141.71562568718</v>
      </c>
    </row>
    <row r="258" spans="1:14" ht="18" customHeight="1" x14ac:dyDescent="0.45">
      <c r="A258" s="54" t="s">
        <v>3</v>
      </c>
      <c r="B258" s="39" t="s">
        <v>16</v>
      </c>
      <c r="C258" s="130"/>
      <c r="D258" s="130"/>
      <c r="E258" s="130"/>
      <c r="F258" s="130"/>
      <c r="G258" s="130"/>
      <c r="H258" s="130"/>
      <c r="I258" s="130"/>
      <c r="J258" s="130"/>
      <c r="K258" s="130"/>
      <c r="L258" s="130"/>
      <c r="M258" s="130"/>
      <c r="N258" s="136"/>
    </row>
    <row r="259" spans="1:14" ht="18" customHeight="1" x14ac:dyDescent="0.45">
      <c r="A259" s="54" t="s">
        <v>108</v>
      </c>
      <c r="B259" s="39" t="s">
        <v>16</v>
      </c>
      <c r="C259" s="73"/>
      <c r="D259" s="73"/>
      <c r="E259" s="73"/>
      <c r="F259" s="73"/>
      <c r="G259" s="73"/>
      <c r="H259" s="73"/>
      <c r="I259" s="73"/>
      <c r="J259" s="73"/>
      <c r="K259" s="73"/>
      <c r="L259" s="73"/>
      <c r="M259" s="73"/>
      <c r="N259" s="30">
        <f>SUM(N256:N258)</f>
        <v>200141.71562568718</v>
      </c>
    </row>
    <row r="260" spans="1:14" ht="18" customHeight="1" x14ac:dyDescent="0.45">
      <c r="A260" s="54" t="s">
        <v>194</v>
      </c>
      <c r="B260" s="39" t="s">
        <v>16</v>
      </c>
      <c r="C260" s="35"/>
      <c r="D260" s="35"/>
      <c r="E260" s="35"/>
      <c r="F260" s="35"/>
      <c r="G260" s="35"/>
      <c r="H260" s="35"/>
      <c r="I260" s="35"/>
      <c r="J260" s="35"/>
      <c r="K260" s="35"/>
      <c r="L260" s="35"/>
      <c r="M260" s="35"/>
      <c r="N260" s="226">
        <f>N257*Inputs!N$48*((1+N$147)^(N$145)-1)</f>
        <v>385.47444841043091</v>
      </c>
    </row>
    <row r="261" spans="1:14" ht="18" customHeight="1" x14ac:dyDescent="0.45">
      <c r="A261" s="54" t="s">
        <v>98</v>
      </c>
      <c r="B261" s="39" t="s">
        <v>16</v>
      </c>
      <c r="C261" s="153"/>
      <c r="D261" s="153"/>
      <c r="E261" s="153"/>
      <c r="F261" s="153"/>
      <c r="G261" s="153"/>
      <c r="H261" s="153"/>
      <c r="I261" s="153"/>
      <c r="J261" s="153"/>
      <c r="K261" s="153"/>
      <c r="L261" s="153"/>
      <c r="M261" s="153"/>
      <c r="N261" s="227">
        <f>-(((1+N$149)^(N$145)-1)*Inputs!N$100+((1+N$150)^(N$145)-1)*Inputs!N$101)</f>
        <v>8.3349152116542413</v>
      </c>
    </row>
    <row r="262" spans="1:14" ht="18" customHeight="1" x14ac:dyDescent="0.45">
      <c r="A262" s="54" t="s">
        <v>129</v>
      </c>
      <c r="B262" s="39" t="s">
        <v>16</v>
      </c>
      <c r="C262" s="152"/>
      <c r="D262" s="152"/>
      <c r="E262" s="152"/>
      <c r="F262" s="152"/>
      <c r="G262" s="152"/>
      <c r="H262" s="152"/>
      <c r="I262" s="152"/>
      <c r="J262" s="152"/>
      <c r="K262" s="152"/>
      <c r="L262" s="152"/>
      <c r="M262" s="152"/>
      <c r="N262" s="154">
        <f t="shared" ref="N262" si="85">SUM(N260:N261)</f>
        <v>393.80936362208513</v>
      </c>
    </row>
    <row r="263" spans="1:14" ht="18" customHeight="1" x14ac:dyDescent="0.45">
      <c r="A263" s="33"/>
      <c r="B263" s="39"/>
      <c r="C263" s="35"/>
      <c r="D263" s="35"/>
      <c r="E263" s="35"/>
      <c r="F263" s="35"/>
      <c r="G263" s="35"/>
      <c r="H263" s="35"/>
      <c r="I263" s="35"/>
      <c r="J263" s="35"/>
      <c r="K263" s="35"/>
      <c r="L263" s="35"/>
      <c r="M263" s="35"/>
      <c r="N263" s="35"/>
    </row>
    <row r="264" spans="1:14" ht="18" customHeight="1" x14ac:dyDescent="0.45">
      <c r="A264" s="54" t="s">
        <v>107</v>
      </c>
      <c r="B264" s="39" t="s">
        <v>16</v>
      </c>
      <c r="C264" s="35"/>
      <c r="D264" s="35">
        <f t="shared" ref="D264:N264" si="86">SUM(D258,D249,D240,D231,D222,D213,D204,D195,D186,D177,D168,D159)</f>
        <v>-5383.7079918809704</v>
      </c>
      <c r="E264" s="35">
        <f t="shared" si="86"/>
        <v>-24922.057463206107</v>
      </c>
      <c r="F264" s="35">
        <f t="shared" si="86"/>
        <v>-49461.75987363758</v>
      </c>
      <c r="G264" s="35">
        <f t="shared" si="86"/>
        <v>-84922.631293184211</v>
      </c>
      <c r="H264" s="35">
        <f t="shared" si="86"/>
        <v>-116189.74257834075</v>
      </c>
      <c r="I264" s="35">
        <f t="shared" si="86"/>
        <v>-142816.15400421008</v>
      </c>
      <c r="J264" s="35">
        <f t="shared" si="86"/>
        <v>-154982.2663951173</v>
      </c>
      <c r="K264" s="35">
        <f t="shared" si="86"/>
        <v>-178459.43839405209</v>
      </c>
      <c r="L264" s="35">
        <f t="shared" si="86"/>
        <v>-209155.64061823496</v>
      </c>
      <c r="M264" s="35">
        <f t="shared" si="86"/>
        <v>-244500.1145700429</v>
      </c>
      <c r="N264" s="35">
        <f t="shared" si="86"/>
        <v>-131607.17089390082</v>
      </c>
    </row>
    <row r="265" spans="1:14" ht="18" customHeight="1" x14ac:dyDescent="0.45">
      <c r="A265" s="54" t="s">
        <v>179</v>
      </c>
      <c r="B265" s="39" t="s">
        <v>16</v>
      </c>
      <c r="C265" s="35"/>
      <c r="D265" s="35">
        <f t="shared" ref="D265:N265" si="87">D52</f>
        <v>-5383.7079918809704</v>
      </c>
      <c r="E265" s="35">
        <f t="shared" si="87"/>
        <v>-24922.057463206107</v>
      </c>
      <c r="F265" s="35">
        <f t="shared" si="87"/>
        <v>-49461.759873637573</v>
      </c>
      <c r="G265" s="35">
        <f t="shared" si="87"/>
        <v>-84922.631293184226</v>
      </c>
      <c r="H265" s="35">
        <f t="shared" si="87"/>
        <v>-116189.74257834074</v>
      </c>
      <c r="I265" s="35">
        <f t="shared" si="87"/>
        <v>-142816.15400421008</v>
      </c>
      <c r="J265" s="35">
        <f t="shared" si="87"/>
        <v>-154982.2663951173</v>
      </c>
      <c r="K265" s="35">
        <f t="shared" si="87"/>
        <v>-178459.43839405209</v>
      </c>
      <c r="L265" s="35">
        <f t="shared" si="87"/>
        <v>-209155.64061823496</v>
      </c>
      <c r="M265" s="35">
        <f t="shared" si="87"/>
        <v>-244500.11457004288</v>
      </c>
      <c r="N265" s="35">
        <f t="shared" si="87"/>
        <v>-131607.17089390082</v>
      </c>
    </row>
    <row r="266" spans="1:14" ht="18" customHeight="1" x14ac:dyDescent="0.45">
      <c r="A266" s="54"/>
      <c r="B266" s="39"/>
      <c r="C266" s="35"/>
      <c r="D266" s="35"/>
      <c r="E266" s="35"/>
      <c r="F266" s="35"/>
      <c r="G266" s="35"/>
      <c r="H266" s="35"/>
      <c r="I266" s="35"/>
      <c r="J266" s="35"/>
      <c r="K266" s="35"/>
      <c r="L266" s="35"/>
      <c r="M266" s="35"/>
      <c r="N266" s="35"/>
    </row>
    <row r="267" spans="1:14" ht="18" customHeight="1" x14ac:dyDescent="0.45">
      <c r="A267" s="100" t="s">
        <v>168</v>
      </c>
      <c r="B267" s="39"/>
      <c r="C267" s="35"/>
      <c r="D267" s="35">
        <f t="shared" ref="D267:N268" si="88">SUM(D260,D251,D242,D233,D224,D215,D206,D197,D188,D179,D170,D161)</f>
        <v>1081.0214851261449</v>
      </c>
      <c r="E267" s="35">
        <f t="shared" si="88"/>
        <v>6346.872339017651</v>
      </c>
      <c r="F267" s="35">
        <f t="shared" si="88"/>
        <v>13210.317470292215</v>
      </c>
      <c r="G267" s="35">
        <f t="shared" si="88"/>
        <v>20456.467799777798</v>
      </c>
      <c r="H267" s="35">
        <f t="shared" si="88"/>
        <v>25920.439230937311</v>
      </c>
      <c r="I267" s="35">
        <f t="shared" si="88"/>
        <v>30071.668801148116</v>
      </c>
      <c r="J267" s="35">
        <f t="shared" si="88"/>
        <v>34614.582395219084</v>
      </c>
      <c r="K267" s="35">
        <f t="shared" si="88"/>
        <v>39681.911656330558</v>
      </c>
      <c r="L267" s="35">
        <f t="shared" si="88"/>
        <v>43609.000964799088</v>
      </c>
      <c r="M267" s="35">
        <f t="shared" si="88"/>
        <v>44417.003120179674</v>
      </c>
      <c r="N267" s="35">
        <f t="shared" si="88"/>
        <v>21593.947869460248</v>
      </c>
    </row>
    <row r="268" spans="1:14" ht="18" customHeight="1" x14ac:dyDescent="0.45">
      <c r="A268" s="33" t="s">
        <v>197</v>
      </c>
      <c r="B268" s="39" t="s">
        <v>16</v>
      </c>
      <c r="C268" s="35"/>
      <c r="D268" s="35">
        <f t="shared" si="88"/>
        <v>-120.54266860633169</v>
      </c>
      <c r="E268" s="35">
        <f t="shared" si="88"/>
        <v>-1856.290295976848</v>
      </c>
      <c r="F268" s="35">
        <f t="shared" si="88"/>
        <v>-5718.5555545179614</v>
      </c>
      <c r="G268" s="105">
        <f>SUM(G261,G252,G243,G234,G225,G216,G207,G198,G189,G180,G171,G162)</f>
        <v>-10203.20406158737</v>
      </c>
      <c r="H268" s="105">
        <f t="shared" si="88"/>
        <v>-13980.456215683114</v>
      </c>
      <c r="I268" s="105">
        <f t="shared" si="88"/>
        <v>-16984.627835059975</v>
      </c>
      <c r="J268" s="105">
        <f t="shared" si="88"/>
        <v>-19585.096446819378</v>
      </c>
      <c r="K268" s="105">
        <f t="shared" si="88"/>
        <v>-21887.626348305377</v>
      </c>
      <c r="L268" s="105">
        <f t="shared" si="88"/>
        <v>-23582.576293216644</v>
      </c>
      <c r="M268" s="105">
        <f t="shared" si="88"/>
        <v>-24050.047946143735</v>
      </c>
      <c r="N268" s="105">
        <f t="shared" si="88"/>
        <v>-11940.774574939374</v>
      </c>
    </row>
    <row r="269" spans="1:14" ht="18" customHeight="1" x14ac:dyDescent="0.45">
      <c r="A269" s="33"/>
      <c r="B269" s="39"/>
      <c r="C269" s="35"/>
    </row>
    <row r="270" spans="1:14" ht="18" customHeight="1" x14ac:dyDescent="0.45">
      <c r="A270" s="33" t="s">
        <v>169</v>
      </c>
      <c r="B270" s="39" t="s">
        <v>16</v>
      </c>
      <c r="C270" s="35"/>
      <c r="D270" s="35">
        <f t="shared" ref="D270:N270" si="89">SUM(D262,D253,D244,D235,D226,D217,D208,D199,D190,D181,D172,D163)</f>
        <v>960.47881651981334</v>
      </c>
      <c r="E270" s="35">
        <f t="shared" si="89"/>
        <v>4490.582043040803</v>
      </c>
      <c r="F270" s="35">
        <f t="shared" si="89"/>
        <v>7491.7619157742538</v>
      </c>
      <c r="G270" s="35">
        <f t="shared" si="89"/>
        <v>10253.263738190424</v>
      </c>
      <c r="H270" s="35">
        <f t="shared" si="89"/>
        <v>11939.983015254194</v>
      </c>
      <c r="I270" s="35">
        <f t="shared" si="89"/>
        <v>13087.040966088141</v>
      </c>
      <c r="J270" s="35">
        <f t="shared" si="89"/>
        <v>15029.485948399702</v>
      </c>
      <c r="K270" s="35">
        <f t="shared" si="89"/>
        <v>17794.285308025181</v>
      </c>
      <c r="L270" s="35">
        <f t="shared" si="89"/>
        <v>20026.42467158243</v>
      </c>
      <c r="M270" s="35">
        <f t="shared" si="89"/>
        <v>20366.955174035942</v>
      </c>
      <c r="N270" s="35">
        <f t="shared" si="89"/>
        <v>9653.1732945208769</v>
      </c>
    </row>
    <row r="271" spans="1:14" ht="18" customHeight="1" x14ac:dyDescent="0.45">
      <c r="B271" s="175"/>
      <c r="C271" s="175"/>
    </row>
    <row r="272" spans="1:14" ht="30" customHeight="1" x14ac:dyDescent="0.55000000000000004">
      <c r="A272" s="201" t="s">
        <v>199</v>
      </c>
      <c r="B272" s="64"/>
      <c r="C272" s="64"/>
      <c r="D272" s="92" t="s">
        <v>65</v>
      </c>
      <c r="E272" s="92" t="s">
        <v>43</v>
      </c>
      <c r="F272" s="92" t="s">
        <v>43</v>
      </c>
      <c r="G272" s="92" t="s">
        <v>43</v>
      </c>
      <c r="H272" s="92" t="s">
        <v>43</v>
      </c>
      <c r="I272" s="92" t="s">
        <v>43</v>
      </c>
      <c r="J272" s="92" t="s">
        <v>43</v>
      </c>
      <c r="K272" s="92" t="s">
        <v>43</v>
      </c>
      <c r="L272" s="92" t="s">
        <v>43</v>
      </c>
      <c r="M272" s="92" t="s">
        <v>43</v>
      </c>
      <c r="N272" s="92" t="s">
        <v>66</v>
      </c>
    </row>
    <row r="273" spans="1:14" ht="18" customHeight="1" x14ac:dyDescent="0.45">
      <c r="A273" s="1"/>
      <c r="B273" s="39"/>
      <c r="C273" s="39"/>
      <c r="D273" s="93">
        <f t="shared" ref="D273:N273" si="90">D39</f>
        <v>41090</v>
      </c>
      <c r="E273" s="93">
        <f t="shared" si="90"/>
        <v>41455</v>
      </c>
      <c r="F273" s="93">
        <f t="shared" si="90"/>
        <v>41820</v>
      </c>
      <c r="G273" s="93">
        <f t="shared" si="90"/>
        <v>42185</v>
      </c>
      <c r="H273" s="93">
        <f t="shared" si="90"/>
        <v>42551</v>
      </c>
      <c r="I273" s="93">
        <f t="shared" si="90"/>
        <v>42916</v>
      </c>
      <c r="J273" s="93">
        <f t="shared" si="90"/>
        <v>43281</v>
      </c>
      <c r="K273" s="93">
        <f t="shared" si="90"/>
        <v>43646</v>
      </c>
      <c r="L273" s="93">
        <f t="shared" si="90"/>
        <v>44012</v>
      </c>
      <c r="M273" s="93">
        <f t="shared" si="90"/>
        <v>44377</v>
      </c>
      <c r="N273" s="93">
        <f t="shared" si="90"/>
        <v>44561</v>
      </c>
    </row>
    <row r="274" spans="1:14" ht="18" customHeight="1" x14ac:dyDescent="0.5">
      <c r="A274" s="166" t="s">
        <v>150</v>
      </c>
      <c r="B274" s="39"/>
      <c r="C274" s="39"/>
    </row>
    <row r="275" spans="1:14" ht="18" customHeight="1" x14ac:dyDescent="0.45">
      <c r="A275" s="162" t="s">
        <v>195</v>
      </c>
      <c r="B275" s="39" t="s">
        <v>16</v>
      </c>
      <c r="C275" s="39"/>
      <c r="D275" s="35">
        <f t="shared" ref="D275:N275" si="91">SUM(D25:D27)</f>
        <v>160213.55033569183</v>
      </c>
      <c r="E275" s="35">
        <f t="shared" si="91"/>
        <v>468547.99245429935</v>
      </c>
      <c r="F275" s="35">
        <f t="shared" si="91"/>
        <v>473461.16319148743</v>
      </c>
      <c r="G275" s="35">
        <f t="shared" si="91"/>
        <v>567100.26061946969</v>
      </c>
      <c r="H275" s="35">
        <f t="shared" si="91"/>
        <v>508924.57565387769</v>
      </c>
      <c r="I275" s="35">
        <f t="shared" si="91"/>
        <v>599221.30576027848</v>
      </c>
      <c r="J275" s="35">
        <f t="shared" si="91"/>
        <v>687083.46996296698</v>
      </c>
      <c r="K275" s="35">
        <f t="shared" si="91"/>
        <v>822807.64919229841</v>
      </c>
      <c r="L275" s="35">
        <f t="shared" si="91"/>
        <v>729473.44012229156</v>
      </c>
      <c r="M275" s="35">
        <f t="shared" si="91"/>
        <v>682612.08254990238</v>
      </c>
      <c r="N275" s="35">
        <f t="shared" si="91"/>
        <v>259862.68094647751</v>
      </c>
    </row>
    <row r="276" spans="1:14" ht="26.65" x14ac:dyDescent="0.45">
      <c r="A276" s="165" t="s">
        <v>153</v>
      </c>
      <c r="B276" s="241" t="s">
        <v>178</v>
      </c>
      <c r="C276" s="244" t="s">
        <v>195</v>
      </c>
    </row>
    <row r="277" spans="1:14" ht="18" customHeight="1" x14ac:dyDescent="0.45">
      <c r="A277" s="33"/>
      <c r="B277" s="209" cm="1">
        <f t="array" ref="B277:B288">TRANSPOSE(Inputs!C50:N50)</f>
        <v>7.0499999999999993E-2</v>
      </c>
      <c r="C277" s="177">
        <f>C21</f>
        <v>31660.431258072822</v>
      </c>
      <c r="D277" s="184">
        <f>SUM($C277:C277)*((1+$B277)^D$144-1)</f>
        <v>1283.1383368344043</v>
      </c>
      <c r="E277" s="184">
        <f>SUM($C277:D277)*((1+$B277)^E$144-1)</f>
        <v>2320.8772514511584</v>
      </c>
      <c r="F277" s="184">
        <f>SUM($C277:E277)*((1+$B277)^F$144-1)</f>
        <v>2484.3832492084925</v>
      </c>
      <c r="G277" s="184">
        <f>SUM($C277:F277)*((1+$B277)^G$144-1)</f>
        <v>2659.4082582732558</v>
      </c>
      <c r="H277" s="184">
        <f>SUM($C277:G277)*((1+$B277)^H$144-1)</f>
        <v>2854.8323982422116</v>
      </c>
      <c r="I277" s="184">
        <f>SUM($C277:H277)*((1+$B277)^I$144-1)</f>
        <v>3047.886976763808</v>
      </c>
      <c r="J277" s="184">
        <f>SUM($C277:I277)*((1+$B277)^J$144-1)</f>
        <v>3262.6108708757229</v>
      </c>
      <c r="K277" s="184">
        <f>SUM($C277:J277)*((1+$B277)^K$144-1)</f>
        <v>3492.4620814052373</v>
      </c>
      <c r="L277" s="184">
        <f>SUM($C277:K277)*((1+$B277)^L$144-1)</f>
        <v>3749.1024059998367</v>
      </c>
      <c r="M277" s="184">
        <f>SUM($C277:L277)*((1+$B277)^M$144-1)</f>
        <v>4002.630909203825</v>
      </c>
      <c r="N277" s="184">
        <f>SUM($C277:M277)*((1+$B277)^N$144-1)</f>
        <v>2123.4572350498547</v>
      </c>
    </row>
    <row r="278" spans="1:14" ht="18" customHeight="1" x14ac:dyDescent="0.45">
      <c r="A278" s="33"/>
      <c r="B278" s="209">
        <v>7.1800000000000003E-2</v>
      </c>
      <c r="C278" s="177" cm="1">
        <f t="array" ref="C278:C288">TRANSPOSE(D275:N275)</f>
        <v>160213.55033569183</v>
      </c>
      <c r="D278" s="184">
        <f>SUM($C278:C278)*((1+$B278)^(D$145)-1)</f>
        <v>3225.6299498760459</v>
      </c>
      <c r="E278" s="35">
        <f>SUM($C278:D278)*((1+$B278)^(E$144)-1)</f>
        <v>11726.619528237585</v>
      </c>
      <c r="F278" s="35">
        <f>SUM($C278:E278)*((1+$B278)^(F$144)-1)</f>
        <v>12567.994315603584</v>
      </c>
      <c r="G278" s="35">
        <f>SUM($C278:F278)*((1+$B278)^(G$144)-1)</f>
        <v>13469.737014720327</v>
      </c>
      <c r="H278" s="35">
        <f>SUM($C278:G278)*((1+$B278)^(H$144)-1)</f>
        <v>14477.120146367612</v>
      </c>
      <c r="I278" s="35">
        <f>SUM($C278:H278)*((1+$B278)^(I$144)-1)</f>
        <v>15474.899793715364</v>
      </c>
      <c r="J278" s="35">
        <f>SUM($C278:I278)*((1+$B278)^(J$144)-1)</f>
        <v>16585.210441391358</v>
      </c>
      <c r="K278" s="35">
        <f>SUM($C278:J278)*((1+$B278)^(K$144)-1)</f>
        <v>17775.184915701197</v>
      </c>
      <c r="L278" s="35">
        <f>SUM($C278:K278)*((1+$B278)^(L$144)-1)</f>
        <v>19104.566582649837</v>
      </c>
      <c r="M278" s="35">
        <f>SUM($C278:L278)*((1+$B278)^(M$144)-1)</f>
        <v>20421.275121008606</v>
      </c>
      <c r="N278" s="35">
        <f>SUM($C278:M278)*((1+$B278)^(N$144)-1)</f>
        <v>10843.630354621806</v>
      </c>
    </row>
    <row r="279" spans="1:14" ht="18" customHeight="1" x14ac:dyDescent="0.45">
      <c r="A279" s="33"/>
      <c r="B279" s="209">
        <v>6.5100000000000005E-2</v>
      </c>
      <c r="C279" s="177">
        <v>468547.99245429935</v>
      </c>
      <c r="D279" s="35"/>
      <c r="E279" s="184">
        <f>SUM($C279:D279)*((1+$B279)^(E$145)-1)</f>
        <v>14875.123971864745</v>
      </c>
      <c r="F279" s="35">
        <f>SUM($C279:E279)*((1+$B279)^(F$144)-1)</f>
        <v>31448.618330760677</v>
      </c>
      <c r="G279" s="35">
        <f>SUM($C279:F279)*((1+$B279)^(G$144)-1)</f>
        <v>33494.477457699868</v>
      </c>
      <c r="H279" s="35">
        <f>SUM($C279:G279)*((1+$B279)^(H$144)-1)</f>
        <v>35774.284339848469</v>
      </c>
      <c r="I279" s="35">
        <f>SUM($C279:H279)*((1+$B279)^(I$144)-1)</f>
        <v>38000.689051634254</v>
      </c>
      <c r="J279" s="35">
        <f>SUM($C279:I279)*((1+$B279)^(J$144)-1)</f>
        <v>40472.786735182432</v>
      </c>
      <c r="K279" s="35">
        <f>SUM($C279:J279)*((1+$B279)^(K$144)-1)</f>
        <v>43105.70431725141</v>
      </c>
      <c r="L279" s="35">
        <f>SUM($C279:K279)*((1+$B279)^(L$144)-1)</f>
        <v>46039.700868964777</v>
      </c>
      <c r="M279" s="35">
        <f>SUM($C279:L279)*((1+$B279)^(M$144)-1)</f>
        <v>48904.971518968938</v>
      </c>
      <c r="N279" s="35">
        <f>SUM($C279:M279)*((1+$B279)^(N$144)-1)</f>
        <v>25846.951553301402</v>
      </c>
    </row>
    <row r="280" spans="1:14" ht="18" customHeight="1" x14ac:dyDescent="0.45">
      <c r="A280" s="33"/>
      <c r="B280" s="209">
        <v>7.5600000000000001E-2</v>
      </c>
      <c r="C280" s="177">
        <v>473461.16319148743</v>
      </c>
      <c r="D280" s="35"/>
      <c r="E280" s="35"/>
      <c r="F280" s="184">
        <f>SUM($C280:E280)*((1+$B280)^(F$145)-1)</f>
        <v>17411.608591209329</v>
      </c>
      <c r="G280" s="35">
        <f>SUM($C280:F280)*((1+$B280)^(G$144)-1)</f>
        <v>37083.644990872148</v>
      </c>
      <c r="H280" s="35">
        <f>SUM($C280:G280)*((1+$B280)^(H$144)-1)</f>
        <v>39998.492146008197</v>
      </c>
      <c r="I280" s="35">
        <f>SUM($C280:H280)*((1+$B280)^(I$144)-1)</f>
        <v>42906.9189083491</v>
      </c>
      <c r="J280" s="35">
        <f>SUM($C280:I280)*((1+$B280)^(J$144)-1)</f>
        <v>46148.379913959201</v>
      </c>
      <c r="K280" s="35">
        <f>SUM($C280:J280)*((1+$B280)^(K$144)-1)</f>
        <v>49634.721459077024</v>
      </c>
      <c r="L280" s="35">
        <f>SUM($C280:K280)*((1+$B280)^(L$144)-1)</f>
        <v>53536.107816231823</v>
      </c>
      <c r="M280" s="35">
        <f>SUM($C280:L280)*((1+$B280)^(M$144)-1)</f>
        <v>57428.900778424424</v>
      </c>
      <c r="N280" s="35">
        <f>SUM($C280:M280)*((1+$B280)^(N$144)-1)</f>
        <v>30575.299248515959</v>
      </c>
    </row>
    <row r="281" spans="1:14" ht="18" customHeight="1" x14ac:dyDescent="0.45">
      <c r="A281" s="33"/>
      <c r="B281" s="209">
        <v>7.0000000000000007E-2</v>
      </c>
      <c r="C281" s="177">
        <v>567100.26061946969</v>
      </c>
      <c r="D281" s="35"/>
      <c r="E281" s="35"/>
      <c r="F281" s="35"/>
      <c r="G281" s="184">
        <f>SUM($C281:F281)*((1+$B281)^(G$145)-1)</f>
        <v>19336.258233486722</v>
      </c>
      <c r="H281" s="35">
        <f>SUM($C281:G281)*((1+$B281)^(H$144)-1)</f>
        <v>41137.738818059537</v>
      </c>
      <c r="I281" s="35">
        <f>SUM($C281:H281)*((1+$B281)^(I$144)-1)</f>
        <v>43899.101505872837</v>
      </c>
      <c r="J281" s="35">
        <f>SUM($C281:I281)*((1+$B281)^(J$144)-1)</f>
        <v>46969.863394951397</v>
      </c>
      <c r="K281" s="35">
        <f>SUM($C281:J281)*((1+$B281)^(K$144)-1)</f>
        <v>50255.426458904942</v>
      </c>
      <c r="L281" s="35">
        <f>SUM($C281:K281)*((1+$B281)^(L$144)-1)</f>
        <v>53923.183903134573</v>
      </c>
      <c r="M281" s="35">
        <f>SUM($C281:L281)*((1+$B281)^(M$144)-1)</f>
        <v>57542.76709648312</v>
      </c>
      <c r="N281" s="35">
        <f>SUM($C281:M281)*((1+$B281)^(N$144)-1)</f>
        <v>30516.666288390468</v>
      </c>
    </row>
    <row r="282" spans="1:14" ht="18" customHeight="1" x14ac:dyDescent="0.45">
      <c r="A282" s="33"/>
      <c r="B282" s="209">
        <v>6.4000000000000001E-2</v>
      </c>
      <c r="C282" s="177">
        <v>508924.57565387769</v>
      </c>
      <c r="D282" s="35"/>
      <c r="E282" s="35"/>
      <c r="F282" s="35"/>
      <c r="G282" s="35"/>
      <c r="H282" s="184">
        <f>SUM($C282:G282)*((1+$B282)^(H$145)-1)</f>
        <v>15977.313500348917</v>
      </c>
      <c r="I282" s="35">
        <f>SUM($C282:H282)*((1+$B282)^(I$144)-1)</f>
        <v>33570.007176954437</v>
      </c>
      <c r="J282" s="35">
        <f>SUM($C282:I282)*((1+$B282)^(J$144)-1)</f>
        <v>35716.9710289547</v>
      </c>
      <c r="K282" s="35">
        <f>SUM($C282:J282)*((1+$B282)^(K$144)-1)</f>
        <v>38001.243573130647</v>
      </c>
      <c r="L282" s="35">
        <f>SUM($C282:K282)*((1+$B282)^(L$144)-1)</f>
        <v>40545.856587991737</v>
      </c>
      <c r="M282" s="35">
        <f>SUM($C282:L282)*((1+$B282)^(M$144)-1)</f>
        <v>43024.709425742738</v>
      </c>
      <c r="N282" s="35">
        <f>SUM($C282:M282)*((1+$B282)^(N$144)-1)</f>
        <v>22721.591519903988</v>
      </c>
    </row>
    <row r="283" spans="1:14" ht="18" customHeight="1" x14ac:dyDescent="0.45">
      <c r="A283" s="33"/>
      <c r="B283" s="209">
        <v>6.2600000000000003E-2</v>
      </c>
      <c r="C283" s="177">
        <v>599221.30576027848</v>
      </c>
      <c r="D283" s="35"/>
      <c r="E283" s="35"/>
      <c r="F283" s="35"/>
      <c r="G283" s="35"/>
      <c r="H283" s="35"/>
      <c r="I283" s="184">
        <f>SUM($C283:H283)*((1+$B283)^(I$145)-1)</f>
        <v>18304.104570491676</v>
      </c>
      <c r="J283" s="35">
        <f>SUM($C283:I283)*((1+$B283)^(J$144)-1)</f>
        <v>38629.820499504007</v>
      </c>
      <c r="K283" s="35">
        <f>SUM($C283:J283)*((1+$B283)^(K$144)-1)</f>
        <v>41046.341353317272</v>
      </c>
      <c r="L283" s="35">
        <f>SUM($C283:K283)*((1+$B283)^(L$144)-1)</f>
        <v>43737.192258621995</v>
      </c>
      <c r="M283" s="35">
        <f>SUM($C283:L283)*((1+$B283)^(M$144)-1)</f>
        <v>46350.046480185767</v>
      </c>
      <c r="N283" s="35">
        <f>SUM($C283:M283)*((1+$B283)^(N$144)-1)</f>
        <v>24453.63420594218</v>
      </c>
    </row>
    <row r="284" spans="1:14" ht="18" customHeight="1" x14ac:dyDescent="0.45">
      <c r="A284" s="33"/>
      <c r="B284" s="209">
        <v>5.8900000000000001E-2</v>
      </c>
      <c r="C284" s="177">
        <v>687083.46996296698</v>
      </c>
      <c r="D284" s="35"/>
      <c r="E284" s="35"/>
      <c r="F284" s="35"/>
      <c r="G284" s="35"/>
      <c r="H284" s="35"/>
      <c r="I284" s="35"/>
      <c r="J284" s="184">
        <f>SUM($C284:I284)*((1+$B284)^(J$145)-1)</f>
        <v>19765.117720456805</v>
      </c>
      <c r="K284" s="35">
        <f>SUM($C284:J284)*((1+$B284)^(K$144)-1)</f>
        <v>41604.062678166461</v>
      </c>
      <c r="L284" s="35">
        <f>SUM($C284:K284)*((1+$B284)^(L$144)-1)</f>
        <v>44177.002855405175</v>
      </c>
      <c r="M284" s="35">
        <f>SUM($C284:L284)*((1+$B284)^(M$144)-1)</f>
        <v>46653.009353938833</v>
      </c>
      <c r="N284" s="35">
        <f>SUM($C284:M284)*((1+$B284)^(N$144)-1)</f>
        <v>24549.348161709393</v>
      </c>
    </row>
    <row r="285" spans="1:14" ht="18" customHeight="1" x14ac:dyDescent="0.45">
      <c r="A285" s="33"/>
      <c r="B285" s="209">
        <v>5.6899999999999999E-2</v>
      </c>
      <c r="C285" s="177">
        <v>822807.64919229841</v>
      </c>
      <c r="D285" s="35"/>
      <c r="E285" s="35"/>
      <c r="F285" s="35"/>
      <c r="G285" s="35"/>
      <c r="H285" s="35"/>
      <c r="I285" s="35"/>
      <c r="J285" s="35"/>
      <c r="K285" s="184">
        <f>SUM($C285:J285)*((1+$B285)^(K$145)-1)</f>
        <v>22876.795570806244</v>
      </c>
      <c r="L285" s="35">
        <f>SUM($C285:K285)*((1+$B285)^(L$144)-1)</f>
        <v>48221.01780777848</v>
      </c>
      <c r="M285" s="35">
        <f>SUM($C285:L285)*((1+$B285)^(M$144)-1)</f>
        <v>50827.435331897905</v>
      </c>
      <c r="N285" s="35">
        <f>SUM($C285:M285)*((1+$B285)^(N$144)-1)</f>
        <v>26708.181230896509</v>
      </c>
    </row>
    <row r="286" spans="1:14" ht="18" customHeight="1" x14ac:dyDescent="0.45">
      <c r="A286" s="33"/>
      <c r="B286" s="209">
        <v>4.99E-2</v>
      </c>
      <c r="C286" s="177">
        <v>729473.44012229156</v>
      </c>
      <c r="D286" s="35"/>
      <c r="E286" s="35"/>
      <c r="F286" s="35"/>
      <c r="G286" s="35"/>
      <c r="H286" s="35"/>
      <c r="I286" s="35"/>
      <c r="J286" s="35"/>
      <c r="K286" s="35"/>
      <c r="L286" s="184">
        <f>SUM($C286:K286)*((1+$B286)^(L$145)-1)</f>
        <v>17916.528374676105</v>
      </c>
      <c r="M286" s="35">
        <f>SUM($C286:L286)*((1+$B286)^(M$144)-1)</f>
        <v>37268.606433819186</v>
      </c>
      <c r="N286" s="35">
        <f>SUM($C286:M286)*((1+$B286)^(N$144)-1)</f>
        <v>19486.312958521768</v>
      </c>
    </row>
    <row r="287" spans="1:14" ht="18" customHeight="1" x14ac:dyDescent="0.45">
      <c r="A287" s="33"/>
      <c r="B287" s="209">
        <v>4.4499999999999998E-2</v>
      </c>
      <c r="C287" s="177">
        <v>682612.08254990238</v>
      </c>
      <c r="D287" s="35"/>
      <c r="E287" s="35"/>
      <c r="F287" s="35"/>
      <c r="G287" s="35"/>
      <c r="H287" s="35"/>
      <c r="I287" s="35"/>
      <c r="J287" s="35"/>
      <c r="K287" s="35"/>
      <c r="L287" s="35"/>
      <c r="M287" s="184">
        <f>SUM($C287:L287)*((1+$B287)^(M$145)-1)</f>
        <v>14887.688789062102</v>
      </c>
      <c r="N287" s="35">
        <f>SUM($C287:M287)*((1+$B287)^(N$144)-1)</f>
        <v>15467.301904061069</v>
      </c>
    </row>
    <row r="288" spans="1:14" ht="18" customHeight="1" x14ac:dyDescent="0.45">
      <c r="A288" s="33"/>
      <c r="B288" s="209">
        <v>5.2999999999999999E-2</v>
      </c>
      <c r="C288" s="224">
        <v>259862.68094647751</v>
      </c>
      <c r="D288" s="130"/>
      <c r="E288" s="130"/>
      <c r="F288" s="130"/>
      <c r="G288" s="130"/>
      <c r="H288" s="130"/>
      <c r="I288" s="130"/>
      <c r="J288" s="130"/>
      <c r="K288" s="130"/>
      <c r="L288" s="130"/>
      <c r="M288" s="130"/>
      <c r="N288" s="228">
        <f>SUM($C288:M288)*((1+$B288)^(N$145)-1)</f>
        <v>3365.1579507376518</v>
      </c>
    </row>
    <row r="289" spans="1:14" ht="18" customHeight="1" x14ac:dyDescent="0.45">
      <c r="A289" s="54" t="s">
        <v>72</v>
      </c>
      <c r="B289" s="178"/>
      <c r="C289" s="225">
        <f>SUM(C277:C288)</f>
        <v>5990968.6020471146</v>
      </c>
      <c r="D289" s="73">
        <f>SUM(D277:D288)</f>
        <v>4508.7682867104504</v>
      </c>
      <c r="E289" s="73">
        <f>SUM(E277:E288)</f>
        <v>28922.620751553488</v>
      </c>
      <c r="F289" s="73">
        <f t="shared" ref="F289:N289" si="92">SUM(F277:F288)</f>
        <v>63912.604486782089</v>
      </c>
      <c r="G289" s="73">
        <f t="shared" si="92"/>
        <v>106043.52595505232</v>
      </c>
      <c r="H289" s="73">
        <f t="shared" si="92"/>
        <v>150219.78134887494</v>
      </c>
      <c r="I289" s="73">
        <f t="shared" si="92"/>
        <v>195203.60798378149</v>
      </c>
      <c r="J289" s="73">
        <f t="shared" si="92"/>
        <v>247550.7606052756</v>
      </c>
      <c r="K289" s="73">
        <f t="shared" si="92"/>
        <v>307791.94240776042</v>
      </c>
      <c r="L289" s="73">
        <f t="shared" si="92"/>
        <v>370950.25946145435</v>
      </c>
      <c r="M289" s="73">
        <f t="shared" si="92"/>
        <v>427312.04123873543</v>
      </c>
      <c r="N289" s="73">
        <f t="shared" si="92"/>
        <v>236657.53261165204</v>
      </c>
    </row>
    <row r="290" spans="1:14" ht="18" customHeight="1" x14ac:dyDescent="0.45">
      <c r="A290" s="33"/>
      <c r="B290" s="39"/>
      <c r="C290" s="39"/>
      <c r="D290" s="39"/>
      <c r="E290" s="39"/>
      <c r="F290" s="39"/>
      <c r="G290" s="39"/>
      <c r="H290" s="39"/>
      <c r="I290" s="39"/>
      <c r="J290" s="39"/>
      <c r="K290" s="39"/>
      <c r="L290" s="39"/>
      <c r="M290" s="39"/>
      <c r="N290" s="39"/>
    </row>
    <row r="291" spans="1:14" ht="18" customHeight="1" x14ac:dyDescent="0.45">
      <c r="A291" s="33"/>
      <c r="B291" s="39"/>
      <c r="C291" s="39"/>
      <c r="D291" s="39"/>
      <c r="E291" s="39"/>
      <c r="F291" s="39"/>
      <c r="G291" s="39"/>
      <c r="H291" s="39"/>
      <c r="I291" s="39"/>
      <c r="J291" s="39"/>
      <c r="K291" s="39"/>
      <c r="L291" s="39"/>
      <c r="M291" s="39"/>
      <c r="N291" s="39"/>
    </row>
    <row r="292" spans="1:14" ht="26.65" x14ac:dyDescent="0.45">
      <c r="A292" s="66" t="s">
        <v>154</v>
      </c>
      <c r="B292" s="241" t="s">
        <v>178</v>
      </c>
      <c r="C292" s="243" t="s">
        <v>54</v>
      </c>
    </row>
    <row r="293" spans="1:14" ht="18" customHeight="1" x14ac:dyDescent="0.45">
      <c r="A293" s="33"/>
      <c r="B293" s="209" cm="1">
        <f t="array" ref="B293:B304">TRANSPOSE(Inputs!C50:N50)</f>
        <v>7.0499999999999993E-2</v>
      </c>
      <c r="C293" s="177">
        <v>0</v>
      </c>
      <c r="D293" s="184">
        <v>0</v>
      </c>
      <c r="E293" s="184">
        <v>0</v>
      </c>
      <c r="F293" s="184">
        <v>0</v>
      </c>
      <c r="G293" s="184">
        <v>0</v>
      </c>
      <c r="H293" s="184">
        <v>0</v>
      </c>
      <c r="I293" s="184">
        <v>0</v>
      </c>
      <c r="J293" s="184">
        <v>0</v>
      </c>
      <c r="K293" s="184">
        <v>0</v>
      </c>
      <c r="L293" s="184">
        <v>0</v>
      </c>
      <c r="M293" s="184">
        <v>0</v>
      </c>
      <c r="N293" s="184">
        <v>0</v>
      </c>
    </row>
    <row r="294" spans="1:14" ht="18" customHeight="1" x14ac:dyDescent="0.45">
      <c r="A294" s="33"/>
      <c r="B294" s="209">
        <v>7.1800000000000003E-2</v>
      </c>
      <c r="C294" s="177" cm="1">
        <f t="array" ref="C294:C304">-TRANSPOSE(D16:N16)</f>
        <v>-16497.531873</v>
      </c>
      <c r="D294" s="184">
        <f>SUM($C294:C294)*((1+$B294)^(D$146)-1)</f>
        <v>-227.04570337051206</v>
      </c>
      <c r="E294" s="35">
        <f>SUM($C294:D294)*((1+$B294)^(E$144)-1)</f>
        <v>-1199.9739454512489</v>
      </c>
      <c r="F294" s="35">
        <f>SUM($C294:E294)*((1+$B294)^(F$144)-1)</f>
        <v>-1286.0710359868131</v>
      </c>
      <c r="G294" s="35">
        <f>SUM($C294:F294)*((1+$B294)^(G$144)-1)</f>
        <v>-1378.3455181455774</v>
      </c>
      <c r="H294" s="35">
        <f>SUM($C294:G294)*((1+$B294)^(H$144)-1)</f>
        <v>-1481.4300863924593</v>
      </c>
      <c r="I294" s="35">
        <f>SUM($C294:H294)*((1+$B294)^(I$144)-1)</f>
        <v>-1583.5319391246749</v>
      </c>
      <c r="J294" s="35">
        <f>SUM($C294:I294)*((1+$B294)^(J$144)-1)</f>
        <v>-1697.1489832659997</v>
      </c>
      <c r="K294" s="35">
        <f>SUM($C294:J294)*((1+$B294)^(K$144)-1)</f>
        <v>-1818.9179518494345</v>
      </c>
      <c r="L294" s="35">
        <f>SUM($C294:K294)*((1+$B294)^(L$144)-1)</f>
        <v>-1954.9523273195034</v>
      </c>
      <c r="M294" s="35">
        <f>SUM($C294:L294)*((1+$B294)^(M$144)-1)</f>
        <v>-2089.6898734621968</v>
      </c>
      <c r="N294" s="35">
        <f>SUM($C294:M294)*((1+$B294)^(N$144)-1)</f>
        <v>-1109.6184939161287</v>
      </c>
    </row>
    <row r="295" spans="1:14" ht="18" customHeight="1" x14ac:dyDescent="0.45">
      <c r="A295" s="33"/>
      <c r="B295" s="209">
        <v>6.5100000000000005E-2</v>
      </c>
      <c r="C295" s="177">
        <v>-34411.330964000001</v>
      </c>
      <c r="D295" s="35"/>
      <c r="E295" s="184">
        <f>SUM($C295:D295)*((1+$B295)^(E$146)-1)</f>
        <v>-890.73377027038271</v>
      </c>
      <c r="F295" s="35">
        <f>SUM($C295:E295)*((1+$B295)^(F$144)-1)</f>
        <v>-2296.5413162765931</v>
      </c>
      <c r="G295" s="35">
        <f>SUM($C295:F295)*((1+$B295)^(G$144)-1)</f>
        <v>-2445.9405669171779</v>
      </c>
      <c r="H295" s="35">
        <f>SUM($C295:G295)*((1+$B295)^(H$144)-1)</f>
        <v>-2612.4238967385345</v>
      </c>
      <c r="I295" s="35">
        <f>SUM($C295:H295)*((1+$B295)^(I$144)-1)</f>
        <v>-2775.0075229440695</v>
      </c>
      <c r="J295" s="35">
        <f>SUM($C295:I295)*((1+$B295)^(J$144)-1)</f>
        <v>-2955.532924996056</v>
      </c>
      <c r="K295" s="35">
        <f>SUM($C295:J295)*((1+$B295)^(K$144)-1)</f>
        <v>-3147.8022306290522</v>
      </c>
      <c r="L295" s="35">
        <f>SUM($C295:K295)*((1+$B295)^(L$144)-1)</f>
        <v>-3362.0578851050441</v>
      </c>
      <c r="M295" s="35">
        <f>SUM($C295:L295)*((1+$B295)^(M$144)-1)</f>
        <v>-3571.2948175782576</v>
      </c>
      <c r="N295" s="35">
        <f>SUM($C295:M295)*((1+$B295)^(N$144)-1)</f>
        <v>-1887.4785377739795</v>
      </c>
    </row>
    <row r="296" spans="1:14" ht="18" customHeight="1" x14ac:dyDescent="0.45">
      <c r="A296" s="33"/>
      <c r="B296" s="209">
        <v>7.5600000000000001E-2</v>
      </c>
      <c r="C296" s="177">
        <v>-41232.312978000002</v>
      </c>
      <c r="D296" s="35"/>
      <c r="E296" s="35"/>
      <c r="F296" s="184">
        <f>SUM($C296:E296)*((1+$B296)^(F$146)-1)</f>
        <v>-1235.7702670223632</v>
      </c>
      <c r="G296" s="35">
        <f>SUM($C296:F296)*((1+$B296)^(G$144)-1)</f>
        <v>-3208.3085740970591</v>
      </c>
      <c r="H296" s="35">
        <f>SUM($C296:G296)*((1+$B296)^(H$144)-1)</f>
        <v>-3460.4879141351607</v>
      </c>
      <c r="I296" s="35">
        <f>SUM($C296:H296)*((1+$B296)^(I$144)-1)</f>
        <v>-3712.1117909425366</v>
      </c>
      <c r="J296" s="35">
        <f>SUM($C296:I296)*((1+$B296)^(J$144)-1)</f>
        <v>-3992.5482782258105</v>
      </c>
      <c r="K296" s="35">
        <f>SUM($C296:J296)*((1+$B296)^(K$144)-1)</f>
        <v>-4294.1707178264887</v>
      </c>
      <c r="L296" s="35">
        <f>SUM($C296:K296)*((1+$B296)^(L$144)-1)</f>
        <v>-4631.7009499168344</v>
      </c>
      <c r="M296" s="35">
        <f>SUM($C296:L296)*((1+$B296)^(M$144)-1)</f>
        <v>-4968.4877204961922</v>
      </c>
      <c r="N296" s="35">
        <f>SUM($C296:M296)*((1+$B296)^(N$144)-1)</f>
        <v>-2645.2360537574573</v>
      </c>
    </row>
    <row r="297" spans="1:14" ht="18" customHeight="1" x14ac:dyDescent="0.45">
      <c r="A297" s="33"/>
      <c r="B297" s="209">
        <v>7.0000000000000007E-2</v>
      </c>
      <c r="C297" s="177">
        <v>-66777.41462299999</v>
      </c>
      <c r="D297" s="35"/>
      <c r="E297" s="35"/>
      <c r="F297" s="35"/>
      <c r="G297" s="184">
        <f>SUM($C297:F297)*((1+$B297)^(G$146)-1)</f>
        <v>-1856.0564980482734</v>
      </c>
      <c r="H297" s="35">
        <f>SUM($C297:G297)*((1+$B297)^(H$144)-1)</f>
        <v>-4814.546363308019</v>
      </c>
      <c r="I297" s="35">
        <f>SUM($C297:H297)*((1+$B297)^(I$144)-1)</f>
        <v>-5137.7218481149175</v>
      </c>
      <c r="J297" s="35">
        <f>SUM($C297:I297)*((1+$B297)^(J$144)-1)</f>
        <v>-5497.1078015100456</v>
      </c>
      <c r="K297" s="35">
        <f>SUM($C297:J297)*((1+$B297)^(K$144)-1)</f>
        <v>-5881.6329639390588</v>
      </c>
      <c r="L297" s="35">
        <f>SUM($C297:K297)*((1+$B297)^(L$144)-1)</f>
        <v>-6310.8881629841635</v>
      </c>
      <c r="M297" s="35">
        <f>SUM($C297:L297)*((1+$B297)^(M$144)-1)</f>
        <v>-6734.5052989988617</v>
      </c>
      <c r="N297" s="35">
        <f>SUM($C297:M297)*((1+$B297)^(N$144)-1)</f>
        <v>-3571.5114374384352</v>
      </c>
    </row>
    <row r="298" spans="1:14" ht="18" customHeight="1" x14ac:dyDescent="0.45">
      <c r="A298" s="33"/>
      <c r="B298" s="209">
        <v>6.4000000000000001E-2</v>
      </c>
      <c r="C298" s="177">
        <v>-100606.975593</v>
      </c>
      <c r="D298" s="35"/>
      <c r="E298" s="35"/>
      <c r="F298" s="35"/>
      <c r="G298" s="35"/>
      <c r="H298" s="184">
        <f>SUM($C298:G298)*((1+$B298)^(H$146)-1)</f>
        <v>-2578.5201544644192</v>
      </c>
      <c r="I298" s="35">
        <f>SUM($C298:H298)*((1+$B298)^(I$144)-1)</f>
        <v>-6599.2100702503067</v>
      </c>
      <c r="J298" s="35">
        <f>SUM($C298:I298)*((1+$B298)^(J$144)-1)</f>
        <v>-7021.2613792625343</v>
      </c>
      <c r="K298" s="35">
        <f>SUM($C298:J298)*((1+$B298)^(K$144)-1)</f>
        <v>-7470.3049048495832</v>
      </c>
      <c r="L298" s="35">
        <f>SUM($C298:K298)*((1+$B298)^(L$144)-1)</f>
        <v>-7970.5263002173269</v>
      </c>
      <c r="M298" s="35">
        <f>SUM($C298:L298)*((1+$B298)^(M$144)-1)</f>
        <v>-8457.82052459226</v>
      </c>
      <c r="N298" s="35">
        <f>SUM($C298:M298)*((1+$B298)^(N$144)-1)</f>
        <v>-4466.6226843466447</v>
      </c>
    </row>
    <row r="299" spans="1:14" ht="18" customHeight="1" x14ac:dyDescent="0.45">
      <c r="A299" s="33"/>
      <c r="B299" s="209">
        <v>6.2600000000000003E-2</v>
      </c>
      <c r="C299" s="177">
        <v>-165552.05482699999</v>
      </c>
      <c r="D299" s="35"/>
      <c r="E299" s="35"/>
      <c r="F299" s="35"/>
      <c r="G299" s="35"/>
      <c r="H299" s="35"/>
      <c r="I299" s="184">
        <f>SUM($C299:H299)*((1+$B299)^(I$146)-1)</f>
        <v>-4123.6546285651966</v>
      </c>
      <c r="J299" s="35">
        <f>SUM($C299:I299)*((1+$B299)^(J$144)-1)</f>
        <v>-10614.206459752992</v>
      </c>
      <c r="K299" s="35">
        <f>SUM($C299:J299)*((1+$B299)^(K$144)-1)</f>
        <v>-11278.187056219958</v>
      </c>
      <c r="L299" s="35">
        <f>SUM($C299:K299)*((1+$B299)^(L$144)-1)</f>
        <v>-12017.544544606018</v>
      </c>
      <c r="M299" s="35">
        <f>SUM($C299:L299)*((1+$B299)^(M$144)-1)</f>
        <v>-12735.471104924132</v>
      </c>
      <c r="N299" s="35">
        <f>SUM($C299:M299)*((1+$B299)^(N$144)-1)</f>
        <v>-6719.0558691951674</v>
      </c>
    </row>
    <row r="300" spans="1:14" ht="18" customHeight="1" x14ac:dyDescent="0.45">
      <c r="A300" s="33"/>
      <c r="B300" s="209">
        <v>5.8900000000000001E-2</v>
      </c>
      <c r="C300" s="177">
        <v>-238309.77238400001</v>
      </c>
      <c r="D300" s="35"/>
      <c r="E300" s="35"/>
      <c r="F300" s="35"/>
      <c r="G300" s="35"/>
      <c r="H300" s="35"/>
      <c r="I300" s="35"/>
      <c r="J300" s="184">
        <f>SUM($C300:I300)*((1+$B300)^(J$146)-1)</f>
        <v>-5590.9713036458015</v>
      </c>
      <c r="K300" s="35">
        <f>SUM($C300:J300)*((1+$B300)^(K$144)-1)</f>
        <v>-14355.637125750165</v>
      </c>
      <c r="L300" s="35">
        <f>SUM($C300:K300)*((1+$B300)^(L$144)-1)</f>
        <v>-15243.43973811586</v>
      </c>
      <c r="M300" s="35">
        <f>SUM($C300:L300)*((1+$B300)^(M$144)-1)</f>
        <v>-16097.795022812659</v>
      </c>
      <c r="N300" s="35">
        <f>SUM($C300:M300)*((1+$B300)^(N$144)-1)</f>
        <v>-8470.8442204167332</v>
      </c>
    </row>
    <row r="301" spans="1:14" ht="18" customHeight="1" x14ac:dyDescent="0.45">
      <c r="A301" s="33"/>
      <c r="B301" s="209">
        <v>5.6899999999999999E-2</v>
      </c>
      <c r="C301" s="177">
        <v>-333431.90610600001</v>
      </c>
      <c r="D301" s="35"/>
      <c r="E301" s="35"/>
      <c r="F301" s="35"/>
      <c r="G301" s="35"/>
      <c r="H301" s="35"/>
      <c r="I301" s="35"/>
      <c r="J301" s="35"/>
      <c r="K301" s="184">
        <f>SUM($C301:J301)*((1+$B301)^(K$146)-1)</f>
        <v>-7561.3081293602718</v>
      </c>
      <c r="L301" s="35">
        <f>SUM($C301:K301)*((1+$B301)^(L$144)-1)</f>
        <v>-19443.469674532083</v>
      </c>
      <c r="M301" s="35">
        <f>SUM($C301:L301)*((1+$B301)^(M$144)-1)</f>
        <v>-20494.418045041391</v>
      </c>
      <c r="N301" s="35">
        <f>SUM($C301:M301)*((1+$B301)^(N$144)-1)</f>
        <v>-10769.157007322139</v>
      </c>
    </row>
    <row r="302" spans="1:14" ht="18" customHeight="1" x14ac:dyDescent="0.45">
      <c r="A302" s="33"/>
      <c r="B302" s="209">
        <v>4.99E-2</v>
      </c>
      <c r="C302" s="177">
        <v>-433902.34761800006</v>
      </c>
      <c r="D302" s="35"/>
      <c r="E302" s="35"/>
      <c r="F302" s="35"/>
      <c r="G302" s="35"/>
      <c r="H302" s="35"/>
      <c r="I302" s="35"/>
      <c r="J302" s="35"/>
      <c r="K302" s="35"/>
      <c r="L302" s="184">
        <f>SUM($C302:K302)*((1+$B302)^(L$146)-1)</f>
        <v>-8705.4734753978155</v>
      </c>
      <c r="M302" s="35">
        <f>SUM($C302:L302)*((1+$B302)^(M$144)-1)</f>
        <v>-22070.642347572561</v>
      </c>
      <c r="N302" s="35">
        <f>SUM($C302:M302)*((1+$B302)^(N$144)-1)</f>
        <v>-11539.885311894383</v>
      </c>
    </row>
    <row r="303" spans="1:14" ht="18" customHeight="1" x14ac:dyDescent="0.45">
      <c r="A303" s="33"/>
      <c r="B303" s="209">
        <v>4.4499999999999998E-2</v>
      </c>
      <c r="C303" s="177">
        <v>-514427.20127400005</v>
      </c>
      <c r="D303" s="35"/>
      <c r="E303" s="35"/>
      <c r="F303" s="35"/>
      <c r="G303" s="35"/>
      <c r="H303" s="35"/>
      <c r="I303" s="35"/>
      <c r="J303" s="35"/>
      <c r="K303" s="35"/>
      <c r="L303" s="35"/>
      <c r="M303" s="184">
        <f>SUM($C303:L303)*((1+$B303)^(M$146)-1)</f>
        <v>-9155.9498223645878</v>
      </c>
      <c r="N303" s="35">
        <f>SUM($C303:M303)*((1+$B303)^(N$144)-1)</f>
        <v>-11610.639892169229</v>
      </c>
    </row>
    <row r="304" spans="1:14" ht="18" customHeight="1" x14ac:dyDescent="0.45">
      <c r="A304" s="33"/>
      <c r="B304" s="209">
        <v>5.2999999999999999E-2</v>
      </c>
      <c r="C304" s="224">
        <v>-288466.44651400001</v>
      </c>
      <c r="D304" s="130"/>
      <c r="E304" s="130"/>
      <c r="F304" s="130"/>
      <c r="G304" s="130"/>
      <c r="H304" s="130"/>
      <c r="I304" s="130"/>
      <c r="J304" s="130"/>
      <c r="K304" s="130"/>
      <c r="L304" s="130"/>
      <c r="M304" s="130"/>
      <c r="N304" s="228">
        <f>SUM($C304:M304)*((1+$B304)^(N$146)-1)</f>
        <v>-2375.3547268690213</v>
      </c>
    </row>
    <row r="305" spans="1:14" ht="18" customHeight="1" x14ac:dyDescent="0.45">
      <c r="A305" s="54" t="s">
        <v>72</v>
      </c>
      <c r="B305" s="178"/>
      <c r="C305" s="179">
        <f>SUM(C293:C304)</f>
        <v>-2233615.2947540004</v>
      </c>
      <c r="D305" s="73">
        <f>SUM(D293:D304)</f>
        <v>-227.04570337051206</v>
      </c>
      <c r="E305" s="73">
        <f t="shared" ref="E305:N305" si="93">SUM(E293:E304)</f>
        <v>-2090.7077157216318</v>
      </c>
      <c r="F305" s="73">
        <f t="shared" si="93"/>
        <v>-4818.3826192857696</v>
      </c>
      <c r="G305" s="73">
        <f t="shared" si="93"/>
        <v>-8888.651157208089</v>
      </c>
      <c r="H305" s="73">
        <f t="shared" si="93"/>
        <v>-14947.408415038593</v>
      </c>
      <c r="I305" s="73">
        <f t="shared" si="93"/>
        <v>-23931.237799941704</v>
      </c>
      <c r="J305" s="73">
        <f t="shared" si="93"/>
        <v>-37368.777130659233</v>
      </c>
      <c r="K305" s="73">
        <f t="shared" si="93"/>
        <v>-55807.961080424015</v>
      </c>
      <c r="L305" s="73">
        <f t="shared" si="93"/>
        <v>-79640.053058194651</v>
      </c>
      <c r="M305" s="73">
        <f t="shared" si="93"/>
        <v>-106376.0745778431</v>
      </c>
      <c r="N305" s="73">
        <f t="shared" si="93"/>
        <v>-65165.404235099319</v>
      </c>
    </row>
    <row r="306" spans="1:14" ht="18" customHeight="1" x14ac:dyDescent="0.45">
      <c r="A306" s="33"/>
      <c r="B306" s="178"/>
      <c r="C306" s="176"/>
      <c r="D306" s="135"/>
      <c r="E306" s="135"/>
      <c r="F306" s="135"/>
      <c r="G306" s="135"/>
      <c r="H306" s="135"/>
      <c r="I306" s="135"/>
      <c r="J306" s="135"/>
      <c r="K306" s="135"/>
      <c r="L306" s="135"/>
      <c r="M306" s="135"/>
      <c r="N306" s="135"/>
    </row>
    <row r="307" spans="1:14" ht="18" customHeight="1" x14ac:dyDescent="0.45">
      <c r="A307" s="33"/>
      <c r="B307" s="39"/>
      <c r="C307" s="135"/>
      <c r="D307" s="135"/>
      <c r="E307" s="135"/>
      <c r="F307" s="135"/>
      <c r="G307" s="135"/>
      <c r="H307" s="135"/>
      <c r="I307" s="135"/>
      <c r="J307" s="135"/>
      <c r="K307" s="135"/>
      <c r="L307" s="135"/>
      <c r="M307" s="135"/>
      <c r="N307" s="135"/>
    </row>
    <row r="308" spans="1:14" ht="18" customHeight="1" x14ac:dyDescent="0.45">
      <c r="A308" s="66" t="s">
        <v>149</v>
      </c>
      <c r="C308" s="135"/>
      <c r="D308" s="135"/>
      <c r="E308" s="135"/>
      <c r="F308" s="135"/>
      <c r="G308" s="135"/>
      <c r="H308" s="135"/>
      <c r="I308" s="135"/>
      <c r="J308" s="135"/>
      <c r="K308" s="135"/>
      <c r="L308" s="135"/>
      <c r="M308" s="135"/>
      <c r="N308" s="135"/>
    </row>
    <row r="309" spans="1:14" ht="18" customHeight="1" x14ac:dyDescent="0.45">
      <c r="A309" s="33"/>
      <c r="B309" s="39" t="s">
        <v>16</v>
      </c>
      <c r="C309" s="35">
        <f>SUM($C277:C277,$C293:C293)</f>
        <v>31660.431258072822</v>
      </c>
      <c r="D309" s="35">
        <f>SUM($C277:D277,$C293:D293)</f>
        <v>32943.569594907225</v>
      </c>
      <c r="E309" s="35">
        <f>SUM($C277:E277,$C293:E293)</f>
        <v>35264.446846358383</v>
      </c>
      <c r="F309" s="35">
        <f>SUM($C277:F277,$C293:F293)</f>
        <v>37748.830095566875</v>
      </c>
      <c r="G309" s="35">
        <f>SUM($C277:G277,$C293:G293)</f>
        <v>40408.238353840134</v>
      </c>
      <c r="H309" s="35">
        <f>SUM($C277:H277,$C293:H293)</f>
        <v>43263.070752082349</v>
      </c>
      <c r="I309" s="35">
        <f>SUM($C277:I277,$C293:I293)</f>
        <v>46310.957728846159</v>
      </c>
      <c r="J309" s="35">
        <f>SUM($C277:J277,$C293:J293)</f>
        <v>49573.568599721882</v>
      </c>
      <c r="K309" s="35">
        <f>SUM($C277:K277,$C293:K293)</f>
        <v>53066.030681127122</v>
      </c>
      <c r="L309" s="35">
        <f>SUM($C277:L277,$C293:L293)</f>
        <v>56815.13308712696</v>
      </c>
      <c r="M309" s="35">
        <f>SUM($C277:M277,$C293:M293)</f>
        <v>60817.763996330788</v>
      </c>
      <c r="N309" s="35">
        <f>SUM($C277:N277,$C293:N293)</f>
        <v>62941.221231380645</v>
      </c>
    </row>
    <row r="310" spans="1:14" ht="18" customHeight="1" x14ac:dyDescent="0.45">
      <c r="A310" s="33"/>
      <c r="B310" s="39" t="s">
        <v>16</v>
      </c>
      <c r="C310" s="35"/>
      <c r="D310" s="35">
        <f>SUM($C278:D278,$C294:D294)</f>
        <v>146714.60270919738</v>
      </c>
      <c r="E310" s="35">
        <f>SUM($C278:E278,$C294:E294)</f>
        <v>157241.24829198371</v>
      </c>
      <c r="F310" s="35">
        <f>SUM($C278:F278,$C294:F294)</f>
        <v>168523.17157160045</v>
      </c>
      <c r="G310" s="35">
        <f>SUM($C278:G278,$C294:G294)</f>
        <v>180614.56306817522</v>
      </c>
      <c r="H310" s="35">
        <f>SUM($C278:H278,$C294:H294)</f>
        <v>193610.25312815036</v>
      </c>
      <c r="I310" s="35">
        <f>SUM($C278:I278,$C294:I294)</f>
        <v>207501.62098274103</v>
      </c>
      <c r="J310" s="35">
        <f>SUM($C278:J278,$C294:J294)</f>
        <v>222389.6824408664</v>
      </c>
      <c r="K310" s="35">
        <f>SUM($C278:K278,$C294:K294)</f>
        <v>238345.94940471818</v>
      </c>
      <c r="L310" s="35">
        <f>SUM($C278:L278,$C294:L294)</f>
        <v>255495.56366004844</v>
      </c>
      <c r="M310" s="35">
        <f>SUM($C278:M278,$C294:M294)</f>
        <v>273827.14890759496</v>
      </c>
      <c r="N310" s="35">
        <f>SUM($C278:N278,$C294:N294)</f>
        <v>283561.16076830064</v>
      </c>
    </row>
    <row r="311" spans="1:14" ht="18" customHeight="1" x14ac:dyDescent="0.45">
      <c r="A311" s="33"/>
      <c r="B311" s="39" t="s">
        <v>16</v>
      </c>
      <c r="C311" s="35"/>
      <c r="D311" s="35"/>
      <c r="E311" s="35">
        <f>SUM($C279:E279,$C295:E295)</f>
        <v>448121.05169189372</v>
      </c>
      <c r="F311" s="35">
        <f>SUM($C279:F279,$C295:F295)</f>
        <v>477273.12870637781</v>
      </c>
      <c r="G311" s="35">
        <f>SUM($C279:G279,$C295:G295)</f>
        <v>508321.66559716046</v>
      </c>
      <c r="H311" s="35">
        <f>SUM($C279:H279,$C295:H295)</f>
        <v>541483.52604027034</v>
      </c>
      <c r="I311" s="35">
        <f>SUM($C279:I279,$C295:I295)</f>
        <v>576709.20756896061</v>
      </c>
      <c r="J311" s="35">
        <f>SUM($C279:J279,$C295:J295)</f>
        <v>614226.4613791469</v>
      </c>
      <c r="K311" s="35">
        <f>SUM($C279:K279,$C295:K295)</f>
        <v>654184.36346576933</v>
      </c>
      <c r="L311" s="35">
        <f>SUM($C279:L279,$C295:L295)</f>
        <v>696862.00644962909</v>
      </c>
      <c r="M311" s="35">
        <f>SUM($C279:M279,$C295:M295)</f>
        <v>742195.68315101974</v>
      </c>
      <c r="N311" s="35">
        <f>SUM($C279:N279,$C295:N295)</f>
        <v>766155.15616654721</v>
      </c>
    </row>
    <row r="312" spans="1:14" ht="18" customHeight="1" x14ac:dyDescent="0.45">
      <c r="A312" s="33"/>
      <c r="B312" s="39" t="s">
        <v>16</v>
      </c>
      <c r="C312" s="35"/>
      <c r="D312" s="35"/>
      <c r="E312" s="35"/>
      <c r="F312" s="35">
        <f>SUM($C280:F280,$C296:F296)</f>
        <v>448404.68853767443</v>
      </c>
      <c r="G312" s="35">
        <f>SUM($C280:G280,$C296:G296)</f>
        <v>482280.0249544495</v>
      </c>
      <c r="H312" s="35">
        <f>SUM($C280:H280,$C296:H296)</f>
        <v>518818.02918632259</v>
      </c>
      <c r="I312" s="35">
        <f>SUM($C280:I280,$C296:I296)</f>
        <v>558012.8363037291</v>
      </c>
      <c r="J312" s="35">
        <f>SUM($C280:J280,$C296:J296)</f>
        <v>600168.66793946247</v>
      </c>
      <c r="K312" s="35">
        <f>SUM($C280:K280,$C296:K296)</f>
        <v>645509.21868071298</v>
      </c>
      <c r="L312" s="35">
        <f>SUM($C280:L280,$C296:L296)</f>
        <v>694413.62554702791</v>
      </c>
      <c r="M312" s="35">
        <f>SUM($C280:M280,$C296:M296)</f>
        <v>746874.03860495624</v>
      </c>
      <c r="N312" s="35">
        <f>SUM($C280:N280,$C296:N296)</f>
        <v>774804.10179971473</v>
      </c>
    </row>
    <row r="313" spans="1:14" ht="18" customHeight="1" x14ac:dyDescent="0.45">
      <c r="A313" s="33"/>
      <c r="B313" s="39" t="s">
        <v>16</v>
      </c>
      <c r="C313" s="35"/>
      <c r="D313" s="35"/>
      <c r="E313" s="35"/>
      <c r="F313" s="35"/>
      <c r="G313" s="35">
        <f>SUM($C281:G281,$C297:G297)</f>
        <v>517803.04773190815</v>
      </c>
      <c r="H313" s="35">
        <f>SUM($C281:H281,$C297:H297)</f>
        <v>554126.24018665974</v>
      </c>
      <c r="I313" s="35">
        <f>SUM($C281:I281,$C297:I297)</f>
        <v>592887.61984441755</v>
      </c>
      <c r="J313" s="35">
        <f>SUM($C281:J281,$C297:J297)</f>
        <v>634360.37543785898</v>
      </c>
      <c r="K313" s="35">
        <f>SUM($C281:K281,$C297:K297)</f>
        <v>678734.16893282486</v>
      </c>
      <c r="L313" s="35">
        <f>SUM($C281:L281,$C297:L297)</f>
        <v>726346.46467297536</v>
      </c>
      <c r="M313" s="35">
        <f>SUM($C281:M281,$C297:M297)</f>
        <v>777154.7264704596</v>
      </c>
      <c r="N313" s="35">
        <f>SUM($C281:N281,$C297:N297)</f>
        <v>804099.8813214117</v>
      </c>
    </row>
    <row r="314" spans="1:14" ht="18" customHeight="1" x14ac:dyDescent="0.45">
      <c r="A314" s="33"/>
      <c r="B314" s="39" t="s">
        <v>16</v>
      </c>
      <c r="C314" s="35"/>
      <c r="D314" s="35"/>
      <c r="E314" s="35"/>
      <c r="F314" s="35"/>
      <c r="G314" s="35"/>
      <c r="H314" s="35">
        <f>SUM($C282:H282,$C298:H298)</f>
        <v>421716.39340676222</v>
      </c>
      <c r="I314" s="35">
        <f>SUM($C282:I282,$C298:I298)</f>
        <v>448687.19051346631</v>
      </c>
      <c r="J314" s="35">
        <f>SUM($C282:J282,$C298:J298)</f>
        <v>477382.90016315848</v>
      </c>
      <c r="K314" s="35">
        <f>SUM($C282:K282,$C298:K298)</f>
        <v>507913.83883143967</v>
      </c>
      <c r="L314" s="35">
        <f>SUM($C282:L282,$C298:L298)</f>
        <v>540489.16911921394</v>
      </c>
      <c r="M314" s="35">
        <f>SUM($C282:M282,$C298:M298)</f>
        <v>575056.05802036438</v>
      </c>
      <c r="N314" s="35">
        <f>SUM($C282:N282,$C298:N298)</f>
        <v>593311.02685592172</v>
      </c>
    </row>
    <row r="315" spans="1:14" ht="18" customHeight="1" x14ac:dyDescent="0.45">
      <c r="A315" s="33"/>
      <c r="B315" s="39" t="s">
        <v>16</v>
      </c>
      <c r="C315" s="35"/>
      <c r="D315" s="35"/>
      <c r="E315" s="35"/>
      <c r="F315" s="35"/>
      <c r="G315" s="35"/>
      <c r="H315" s="35"/>
      <c r="I315" s="35">
        <f>SUM($C283:I283,$C299:I299)</f>
        <v>447849.70087520499</v>
      </c>
      <c r="J315" s="35">
        <f>SUM($C283:J283,$C299:J299)</f>
        <v>475865.31491495599</v>
      </c>
      <c r="K315" s="35">
        <f>SUM($C283:K283,$C299:K299)</f>
        <v>505633.46921205329</v>
      </c>
      <c r="L315" s="35">
        <f>SUM($C283:L283,$C299:L299)</f>
        <v>537353.11692606937</v>
      </c>
      <c r="M315" s="35">
        <f>SUM($C283:M283,$C299:M299)</f>
        <v>570967.69230133109</v>
      </c>
      <c r="N315" s="35">
        <f>SUM($C283:N283,$C299:N299)</f>
        <v>588702.2706380781</v>
      </c>
    </row>
    <row r="316" spans="1:14" ht="18" customHeight="1" x14ac:dyDescent="0.45">
      <c r="A316" s="33"/>
      <c r="B316" s="39" t="s">
        <v>16</v>
      </c>
      <c r="C316" s="35"/>
      <c r="D316" s="35"/>
      <c r="E316" s="35"/>
      <c r="F316" s="35"/>
      <c r="G316" s="35"/>
      <c r="H316" s="35"/>
      <c r="I316" s="35"/>
      <c r="J316" s="35">
        <f>SUM($C284:J284,$C300:J300)</f>
        <v>462947.84399577795</v>
      </c>
      <c r="K316" s="35">
        <f>SUM($C284:K284,$C300:K300)</f>
        <v>490196.26954819419</v>
      </c>
      <c r="L316" s="35">
        <f>SUM($C284:L284,$C300:L300)</f>
        <v>519129.83266548358</v>
      </c>
      <c r="M316" s="35">
        <f>SUM($C284:M284,$C300:M300)</f>
        <v>549685.04699660977</v>
      </c>
      <c r="N316" s="35">
        <f>SUM($C284:N284,$C300:N300)</f>
        <v>565763.55093790242</v>
      </c>
    </row>
    <row r="317" spans="1:14" ht="18" customHeight="1" x14ac:dyDescent="0.45">
      <c r="A317" s="33"/>
      <c r="B317" s="39" t="s">
        <v>16</v>
      </c>
      <c r="C317" s="35"/>
      <c r="D317" s="35"/>
      <c r="E317" s="35"/>
      <c r="F317" s="35"/>
      <c r="G317" s="35"/>
      <c r="H317" s="35"/>
      <c r="I317" s="35"/>
      <c r="J317" s="35"/>
      <c r="K317" s="35">
        <f>SUM($C285:K285,$C301:K301)</f>
        <v>504691.2305277444</v>
      </c>
      <c r="L317" s="35">
        <f>SUM($C285:L285,$C301:L301)</f>
        <v>533468.77866099065</v>
      </c>
      <c r="M317" s="35">
        <f>SUM($C285:M285,$C301:M301)</f>
        <v>563801.79594784731</v>
      </c>
      <c r="N317" s="35">
        <f>SUM($C285:N285,$C301:N301)</f>
        <v>579740.82017142151</v>
      </c>
    </row>
    <row r="318" spans="1:14" ht="18" customHeight="1" x14ac:dyDescent="0.45">
      <c r="A318" s="33"/>
      <c r="B318" s="39" t="s">
        <v>16</v>
      </c>
      <c r="C318" s="35"/>
      <c r="D318" s="35"/>
      <c r="E318" s="35"/>
      <c r="F318" s="35"/>
      <c r="G318" s="35"/>
      <c r="H318" s="35"/>
      <c r="I318" s="35"/>
      <c r="J318" s="35"/>
      <c r="K318" s="35"/>
      <c r="L318" s="35">
        <f>SUM($C286:L286,$C302:L302)</f>
        <v>304782.14740356983</v>
      </c>
      <c r="M318" s="35">
        <f>SUM($C286:M286,$C302:M302)</f>
        <v>319980.11148981645</v>
      </c>
      <c r="N318" s="35">
        <f>SUM($C286:N286,$C302:N302)</f>
        <v>327926.53913644381</v>
      </c>
    </row>
    <row r="319" spans="1:14" ht="18" customHeight="1" x14ac:dyDescent="0.45">
      <c r="A319" s="33"/>
      <c r="B319" s="39" t="s">
        <v>16</v>
      </c>
      <c r="C319" s="35"/>
      <c r="D319" s="35"/>
      <c r="E319" s="35"/>
      <c r="F319" s="35"/>
      <c r="G319" s="35"/>
      <c r="H319" s="35"/>
      <c r="I319" s="35"/>
      <c r="J319" s="35"/>
      <c r="K319" s="35"/>
      <c r="L319" s="35"/>
      <c r="M319" s="35">
        <f>SUM($C287:M287,$C303:M303)</f>
        <v>173916.62024259983</v>
      </c>
      <c r="N319" s="35">
        <f>SUM($C287:N287,$C303:N303)</f>
        <v>177773.28225449173</v>
      </c>
    </row>
    <row r="320" spans="1:14" ht="18" customHeight="1" x14ac:dyDescent="0.45">
      <c r="A320" s="33"/>
      <c r="B320" s="39" t="s">
        <v>16</v>
      </c>
      <c r="C320" s="130"/>
      <c r="D320" s="130"/>
      <c r="E320" s="130"/>
      <c r="F320" s="130"/>
      <c r="G320" s="130"/>
      <c r="H320" s="130"/>
      <c r="I320" s="130"/>
      <c r="J320" s="130"/>
      <c r="K320" s="130"/>
      <c r="L320" s="130"/>
      <c r="M320" s="130"/>
      <c r="N320" s="130">
        <f>SUM($C288:N288,$C304:N304)</f>
        <v>-27613.962343653886</v>
      </c>
    </row>
    <row r="321" spans="1:15" ht="18" customHeight="1" x14ac:dyDescent="0.45">
      <c r="A321" s="54" t="s">
        <v>147</v>
      </c>
      <c r="B321" s="39" t="s">
        <v>16</v>
      </c>
      <c r="C321" s="73">
        <f>SUM(C309:C320)</f>
        <v>31660.431258072822</v>
      </c>
      <c r="D321" s="73">
        <f>SUM(D309:D320)</f>
        <v>179658.17230410461</v>
      </c>
      <c r="E321" s="73">
        <f>SUM(E309:E320)</f>
        <v>640626.74683023582</v>
      </c>
      <c r="F321" s="73">
        <f t="shared" ref="F321:N321" si="94">SUM(F309:F320)</f>
        <v>1131949.8189112195</v>
      </c>
      <c r="G321" s="73">
        <f t="shared" si="94"/>
        <v>1729427.5397055335</v>
      </c>
      <c r="H321" s="73">
        <f t="shared" si="94"/>
        <v>2273017.5127002476</v>
      </c>
      <c r="I321" s="73">
        <f t="shared" si="94"/>
        <v>2877959.1338173659</v>
      </c>
      <c r="J321" s="73">
        <f t="shared" si="94"/>
        <v>3536914.8148709489</v>
      </c>
      <c r="K321" s="73">
        <f t="shared" si="94"/>
        <v>4278274.5392845841</v>
      </c>
      <c r="L321" s="73">
        <f t="shared" si="94"/>
        <v>4865155.8381921351</v>
      </c>
      <c r="M321" s="73">
        <f t="shared" si="94"/>
        <v>5354276.6861289293</v>
      </c>
      <c r="N321" s="73">
        <f t="shared" si="94"/>
        <v>5497165.0489379605</v>
      </c>
    </row>
    <row r="322" spans="1:15" ht="18" customHeight="1" x14ac:dyDescent="0.45">
      <c r="A322" s="66"/>
      <c r="C322" s="30"/>
      <c r="D322" s="30"/>
      <c r="E322" s="30"/>
      <c r="F322" s="30"/>
      <c r="G322" s="30"/>
      <c r="H322" s="30"/>
      <c r="I322" s="30"/>
      <c r="J322" s="30"/>
      <c r="K322" s="30"/>
      <c r="L322" s="30"/>
      <c r="M322" s="30"/>
      <c r="N322" s="30"/>
    </row>
    <row r="323" spans="1:15" s="79" customFormat="1" ht="18" customHeight="1" x14ac:dyDescent="0.65">
      <c r="A323" s="66" t="s">
        <v>148</v>
      </c>
      <c r="O323" s="159"/>
    </row>
    <row r="324" spans="1:15" ht="18" customHeight="1" x14ac:dyDescent="0.45">
      <c r="A324" s="233" t="s">
        <v>220</v>
      </c>
      <c r="B324" s="39" t="s">
        <v>16</v>
      </c>
      <c r="C324" s="39"/>
      <c r="D324" s="35">
        <f>C329</f>
        <v>31660.431258072822</v>
      </c>
      <c r="E324" s="35">
        <f>D329</f>
        <v>179658.17230410461</v>
      </c>
      <c r="F324" s="35">
        <f t="shared" ref="F324:N324" si="95">E329</f>
        <v>640626.74683023582</v>
      </c>
      <c r="G324" s="35">
        <f t="shared" si="95"/>
        <v>1131949.8189112195</v>
      </c>
      <c r="H324" s="35">
        <f t="shared" si="95"/>
        <v>1729427.5397055335</v>
      </c>
      <c r="I324" s="35">
        <f t="shared" si="95"/>
        <v>2273017.5127002476</v>
      </c>
      <c r="J324" s="35">
        <f t="shared" si="95"/>
        <v>2877959.1338173659</v>
      </c>
      <c r="K324" s="35">
        <f t="shared" si="95"/>
        <v>3536914.8148709489</v>
      </c>
      <c r="L324" s="35">
        <f t="shared" si="95"/>
        <v>4278274.5392845841</v>
      </c>
      <c r="M324" s="35">
        <f t="shared" si="95"/>
        <v>4865155.8381921351</v>
      </c>
      <c r="N324" s="35">
        <f t="shared" si="95"/>
        <v>5354276.6861289293</v>
      </c>
      <c r="O324" s="159"/>
    </row>
    <row r="325" spans="1:15" ht="18" customHeight="1" x14ac:dyDescent="0.45">
      <c r="A325" s="233" t="s">
        <v>151</v>
      </c>
      <c r="B325" s="39" t="s">
        <v>16</v>
      </c>
      <c r="C325" s="39"/>
      <c r="D325" s="35">
        <f t="shared" ref="D325:N325" si="96">D51</f>
        <v>139082.17695616727</v>
      </c>
      <c r="E325" s="35">
        <f t="shared" si="96"/>
        <v>423687.6684495919</v>
      </c>
      <c r="F325" s="35">
        <f t="shared" si="96"/>
        <v>417825.89649912406</v>
      </c>
      <c r="G325" s="35">
        <f t="shared" si="96"/>
        <v>467063.11693503644</v>
      </c>
      <c r="H325" s="35">
        <f t="shared" si="96"/>
        <v>376763.07366181276</v>
      </c>
      <c r="I325" s="35">
        <f t="shared" si="96"/>
        <v>450906.0483950589</v>
      </c>
      <c r="J325" s="35">
        <f t="shared" si="96"/>
        <v>523966.70269204839</v>
      </c>
      <c r="K325" s="35">
        <f t="shared" si="96"/>
        <v>637125.04119678878</v>
      </c>
      <c r="L325" s="35">
        <f t="shared" si="96"/>
        <v>523428.32701896946</v>
      </c>
      <c r="M325" s="35">
        <f t="shared" si="96"/>
        <v>509000.29248935834</v>
      </c>
      <c r="N325" s="35">
        <f t="shared" si="96"/>
        <v>200141.71562568718</v>
      </c>
      <c r="O325" s="159"/>
    </row>
    <row r="326" spans="1:15" ht="18" customHeight="1" x14ac:dyDescent="0.45">
      <c r="A326" s="233" t="s">
        <v>70</v>
      </c>
      <c r="B326" s="39" t="s">
        <v>16</v>
      </c>
      <c r="C326" s="39"/>
      <c r="D326" s="35">
        <f t="shared" ref="D326:N326" si="97">D264</f>
        <v>-5383.7079918809704</v>
      </c>
      <c r="E326" s="35">
        <f t="shared" si="97"/>
        <v>-24922.057463206107</v>
      </c>
      <c r="F326" s="35">
        <f t="shared" si="97"/>
        <v>-49461.75987363758</v>
      </c>
      <c r="G326" s="35">
        <f t="shared" si="97"/>
        <v>-84922.631293184211</v>
      </c>
      <c r="H326" s="35">
        <f t="shared" si="97"/>
        <v>-116189.74257834075</v>
      </c>
      <c r="I326" s="35">
        <f t="shared" si="97"/>
        <v>-142816.15400421008</v>
      </c>
      <c r="J326" s="35">
        <f t="shared" si="97"/>
        <v>-154982.2663951173</v>
      </c>
      <c r="K326" s="35">
        <f t="shared" si="97"/>
        <v>-178459.43839405209</v>
      </c>
      <c r="L326" s="35">
        <f t="shared" si="97"/>
        <v>-209155.64061823496</v>
      </c>
      <c r="M326" s="35">
        <f t="shared" si="97"/>
        <v>-244500.1145700429</v>
      </c>
      <c r="N326" s="35">
        <f t="shared" si="97"/>
        <v>-131607.17089390082</v>
      </c>
      <c r="O326" s="159"/>
    </row>
    <row r="327" spans="1:15" ht="18" customHeight="1" x14ac:dyDescent="0.45">
      <c r="A327" s="233" t="s">
        <v>57</v>
      </c>
      <c r="B327" s="39" t="s">
        <v>16</v>
      </c>
      <c r="C327" s="39"/>
      <c r="D327" s="35">
        <f t="shared" ref="D327:N327" si="98">D27</f>
        <v>4209.5756392641961</v>
      </c>
      <c r="E327" s="35">
        <f t="shared" si="98"/>
        <v>7004.1273068820237</v>
      </c>
      <c r="F327" s="35">
        <f t="shared" si="98"/>
        <v>14243.424779774905</v>
      </c>
      <c r="G327" s="35">
        <f t="shared" si="98"/>
        <v>23914.157713823319</v>
      </c>
      <c r="H327" s="35">
        <f t="shared" si="98"/>
        <v>31451.499970993995</v>
      </c>
      <c r="I327" s="35">
        <f t="shared" si="98"/>
        <v>39322.364629462245</v>
      </c>
      <c r="J327" s="35">
        <f t="shared" si="98"/>
        <v>52616.839317414284</v>
      </c>
      <c r="K327" s="35">
        <f t="shared" si="98"/>
        <v>53817.031685233596</v>
      </c>
      <c r="L327" s="35">
        <f t="shared" si="98"/>
        <v>65711.498656575204</v>
      </c>
      <c r="M327" s="35">
        <f t="shared" si="98"/>
        <v>34917.394495756627</v>
      </c>
      <c r="N327" s="35">
        <f t="shared" si="98"/>
        <v>0</v>
      </c>
      <c r="O327" s="159"/>
    </row>
    <row r="328" spans="1:15" ht="18" customHeight="1" x14ac:dyDescent="0.45">
      <c r="A328" s="233" t="s">
        <v>115</v>
      </c>
      <c r="B328" s="39" t="s">
        <v>16</v>
      </c>
      <c r="C328" s="222"/>
      <c r="D328" s="130">
        <f t="shared" ref="D328:N328" si="99">D321-SUM(D324:D327)</f>
        <v>10089.696442481305</v>
      </c>
      <c r="E328" s="130">
        <f t="shared" si="99"/>
        <v>55198.836232863367</v>
      </c>
      <c r="F328" s="130">
        <f t="shared" si="99"/>
        <v>108715.51067572238</v>
      </c>
      <c r="G328" s="130">
        <f t="shared" si="99"/>
        <v>191423.07743863855</v>
      </c>
      <c r="H328" s="130">
        <f t="shared" si="99"/>
        <v>251565.1419402482</v>
      </c>
      <c r="I328" s="130">
        <f t="shared" si="99"/>
        <v>257529.36209680699</v>
      </c>
      <c r="J328" s="130">
        <f t="shared" si="99"/>
        <v>237354.4054392376</v>
      </c>
      <c r="K328" s="130">
        <f t="shared" si="99"/>
        <v>228877.08992566494</v>
      </c>
      <c r="L328" s="130">
        <f t="shared" si="99"/>
        <v>206897.1138502406</v>
      </c>
      <c r="M328" s="130">
        <f t="shared" si="99"/>
        <v>189703.27552172262</v>
      </c>
      <c r="N328" s="130">
        <f t="shared" si="99"/>
        <v>74353.818077244796</v>
      </c>
      <c r="O328" s="159"/>
    </row>
    <row r="329" spans="1:15" ht="18" customHeight="1" x14ac:dyDescent="0.45">
      <c r="A329" s="233" t="s">
        <v>221</v>
      </c>
      <c r="B329" s="39" t="s">
        <v>16</v>
      </c>
      <c r="C329" s="231">
        <f>C21</f>
        <v>31660.431258072822</v>
      </c>
      <c r="D329" s="73">
        <f>SUM(D324:D328)</f>
        <v>179658.17230410461</v>
      </c>
      <c r="E329" s="73">
        <f t="shared" ref="E329:N329" si="100">SUM(E324:E328)</f>
        <v>640626.74683023582</v>
      </c>
      <c r="F329" s="73">
        <f t="shared" si="100"/>
        <v>1131949.8189112195</v>
      </c>
      <c r="G329" s="73">
        <f t="shared" si="100"/>
        <v>1729427.5397055335</v>
      </c>
      <c r="H329" s="73">
        <f t="shared" si="100"/>
        <v>2273017.5127002476</v>
      </c>
      <c r="I329" s="73">
        <f t="shared" si="100"/>
        <v>2877959.1338173659</v>
      </c>
      <c r="J329" s="73">
        <f t="shared" si="100"/>
        <v>3536914.8148709489</v>
      </c>
      <c r="K329" s="73">
        <f t="shared" si="100"/>
        <v>4278274.5392845841</v>
      </c>
      <c r="L329" s="73">
        <f t="shared" si="100"/>
        <v>4865155.8381921351</v>
      </c>
      <c r="M329" s="73">
        <f t="shared" si="100"/>
        <v>5354276.6861289293</v>
      </c>
      <c r="N329" s="73">
        <f t="shared" si="100"/>
        <v>5497165.0489379605</v>
      </c>
      <c r="O329" s="159"/>
    </row>
    <row r="330" spans="1:15" ht="18" customHeight="1" x14ac:dyDescent="0.45"/>
    <row r="331" spans="1:15" ht="18" customHeight="1" x14ac:dyDescent="0.65">
      <c r="A331" s="66" t="s">
        <v>155</v>
      </c>
      <c r="B331" s="1" t="s">
        <v>23</v>
      </c>
      <c r="C331" s="133" t="s">
        <v>131</v>
      </c>
      <c r="D331" s="79"/>
      <c r="E331" s="79"/>
      <c r="F331" s="79"/>
      <c r="G331" s="79"/>
      <c r="H331" s="79"/>
      <c r="I331" s="79"/>
      <c r="J331" s="79"/>
      <c r="K331" s="79"/>
      <c r="L331" s="79"/>
      <c r="M331" s="79"/>
      <c r="N331" s="79"/>
    </row>
    <row r="332" spans="1:15" ht="18" customHeight="1" x14ac:dyDescent="0.45">
      <c r="A332" s="33"/>
      <c r="B332" s="209" cm="1">
        <f t="array" ref="B332:B342">TRANSPOSE(Inputs!D45:N45)</f>
        <v>6.4326867547209718E-2</v>
      </c>
      <c r="C332" s="177" cm="1">
        <f t="array" ref="C332:C342">TRANSPOSE(D328:N328)</f>
        <v>10089.696442481305</v>
      </c>
      <c r="D332" s="226">
        <f>$C332*((1+$B332)^D$145-1)*Inputs!D$48</f>
        <v>52.912372517063432</v>
      </c>
      <c r="E332" s="210">
        <f>$C332*((1+$B332)^E$144-1)*Inputs!E$48</f>
        <v>188.08829925299585</v>
      </c>
      <c r="F332" s="210">
        <f>$C332*((1+$B332)^F$144-1)*Inputs!F$48</f>
        <v>188.08829925299585</v>
      </c>
      <c r="G332" s="210">
        <f>$C332*((1+$B332)^G$144-1)*Inputs!G$48</f>
        <v>188.08829925299585</v>
      </c>
      <c r="H332" s="210">
        <f>$C332*((1+$B332)^H$144-1)*Inputs!H$48</f>
        <v>188.61987357543637</v>
      </c>
      <c r="I332" s="210">
        <f>$C332*((1+$B332)^I$144-1)*Inputs!I$48</f>
        <v>188.08829925299585</v>
      </c>
      <c r="J332" s="210">
        <f>$C332*((1+$B332)^J$144-1)*Inputs!J$48</f>
        <v>188.08829925299585</v>
      </c>
      <c r="K332" s="210">
        <f>$C332*((1+$B332)^K$144-1)*Inputs!K$48</f>
        <v>188.08829925299585</v>
      </c>
      <c r="L332" s="210">
        <f>$C332*((1+$B332)^L$144-1)*Inputs!L$48</f>
        <v>188.61987357543637</v>
      </c>
      <c r="M332" s="210">
        <f>$C332*((1+$B332)^M$144-1)*Inputs!M$48</f>
        <v>188.08829925299585</v>
      </c>
      <c r="N332" s="210">
        <f>$C332*((1+$B332)^N$144-1)*Inputs!N$48</f>
        <v>93.352472835413195</v>
      </c>
    </row>
    <row r="333" spans="1:15" ht="18" customHeight="1" x14ac:dyDescent="0.45">
      <c r="A333" s="33"/>
      <c r="B333" s="209">
        <v>5.239123342763756E-2</v>
      </c>
      <c r="C333" s="177">
        <v>55198.836232863367</v>
      </c>
      <c r="D333" s="210"/>
      <c r="E333" s="226">
        <f>$C333*((1+$B333)^E$145-1)*Inputs!E$48</f>
        <v>410.24722866751102</v>
      </c>
      <c r="F333" s="210">
        <f>$C333*((1+$B333)^F$144-1)*Inputs!F$48</f>
        <v>838.07237986230325</v>
      </c>
      <c r="G333" s="210">
        <f>$C333*((1+$B333)^G$144-1)*Inputs!G$48</f>
        <v>838.07237986230325</v>
      </c>
      <c r="H333" s="210">
        <f>$C333*((1+$B333)^H$144-1)*Inputs!H$48</f>
        <v>840.42771614884862</v>
      </c>
      <c r="I333" s="210">
        <f>$C333*((1+$B333)^I$144-1)*Inputs!I$48</f>
        <v>838.07237986230325</v>
      </c>
      <c r="J333" s="210">
        <f>$C333*((1+$B333)^J$144-1)*Inputs!J$48</f>
        <v>838.07237986230325</v>
      </c>
      <c r="K333" s="210">
        <f>$C333*((1+$B333)^K$144-1)*Inputs!K$48</f>
        <v>838.07237986230325</v>
      </c>
      <c r="L333" s="210">
        <f>$C333*((1+$B333)^L$144-1)*Inputs!L$48</f>
        <v>840.42771614884862</v>
      </c>
      <c r="M333" s="210">
        <f>$C333*((1+$B333)^M$144-1)*Inputs!M$48</f>
        <v>838.07237986230325</v>
      </c>
      <c r="N333" s="210">
        <f>$C333*((1+$B333)^N$144-1)*Inputs!N$48</f>
        <v>417.13474751660931</v>
      </c>
    </row>
    <row r="334" spans="1:15" ht="18" customHeight="1" x14ac:dyDescent="0.45">
      <c r="A334" s="33"/>
      <c r="B334" s="209">
        <v>6.5210564262641602E-2</v>
      </c>
      <c r="C334" s="177">
        <v>108715.51067572238</v>
      </c>
      <c r="D334" s="210"/>
      <c r="E334" s="210"/>
      <c r="F334" s="226">
        <f>$C334*((1+$B334)^F$145-1)*Inputs!F$48</f>
        <v>1002.5855500136605</v>
      </c>
      <c r="G334" s="210">
        <f>$C334*((1+$B334)^G$144-1)*Inputs!G$48</f>
        <v>2054.4738511415344</v>
      </c>
      <c r="H334" s="210">
        <f>$C334*((1+$B334)^H$144-1)*Inputs!H$48</f>
        <v>2060.2825858251485</v>
      </c>
      <c r="I334" s="210">
        <f>$C334*((1+$B334)^I$144-1)*Inputs!I$48</f>
        <v>2054.4738511415344</v>
      </c>
      <c r="J334" s="210">
        <f>$C334*((1+$B334)^J$144-1)*Inputs!J$48</f>
        <v>2054.4738511415344</v>
      </c>
      <c r="K334" s="210">
        <f>$C334*((1+$B334)^K$144-1)*Inputs!K$48</f>
        <v>2054.4738511415344</v>
      </c>
      <c r="L334" s="210">
        <f>$C334*((1+$B334)^L$144-1)*Inputs!L$48</f>
        <v>2060.2825858251485</v>
      </c>
      <c r="M334" s="210">
        <f>$C334*((1+$B334)^M$144-1)*Inputs!M$48</f>
        <v>2054.4738511415344</v>
      </c>
      <c r="N334" s="210">
        <f>$C334*((1+$B334)^N$144-1)*Inputs!N$48</f>
        <v>1019.4688329698296</v>
      </c>
    </row>
    <row r="335" spans="1:15" ht="18" customHeight="1" x14ac:dyDescent="0.45">
      <c r="A335" s="33"/>
      <c r="B335" s="209">
        <v>5.6007340817272856E-2</v>
      </c>
      <c r="C335" s="177">
        <v>191423.07743863855</v>
      </c>
      <c r="D335" s="210"/>
      <c r="E335" s="210"/>
      <c r="F335" s="210"/>
      <c r="G335" s="226">
        <f>$C335*((1+$B335)^G$145-1)*Inputs!G$48</f>
        <v>1519.552372300953</v>
      </c>
      <c r="H335" s="210">
        <f>$C335*((1+$B335)^H$144-1)*Inputs!H$48</f>
        <v>3115.6784141425751</v>
      </c>
      <c r="I335" s="210">
        <f>$C335*((1+$B335)^I$144-1)*Inputs!I$48</f>
        <v>3106.9317399222805</v>
      </c>
      <c r="J335" s="210">
        <f>$C335*((1+$B335)^J$144-1)*Inputs!J$48</f>
        <v>3106.9317399222805</v>
      </c>
      <c r="K335" s="210">
        <f>$C335*((1+$B335)^K$144-1)*Inputs!K$48</f>
        <v>3106.9317399222805</v>
      </c>
      <c r="L335" s="210">
        <f>$C335*((1+$B335)^L$144-1)*Inputs!L$48</f>
        <v>3115.6784141425751</v>
      </c>
      <c r="M335" s="210">
        <f>$C335*((1+$B335)^M$144-1)*Inputs!M$48</f>
        <v>3106.9317399222805</v>
      </c>
      <c r="N335" s="210">
        <f>$C335*((1+$B335)^N$144-1)*Inputs!N$48</f>
        <v>1545.085642536136</v>
      </c>
    </row>
    <row r="336" spans="1:15" ht="18" customHeight="1" x14ac:dyDescent="0.45">
      <c r="A336" s="33"/>
      <c r="B336" s="209">
        <v>4.8566588558104418E-2</v>
      </c>
      <c r="C336" s="177">
        <v>251565.1419402482</v>
      </c>
      <c r="D336" s="210"/>
      <c r="E336" s="210"/>
      <c r="F336" s="210"/>
      <c r="G336" s="210"/>
      <c r="H336" s="226">
        <f>$C336*((1+$B336)^H$145-1)*Inputs!H$48</f>
        <v>1744.4961102485029</v>
      </c>
      <c r="I336" s="210">
        <f>$C336*((1+$B336)^I$144-1)*Inputs!I$48</f>
        <v>3540.6385621465556</v>
      </c>
      <c r="J336" s="210">
        <f>$C336*((1+$B336)^J$144-1)*Inputs!J$48</f>
        <v>3540.6385621465556</v>
      </c>
      <c r="K336" s="210">
        <f>$C336*((1+$B336)^K$144-1)*Inputs!K$48</f>
        <v>3540.6385621465556</v>
      </c>
      <c r="L336" s="210">
        <f>$C336*((1+$B336)^L$144-1)*Inputs!L$48</f>
        <v>3550.5712604192158</v>
      </c>
      <c r="M336" s="210">
        <f>$C336*((1+$B336)^M$144-1)*Inputs!M$48</f>
        <v>3540.6385621465556</v>
      </c>
      <c r="N336" s="210">
        <f>$C336*((1+$B336)^N$144-1)*Inputs!N$48</f>
        <v>1763.8963135275908</v>
      </c>
    </row>
    <row r="337" spans="1:14" ht="18" customHeight="1" x14ac:dyDescent="0.45">
      <c r="A337" s="33"/>
      <c r="B337" s="209">
        <v>4.7363493132139597E-2</v>
      </c>
      <c r="C337" s="177">
        <v>257529.36209680699</v>
      </c>
      <c r="D337" s="210"/>
      <c r="E337" s="210"/>
      <c r="F337" s="210"/>
      <c r="G337" s="210"/>
      <c r="H337" s="210"/>
      <c r="I337" s="226">
        <f>$C337*((1+$B337)^I$145-1)*Inputs!I$48</f>
        <v>1732.4412896059994</v>
      </c>
      <c r="J337" s="210">
        <f>$C337*((1+$B337)^J$144-1)*Inputs!J$48</f>
        <v>3534.7946063383661</v>
      </c>
      <c r="K337" s="210">
        <f>$C337*((1+$B337)^K$144-1)*Inputs!K$48</f>
        <v>3534.7946063383661</v>
      </c>
      <c r="L337" s="210">
        <f>$C337*((1+$B337)^L$144-1)*Inputs!L$48</f>
        <v>3544.705252523891</v>
      </c>
      <c r="M337" s="210">
        <f>$C337*((1+$B337)^M$144-1)*Inputs!M$48</f>
        <v>3534.7946063383661</v>
      </c>
      <c r="N337" s="210">
        <f>$C337*((1+$B337)^N$144-1)*Inputs!N$48</f>
        <v>1761.4918074920479</v>
      </c>
    </row>
    <row r="338" spans="1:14" ht="18" customHeight="1" x14ac:dyDescent="0.45">
      <c r="A338" s="33"/>
      <c r="B338" s="209">
        <v>4.2480720370542777E-2</v>
      </c>
      <c r="C338" s="177">
        <v>237354.4054392376</v>
      </c>
      <c r="D338" s="210"/>
      <c r="E338" s="210"/>
      <c r="F338" s="210"/>
      <c r="G338" s="210"/>
      <c r="H338" s="210"/>
      <c r="I338" s="210"/>
      <c r="J338" s="226">
        <f>$C338*((1+$B338)^J$145-1)*Inputs!J$48</f>
        <v>1433.8201812749651</v>
      </c>
      <c r="K338" s="210">
        <f>$C338*((1+$B338)^K$144-1)*Inputs!K$48</f>
        <v>2922.0226703385706</v>
      </c>
      <c r="L338" s="210">
        <f>$C338*((1+$B338)^L$144-1)*Inputs!L$48</f>
        <v>2930.196244474484</v>
      </c>
      <c r="M338" s="210">
        <f>$C338*((1+$B338)^M$144-1)*Inputs!M$48</f>
        <v>2922.0226703385706</v>
      </c>
      <c r="N338" s="210">
        <f>$C338*((1+$B338)^N$144-1)*Inputs!N$48</f>
        <v>1457.8350765133139</v>
      </c>
    </row>
    <row r="339" spans="1:14" ht="18" customHeight="1" x14ac:dyDescent="0.45">
      <c r="A339" s="33"/>
      <c r="B339" s="209">
        <v>4.0592888091034438E-2</v>
      </c>
      <c r="C339" s="177">
        <v>228877.08992566494</v>
      </c>
      <c r="D339" s="210"/>
      <c r="E339" s="210"/>
      <c r="F339" s="210"/>
      <c r="G339" s="210"/>
      <c r="H339" s="210"/>
      <c r="I339" s="210"/>
      <c r="J339" s="210"/>
      <c r="K339" s="226">
        <f>$C339*((1+$B339)^K$145-1)*Inputs!K$48</f>
        <v>1321.7774956580192</v>
      </c>
      <c r="L339" s="210">
        <f>$C339*((1+$B339)^L$144-1)*Inputs!L$48</f>
        <v>2699.9703382998387</v>
      </c>
      <c r="M339" s="210">
        <f>$C339*((1+$B339)^M$144-1)*Inputs!M$48</f>
        <v>2692.4457342417918</v>
      </c>
      <c r="N339" s="210">
        <f>$C339*((1+$B339)^N$144-1)*Inputs!N$48</f>
        <v>1343.9057288786901</v>
      </c>
    </row>
    <row r="340" spans="1:14" ht="18" customHeight="1" x14ac:dyDescent="0.45">
      <c r="A340" s="33"/>
      <c r="B340" s="209">
        <v>2.9597755753197487E-2</v>
      </c>
      <c r="C340" s="177">
        <v>206897.1138502406</v>
      </c>
      <c r="D340" s="210"/>
      <c r="E340" s="210"/>
      <c r="F340" s="210"/>
      <c r="G340" s="210"/>
      <c r="H340" s="210"/>
      <c r="I340" s="210"/>
      <c r="J340" s="210"/>
      <c r="K340" s="210"/>
      <c r="L340" s="226">
        <f>$C340*((1+$B340)^L$145-1)*Inputs!L$48</f>
        <v>878.42172466009958</v>
      </c>
      <c r="M340" s="210">
        <f>$C340*((1+$B340)^M$144-1)*Inputs!M$48</f>
        <v>1774.6368521464265</v>
      </c>
      <c r="N340" s="210">
        <f>$C340*((1+$B340)^N$144-1)*Inputs!N$48</f>
        <v>888.1458062520926</v>
      </c>
    </row>
    <row r="341" spans="1:14" ht="18" customHeight="1" x14ac:dyDescent="0.45">
      <c r="A341" s="33"/>
      <c r="B341" s="209">
        <v>2.0048153676001084E-2</v>
      </c>
      <c r="C341" s="177">
        <v>189703.27552172262</v>
      </c>
      <c r="D341" s="210"/>
      <c r="E341" s="210"/>
      <c r="F341" s="210"/>
      <c r="G341" s="210"/>
      <c r="H341" s="210"/>
      <c r="I341" s="210"/>
      <c r="J341" s="210"/>
      <c r="K341" s="210"/>
      <c r="L341" s="210"/>
      <c r="M341" s="226">
        <f>$C341*((1+$B341)^M$145-1)*Inputs!M$48</f>
        <v>543.82082738966631</v>
      </c>
      <c r="N341" s="210">
        <f>$C341*((1+$B341)^N$144-1)*Inputs!N$48</f>
        <v>552.87957501952235</v>
      </c>
    </row>
    <row r="342" spans="1:14" ht="18" customHeight="1" x14ac:dyDescent="0.45">
      <c r="A342" s="33"/>
      <c r="B342" s="232">
        <v>2.692481461E-2</v>
      </c>
      <c r="C342" s="224">
        <v>74353.818077244796</v>
      </c>
      <c r="D342" s="208"/>
      <c r="E342" s="208"/>
      <c r="F342" s="208"/>
      <c r="G342" s="208"/>
      <c r="H342" s="208"/>
      <c r="I342" s="208"/>
      <c r="J342" s="208"/>
      <c r="K342" s="208"/>
      <c r="L342" s="208"/>
      <c r="M342" s="208"/>
      <c r="N342" s="227">
        <f>$C342*((1+$B342)^N$145-1)*Inputs!N$48</f>
        <v>143.20601240442701</v>
      </c>
    </row>
    <row r="343" spans="1:14" ht="18" customHeight="1" x14ac:dyDescent="0.45">
      <c r="A343" s="100" t="s">
        <v>130</v>
      </c>
      <c r="B343" s="64" t="s">
        <v>16</v>
      </c>
      <c r="C343" s="223"/>
      <c r="D343" s="73">
        <f>SUM(D332:D342)</f>
        <v>52.912372517063432</v>
      </c>
      <c r="E343" s="73">
        <f t="shared" ref="E343:N343" si="101">SUM(E332:E342)</f>
        <v>598.33552792050682</v>
      </c>
      <c r="F343" s="73">
        <f t="shared" si="101"/>
        <v>2028.7462291289594</v>
      </c>
      <c r="G343" s="73">
        <f t="shared" si="101"/>
        <v>4600.1869025577862</v>
      </c>
      <c r="H343" s="73">
        <f t="shared" si="101"/>
        <v>7949.5046999405113</v>
      </c>
      <c r="I343" s="73">
        <f t="shared" si="101"/>
        <v>11460.64612193167</v>
      </c>
      <c r="J343" s="73">
        <f t="shared" si="101"/>
        <v>14696.819619939</v>
      </c>
      <c r="K343" s="73">
        <f t="shared" si="101"/>
        <v>17506.799604660624</v>
      </c>
      <c r="L343" s="73">
        <f t="shared" si="101"/>
        <v>19808.873410069536</v>
      </c>
      <c r="M343" s="73">
        <f t="shared" si="101"/>
        <v>21195.92552278049</v>
      </c>
      <c r="N343" s="73">
        <f t="shared" si="101"/>
        <v>10986.402015945672</v>
      </c>
    </row>
    <row r="344" spans="1:14" ht="18" customHeight="1" x14ac:dyDescent="0.45">
      <c r="A344" s="100"/>
      <c r="B344" s="39"/>
      <c r="C344" s="135"/>
      <c r="D344" s="35"/>
      <c r="E344" s="35"/>
      <c r="F344" s="35"/>
      <c r="G344" s="35"/>
      <c r="H344" s="35"/>
      <c r="I344" s="35"/>
      <c r="J344" s="35"/>
      <c r="K344" s="35"/>
      <c r="L344" s="35"/>
      <c r="M344" s="35"/>
      <c r="N344" s="35"/>
    </row>
    <row r="345" spans="1:14" ht="18" customHeight="1" x14ac:dyDescent="0.45">
      <c r="A345" s="100" t="s">
        <v>132</v>
      </c>
      <c r="B345" s="39" t="s">
        <v>16</v>
      </c>
      <c r="C345" s="135"/>
      <c r="D345" s="35">
        <f t="shared" ref="D345:N345" si="102">D343+D270</f>
        <v>1013.3911890368768</v>
      </c>
      <c r="E345" s="35">
        <f t="shared" si="102"/>
        <v>5088.91757096131</v>
      </c>
      <c r="F345" s="35">
        <f t="shared" si="102"/>
        <v>9520.5081449032132</v>
      </c>
      <c r="G345" s="35">
        <f t="shared" si="102"/>
        <v>14853.450640748211</v>
      </c>
      <c r="H345" s="35">
        <f t="shared" si="102"/>
        <v>19889.487715194708</v>
      </c>
      <c r="I345" s="35">
        <f t="shared" si="102"/>
        <v>24547.687088019811</v>
      </c>
      <c r="J345" s="35">
        <f t="shared" si="102"/>
        <v>29726.305568338703</v>
      </c>
      <c r="K345" s="35">
        <f t="shared" si="102"/>
        <v>35301.084912685808</v>
      </c>
      <c r="L345" s="35">
        <f t="shared" si="102"/>
        <v>39835.29808165197</v>
      </c>
      <c r="M345" s="35">
        <f t="shared" si="102"/>
        <v>41562.880696816428</v>
      </c>
      <c r="N345" s="35">
        <f t="shared" si="102"/>
        <v>20639.575310466549</v>
      </c>
    </row>
    <row r="346" spans="1:14" ht="15" customHeight="1" x14ac:dyDescent="0.45">
      <c r="A346" s="33"/>
      <c r="B346" s="30"/>
      <c r="C346" s="30"/>
      <c r="D346" s="30"/>
      <c r="E346" s="30"/>
      <c r="F346" s="30"/>
      <c r="G346" s="30"/>
      <c r="H346" s="30"/>
      <c r="I346" s="30"/>
      <c r="J346" s="30"/>
      <c r="K346" s="30"/>
      <c r="L346" s="30"/>
      <c r="M346" s="30"/>
      <c r="N346" s="30"/>
    </row>
    <row r="347" spans="1:14" ht="12.75" customHeight="1" x14ac:dyDescent="0.45"/>
    <row r="351" spans="1:14" ht="12.75" customHeight="1" x14ac:dyDescent="0.45"/>
    <row r="352" spans="1:14" ht="12.75" customHeight="1" x14ac:dyDescent="0.45"/>
    <row r="354" spans="4:14" ht="12.75" customHeight="1" x14ac:dyDescent="0.45"/>
    <row r="360" spans="4:14" ht="12.75" customHeight="1" x14ac:dyDescent="0.45"/>
    <row r="361" spans="4:14" ht="12.75" customHeight="1" x14ac:dyDescent="0.45">
      <c r="N361" s="38"/>
    </row>
    <row r="362" spans="4:14" ht="12.75" customHeight="1" x14ac:dyDescent="0.45">
      <c r="D362" s="30"/>
      <c r="E362" s="30"/>
      <c r="F362" s="30"/>
      <c r="G362" s="30"/>
      <c r="H362" s="30"/>
      <c r="I362" s="30"/>
      <c r="J362" s="30"/>
      <c r="K362" s="30"/>
      <c r="L362" s="30"/>
      <c r="M362" s="30"/>
      <c r="N362" s="30"/>
    </row>
    <row r="363" spans="4:14" ht="12.75" customHeight="1" x14ac:dyDescent="0.45">
      <c r="D363" s="29"/>
      <c r="E363" s="29"/>
      <c r="F363" s="29"/>
      <c r="G363" s="29"/>
      <c r="H363" s="29"/>
      <c r="I363" s="29"/>
      <c r="J363" s="29"/>
      <c r="K363" s="29"/>
      <c r="L363" s="29"/>
      <c r="M363" s="29"/>
      <c r="N363" s="29"/>
    </row>
    <row r="367" spans="4:14" ht="12.75" customHeight="1" x14ac:dyDescent="0.45">
      <c r="D367" s="30"/>
      <c r="E367" s="30"/>
      <c r="F367" s="30"/>
      <c r="G367" s="30"/>
      <c r="H367" s="30"/>
      <c r="I367" s="30"/>
      <c r="J367" s="30"/>
      <c r="K367" s="30"/>
      <c r="L367" s="30"/>
      <c r="M367" s="30"/>
      <c r="N367" s="30"/>
    </row>
    <row r="368" spans="4:14" ht="12.75" customHeight="1" x14ac:dyDescent="0.45">
      <c r="D368" s="30"/>
      <c r="E368" s="30"/>
      <c r="F368" s="30"/>
      <c r="G368" s="30"/>
      <c r="H368" s="30"/>
      <c r="I368" s="30"/>
      <c r="J368" s="30"/>
      <c r="K368" s="30"/>
      <c r="L368" s="30"/>
      <c r="M368" s="30"/>
      <c r="N368" s="30"/>
    </row>
  </sheetData>
  <phoneticPr fontId="48" type="noConversion"/>
  <pageMargins left="0.7" right="0.7" top="0.75" bottom="0.75" header="0.3" footer="0.3"/>
  <pageSetup paperSize="8" scale="4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Cover Sheet</vt:lpstr>
      <vt:lpstr>Description</vt:lpstr>
      <vt:lpstr>Inputs</vt:lpstr>
      <vt:lpstr>DCF</vt:lpstr>
      <vt:lpstr>'Cover Sheet'!Print_Area</vt:lpstr>
      <vt:lpstr>DCF!Print_Area</vt:lpstr>
      <vt:lpstr>Description!Print_Area</vt:lpstr>
      <vt:lpstr>Inputs!Print_Area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2022-09-27T21:26:37Z</dcterms:created>
  <dcterms:modified xsi:type="dcterms:W3CDTF">2022-09-27T21:27:04Z</dcterms:modified>
</cp:coreProperties>
</file>