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135" yWindow="-30" windowWidth="16395" windowHeight="12405" tabRatio="883"/>
  </bookViews>
  <sheets>
    <sheet name="Cover sheet" sheetId="10" r:id="rId1"/>
    <sheet name="WACC estimate" sheetId="5" r:id="rId2"/>
    <sheet name="RFR and DP" sheetId="6" r:id="rId3"/>
    <sheet name="Debt premium table" sheetId="19" r:id="rId4"/>
    <sheet name="Std error asset beta" sheetId="21" r:id="rId5"/>
    <sheet name="Oxera 5yr beta data" sheetId="20" r:id="rId6"/>
    <sheet name="Oxera 2yr beta data" sheetId="22" r:id="rId7"/>
    <sheet name="Bloomberg data&gt;&gt;" sheetId="7" r:id="rId8"/>
    <sheet name="Govt bond yields" sheetId="2" r:id="rId9"/>
    <sheet name="Corp bond yields" sheetId="1" r:id="rId10"/>
  </sheets>
  <definedNames>
    <definedName name="_xlnm.Print_Area" localSheetId="9">'Corp bond yields'!$C$23:$E$42</definedName>
    <definedName name="_xlnm.Print_Area" localSheetId="8">'Govt bond yields'!$J$24:$M$44</definedName>
    <definedName name="_xlnm.Print_Area" localSheetId="2">'RFR and DP'!#REF!</definedName>
  </definedNames>
  <calcPr calcId="145621"/>
</workbook>
</file>

<file path=xl/calcChain.xml><?xml version="1.0" encoding="utf-8"?>
<calcChain xmlns="http://schemas.openxmlformats.org/spreadsheetml/2006/main">
  <c r="D11" i="5" l="1"/>
  <c r="C29" i="5"/>
  <c r="C30" i="5"/>
  <c r="C31" i="5"/>
  <c r="C32" i="5"/>
  <c r="C33" i="5"/>
  <c r="C34" i="5"/>
  <c r="C35" i="5"/>
  <c r="C36" i="5"/>
  <c r="C37" i="5"/>
  <c r="C42" i="5" l="1"/>
  <c r="C43" i="5"/>
  <c r="C44" i="5"/>
  <c r="C45" i="5"/>
  <c r="C46" i="5"/>
  <c r="C47" i="5"/>
  <c r="O196" i="21" l="1"/>
  <c r="P196" i="21"/>
  <c r="Q196" i="21" s="1"/>
  <c r="O197" i="21"/>
  <c r="P197" i="21"/>
  <c r="Q197" i="21" s="1"/>
  <c r="O198" i="21"/>
  <c r="P198" i="21"/>
  <c r="O199" i="21"/>
  <c r="P199" i="21"/>
  <c r="O200" i="21"/>
  <c r="P200" i="21"/>
  <c r="Q200" i="21" s="1"/>
  <c r="O201" i="21"/>
  <c r="P201" i="21"/>
  <c r="Q201" i="21" s="1"/>
  <c r="O202" i="21"/>
  <c r="P202" i="21"/>
  <c r="Q202" i="21" s="1"/>
  <c r="O203" i="21"/>
  <c r="P203" i="21"/>
  <c r="O204" i="21"/>
  <c r="P204" i="21"/>
  <c r="Q204" i="21" s="1"/>
  <c r="O205" i="21"/>
  <c r="P205" i="21"/>
  <c r="O206" i="21"/>
  <c r="P206" i="21"/>
  <c r="O207" i="21"/>
  <c r="P207" i="21"/>
  <c r="Q207" i="21" s="1"/>
  <c r="O208" i="21"/>
  <c r="P208" i="21"/>
  <c r="Q208" i="21" s="1"/>
  <c r="O209" i="21"/>
  <c r="P209" i="21"/>
  <c r="Q209" i="21" s="1"/>
  <c r="O211" i="21"/>
  <c r="P211" i="21"/>
  <c r="Q211" i="21" s="1"/>
  <c r="O212" i="21"/>
  <c r="P212" i="21"/>
  <c r="Q212" i="21" s="1"/>
  <c r="O213" i="21"/>
  <c r="P213" i="21"/>
  <c r="Q213" i="21" s="1"/>
  <c r="O214" i="21"/>
  <c r="P214" i="21"/>
  <c r="Q214" i="21" s="1"/>
  <c r="O215" i="21"/>
  <c r="P215" i="21"/>
  <c r="Q215" i="21" s="1"/>
  <c r="O216" i="21"/>
  <c r="P216" i="21"/>
  <c r="Q216" i="21" s="1"/>
  <c r="O217" i="21"/>
  <c r="P217" i="21"/>
  <c r="Q217" i="21" s="1"/>
  <c r="P195" i="21"/>
  <c r="O195" i="21"/>
  <c r="Q206" i="21"/>
  <c r="Q198" i="21"/>
  <c r="L196" i="21"/>
  <c r="M196" i="21"/>
  <c r="L197" i="21"/>
  <c r="M197" i="21"/>
  <c r="L198" i="21"/>
  <c r="M198" i="21"/>
  <c r="L199" i="21"/>
  <c r="M199" i="21"/>
  <c r="L200" i="21"/>
  <c r="M200" i="21"/>
  <c r="L201" i="21"/>
  <c r="M201" i="21"/>
  <c r="L202" i="21"/>
  <c r="M202" i="21"/>
  <c r="L203" i="21"/>
  <c r="M203" i="21"/>
  <c r="L204" i="21"/>
  <c r="M204" i="21"/>
  <c r="L205" i="21"/>
  <c r="M205" i="21"/>
  <c r="L206" i="21"/>
  <c r="M206" i="21"/>
  <c r="L207" i="21"/>
  <c r="M207" i="21"/>
  <c r="L208" i="21"/>
  <c r="M208" i="21"/>
  <c r="L209" i="21"/>
  <c r="M209" i="21"/>
  <c r="L210" i="21"/>
  <c r="M210" i="21"/>
  <c r="L211" i="21"/>
  <c r="M211" i="21"/>
  <c r="L212" i="21"/>
  <c r="M212" i="21"/>
  <c r="L213" i="21"/>
  <c r="M213" i="21"/>
  <c r="L214" i="21"/>
  <c r="M214" i="21"/>
  <c r="L215" i="21"/>
  <c r="M215" i="21"/>
  <c r="L216" i="21"/>
  <c r="M216" i="21"/>
  <c r="L217" i="21"/>
  <c r="M217" i="21"/>
  <c r="M195" i="21"/>
  <c r="L195" i="21"/>
  <c r="I196" i="21"/>
  <c r="J196" i="21"/>
  <c r="I197" i="21"/>
  <c r="J197" i="21"/>
  <c r="I198" i="21"/>
  <c r="J198" i="21"/>
  <c r="I199" i="21"/>
  <c r="J199" i="21"/>
  <c r="I200" i="21"/>
  <c r="J200" i="21"/>
  <c r="I201" i="21"/>
  <c r="J201" i="21"/>
  <c r="I202" i="21"/>
  <c r="J202" i="21"/>
  <c r="I203" i="21"/>
  <c r="J203" i="21"/>
  <c r="I204" i="21"/>
  <c r="J204" i="21"/>
  <c r="I205" i="21"/>
  <c r="J205" i="21"/>
  <c r="I206" i="21"/>
  <c r="J206" i="21"/>
  <c r="I207" i="21"/>
  <c r="J207" i="21"/>
  <c r="I208" i="21"/>
  <c r="J208" i="21"/>
  <c r="I209" i="21"/>
  <c r="J209" i="21"/>
  <c r="I210" i="21"/>
  <c r="J210" i="21"/>
  <c r="I211" i="21"/>
  <c r="J211" i="21"/>
  <c r="I212" i="21"/>
  <c r="J212" i="21"/>
  <c r="I213" i="21"/>
  <c r="J213" i="21"/>
  <c r="I214" i="21"/>
  <c r="J214" i="21"/>
  <c r="I215" i="21"/>
  <c r="J215" i="21"/>
  <c r="I216" i="21"/>
  <c r="J216" i="21"/>
  <c r="I217" i="21"/>
  <c r="J217" i="21"/>
  <c r="J195" i="21"/>
  <c r="I195" i="21"/>
  <c r="F196" i="21"/>
  <c r="G196" i="21"/>
  <c r="F197" i="21"/>
  <c r="G197" i="21"/>
  <c r="F198" i="21"/>
  <c r="G198" i="21"/>
  <c r="F199" i="21"/>
  <c r="G199" i="21"/>
  <c r="F200" i="21"/>
  <c r="G200" i="21"/>
  <c r="F201" i="21"/>
  <c r="G201" i="21"/>
  <c r="F202" i="21"/>
  <c r="G202" i="21"/>
  <c r="F203" i="21"/>
  <c r="G203" i="21"/>
  <c r="F204" i="21"/>
  <c r="G204" i="21"/>
  <c r="F205" i="21"/>
  <c r="G205" i="21"/>
  <c r="F206" i="21"/>
  <c r="G206" i="21"/>
  <c r="F207" i="21"/>
  <c r="G207" i="21"/>
  <c r="F208" i="21"/>
  <c r="G208" i="21"/>
  <c r="F209" i="21"/>
  <c r="G209" i="21"/>
  <c r="F210" i="21"/>
  <c r="G210" i="21"/>
  <c r="F211" i="21"/>
  <c r="G211" i="21"/>
  <c r="F212" i="21"/>
  <c r="G212" i="21"/>
  <c r="F213" i="21"/>
  <c r="G213" i="21"/>
  <c r="F214" i="21"/>
  <c r="G214" i="21"/>
  <c r="F215" i="21"/>
  <c r="G215" i="21"/>
  <c r="F216" i="21"/>
  <c r="G216" i="21"/>
  <c r="F217" i="21"/>
  <c r="G217" i="21"/>
  <c r="G195" i="21"/>
  <c r="F195" i="21"/>
  <c r="C196" i="21"/>
  <c r="D196" i="21"/>
  <c r="C197" i="21"/>
  <c r="D197" i="21"/>
  <c r="C198" i="21"/>
  <c r="D198" i="21"/>
  <c r="C199" i="21"/>
  <c r="D199" i="21"/>
  <c r="C200" i="21"/>
  <c r="D200" i="21"/>
  <c r="C201" i="21"/>
  <c r="D201" i="21"/>
  <c r="C202" i="21"/>
  <c r="D202" i="21"/>
  <c r="C203" i="21"/>
  <c r="D203" i="21"/>
  <c r="C204" i="21"/>
  <c r="D204" i="21"/>
  <c r="C205" i="21"/>
  <c r="D205" i="21"/>
  <c r="C206" i="21"/>
  <c r="D206" i="21"/>
  <c r="C207" i="21"/>
  <c r="D207" i="21"/>
  <c r="C208" i="21"/>
  <c r="D208" i="21"/>
  <c r="C209" i="21"/>
  <c r="D209" i="21"/>
  <c r="C210" i="21"/>
  <c r="D210" i="21"/>
  <c r="C211" i="21"/>
  <c r="D211" i="21"/>
  <c r="C212" i="21"/>
  <c r="D212" i="21"/>
  <c r="C213" i="21"/>
  <c r="D213" i="21"/>
  <c r="C214" i="21"/>
  <c r="D214" i="21"/>
  <c r="C215" i="21"/>
  <c r="D215" i="21"/>
  <c r="C216" i="21"/>
  <c r="D216" i="21"/>
  <c r="C217" i="21"/>
  <c r="D217" i="21"/>
  <c r="D195" i="21"/>
  <c r="C195" i="21"/>
  <c r="O157" i="21"/>
  <c r="P157" i="21"/>
  <c r="Q157" i="21" s="1"/>
  <c r="O158" i="21"/>
  <c r="P158" i="21"/>
  <c r="O159" i="21"/>
  <c r="P159" i="21"/>
  <c r="O160" i="21"/>
  <c r="P160" i="21"/>
  <c r="O161" i="21"/>
  <c r="P161" i="21"/>
  <c r="Q161" i="21" s="1"/>
  <c r="O162" i="21"/>
  <c r="P162" i="21"/>
  <c r="O163" i="21"/>
  <c r="P163" i="21"/>
  <c r="Q163" i="21" s="1"/>
  <c r="O164" i="21"/>
  <c r="P164" i="21"/>
  <c r="O165" i="21"/>
  <c r="P165" i="21"/>
  <c r="Q165" i="21" s="1"/>
  <c r="O166" i="21"/>
  <c r="P166" i="21"/>
  <c r="O167" i="21"/>
  <c r="P167" i="21"/>
  <c r="Q167" i="21" s="1"/>
  <c r="O168" i="21"/>
  <c r="P168" i="21"/>
  <c r="O169" i="21"/>
  <c r="P169" i="21"/>
  <c r="Q169" i="21" s="1"/>
  <c r="O170" i="21"/>
  <c r="P170" i="21"/>
  <c r="O172" i="21"/>
  <c r="P172" i="21"/>
  <c r="Q172" i="21" s="1"/>
  <c r="O173" i="21"/>
  <c r="P173" i="21"/>
  <c r="Q173" i="21" s="1"/>
  <c r="O174" i="21"/>
  <c r="P174" i="21"/>
  <c r="Q174" i="21" s="1"/>
  <c r="O175" i="21"/>
  <c r="P175" i="21"/>
  <c r="Q175" i="21" s="1"/>
  <c r="O176" i="21"/>
  <c r="P176" i="21"/>
  <c r="Q176" i="21" s="1"/>
  <c r="O177" i="21"/>
  <c r="P177" i="21"/>
  <c r="Q177" i="21" s="1"/>
  <c r="O178" i="21"/>
  <c r="P178" i="21"/>
  <c r="Q178" i="21" s="1"/>
  <c r="P156" i="21"/>
  <c r="O156" i="21"/>
  <c r="Q170" i="21"/>
  <c r="Q168" i="21"/>
  <c r="Q162" i="21"/>
  <c r="Q159" i="21"/>
  <c r="Q158" i="21"/>
  <c r="L157" i="21"/>
  <c r="M157" i="21"/>
  <c r="L158" i="21"/>
  <c r="M158" i="21"/>
  <c r="L159" i="21"/>
  <c r="M159" i="21"/>
  <c r="L160" i="21"/>
  <c r="M160" i="21"/>
  <c r="L161" i="21"/>
  <c r="M161" i="21"/>
  <c r="L162" i="21"/>
  <c r="M162" i="21"/>
  <c r="L163" i="21"/>
  <c r="M163" i="21"/>
  <c r="L164" i="21"/>
  <c r="M164" i="21"/>
  <c r="L165" i="21"/>
  <c r="M165" i="21"/>
  <c r="L166" i="21"/>
  <c r="M166" i="21"/>
  <c r="L167" i="21"/>
  <c r="M167" i="21"/>
  <c r="L168" i="21"/>
  <c r="M168" i="21"/>
  <c r="L169" i="21"/>
  <c r="M169" i="21"/>
  <c r="L170" i="21"/>
  <c r="M170" i="21"/>
  <c r="L171" i="21"/>
  <c r="M171" i="21"/>
  <c r="L172" i="21"/>
  <c r="M172" i="21"/>
  <c r="L173" i="21"/>
  <c r="M173" i="21"/>
  <c r="L174" i="21"/>
  <c r="M174" i="21"/>
  <c r="L175" i="21"/>
  <c r="M175" i="21"/>
  <c r="L176" i="21"/>
  <c r="M176" i="21"/>
  <c r="L177" i="21"/>
  <c r="M177" i="21"/>
  <c r="L178" i="21"/>
  <c r="M178" i="21"/>
  <c r="M156" i="21"/>
  <c r="L156" i="21"/>
  <c r="I157" i="21"/>
  <c r="J157" i="21"/>
  <c r="I158" i="21"/>
  <c r="J158" i="21"/>
  <c r="I159" i="21"/>
  <c r="J159" i="21"/>
  <c r="I160" i="21"/>
  <c r="J160" i="21"/>
  <c r="I161" i="21"/>
  <c r="J161" i="21"/>
  <c r="I162" i="21"/>
  <c r="J162" i="21"/>
  <c r="I163" i="21"/>
  <c r="J163" i="21"/>
  <c r="I164" i="21"/>
  <c r="J164" i="21"/>
  <c r="I165" i="21"/>
  <c r="J165" i="21"/>
  <c r="I166" i="21"/>
  <c r="J166" i="21"/>
  <c r="I167" i="21"/>
  <c r="J167" i="21"/>
  <c r="I168" i="21"/>
  <c r="J168" i="21"/>
  <c r="I169" i="21"/>
  <c r="J169" i="21"/>
  <c r="I170" i="21"/>
  <c r="J170" i="21"/>
  <c r="I171" i="21"/>
  <c r="J171" i="21"/>
  <c r="I172" i="21"/>
  <c r="J172" i="21"/>
  <c r="I173" i="21"/>
  <c r="J173" i="21"/>
  <c r="I174" i="21"/>
  <c r="J174" i="21"/>
  <c r="I175" i="21"/>
  <c r="J175" i="21"/>
  <c r="I176" i="21"/>
  <c r="J176" i="21"/>
  <c r="I177" i="21"/>
  <c r="J177" i="21"/>
  <c r="I178" i="21"/>
  <c r="J178" i="21"/>
  <c r="J156" i="21"/>
  <c r="I156" i="21"/>
  <c r="F157" i="21"/>
  <c r="G157" i="21"/>
  <c r="F158" i="21"/>
  <c r="G158" i="21"/>
  <c r="F159" i="21"/>
  <c r="G159" i="21"/>
  <c r="F160" i="21"/>
  <c r="G160" i="21"/>
  <c r="F161" i="21"/>
  <c r="G161" i="21"/>
  <c r="F162" i="21"/>
  <c r="G162" i="21"/>
  <c r="F163" i="21"/>
  <c r="G163" i="21"/>
  <c r="F164" i="21"/>
  <c r="G164" i="21"/>
  <c r="F165" i="21"/>
  <c r="G165" i="21"/>
  <c r="F166" i="21"/>
  <c r="G166" i="21"/>
  <c r="F167" i="21"/>
  <c r="G167" i="21"/>
  <c r="F168" i="21"/>
  <c r="G168" i="21"/>
  <c r="F169" i="21"/>
  <c r="G169" i="21"/>
  <c r="F170" i="21"/>
  <c r="G170" i="21"/>
  <c r="F171" i="21"/>
  <c r="G171" i="21"/>
  <c r="F172" i="21"/>
  <c r="G172" i="21"/>
  <c r="F173" i="21"/>
  <c r="G173" i="21"/>
  <c r="F174" i="21"/>
  <c r="G174" i="21"/>
  <c r="F175" i="21"/>
  <c r="G175" i="21"/>
  <c r="F176" i="21"/>
  <c r="G176" i="21"/>
  <c r="F177" i="21"/>
  <c r="G177" i="21"/>
  <c r="F178" i="21"/>
  <c r="G178" i="21"/>
  <c r="G156" i="21"/>
  <c r="F156" i="21"/>
  <c r="C157" i="21"/>
  <c r="D157" i="21"/>
  <c r="C158" i="21"/>
  <c r="D158" i="21"/>
  <c r="C159" i="21"/>
  <c r="D159" i="21"/>
  <c r="C160" i="21"/>
  <c r="D160" i="21"/>
  <c r="C161" i="21"/>
  <c r="D161" i="21"/>
  <c r="C162" i="21"/>
  <c r="D162" i="21"/>
  <c r="C163" i="21"/>
  <c r="D163" i="21"/>
  <c r="C164" i="21"/>
  <c r="D164" i="21"/>
  <c r="C165" i="21"/>
  <c r="D165" i="21"/>
  <c r="C166" i="21"/>
  <c r="D166" i="21"/>
  <c r="C167" i="21"/>
  <c r="D167" i="21"/>
  <c r="C168" i="21"/>
  <c r="D168" i="21"/>
  <c r="C169" i="21"/>
  <c r="D169" i="21"/>
  <c r="C170" i="21"/>
  <c r="D170" i="21"/>
  <c r="C171" i="21"/>
  <c r="D171" i="21"/>
  <c r="C172" i="21"/>
  <c r="D172" i="21"/>
  <c r="C173" i="21"/>
  <c r="D173" i="21"/>
  <c r="C174" i="21"/>
  <c r="D174" i="21"/>
  <c r="C175" i="21"/>
  <c r="D175" i="21"/>
  <c r="C176" i="21"/>
  <c r="D176" i="21"/>
  <c r="C177" i="21"/>
  <c r="D177" i="21"/>
  <c r="C178" i="21"/>
  <c r="D178" i="21"/>
  <c r="D156" i="21"/>
  <c r="C156" i="21"/>
  <c r="O118" i="21"/>
  <c r="P118" i="21"/>
  <c r="Q118" i="21" s="1"/>
  <c r="O119" i="21"/>
  <c r="P119" i="21"/>
  <c r="Q119" i="21" s="1"/>
  <c r="O120" i="21"/>
  <c r="P120" i="21"/>
  <c r="Q120" i="21" s="1"/>
  <c r="O121" i="21"/>
  <c r="P121" i="21"/>
  <c r="O122" i="21"/>
  <c r="P122" i="21"/>
  <c r="Q122" i="21" s="1"/>
  <c r="O123" i="21"/>
  <c r="P123" i="21"/>
  <c r="Q123" i="21" s="1"/>
  <c r="O124" i="21"/>
  <c r="P124" i="21"/>
  <c r="Q124" i="21" s="1"/>
  <c r="O125" i="21"/>
  <c r="P125" i="21"/>
  <c r="O126" i="21"/>
  <c r="P126" i="21"/>
  <c r="O127" i="21"/>
  <c r="P127" i="21"/>
  <c r="O128" i="21"/>
  <c r="P128" i="21"/>
  <c r="Q128" i="21" s="1"/>
  <c r="O129" i="21"/>
  <c r="P129" i="21"/>
  <c r="Q129" i="21" s="1"/>
  <c r="O130" i="21"/>
  <c r="P130" i="21"/>
  <c r="Q130" i="21" s="1"/>
  <c r="O131" i="21"/>
  <c r="P131" i="21"/>
  <c r="Q131" i="21" s="1"/>
  <c r="O133" i="21"/>
  <c r="P133" i="21"/>
  <c r="Q133" i="21" s="1"/>
  <c r="O134" i="21"/>
  <c r="P134" i="21"/>
  <c r="Q134" i="21" s="1"/>
  <c r="O135" i="21"/>
  <c r="P135" i="21"/>
  <c r="Q135" i="21" s="1"/>
  <c r="O136" i="21"/>
  <c r="P136" i="21"/>
  <c r="Q136" i="21" s="1"/>
  <c r="O137" i="21"/>
  <c r="P137" i="21"/>
  <c r="Q137" i="21" s="1"/>
  <c r="O138" i="21"/>
  <c r="P138" i="21"/>
  <c r="Q138" i="21" s="1"/>
  <c r="O139" i="21"/>
  <c r="P139" i="21"/>
  <c r="Q139" i="21" s="1"/>
  <c r="P117" i="21"/>
  <c r="O117" i="21"/>
  <c r="Q126" i="21"/>
  <c r="L118" i="21"/>
  <c r="M118" i="21"/>
  <c r="L119" i="21"/>
  <c r="M119" i="21"/>
  <c r="L120" i="21"/>
  <c r="M120" i="21"/>
  <c r="L121" i="21"/>
  <c r="M121" i="21"/>
  <c r="L122" i="21"/>
  <c r="M122" i="21"/>
  <c r="L123" i="21"/>
  <c r="M123" i="21"/>
  <c r="L124" i="21"/>
  <c r="M124" i="21"/>
  <c r="L125" i="21"/>
  <c r="M125" i="21"/>
  <c r="L126" i="21"/>
  <c r="M126" i="21"/>
  <c r="L127" i="21"/>
  <c r="M127" i="21"/>
  <c r="L128" i="21"/>
  <c r="M128" i="21"/>
  <c r="L129" i="21"/>
  <c r="M129" i="21"/>
  <c r="L130" i="21"/>
  <c r="M130" i="21"/>
  <c r="L131" i="21"/>
  <c r="M131" i="21"/>
  <c r="L132" i="21"/>
  <c r="M132" i="21"/>
  <c r="L133" i="21"/>
  <c r="M133" i="21"/>
  <c r="L134" i="21"/>
  <c r="M134" i="21"/>
  <c r="L135" i="21"/>
  <c r="M135" i="21"/>
  <c r="L136" i="21"/>
  <c r="M136" i="21"/>
  <c r="L137" i="21"/>
  <c r="M137" i="21"/>
  <c r="L138" i="21"/>
  <c r="M138" i="21"/>
  <c r="L139" i="21"/>
  <c r="M139" i="21"/>
  <c r="I118" i="21"/>
  <c r="J118" i="21"/>
  <c r="I119" i="21"/>
  <c r="J119" i="21"/>
  <c r="I120" i="21"/>
  <c r="J120" i="21"/>
  <c r="I121" i="21"/>
  <c r="J121" i="21"/>
  <c r="I122" i="21"/>
  <c r="J122" i="21"/>
  <c r="I123" i="21"/>
  <c r="J123" i="21"/>
  <c r="I124" i="21"/>
  <c r="J124" i="21"/>
  <c r="I125" i="21"/>
  <c r="J125" i="21"/>
  <c r="I126" i="21"/>
  <c r="J126" i="21"/>
  <c r="I127" i="21"/>
  <c r="J127" i="21"/>
  <c r="I128" i="21"/>
  <c r="J128" i="21"/>
  <c r="I129" i="21"/>
  <c r="J129" i="21"/>
  <c r="I130" i="21"/>
  <c r="J130" i="21"/>
  <c r="I131" i="21"/>
  <c r="J131" i="21"/>
  <c r="I132" i="21"/>
  <c r="J132" i="21"/>
  <c r="I133" i="21"/>
  <c r="J133" i="21"/>
  <c r="I134" i="21"/>
  <c r="J134" i="21"/>
  <c r="I135" i="21"/>
  <c r="J135" i="21"/>
  <c r="I136" i="21"/>
  <c r="J136" i="21"/>
  <c r="I137" i="21"/>
  <c r="J137" i="21"/>
  <c r="I138" i="21"/>
  <c r="J138" i="21"/>
  <c r="I139" i="21"/>
  <c r="J139" i="21"/>
  <c r="F118" i="21"/>
  <c r="G118" i="21"/>
  <c r="F119" i="21"/>
  <c r="G119" i="21"/>
  <c r="F120" i="21"/>
  <c r="G120" i="21"/>
  <c r="F121" i="21"/>
  <c r="G121" i="21"/>
  <c r="F122" i="21"/>
  <c r="G122" i="21"/>
  <c r="F123" i="21"/>
  <c r="G123" i="21"/>
  <c r="F124" i="21"/>
  <c r="G124" i="21"/>
  <c r="F125" i="21"/>
  <c r="G125" i="21"/>
  <c r="F126" i="21"/>
  <c r="G126" i="21"/>
  <c r="F127" i="21"/>
  <c r="G127" i="21"/>
  <c r="F128" i="21"/>
  <c r="G128" i="21"/>
  <c r="F129" i="21"/>
  <c r="G129" i="21"/>
  <c r="F130" i="21"/>
  <c r="G130" i="21"/>
  <c r="F131" i="21"/>
  <c r="G131" i="21"/>
  <c r="F132" i="21"/>
  <c r="G132" i="21"/>
  <c r="F133" i="21"/>
  <c r="G133" i="21"/>
  <c r="F134" i="21"/>
  <c r="G134" i="21"/>
  <c r="F135" i="21"/>
  <c r="G135" i="21"/>
  <c r="F136" i="21"/>
  <c r="G136" i="21"/>
  <c r="F137" i="21"/>
  <c r="G137" i="21"/>
  <c r="F138" i="21"/>
  <c r="G138" i="21"/>
  <c r="F139" i="21"/>
  <c r="G139" i="21"/>
  <c r="C118" i="21"/>
  <c r="D118" i="21"/>
  <c r="C119" i="21"/>
  <c r="D119" i="21"/>
  <c r="C120" i="21"/>
  <c r="D120" i="21"/>
  <c r="C121" i="21"/>
  <c r="D121" i="21"/>
  <c r="C122" i="21"/>
  <c r="D122" i="21"/>
  <c r="C123" i="21"/>
  <c r="D123" i="21"/>
  <c r="C124" i="21"/>
  <c r="D124" i="21"/>
  <c r="C125" i="21"/>
  <c r="D125" i="21"/>
  <c r="C126" i="21"/>
  <c r="D126" i="21"/>
  <c r="C127" i="21"/>
  <c r="D127" i="21"/>
  <c r="C128" i="21"/>
  <c r="D128" i="21"/>
  <c r="C129" i="21"/>
  <c r="D129" i="21"/>
  <c r="C130" i="21"/>
  <c r="D130" i="21"/>
  <c r="C131" i="21"/>
  <c r="D131" i="21"/>
  <c r="C132" i="21"/>
  <c r="D132" i="21"/>
  <c r="C133" i="21"/>
  <c r="D133" i="21"/>
  <c r="C134" i="21"/>
  <c r="D134" i="21"/>
  <c r="C135" i="21"/>
  <c r="D135" i="21"/>
  <c r="C136" i="21"/>
  <c r="D136" i="21"/>
  <c r="C137" i="21"/>
  <c r="D137" i="21"/>
  <c r="C138" i="21"/>
  <c r="D138" i="21"/>
  <c r="C139" i="21"/>
  <c r="D139" i="21"/>
  <c r="M117" i="21"/>
  <c r="L117" i="21"/>
  <c r="J117" i="21"/>
  <c r="I117" i="21"/>
  <c r="G117" i="21"/>
  <c r="F117" i="21"/>
  <c r="D117" i="21"/>
  <c r="C117" i="21"/>
  <c r="O79" i="21"/>
  <c r="P79" i="21"/>
  <c r="Q79" i="21" s="1"/>
  <c r="O80" i="21"/>
  <c r="P80" i="21"/>
  <c r="Q80" i="21" s="1"/>
  <c r="O81" i="21"/>
  <c r="P81" i="21"/>
  <c r="Q81" i="21" s="1"/>
  <c r="O82" i="21"/>
  <c r="P82" i="21"/>
  <c r="O83" i="21"/>
  <c r="P83" i="21"/>
  <c r="Q83" i="21" s="1"/>
  <c r="O84" i="21"/>
  <c r="P84" i="21"/>
  <c r="Q84" i="21" s="1"/>
  <c r="O85" i="21"/>
  <c r="P85" i="21"/>
  <c r="Q85" i="21" s="1"/>
  <c r="O86" i="21"/>
  <c r="P86" i="21"/>
  <c r="O87" i="21"/>
  <c r="P87" i="21"/>
  <c r="Q87" i="21" s="1"/>
  <c r="O88" i="21"/>
  <c r="P88" i="21"/>
  <c r="O89" i="21"/>
  <c r="P89" i="21"/>
  <c r="Q89" i="21" s="1"/>
  <c r="O90" i="21"/>
  <c r="P90" i="21"/>
  <c r="Q90" i="21" s="1"/>
  <c r="O91" i="21"/>
  <c r="P91" i="21"/>
  <c r="Q91" i="21" s="1"/>
  <c r="O92" i="21"/>
  <c r="P92" i="21"/>
  <c r="Q92" i="21" s="1"/>
  <c r="O94" i="21"/>
  <c r="P94" i="21"/>
  <c r="Q94" i="21" s="1"/>
  <c r="O95" i="21"/>
  <c r="P95" i="21"/>
  <c r="Q95" i="21" s="1"/>
  <c r="O96" i="21"/>
  <c r="P96" i="21"/>
  <c r="Q96" i="21" s="1"/>
  <c r="O97" i="21"/>
  <c r="P97" i="21"/>
  <c r="Q97" i="21" s="1"/>
  <c r="O98" i="21"/>
  <c r="P98" i="21"/>
  <c r="Q98" i="21" s="1"/>
  <c r="O99" i="21"/>
  <c r="P99" i="21"/>
  <c r="Q99" i="21" s="1"/>
  <c r="O100" i="21"/>
  <c r="P100" i="21"/>
  <c r="Q100" i="21" s="1"/>
  <c r="P78" i="21"/>
  <c r="O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L98" i="21"/>
  <c r="M98" i="21"/>
  <c r="L99" i="21"/>
  <c r="M99" i="21"/>
  <c r="L100" i="21"/>
  <c r="M100" i="21"/>
  <c r="M78" i="21"/>
  <c r="L78" i="21"/>
  <c r="I79" i="21"/>
  <c r="J79" i="21"/>
  <c r="I80" i="21"/>
  <c r="J80" i="21"/>
  <c r="I81" i="21"/>
  <c r="J81" i="21"/>
  <c r="I82" i="21"/>
  <c r="J82" i="21"/>
  <c r="I83" i="21"/>
  <c r="J83" i="21"/>
  <c r="I84" i="21"/>
  <c r="J84" i="21"/>
  <c r="I85" i="21"/>
  <c r="J85" i="21"/>
  <c r="I86" i="21"/>
  <c r="J86" i="21"/>
  <c r="I87" i="21"/>
  <c r="J87" i="21"/>
  <c r="I88" i="21"/>
  <c r="J88" i="21"/>
  <c r="I89" i="21"/>
  <c r="J89" i="21"/>
  <c r="I90" i="21"/>
  <c r="J90" i="21"/>
  <c r="I91" i="21"/>
  <c r="J91" i="21"/>
  <c r="I92" i="21"/>
  <c r="J92" i="21"/>
  <c r="I93" i="21"/>
  <c r="J93" i="21"/>
  <c r="I94" i="21"/>
  <c r="J94" i="21"/>
  <c r="I95" i="21"/>
  <c r="J95" i="21"/>
  <c r="I96" i="21"/>
  <c r="J96" i="21"/>
  <c r="I97" i="21"/>
  <c r="J97" i="21"/>
  <c r="I98" i="21"/>
  <c r="J98" i="21"/>
  <c r="I99" i="21"/>
  <c r="J99" i="21"/>
  <c r="I100" i="21"/>
  <c r="J100" i="21"/>
  <c r="J78" i="21"/>
  <c r="I78" i="21"/>
  <c r="F79" i="21"/>
  <c r="G79" i="21"/>
  <c r="F80" i="21"/>
  <c r="G80" i="21"/>
  <c r="F81" i="21"/>
  <c r="G81" i="21"/>
  <c r="F82" i="21"/>
  <c r="G82" i="21"/>
  <c r="F83" i="21"/>
  <c r="G83" i="21"/>
  <c r="F84" i="21"/>
  <c r="G84" i="21"/>
  <c r="F85" i="21"/>
  <c r="G85" i="21"/>
  <c r="F86" i="21"/>
  <c r="G86" i="21"/>
  <c r="F87" i="21"/>
  <c r="G87" i="21"/>
  <c r="F88" i="21"/>
  <c r="G88" i="21"/>
  <c r="F89" i="21"/>
  <c r="G89" i="21"/>
  <c r="F90" i="21"/>
  <c r="G90" i="21"/>
  <c r="F91" i="21"/>
  <c r="G91" i="21"/>
  <c r="F92" i="21"/>
  <c r="G92" i="21"/>
  <c r="F93" i="21"/>
  <c r="G93" i="21"/>
  <c r="F94" i="21"/>
  <c r="G94" i="21"/>
  <c r="F95" i="21"/>
  <c r="G95" i="21"/>
  <c r="F96" i="21"/>
  <c r="G96" i="21"/>
  <c r="F97" i="21"/>
  <c r="G97" i="21"/>
  <c r="F98" i="21"/>
  <c r="G98" i="21"/>
  <c r="F99" i="21"/>
  <c r="G99" i="21"/>
  <c r="F100" i="21"/>
  <c r="G100" i="21"/>
  <c r="G78" i="21"/>
  <c r="F78" i="21"/>
  <c r="C79" i="21"/>
  <c r="D79" i="21"/>
  <c r="C80" i="21"/>
  <c r="D80" i="21"/>
  <c r="C81" i="21"/>
  <c r="D81" i="21"/>
  <c r="C82" i="21"/>
  <c r="D82" i="21"/>
  <c r="C83" i="21"/>
  <c r="D83" i="21"/>
  <c r="C84" i="21"/>
  <c r="D84" i="21"/>
  <c r="C85" i="21"/>
  <c r="D85" i="21"/>
  <c r="C86" i="21"/>
  <c r="D86" i="21"/>
  <c r="C87" i="21"/>
  <c r="D87" i="21"/>
  <c r="C88" i="21"/>
  <c r="D88" i="21"/>
  <c r="C89" i="21"/>
  <c r="D89" i="21"/>
  <c r="C90" i="21"/>
  <c r="D90" i="21"/>
  <c r="C91" i="21"/>
  <c r="D91" i="21"/>
  <c r="C92" i="21"/>
  <c r="D92" i="21"/>
  <c r="C93" i="21"/>
  <c r="D93" i="21"/>
  <c r="C94" i="21"/>
  <c r="D94" i="21"/>
  <c r="C95" i="21"/>
  <c r="D95" i="21"/>
  <c r="C96" i="21"/>
  <c r="D96" i="21"/>
  <c r="C97" i="21"/>
  <c r="D97" i="21"/>
  <c r="C98" i="21"/>
  <c r="D98" i="21"/>
  <c r="C99" i="21"/>
  <c r="D99" i="21"/>
  <c r="C100" i="21"/>
  <c r="D100" i="21"/>
  <c r="D78" i="21"/>
  <c r="C78" i="21"/>
  <c r="O40" i="21"/>
  <c r="P40" i="21"/>
  <c r="Q40" i="21" s="1"/>
  <c r="O41" i="21"/>
  <c r="P41" i="21"/>
  <c r="O42" i="21"/>
  <c r="P42" i="21"/>
  <c r="Q42" i="21" s="1"/>
  <c r="O43" i="21"/>
  <c r="P43" i="21"/>
  <c r="O44" i="21"/>
  <c r="P44" i="21"/>
  <c r="Q44" i="21" s="1"/>
  <c r="O45" i="21"/>
  <c r="P45" i="21"/>
  <c r="Q45" i="21" s="1"/>
  <c r="O46" i="21"/>
  <c r="P46" i="21"/>
  <c r="Q46" i="21" s="1"/>
  <c r="O47" i="21"/>
  <c r="P47" i="21"/>
  <c r="O48" i="21"/>
  <c r="P48" i="21"/>
  <c r="Q48" i="21" s="1"/>
  <c r="O49" i="21"/>
  <c r="P49" i="21"/>
  <c r="O50" i="21"/>
  <c r="P50" i="21"/>
  <c r="Q50" i="21" s="1"/>
  <c r="O51" i="21"/>
  <c r="P51" i="21"/>
  <c r="Q51" i="21" s="1"/>
  <c r="O52" i="21"/>
  <c r="P52" i="21"/>
  <c r="Q52" i="21" s="1"/>
  <c r="O53" i="21"/>
  <c r="P53" i="21"/>
  <c r="Q53" i="21" s="1"/>
  <c r="O55" i="21"/>
  <c r="P55" i="21"/>
  <c r="Q55" i="21" s="1"/>
  <c r="O56" i="21"/>
  <c r="P56" i="21"/>
  <c r="Q56" i="21" s="1"/>
  <c r="O57" i="21"/>
  <c r="P57" i="21"/>
  <c r="Q57" i="21" s="1"/>
  <c r="O58" i="21"/>
  <c r="P58" i="21"/>
  <c r="Q58" i="21" s="1"/>
  <c r="O59" i="21"/>
  <c r="P59" i="21"/>
  <c r="Q59" i="21" s="1"/>
  <c r="O60" i="21"/>
  <c r="P60" i="21"/>
  <c r="Q60" i="21" s="1"/>
  <c r="O61" i="21"/>
  <c r="P61" i="21"/>
  <c r="Q61" i="21" s="1"/>
  <c r="P39" i="21"/>
  <c r="Q39" i="21" s="1"/>
  <c r="O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M39" i="21"/>
  <c r="L39" i="21"/>
  <c r="I40" i="21"/>
  <c r="J40" i="21"/>
  <c r="I41" i="21"/>
  <c r="J41" i="21"/>
  <c r="I42" i="21"/>
  <c r="J42" i="21"/>
  <c r="I43" i="21"/>
  <c r="J43" i="21"/>
  <c r="I44" i="21"/>
  <c r="J44" i="21"/>
  <c r="I45" i="21"/>
  <c r="J45" i="21"/>
  <c r="I46" i="21"/>
  <c r="J46" i="21"/>
  <c r="I47" i="21"/>
  <c r="J47" i="21"/>
  <c r="I48" i="21"/>
  <c r="J48" i="21"/>
  <c r="I49" i="21"/>
  <c r="J49" i="21"/>
  <c r="I50" i="21"/>
  <c r="J50" i="21"/>
  <c r="I51" i="21"/>
  <c r="J51" i="21"/>
  <c r="I52" i="21"/>
  <c r="J52" i="21"/>
  <c r="I53" i="21"/>
  <c r="J53" i="21"/>
  <c r="I54" i="21"/>
  <c r="J54" i="21"/>
  <c r="I55" i="21"/>
  <c r="J55" i="21"/>
  <c r="I56" i="21"/>
  <c r="J56" i="21"/>
  <c r="I57" i="21"/>
  <c r="J57" i="21"/>
  <c r="I58" i="21"/>
  <c r="J58" i="21"/>
  <c r="I59" i="21"/>
  <c r="J59" i="21"/>
  <c r="I60" i="21"/>
  <c r="J60" i="21"/>
  <c r="I61" i="21"/>
  <c r="J61" i="21"/>
  <c r="J39" i="21"/>
  <c r="I39" i="21"/>
  <c r="F40" i="21"/>
  <c r="G40" i="21"/>
  <c r="F41" i="21"/>
  <c r="G41" i="21"/>
  <c r="F42" i="21"/>
  <c r="G42" i="21"/>
  <c r="F43" i="21"/>
  <c r="G43" i="21"/>
  <c r="F44" i="21"/>
  <c r="G44" i="21"/>
  <c r="F45" i="21"/>
  <c r="G45" i="21"/>
  <c r="F46" i="21"/>
  <c r="G46" i="21"/>
  <c r="F47" i="21"/>
  <c r="G47" i="21"/>
  <c r="F48" i="21"/>
  <c r="G48" i="21"/>
  <c r="F49" i="21"/>
  <c r="G49" i="21"/>
  <c r="F50" i="21"/>
  <c r="G50" i="21"/>
  <c r="F51" i="21"/>
  <c r="G51" i="21"/>
  <c r="F52" i="21"/>
  <c r="G52" i="21"/>
  <c r="F53" i="21"/>
  <c r="G53" i="21"/>
  <c r="F54" i="21"/>
  <c r="G54" i="21"/>
  <c r="F55" i="21"/>
  <c r="G55" i="21"/>
  <c r="F56" i="21"/>
  <c r="G56" i="21"/>
  <c r="F57" i="21"/>
  <c r="G57" i="21"/>
  <c r="F58" i="21"/>
  <c r="G58" i="21"/>
  <c r="F59" i="21"/>
  <c r="G59" i="21"/>
  <c r="F60" i="21"/>
  <c r="G60" i="21"/>
  <c r="F61" i="21"/>
  <c r="G61" i="21"/>
  <c r="G39" i="21"/>
  <c r="F39" i="21"/>
  <c r="D40" i="21"/>
  <c r="D41" i="21"/>
  <c r="D42" i="21"/>
  <c r="D43" i="21"/>
  <c r="D44" i="21"/>
  <c r="D45" i="21"/>
  <c r="D46" i="21"/>
  <c r="D47" i="21"/>
  <c r="D48" i="21"/>
  <c r="D49" i="21"/>
  <c r="D50" i="21"/>
  <c r="D51" i="21"/>
  <c r="D52" i="21"/>
  <c r="D53" i="21"/>
  <c r="D54" i="21"/>
  <c r="D55" i="21"/>
  <c r="D56" i="21"/>
  <c r="D57" i="21"/>
  <c r="D58" i="21"/>
  <c r="D59" i="21"/>
  <c r="D60" i="21"/>
  <c r="D61" i="21"/>
  <c r="D39" i="21"/>
  <c r="C40" i="21"/>
  <c r="C41" i="21"/>
  <c r="C42" i="21"/>
  <c r="C43" i="21"/>
  <c r="C44" i="21"/>
  <c r="C45" i="21"/>
  <c r="C46" i="21"/>
  <c r="C47" i="21"/>
  <c r="C48" i="21"/>
  <c r="C49" i="21"/>
  <c r="C50" i="21"/>
  <c r="C51" i="21"/>
  <c r="C52" i="21"/>
  <c r="C53" i="21"/>
  <c r="C54" i="21"/>
  <c r="C55" i="21"/>
  <c r="C56" i="21"/>
  <c r="C57" i="21"/>
  <c r="C58" i="21"/>
  <c r="C59" i="21"/>
  <c r="C60" i="21"/>
  <c r="C61" i="21"/>
  <c r="C39" i="21"/>
  <c r="P140" i="21" l="1"/>
  <c r="G69" i="21"/>
  <c r="G70" i="21" s="1"/>
  <c r="P218" i="21"/>
  <c r="G30" i="21"/>
  <c r="G31" i="21" s="1"/>
  <c r="P62" i="21"/>
  <c r="O62" i="21"/>
  <c r="Q41" i="21"/>
  <c r="O140" i="21"/>
  <c r="G108" i="21"/>
  <c r="G109" i="21" s="1"/>
  <c r="O218" i="21"/>
  <c r="G186" i="21"/>
  <c r="G187" i="21" s="1"/>
  <c r="O179" i="21"/>
  <c r="G147" i="21"/>
  <c r="G148" i="21" s="1"/>
  <c r="P101" i="21"/>
  <c r="P179" i="21"/>
  <c r="O219" i="21"/>
  <c r="Q195" i="21"/>
  <c r="P219" i="21"/>
  <c r="O180" i="21"/>
  <c r="Q156" i="21"/>
  <c r="P180" i="21"/>
  <c r="O141" i="21"/>
  <c r="Q117" i="21"/>
  <c r="P141" i="21"/>
  <c r="O101" i="21"/>
  <c r="O102" i="21"/>
  <c r="Q78" i="21"/>
  <c r="P102" i="21"/>
  <c r="Q63" i="21"/>
  <c r="Q62" i="21"/>
  <c r="G32" i="21" s="1"/>
  <c r="G34" i="21" s="1"/>
  <c r="G35" i="21" s="1"/>
  <c r="G14" i="21" s="1"/>
  <c r="O63" i="21"/>
  <c r="P63" i="21"/>
  <c r="Q219" i="21" l="1"/>
  <c r="Q218" i="21"/>
  <c r="G188" i="21" s="1"/>
  <c r="G190" i="21" s="1"/>
  <c r="G191" i="21" s="1"/>
  <c r="G19" i="21" s="1"/>
  <c r="Q180" i="21"/>
  <c r="Q179" i="21"/>
  <c r="G149" i="21" s="1"/>
  <c r="G151" i="21" s="1"/>
  <c r="G152" i="21" s="1"/>
  <c r="G20" i="21" s="1"/>
  <c r="Q141" i="21"/>
  <c r="Q140" i="21"/>
  <c r="G110" i="21" s="1"/>
  <c r="G112" i="21" s="1"/>
  <c r="G113" i="21" s="1"/>
  <c r="G12" i="21" s="1"/>
  <c r="Q102" i="21"/>
  <c r="Q101" i="21"/>
  <c r="G71" i="21" s="1"/>
  <c r="G73" i="21" s="1"/>
  <c r="G74" i="21" s="1"/>
  <c r="G13" i="21" s="1"/>
  <c r="C9" i="5" l="1"/>
  <c r="C41" i="5"/>
  <c r="N197" i="21" l="1"/>
  <c r="N201" i="21"/>
  <c r="N204" i="21"/>
  <c r="N207" i="21"/>
  <c r="N208" i="21"/>
  <c r="N209" i="21"/>
  <c r="N210" i="21"/>
  <c r="N211" i="21"/>
  <c r="N212" i="21"/>
  <c r="N213" i="21"/>
  <c r="N214" i="21"/>
  <c r="N215" i="21"/>
  <c r="N216" i="21"/>
  <c r="N217" i="21"/>
  <c r="K196" i="21"/>
  <c r="K197" i="21"/>
  <c r="K198" i="21"/>
  <c r="K200" i="21"/>
  <c r="K201" i="21"/>
  <c r="K202" i="21"/>
  <c r="K204" i="21"/>
  <c r="K206" i="21"/>
  <c r="K207" i="21"/>
  <c r="K208" i="21"/>
  <c r="K209" i="21"/>
  <c r="K210" i="21"/>
  <c r="K211" i="21"/>
  <c r="K213" i="21"/>
  <c r="K214" i="21"/>
  <c r="K216" i="21"/>
  <c r="H198" i="21"/>
  <c r="H200" i="21"/>
  <c r="H201" i="21"/>
  <c r="H204" i="21"/>
  <c r="H208" i="21"/>
  <c r="H210" i="21"/>
  <c r="H211" i="21"/>
  <c r="H213" i="21"/>
  <c r="H215" i="21"/>
  <c r="H216" i="21"/>
  <c r="E198" i="21"/>
  <c r="E200" i="21"/>
  <c r="E204" i="21"/>
  <c r="E216" i="21"/>
  <c r="E195" i="21"/>
  <c r="K215" i="21"/>
  <c r="K212" i="21"/>
  <c r="H209" i="21"/>
  <c r="N206" i="21"/>
  <c r="N202" i="21"/>
  <c r="N200" i="21"/>
  <c r="N198" i="21"/>
  <c r="E197" i="21"/>
  <c r="N196" i="21"/>
  <c r="D186" i="21"/>
  <c r="D187" i="21" s="1"/>
  <c r="K195" i="21"/>
  <c r="H195" i="21"/>
  <c r="N157" i="21"/>
  <c r="N165" i="21"/>
  <c r="N167" i="21"/>
  <c r="N168" i="21"/>
  <c r="N173" i="21"/>
  <c r="N175" i="21"/>
  <c r="N176" i="21"/>
  <c r="N178" i="21"/>
  <c r="N156" i="21"/>
  <c r="K158" i="21"/>
  <c r="K159" i="21"/>
  <c r="K161" i="21"/>
  <c r="K162" i="21"/>
  <c r="K163" i="21"/>
  <c r="K165" i="21"/>
  <c r="K167" i="21"/>
  <c r="K169" i="21"/>
  <c r="K170" i="21"/>
  <c r="K171" i="21"/>
  <c r="K172" i="21"/>
  <c r="K173" i="21"/>
  <c r="K174" i="21"/>
  <c r="K175" i="21"/>
  <c r="K177" i="21"/>
  <c r="H158" i="21"/>
  <c r="H159" i="21"/>
  <c r="H161" i="21"/>
  <c r="H162" i="21"/>
  <c r="H165" i="21"/>
  <c r="H169" i="21"/>
  <c r="H170" i="21"/>
  <c r="H171" i="21"/>
  <c r="H172" i="21"/>
  <c r="H174" i="21"/>
  <c r="H176" i="21"/>
  <c r="H177" i="21"/>
  <c r="E159" i="21"/>
  <c r="E161" i="21"/>
  <c r="E165" i="21"/>
  <c r="E177" i="21"/>
  <c r="N177" i="21"/>
  <c r="K176" i="21"/>
  <c r="N174" i="21"/>
  <c r="N172" i="21"/>
  <c r="N171" i="21"/>
  <c r="N170" i="21"/>
  <c r="N169" i="21"/>
  <c r="K168" i="21"/>
  <c r="N163" i="21"/>
  <c r="N162" i="21"/>
  <c r="N161" i="21"/>
  <c r="N159" i="21"/>
  <c r="N158" i="21"/>
  <c r="E158" i="21"/>
  <c r="K157" i="21"/>
  <c r="D219" i="21" l="1"/>
  <c r="G219" i="21"/>
  <c r="E147" i="21"/>
  <c r="E148" i="21" s="1"/>
  <c r="J180" i="21"/>
  <c r="F180" i="21"/>
  <c r="E186" i="21"/>
  <c r="E187" i="21" s="1"/>
  <c r="C186" i="21"/>
  <c r="C187" i="21" s="1"/>
  <c r="J219" i="21"/>
  <c r="I219" i="21"/>
  <c r="F186" i="21"/>
  <c r="F187" i="21" s="1"/>
  <c r="C180" i="21"/>
  <c r="D180" i="21"/>
  <c r="F219" i="21"/>
  <c r="I180" i="21"/>
  <c r="L219" i="21"/>
  <c r="C147" i="21"/>
  <c r="C148" i="21" s="1"/>
  <c r="M219" i="21"/>
  <c r="K218" i="21"/>
  <c r="E188" i="21" s="1"/>
  <c r="E219" i="21"/>
  <c r="C218" i="21"/>
  <c r="G218" i="21"/>
  <c r="C219" i="21"/>
  <c r="K219" i="21"/>
  <c r="N195" i="21"/>
  <c r="H197" i="21"/>
  <c r="H219" i="21" s="1"/>
  <c r="D218" i="21"/>
  <c r="L218" i="21"/>
  <c r="E218" i="21"/>
  <c r="C188" i="21" s="1"/>
  <c r="I218" i="21"/>
  <c r="M218" i="21"/>
  <c r="F218" i="21"/>
  <c r="J218" i="21"/>
  <c r="F147" i="21"/>
  <c r="F148" i="21" s="1"/>
  <c r="M180" i="21"/>
  <c r="L180" i="21"/>
  <c r="G180" i="21"/>
  <c r="H156" i="21"/>
  <c r="H180" i="21" s="1"/>
  <c r="N180" i="21"/>
  <c r="E156" i="21"/>
  <c r="C179" i="21"/>
  <c r="G179" i="21"/>
  <c r="D179" i="21"/>
  <c r="L179" i="21"/>
  <c r="K156" i="21"/>
  <c r="I179" i="21"/>
  <c r="M179" i="21"/>
  <c r="D147" i="21"/>
  <c r="D148" i="21" s="1"/>
  <c r="F179" i="21"/>
  <c r="J179" i="21"/>
  <c r="N179" i="21"/>
  <c r="F149" i="21" s="1"/>
  <c r="N118" i="21"/>
  <c r="N120" i="21"/>
  <c r="N122" i="21"/>
  <c r="N130" i="21"/>
  <c r="N132" i="21"/>
  <c r="N136" i="21"/>
  <c r="K119" i="21"/>
  <c r="K123" i="21"/>
  <c r="K129" i="21"/>
  <c r="K130" i="21"/>
  <c r="K133" i="21"/>
  <c r="K134" i="21"/>
  <c r="K135" i="21"/>
  <c r="K136" i="21"/>
  <c r="K137" i="21"/>
  <c r="K138" i="21"/>
  <c r="H120" i="21"/>
  <c r="H122" i="21"/>
  <c r="H126" i="21"/>
  <c r="H130" i="21"/>
  <c r="H131" i="21"/>
  <c r="H132" i="21"/>
  <c r="H133" i="21"/>
  <c r="H135" i="21"/>
  <c r="H137" i="21"/>
  <c r="H138" i="21"/>
  <c r="H117" i="21"/>
  <c r="E120" i="21"/>
  <c r="E122" i="21"/>
  <c r="E126" i="21"/>
  <c r="E138" i="21"/>
  <c r="N79" i="21"/>
  <c r="N80" i="21"/>
  <c r="N81" i="21"/>
  <c r="N83" i="21"/>
  <c r="N84" i="21"/>
  <c r="N85" i="21"/>
  <c r="N87" i="21"/>
  <c r="N89" i="21"/>
  <c r="N90" i="21"/>
  <c r="N91" i="21"/>
  <c r="N92" i="21"/>
  <c r="N93" i="21"/>
  <c r="N94" i="21"/>
  <c r="N95" i="21"/>
  <c r="N96" i="21"/>
  <c r="N97" i="21"/>
  <c r="N98" i="21"/>
  <c r="N99" i="21"/>
  <c r="N100" i="21"/>
  <c r="K79" i="21"/>
  <c r="K80" i="21"/>
  <c r="K81" i="21"/>
  <c r="K83" i="21"/>
  <c r="K84" i="21"/>
  <c r="K85" i="21"/>
  <c r="K87" i="21"/>
  <c r="K89" i="21"/>
  <c r="K90" i="21"/>
  <c r="K91" i="21"/>
  <c r="K92" i="21"/>
  <c r="K93" i="21"/>
  <c r="K94" i="21"/>
  <c r="K95" i="21"/>
  <c r="K96" i="21"/>
  <c r="K97" i="21"/>
  <c r="K98" i="21"/>
  <c r="K99" i="21"/>
  <c r="H80" i="21"/>
  <c r="H81" i="21"/>
  <c r="H83" i="21"/>
  <c r="H84" i="21"/>
  <c r="H87" i="21"/>
  <c r="H91" i="21"/>
  <c r="H92" i="21"/>
  <c r="H93" i="21"/>
  <c r="H94" i="21"/>
  <c r="H96" i="21"/>
  <c r="H98" i="21"/>
  <c r="H99" i="21"/>
  <c r="E80" i="21"/>
  <c r="E81" i="21"/>
  <c r="E83" i="21"/>
  <c r="E99" i="21"/>
  <c r="E78" i="21"/>
  <c r="C102" i="21"/>
  <c r="N40" i="21"/>
  <c r="N41" i="21"/>
  <c r="N42" i="21"/>
  <c r="N44" i="21"/>
  <c r="N45" i="21"/>
  <c r="N46" i="21"/>
  <c r="N48" i="21"/>
  <c r="N50" i="21"/>
  <c r="N51" i="21"/>
  <c r="N52" i="21"/>
  <c r="N53" i="21"/>
  <c r="N54" i="21"/>
  <c r="N55" i="21"/>
  <c r="N56" i="21"/>
  <c r="N57" i="21"/>
  <c r="N58" i="21"/>
  <c r="N59" i="21"/>
  <c r="N60" i="21"/>
  <c r="N61" i="21"/>
  <c r="N39" i="21"/>
  <c r="K40" i="21"/>
  <c r="K41" i="21"/>
  <c r="K42" i="21"/>
  <c r="K44" i="21"/>
  <c r="K45" i="21"/>
  <c r="K46" i="21"/>
  <c r="K48" i="21"/>
  <c r="K50" i="21"/>
  <c r="K51" i="21"/>
  <c r="K52" i="21"/>
  <c r="K53" i="21"/>
  <c r="K54" i="21"/>
  <c r="K55" i="21"/>
  <c r="K56" i="21"/>
  <c r="K57" i="21"/>
  <c r="K58" i="21"/>
  <c r="K59" i="21"/>
  <c r="K60" i="21"/>
  <c r="K39" i="21"/>
  <c r="H41" i="21"/>
  <c r="H42" i="21"/>
  <c r="H44" i="21"/>
  <c r="H45" i="21"/>
  <c r="H48" i="21"/>
  <c r="H52" i="21"/>
  <c r="H53" i="21"/>
  <c r="H54" i="21"/>
  <c r="H55" i="21"/>
  <c r="H57" i="21"/>
  <c r="H59" i="21"/>
  <c r="H60" i="21"/>
  <c r="E41" i="21"/>
  <c r="E44" i="21"/>
  <c r="E60" i="21"/>
  <c r="E48" i="21"/>
  <c r="E42" i="21"/>
  <c r="H39" i="21"/>
  <c r="N139" i="21"/>
  <c r="N138" i="21"/>
  <c r="N137" i="21"/>
  <c r="N135" i="21"/>
  <c r="N134" i="21"/>
  <c r="N133" i="21"/>
  <c r="K132" i="21"/>
  <c r="N131" i="21"/>
  <c r="K131" i="21"/>
  <c r="N129" i="21"/>
  <c r="N128" i="21"/>
  <c r="K128" i="21"/>
  <c r="N126" i="21"/>
  <c r="K126" i="21"/>
  <c r="N124" i="21"/>
  <c r="K124" i="21"/>
  <c r="N123" i="21"/>
  <c r="H123" i="21"/>
  <c r="K122" i="21"/>
  <c r="K120" i="21"/>
  <c r="N119" i="21"/>
  <c r="H119" i="21"/>
  <c r="K118" i="21"/>
  <c r="L141" i="21"/>
  <c r="E117" i="21"/>
  <c r="F108" i="21"/>
  <c r="F109" i="21" s="1"/>
  <c r="E87" i="21"/>
  <c r="N78" i="21"/>
  <c r="E190" i="21" l="1"/>
  <c r="E191" i="21" s="1"/>
  <c r="E19" i="21" s="1"/>
  <c r="C190" i="21"/>
  <c r="C191" i="21" s="1"/>
  <c r="C19" i="21" s="1"/>
  <c r="F151" i="21"/>
  <c r="F152" i="21" s="1"/>
  <c r="F20" i="21" s="1"/>
  <c r="H179" i="21"/>
  <c r="D149" i="21" s="1"/>
  <c r="D151" i="21" s="1"/>
  <c r="D152" i="21" s="1"/>
  <c r="D20" i="21" s="1"/>
  <c r="E108" i="21"/>
  <c r="E109" i="21" s="1"/>
  <c r="I141" i="21"/>
  <c r="E69" i="21"/>
  <c r="E70" i="21" s="1"/>
  <c r="F63" i="21"/>
  <c r="F30" i="21"/>
  <c r="F31" i="21" s="1"/>
  <c r="F102" i="21"/>
  <c r="F69" i="21"/>
  <c r="F70" i="21" s="1"/>
  <c r="F141" i="21"/>
  <c r="J141" i="21"/>
  <c r="H218" i="21"/>
  <c r="D188" i="21" s="1"/>
  <c r="D190" i="21" s="1"/>
  <c r="D191" i="21" s="1"/>
  <c r="D19" i="21" s="1"/>
  <c r="N219" i="21"/>
  <c r="N218" i="21"/>
  <c r="F188" i="21" s="1"/>
  <c r="F190" i="21" s="1"/>
  <c r="F191" i="21" s="1"/>
  <c r="F19" i="21" s="1"/>
  <c r="K180" i="21"/>
  <c r="K179" i="21"/>
  <c r="E149" i="21" s="1"/>
  <c r="E151" i="21" s="1"/>
  <c r="E152" i="21" s="1"/>
  <c r="E20" i="21" s="1"/>
  <c r="E180" i="21"/>
  <c r="E179" i="21"/>
  <c r="C149" i="21" s="1"/>
  <c r="C151" i="21" s="1"/>
  <c r="C152" i="21" s="1"/>
  <c r="C20" i="21" s="1"/>
  <c r="D141" i="21"/>
  <c r="J63" i="21"/>
  <c r="L63" i="21"/>
  <c r="J102" i="21"/>
  <c r="E119" i="21"/>
  <c r="E141" i="21" s="1"/>
  <c r="I102" i="21"/>
  <c r="C108" i="21"/>
  <c r="C109" i="21" s="1"/>
  <c r="C69" i="21"/>
  <c r="C70" i="21" s="1"/>
  <c r="L102" i="21"/>
  <c r="M141" i="21"/>
  <c r="C141" i="21"/>
  <c r="G102" i="21"/>
  <c r="D102" i="21"/>
  <c r="M63" i="21"/>
  <c r="D63" i="21"/>
  <c r="E39" i="21"/>
  <c r="E63" i="21" s="1"/>
  <c r="C63" i="21"/>
  <c r="C30" i="21"/>
  <c r="C31" i="21" s="1"/>
  <c r="I63" i="21"/>
  <c r="I62" i="21"/>
  <c r="E30" i="21"/>
  <c r="E31" i="21" s="1"/>
  <c r="N102" i="21"/>
  <c r="N101" i="21"/>
  <c r="F71" i="21" s="1"/>
  <c r="H63" i="21"/>
  <c r="H62" i="21"/>
  <c r="D32" i="21" s="1"/>
  <c r="E102" i="21"/>
  <c r="H141" i="21"/>
  <c r="H140" i="21"/>
  <c r="D110" i="21" s="1"/>
  <c r="C62" i="21"/>
  <c r="G62" i="21"/>
  <c r="G63" i="21"/>
  <c r="K78" i="21"/>
  <c r="E101" i="21"/>
  <c r="C71" i="21" s="1"/>
  <c r="I101" i="21"/>
  <c r="M101" i="21"/>
  <c r="M102" i="21"/>
  <c r="C140" i="21"/>
  <c r="G140" i="21"/>
  <c r="G141" i="21"/>
  <c r="D62" i="21"/>
  <c r="L62" i="21"/>
  <c r="D69" i="21"/>
  <c r="D70" i="21" s="1"/>
  <c r="H78" i="21"/>
  <c r="F101" i="21"/>
  <c r="J101" i="21"/>
  <c r="N117" i="21"/>
  <c r="D140" i="21"/>
  <c r="L140" i="21"/>
  <c r="M62" i="21"/>
  <c r="C101" i="21"/>
  <c r="G101" i="21"/>
  <c r="K117" i="21"/>
  <c r="E140" i="21"/>
  <c r="C110" i="21" s="1"/>
  <c r="I140" i="21"/>
  <c r="M140" i="21"/>
  <c r="D30" i="21"/>
  <c r="D31" i="21" s="1"/>
  <c r="F62" i="21"/>
  <c r="J62" i="21"/>
  <c r="D101" i="21"/>
  <c r="L101" i="21"/>
  <c r="D108" i="21"/>
  <c r="D109" i="21" s="1"/>
  <c r="F140" i="21"/>
  <c r="J140" i="21"/>
  <c r="H19" i="21" l="1"/>
  <c r="F73" i="21"/>
  <c r="F74" i="21" s="1"/>
  <c r="F13" i="21" s="1"/>
  <c r="H20" i="21"/>
  <c r="C112" i="21"/>
  <c r="C113" i="21" s="1"/>
  <c r="C12" i="21" s="1"/>
  <c r="D112" i="21"/>
  <c r="D113" i="21" s="1"/>
  <c r="D12" i="21" s="1"/>
  <c r="C73" i="21"/>
  <c r="C74" i="21" s="1"/>
  <c r="C13" i="21" s="1"/>
  <c r="D34" i="21"/>
  <c r="D35" i="21" s="1"/>
  <c r="D14" i="21" s="1"/>
  <c r="E62" i="21"/>
  <c r="C32" i="21" s="1"/>
  <c r="C34" i="21" s="1"/>
  <c r="C35" i="21" s="1"/>
  <c r="C14" i="21" s="1"/>
  <c r="N141" i="21"/>
  <c r="N140" i="21"/>
  <c r="F110" i="21" s="1"/>
  <c r="F112" i="21" s="1"/>
  <c r="F113" i="21" s="1"/>
  <c r="F12" i="21" s="1"/>
  <c r="K141" i="21"/>
  <c r="K140" i="21"/>
  <c r="E110" i="21" s="1"/>
  <c r="E112" i="21" s="1"/>
  <c r="E113" i="21" s="1"/>
  <c r="E12" i="21" s="1"/>
  <c r="K63" i="21"/>
  <c r="K62" i="21"/>
  <c r="E32" i="21" s="1"/>
  <c r="E34" i="21" s="1"/>
  <c r="E35" i="21" s="1"/>
  <c r="E14" i="21" s="1"/>
  <c r="H102" i="21"/>
  <c r="H101" i="21"/>
  <c r="D71" i="21" s="1"/>
  <c r="D73" i="21" s="1"/>
  <c r="D74" i="21" s="1"/>
  <c r="D13" i="21" s="1"/>
  <c r="N63" i="21"/>
  <c r="N62" i="21"/>
  <c r="F32" i="21" s="1"/>
  <c r="F34" i="21" s="1"/>
  <c r="F35" i="21" s="1"/>
  <c r="F14" i="21" s="1"/>
  <c r="K102" i="21"/>
  <c r="K101" i="21"/>
  <c r="E71" i="21" s="1"/>
  <c r="E73" i="21" s="1"/>
  <c r="E74" i="21" s="1"/>
  <c r="E13" i="21" s="1"/>
  <c r="H13" i="21" s="1"/>
  <c r="H12" i="21" l="1"/>
  <c r="H14" i="21"/>
  <c r="C38" i="5" l="1"/>
  <c r="C39" i="5"/>
  <c r="C40" i="5"/>
  <c r="D22" i="5"/>
  <c r="D21" i="5"/>
  <c r="C18" i="5" l="1"/>
  <c r="C16" i="5"/>
  <c r="AU28" i="6"/>
  <c r="AU29" i="6"/>
  <c r="AU30" i="6"/>
  <c r="AU31" i="6"/>
  <c r="AU32" i="6"/>
  <c r="AU27" i="6"/>
  <c r="C40" i="19" l="1"/>
  <c r="C39" i="19"/>
  <c r="C38" i="19"/>
  <c r="C37" i="19"/>
  <c r="C36" i="19"/>
  <c r="C35" i="19"/>
  <c r="C34" i="19"/>
  <c r="C33" i="19"/>
  <c r="C32" i="19"/>
  <c r="C31" i="19"/>
  <c r="C30" i="19"/>
  <c r="F26" i="19"/>
  <c r="F25" i="19"/>
  <c r="F23" i="19"/>
  <c r="E16" i="19"/>
  <c r="N122" i="6"/>
  <c r="E24" i="19" s="1"/>
  <c r="N121" i="6"/>
  <c r="E27" i="19" s="1"/>
  <c r="N120" i="6"/>
  <c r="E15" i="19" s="1"/>
  <c r="N119" i="6"/>
  <c r="E19" i="19" s="1"/>
  <c r="N118" i="6"/>
  <c r="E20" i="19" s="1"/>
  <c r="N117" i="6"/>
  <c r="E18" i="19" s="1"/>
  <c r="N116" i="6"/>
  <c r="E26" i="19" s="1"/>
  <c r="N115" i="6"/>
  <c r="E25" i="19" s="1"/>
  <c r="N114" i="6"/>
  <c r="E17" i="19" s="1"/>
  <c r="N112" i="6"/>
  <c r="E23" i="19" s="1"/>
  <c r="AU10" i="6" l="1"/>
  <c r="AU40" i="6" s="1"/>
  <c r="AU9" i="6"/>
  <c r="AU76" i="6" s="1"/>
  <c r="AU8" i="6"/>
  <c r="AU38" i="6" s="1"/>
  <c r="AU7" i="6"/>
  <c r="AU74" i="6" s="1"/>
  <c r="FN24" i="1"/>
  <c r="FO24" i="1"/>
  <c r="AU77" i="6" l="1"/>
  <c r="O113" i="6" s="1"/>
  <c r="F16" i="19" s="1"/>
  <c r="AU39" i="6"/>
  <c r="AU50" i="6" s="1"/>
  <c r="AU87" i="6" s="1"/>
  <c r="AU37" i="6"/>
  <c r="AU75" i="6"/>
  <c r="BE14" i="6"/>
  <c r="BE15" i="6"/>
  <c r="BE16" i="6"/>
  <c r="BE17" i="6"/>
  <c r="BE18" i="6"/>
  <c r="BE19" i="6"/>
  <c r="BE20" i="6"/>
  <c r="BE21" i="6"/>
  <c r="BE22" i="6"/>
  <c r="BE23" i="6"/>
  <c r="BE24" i="6"/>
  <c r="BE25" i="6"/>
  <c r="BE26" i="6"/>
  <c r="BE27" i="6"/>
  <c r="BE28" i="6"/>
  <c r="BE29" i="6"/>
  <c r="BE30" i="6"/>
  <c r="BE31" i="6"/>
  <c r="BE32" i="6"/>
  <c r="BD14" i="6"/>
  <c r="BD15" i="6"/>
  <c r="BD16" i="6"/>
  <c r="BD17" i="6"/>
  <c r="BD18" i="6"/>
  <c r="BD19" i="6"/>
  <c r="BD20" i="6"/>
  <c r="BD21" i="6"/>
  <c r="BD22" i="6"/>
  <c r="BD23" i="6"/>
  <c r="BD24" i="6"/>
  <c r="BD25" i="6"/>
  <c r="BD26" i="6"/>
  <c r="BD27" i="6"/>
  <c r="BD28" i="6"/>
  <c r="BD29" i="6"/>
  <c r="BD30" i="6"/>
  <c r="BD31" i="6"/>
  <c r="BD32" i="6"/>
  <c r="BC14" i="6"/>
  <c r="BC15" i="6"/>
  <c r="BC16" i="6"/>
  <c r="BC17" i="6"/>
  <c r="BC18" i="6"/>
  <c r="BC19" i="6"/>
  <c r="BC20" i="6"/>
  <c r="BC21" i="6"/>
  <c r="BC22" i="6"/>
  <c r="BC23" i="6"/>
  <c r="BC24" i="6"/>
  <c r="BC25" i="6"/>
  <c r="BC26" i="6"/>
  <c r="BC27" i="6"/>
  <c r="BC28" i="6"/>
  <c r="BC29" i="6"/>
  <c r="BC30" i="6"/>
  <c r="BC31" i="6"/>
  <c r="BC32" i="6"/>
  <c r="BB14" i="6"/>
  <c r="BB15" i="6"/>
  <c r="BB16" i="6"/>
  <c r="BB17" i="6"/>
  <c r="BB18" i="6"/>
  <c r="BB19" i="6"/>
  <c r="BB20" i="6"/>
  <c r="BB21" i="6"/>
  <c r="BB22" i="6"/>
  <c r="BB23" i="6"/>
  <c r="BB24" i="6"/>
  <c r="BB25" i="6"/>
  <c r="BB26" i="6"/>
  <c r="BB27" i="6"/>
  <c r="BB28" i="6"/>
  <c r="BB29" i="6"/>
  <c r="BB30" i="6"/>
  <c r="BB31" i="6"/>
  <c r="BB32" i="6"/>
  <c r="BA14" i="6"/>
  <c r="BA15" i="6"/>
  <c r="BA16" i="6"/>
  <c r="BA17" i="6"/>
  <c r="BA18" i="6"/>
  <c r="BA19" i="6"/>
  <c r="BA20" i="6"/>
  <c r="BA21" i="6"/>
  <c r="BA22" i="6"/>
  <c r="BA23" i="6"/>
  <c r="BA24" i="6"/>
  <c r="BA25" i="6"/>
  <c r="BA26" i="6"/>
  <c r="BA27" i="6"/>
  <c r="BA28" i="6"/>
  <c r="BA29" i="6"/>
  <c r="BA30" i="6"/>
  <c r="BA31" i="6"/>
  <c r="BA32" i="6"/>
  <c r="AZ14" i="6"/>
  <c r="AZ15" i="6"/>
  <c r="AZ16" i="6"/>
  <c r="AZ17" i="6"/>
  <c r="AZ18" i="6"/>
  <c r="AZ19" i="6"/>
  <c r="AZ20" i="6"/>
  <c r="AZ21" i="6"/>
  <c r="AZ22" i="6"/>
  <c r="AZ23" i="6"/>
  <c r="AZ24" i="6"/>
  <c r="AZ25" i="6"/>
  <c r="AZ26" i="6"/>
  <c r="AZ27" i="6"/>
  <c r="AZ28" i="6"/>
  <c r="AZ29" i="6"/>
  <c r="AZ30" i="6"/>
  <c r="AZ31" i="6"/>
  <c r="AZ32" i="6"/>
  <c r="AY14" i="6"/>
  <c r="AY15" i="6"/>
  <c r="AY16" i="6"/>
  <c r="AY17" i="6"/>
  <c r="AY18" i="6"/>
  <c r="AY19" i="6"/>
  <c r="AY20" i="6"/>
  <c r="AY21" i="6"/>
  <c r="AY22" i="6"/>
  <c r="AY23" i="6"/>
  <c r="AY24" i="6"/>
  <c r="AY25" i="6"/>
  <c r="AY26" i="6"/>
  <c r="AY27" i="6"/>
  <c r="AY28" i="6"/>
  <c r="AY29" i="6"/>
  <c r="AY30" i="6"/>
  <c r="AY31" i="6"/>
  <c r="AY32" i="6"/>
  <c r="AX14" i="6"/>
  <c r="AX15" i="6"/>
  <c r="AX16" i="6"/>
  <c r="AX17" i="6"/>
  <c r="AX18" i="6"/>
  <c r="AX19" i="6"/>
  <c r="AX20" i="6"/>
  <c r="AX21" i="6"/>
  <c r="AX22" i="6"/>
  <c r="AX23" i="6"/>
  <c r="AX24" i="6"/>
  <c r="AX25" i="6"/>
  <c r="AX26" i="6"/>
  <c r="AX27" i="6"/>
  <c r="AX28" i="6"/>
  <c r="AX29" i="6"/>
  <c r="AX30" i="6"/>
  <c r="AX31" i="6"/>
  <c r="AX32" i="6"/>
  <c r="AW14" i="6"/>
  <c r="AW15" i="6"/>
  <c r="AW16" i="6"/>
  <c r="AW17" i="6"/>
  <c r="AW18" i="6"/>
  <c r="AW19" i="6"/>
  <c r="AW20" i="6"/>
  <c r="AW21" i="6"/>
  <c r="AW22" i="6"/>
  <c r="AW23" i="6"/>
  <c r="AW24" i="6"/>
  <c r="AW25" i="6"/>
  <c r="AW26" i="6"/>
  <c r="AW27" i="6"/>
  <c r="AW28" i="6"/>
  <c r="AW29" i="6"/>
  <c r="AW30" i="6"/>
  <c r="AW31" i="6"/>
  <c r="AW32" i="6"/>
  <c r="AV14" i="6"/>
  <c r="AV15" i="6"/>
  <c r="AV16" i="6"/>
  <c r="AV17" i="6"/>
  <c r="AV18" i="6"/>
  <c r="AV19" i="6"/>
  <c r="AV20" i="6"/>
  <c r="AV21" i="6"/>
  <c r="AV22" i="6"/>
  <c r="AV23" i="6"/>
  <c r="AV24" i="6"/>
  <c r="AV25" i="6"/>
  <c r="AV26" i="6"/>
  <c r="AV27" i="6"/>
  <c r="AV28" i="6"/>
  <c r="AV29" i="6"/>
  <c r="AV30" i="6"/>
  <c r="AV31" i="6"/>
  <c r="AV32" i="6"/>
  <c r="AT14" i="6"/>
  <c r="AT15" i="6"/>
  <c r="AT16" i="6"/>
  <c r="AT17" i="6"/>
  <c r="AT18" i="6"/>
  <c r="AT19" i="6"/>
  <c r="AT20" i="6"/>
  <c r="AT21" i="6"/>
  <c r="AT22" i="6"/>
  <c r="AT23" i="6"/>
  <c r="AT24" i="6"/>
  <c r="AT25" i="6"/>
  <c r="AT26" i="6"/>
  <c r="AT27" i="6"/>
  <c r="AT28" i="6"/>
  <c r="AT29" i="6"/>
  <c r="AT30" i="6"/>
  <c r="AT31" i="6"/>
  <c r="AT32" i="6"/>
  <c r="AS14" i="6"/>
  <c r="AS15" i="6"/>
  <c r="AS16" i="6"/>
  <c r="AS17" i="6"/>
  <c r="AS18" i="6"/>
  <c r="AS19" i="6"/>
  <c r="AS20" i="6"/>
  <c r="AS21" i="6"/>
  <c r="AS22" i="6"/>
  <c r="AS23" i="6"/>
  <c r="AS24" i="6"/>
  <c r="AS25" i="6"/>
  <c r="AS26" i="6"/>
  <c r="AS27" i="6"/>
  <c r="AS28" i="6"/>
  <c r="AS29" i="6"/>
  <c r="AS30" i="6"/>
  <c r="AS31" i="6"/>
  <c r="AS32" i="6"/>
  <c r="AR14" i="6"/>
  <c r="AR15" i="6"/>
  <c r="AR16" i="6"/>
  <c r="AR17" i="6"/>
  <c r="AR18" i="6"/>
  <c r="AR19" i="6"/>
  <c r="AR20" i="6"/>
  <c r="AR21" i="6"/>
  <c r="AR22" i="6"/>
  <c r="AR23" i="6"/>
  <c r="AR24" i="6"/>
  <c r="AR25" i="6"/>
  <c r="AR26" i="6"/>
  <c r="AR27" i="6"/>
  <c r="AR28" i="6"/>
  <c r="AR29" i="6"/>
  <c r="AR30" i="6"/>
  <c r="AR31" i="6"/>
  <c r="AR32" i="6"/>
  <c r="AQ14" i="6"/>
  <c r="AQ15" i="6"/>
  <c r="AQ16" i="6"/>
  <c r="AQ17" i="6"/>
  <c r="AQ18" i="6"/>
  <c r="AQ19" i="6"/>
  <c r="AQ20" i="6"/>
  <c r="AQ21" i="6"/>
  <c r="AQ22" i="6"/>
  <c r="AQ23" i="6"/>
  <c r="AQ24" i="6"/>
  <c r="AQ25" i="6"/>
  <c r="AQ26" i="6"/>
  <c r="AQ27" i="6"/>
  <c r="AQ28" i="6"/>
  <c r="AQ29" i="6"/>
  <c r="AQ30" i="6"/>
  <c r="AQ31" i="6"/>
  <c r="AQ32" i="6"/>
  <c r="AP14" i="6"/>
  <c r="AP15" i="6"/>
  <c r="AP16" i="6"/>
  <c r="AP17" i="6"/>
  <c r="AP18" i="6"/>
  <c r="AP19" i="6"/>
  <c r="AP20" i="6"/>
  <c r="AP21" i="6"/>
  <c r="AP22" i="6"/>
  <c r="AP23" i="6"/>
  <c r="AP24" i="6"/>
  <c r="AP25" i="6"/>
  <c r="AP26" i="6"/>
  <c r="AP27" i="6"/>
  <c r="AP28" i="6"/>
  <c r="AP29" i="6"/>
  <c r="AP30" i="6"/>
  <c r="AP31" i="6"/>
  <c r="AP32" i="6"/>
  <c r="AO14" i="6"/>
  <c r="AO15" i="6"/>
  <c r="AO16" i="6"/>
  <c r="AO17" i="6"/>
  <c r="AO18" i="6"/>
  <c r="AO19" i="6"/>
  <c r="AO20" i="6"/>
  <c r="AO21" i="6"/>
  <c r="AO22" i="6"/>
  <c r="AO23" i="6"/>
  <c r="AO24" i="6"/>
  <c r="AO25" i="6"/>
  <c r="AO26" i="6"/>
  <c r="AO27" i="6"/>
  <c r="AO28" i="6"/>
  <c r="AO29" i="6"/>
  <c r="AO30" i="6"/>
  <c r="AO31" i="6"/>
  <c r="AO32" i="6"/>
  <c r="AN14" i="6"/>
  <c r="AN15" i="6"/>
  <c r="AN16" i="6"/>
  <c r="AN17" i="6"/>
  <c r="AN18" i="6"/>
  <c r="AN19" i="6"/>
  <c r="AN20" i="6"/>
  <c r="AN21" i="6"/>
  <c r="AN22" i="6"/>
  <c r="AN23" i="6"/>
  <c r="AN24" i="6"/>
  <c r="AN25" i="6"/>
  <c r="AN26" i="6"/>
  <c r="AN27" i="6"/>
  <c r="AN28" i="6"/>
  <c r="AN29" i="6"/>
  <c r="AN30" i="6"/>
  <c r="AN31" i="6"/>
  <c r="AN32" i="6"/>
  <c r="AM14" i="6"/>
  <c r="AM15" i="6"/>
  <c r="AM16" i="6"/>
  <c r="AM17" i="6"/>
  <c r="AM18" i="6"/>
  <c r="AM19" i="6"/>
  <c r="AM20" i="6"/>
  <c r="AM21" i="6"/>
  <c r="AM22" i="6"/>
  <c r="AM23" i="6"/>
  <c r="AM24" i="6"/>
  <c r="AM25" i="6"/>
  <c r="AM26" i="6"/>
  <c r="AM27" i="6"/>
  <c r="AM28" i="6"/>
  <c r="AM29" i="6"/>
  <c r="AM30" i="6"/>
  <c r="AM31" i="6"/>
  <c r="AM32" i="6"/>
  <c r="AL14" i="6"/>
  <c r="AL15" i="6"/>
  <c r="AL16" i="6"/>
  <c r="AL17" i="6"/>
  <c r="AL18" i="6"/>
  <c r="AL19" i="6"/>
  <c r="AL20" i="6"/>
  <c r="AL21" i="6"/>
  <c r="AL22" i="6"/>
  <c r="AL23" i="6"/>
  <c r="AL24" i="6"/>
  <c r="AL25" i="6"/>
  <c r="AL26" i="6"/>
  <c r="AL27" i="6"/>
  <c r="AL28" i="6"/>
  <c r="AL29" i="6"/>
  <c r="AL30" i="6"/>
  <c r="AL31" i="6"/>
  <c r="AL32" i="6"/>
  <c r="AK14" i="6"/>
  <c r="AK15" i="6"/>
  <c r="AK16" i="6"/>
  <c r="AK17" i="6"/>
  <c r="AK18" i="6"/>
  <c r="AK19" i="6"/>
  <c r="AK20" i="6"/>
  <c r="AK21" i="6"/>
  <c r="AK22" i="6"/>
  <c r="AK23" i="6"/>
  <c r="AK24" i="6"/>
  <c r="AK25" i="6"/>
  <c r="AK26" i="6"/>
  <c r="AK27" i="6"/>
  <c r="AK28" i="6"/>
  <c r="AK29" i="6"/>
  <c r="AK30" i="6"/>
  <c r="AK31" i="6"/>
  <c r="AK32" i="6"/>
  <c r="AJ14" i="6"/>
  <c r="AJ15" i="6"/>
  <c r="AJ16" i="6"/>
  <c r="AJ17" i="6"/>
  <c r="AJ18" i="6"/>
  <c r="AJ19" i="6"/>
  <c r="AJ20" i="6"/>
  <c r="AJ21" i="6"/>
  <c r="AJ22" i="6"/>
  <c r="AJ23" i="6"/>
  <c r="AJ24" i="6"/>
  <c r="AJ25" i="6"/>
  <c r="AJ26" i="6"/>
  <c r="AJ27" i="6"/>
  <c r="AJ28" i="6"/>
  <c r="AJ29" i="6"/>
  <c r="AJ30" i="6"/>
  <c r="AJ31" i="6"/>
  <c r="AJ32" i="6"/>
  <c r="AI14" i="6"/>
  <c r="AI15" i="6"/>
  <c r="AI16" i="6"/>
  <c r="AI17" i="6"/>
  <c r="AI18" i="6"/>
  <c r="AI19" i="6"/>
  <c r="AI20" i="6"/>
  <c r="AI21" i="6"/>
  <c r="AI22" i="6"/>
  <c r="AI23" i="6"/>
  <c r="AI24" i="6"/>
  <c r="AI25" i="6"/>
  <c r="AI26" i="6"/>
  <c r="AI27" i="6"/>
  <c r="AI28" i="6"/>
  <c r="AI29" i="6"/>
  <c r="AI30" i="6"/>
  <c r="AI31" i="6"/>
  <c r="AI32" i="6"/>
  <c r="AH14" i="6"/>
  <c r="AH15" i="6"/>
  <c r="AH16" i="6"/>
  <c r="AH17" i="6"/>
  <c r="AH18" i="6"/>
  <c r="AH19" i="6"/>
  <c r="AH20" i="6"/>
  <c r="AH21" i="6"/>
  <c r="AH22" i="6"/>
  <c r="AH23" i="6"/>
  <c r="AH24" i="6"/>
  <c r="AH25" i="6"/>
  <c r="AH26" i="6"/>
  <c r="AH27" i="6"/>
  <c r="AH28" i="6"/>
  <c r="AH29" i="6"/>
  <c r="AH30" i="6"/>
  <c r="AH31" i="6"/>
  <c r="AH32" i="6"/>
  <c r="AG14" i="6"/>
  <c r="AG15" i="6"/>
  <c r="AG16" i="6"/>
  <c r="AG17" i="6"/>
  <c r="AG18" i="6"/>
  <c r="AG19" i="6"/>
  <c r="AG20" i="6"/>
  <c r="AG21" i="6"/>
  <c r="AG22" i="6"/>
  <c r="AG23" i="6"/>
  <c r="AG24" i="6"/>
  <c r="AG25" i="6"/>
  <c r="AG26" i="6"/>
  <c r="AG27" i="6"/>
  <c r="AG28" i="6"/>
  <c r="AG29" i="6"/>
  <c r="AG30" i="6"/>
  <c r="AG31" i="6"/>
  <c r="AG32" i="6"/>
  <c r="AF14" i="6"/>
  <c r="AF15" i="6"/>
  <c r="AF16" i="6"/>
  <c r="AF17" i="6"/>
  <c r="AF18" i="6"/>
  <c r="AF19" i="6"/>
  <c r="AF20" i="6"/>
  <c r="AF21" i="6"/>
  <c r="AF22" i="6"/>
  <c r="AF23" i="6"/>
  <c r="AF24" i="6"/>
  <c r="AF25" i="6"/>
  <c r="AF26" i="6"/>
  <c r="AF27" i="6"/>
  <c r="AF28" i="6"/>
  <c r="AF29" i="6"/>
  <c r="AF30" i="6"/>
  <c r="AF31" i="6"/>
  <c r="AF32" i="6"/>
  <c r="AE14" i="6"/>
  <c r="AE15" i="6"/>
  <c r="AE16" i="6"/>
  <c r="AE17" i="6"/>
  <c r="AE18" i="6"/>
  <c r="AE19" i="6"/>
  <c r="AE20" i="6"/>
  <c r="AE21" i="6"/>
  <c r="AE22" i="6"/>
  <c r="AE23" i="6"/>
  <c r="AE24" i="6"/>
  <c r="AE25" i="6"/>
  <c r="AE26" i="6"/>
  <c r="AE27" i="6"/>
  <c r="AE28" i="6"/>
  <c r="AE29" i="6"/>
  <c r="AE30" i="6"/>
  <c r="AE31" i="6"/>
  <c r="AE32" i="6"/>
  <c r="AD14" i="6"/>
  <c r="AD15" i="6"/>
  <c r="AD16" i="6"/>
  <c r="AD17" i="6"/>
  <c r="AD18" i="6"/>
  <c r="AD19" i="6"/>
  <c r="AD20" i="6"/>
  <c r="AD21" i="6"/>
  <c r="AD22" i="6"/>
  <c r="AD23" i="6"/>
  <c r="AD24" i="6"/>
  <c r="AD25" i="6"/>
  <c r="AD26" i="6"/>
  <c r="AD27" i="6"/>
  <c r="AD28" i="6"/>
  <c r="AD29" i="6"/>
  <c r="AD30" i="6"/>
  <c r="AD31" i="6"/>
  <c r="AD32" i="6"/>
  <c r="AC14" i="6"/>
  <c r="AC15" i="6"/>
  <c r="AC16" i="6"/>
  <c r="AC17" i="6"/>
  <c r="AC18" i="6"/>
  <c r="AC19" i="6"/>
  <c r="AC20" i="6"/>
  <c r="AC21" i="6"/>
  <c r="AC22" i="6"/>
  <c r="AC23" i="6"/>
  <c r="AC24" i="6"/>
  <c r="AC25" i="6"/>
  <c r="AC26" i="6"/>
  <c r="AC27" i="6"/>
  <c r="AC28" i="6"/>
  <c r="AC29" i="6"/>
  <c r="AC30" i="6"/>
  <c r="AC31" i="6"/>
  <c r="AC32" i="6"/>
  <c r="AB14" i="6"/>
  <c r="AB15" i="6"/>
  <c r="AB16" i="6"/>
  <c r="AB17" i="6"/>
  <c r="AB18" i="6"/>
  <c r="AB19" i="6"/>
  <c r="AB20" i="6"/>
  <c r="AB21" i="6"/>
  <c r="AB22" i="6"/>
  <c r="AB23" i="6"/>
  <c r="AB24" i="6"/>
  <c r="AB25" i="6"/>
  <c r="AB26" i="6"/>
  <c r="AB27" i="6"/>
  <c r="AB28" i="6"/>
  <c r="AB29" i="6"/>
  <c r="AB30" i="6"/>
  <c r="AB31" i="6"/>
  <c r="AB32" i="6"/>
  <c r="AA14" i="6"/>
  <c r="AA15" i="6"/>
  <c r="AA16" i="6"/>
  <c r="AA17" i="6"/>
  <c r="AA18" i="6"/>
  <c r="AA19" i="6"/>
  <c r="AA20" i="6"/>
  <c r="AA21" i="6"/>
  <c r="AA22" i="6"/>
  <c r="AA23" i="6"/>
  <c r="AA24" i="6"/>
  <c r="AA25" i="6"/>
  <c r="AA26" i="6"/>
  <c r="AA27" i="6"/>
  <c r="AA28" i="6"/>
  <c r="AA29" i="6"/>
  <c r="AA30" i="6"/>
  <c r="AA31" i="6"/>
  <c r="AA32" i="6"/>
  <c r="Z14" i="6"/>
  <c r="Z15" i="6"/>
  <c r="Z16" i="6"/>
  <c r="Z17" i="6"/>
  <c r="Z18" i="6"/>
  <c r="Z19" i="6"/>
  <c r="Z20" i="6"/>
  <c r="Z21" i="6"/>
  <c r="Z22" i="6"/>
  <c r="Z23" i="6"/>
  <c r="Z24" i="6"/>
  <c r="Z25" i="6"/>
  <c r="Z26" i="6"/>
  <c r="Z27" i="6"/>
  <c r="Z28" i="6"/>
  <c r="Z29" i="6"/>
  <c r="Z30" i="6"/>
  <c r="Z31" i="6"/>
  <c r="Z32" i="6"/>
  <c r="Y14" i="6"/>
  <c r="Y15" i="6"/>
  <c r="Y16" i="6"/>
  <c r="Y17" i="6"/>
  <c r="Y18" i="6"/>
  <c r="Y19" i="6"/>
  <c r="Y20" i="6"/>
  <c r="Y21" i="6"/>
  <c r="Y22" i="6"/>
  <c r="Y23" i="6"/>
  <c r="Y24" i="6"/>
  <c r="Y25" i="6"/>
  <c r="Y26" i="6"/>
  <c r="Y27" i="6"/>
  <c r="Y28" i="6"/>
  <c r="Y29" i="6"/>
  <c r="Y30" i="6"/>
  <c r="Y31" i="6"/>
  <c r="Y32" i="6"/>
  <c r="X14" i="6"/>
  <c r="X15" i="6"/>
  <c r="X16" i="6"/>
  <c r="X17" i="6"/>
  <c r="X18" i="6"/>
  <c r="X19" i="6"/>
  <c r="X20" i="6"/>
  <c r="X21" i="6"/>
  <c r="X22" i="6"/>
  <c r="X23" i="6"/>
  <c r="X24" i="6"/>
  <c r="X25" i="6"/>
  <c r="X26" i="6"/>
  <c r="X27" i="6"/>
  <c r="X28" i="6"/>
  <c r="X29" i="6"/>
  <c r="X30" i="6"/>
  <c r="X31" i="6"/>
  <c r="X32" i="6"/>
  <c r="W14" i="6"/>
  <c r="W15" i="6"/>
  <c r="W16" i="6"/>
  <c r="W17" i="6"/>
  <c r="W18" i="6"/>
  <c r="W19" i="6"/>
  <c r="W20" i="6"/>
  <c r="W21" i="6"/>
  <c r="W22" i="6"/>
  <c r="W23" i="6"/>
  <c r="W24" i="6"/>
  <c r="W25" i="6"/>
  <c r="W26" i="6"/>
  <c r="W27" i="6"/>
  <c r="W28" i="6"/>
  <c r="W29" i="6"/>
  <c r="W30" i="6"/>
  <c r="W31" i="6"/>
  <c r="W32" i="6"/>
  <c r="V14" i="6"/>
  <c r="V15" i="6"/>
  <c r="V16" i="6"/>
  <c r="V17" i="6"/>
  <c r="V18" i="6"/>
  <c r="V19" i="6"/>
  <c r="V20" i="6"/>
  <c r="V21" i="6"/>
  <c r="V22" i="6"/>
  <c r="V23" i="6"/>
  <c r="V24" i="6"/>
  <c r="V25" i="6"/>
  <c r="V26" i="6"/>
  <c r="V27" i="6"/>
  <c r="V28" i="6"/>
  <c r="V29" i="6"/>
  <c r="V30" i="6"/>
  <c r="V31" i="6"/>
  <c r="V32" i="6"/>
  <c r="U14" i="6"/>
  <c r="U15" i="6"/>
  <c r="U16" i="6"/>
  <c r="U17" i="6"/>
  <c r="U18" i="6"/>
  <c r="U19" i="6"/>
  <c r="U20" i="6"/>
  <c r="U21" i="6"/>
  <c r="U22" i="6"/>
  <c r="U23" i="6"/>
  <c r="U24" i="6"/>
  <c r="U25" i="6"/>
  <c r="U26" i="6"/>
  <c r="U27" i="6"/>
  <c r="U28" i="6"/>
  <c r="U29" i="6"/>
  <c r="U30" i="6"/>
  <c r="U31" i="6"/>
  <c r="U32" i="6"/>
  <c r="T14" i="6"/>
  <c r="T15" i="6"/>
  <c r="T16" i="6"/>
  <c r="T17" i="6"/>
  <c r="T18" i="6"/>
  <c r="T19" i="6"/>
  <c r="T20" i="6"/>
  <c r="T21" i="6"/>
  <c r="T22" i="6"/>
  <c r="T23" i="6"/>
  <c r="T24" i="6"/>
  <c r="T25" i="6"/>
  <c r="T26" i="6"/>
  <c r="T27" i="6"/>
  <c r="T28" i="6"/>
  <c r="T29" i="6"/>
  <c r="T30" i="6"/>
  <c r="T31" i="6"/>
  <c r="T32" i="6"/>
  <c r="S14" i="6"/>
  <c r="S15" i="6"/>
  <c r="S16" i="6"/>
  <c r="S17" i="6"/>
  <c r="S18" i="6"/>
  <c r="S19" i="6"/>
  <c r="S20" i="6"/>
  <c r="S21" i="6"/>
  <c r="S22" i="6"/>
  <c r="S23" i="6"/>
  <c r="S24" i="6"/>
  <c r="S25" i="6"/>
  <c r="S26" i="6"/>
  <c r="S27" i="6"/>
  <c r="S28" i="6"/>
  <c r="S29" i="6"/>
  <c r="S30" i="6"/>
  <c r="S31" i="6"/>
  <c r="S32" i="6"/>
  <c r="R14" i="6"/>
  <c r="R15" i="6"/>
  <c r="R16" i="6"/>
  <c r="R17" i="6"/>
  <c r="R18" i="6"/>
  <c r="R19" i="6"/>
  <c r="R20" i="6"/>
  <c r="R21" i="6"/>
  <c r="R22" i="6"/>
  <c r="R23" i="6"/>
  <c r="R24" i="6"/>
  <c r="R25" i="6"/>
  <c r="R26" i="6"/>
  <c r="R27" i="6"/>
  <c r="R28" i="6"/>
  <c r="R29" i="6"/>
  <c r="R30" i="6"/>
  <c r="R31" i="6"/>
  <c r="R32" i="6"/>
  <c r="Q14" i="6"/>
  <c r="Q15" i="6"/>
  <c r="Q16" i="6"/>
  <c r="Q17" i="6"/>
  <c r="Q18" i="6"/>
  <c r="Q19" i="6"/>
  <c r="Q20" i="6"/>
  <c r="Q21" i="6"/>
  <c r="Q22" i="6"/>
  <c r="Q23" i="6"/>
  <c r="Q24" i="6"/>
  <c r="Q25" i="6"/>
  <c r="Q26" i="6"/>
  <c r="Q27" i="6"/>
  <c r="Q28" i="6"/>
  <c r="Q29" i="6"/>
  <c r="Q30" i="6"/>
  <c r="Q31" i="6"/>
  <c r="Q32" i="6"/>
  <c r="P14" i="6"/>
  <c r="P15" i="6"/>
  <c r="P16" i="6"/>
  <c r="P17" i="6"/>
  <c r="P18" i="6"/>
  <c r="P19" i="6"/>
  <c r="P20" i="6"/>
  <c r="P21" i="6"/>
  <c r="P22" i="6"/>
  <c r="P23" i="6"/>
  <c r="P24" i="6"/>
  <c r="P25" i="6"/>
  <c r="P26" i="6"/>
  <c r="P27" i="6"/>
  <c r="P28" i="6"/>
  <c r="P29" i="6"/>
  <c r="P30" i="6"/>
  <c r="P31" i="6"/>
  <c r="P32" i="6"/>
  <c r="O14" i="6"/>
  <c r="O15" i="6"/>
  <c r="O16" i="6"/>
  <c r="O17" i="6"/>
  <c r="O18" i="6"/>
  <c r="O19" i="6"/>
  <c r="O20" i="6"/>
  <c r="O21" i="6"/>
  <c r="O22" i="6"/>
  <c r="O23" i="6"/>
  <c r="O24" i="6"/>
  <c r="O25" i="6"/>
  <c r="O26" i="6"/>
  <c r="O27" i="6"/>
  <c r="O28" i="6"/>
  <c r="O29" i="6"/>
  <c r="O30" i="6"/>
  <c r="O31" i="6"/>
  <c r="O32" i="6"/>
  <c r="N14" i="6"/>
  <c r="N15" i="6"/>
  <c r="N16" i="6"/>
  <c r="N17" i="6"/>
  <c r="N18" i="6"/>
  <c r="N19" i="6"/>
  <c r="N20" i="6"/>
  <c r="N21" i="6"/>
  <c r="N22" i="6"/>
  <c r="N23" i="6"/>
  <c r="N24" i="6"/>
  <c r="N25" i="6"/>
  <c r="N26" i="6"/>
  <c r="N27" i="6"/>
  <c r="N28" i="6"/>
  <c r="N29" i="6"/>
  <c r="N30" i="6"/>
  <c r="N31" i="6"/>
  <c r="N32" i="6"/>
  <c r="M14" i="6"/>
  <c r="M15" i="6"/>
  <c r="M16" i="6"/>
  <c r="M17" i="6"/>
  <c r="M18" i="6"/>
  <c r="M19" i="6"/>
  <c r="M20" i="6"/>
  <c r="M21" i="6"/>
  <c r="M22" i="6"/>
  <c r="M23" i="6"/>
  <c r="M24" i="6"/>
  <c r="M25" i="6"/>
  <c r="M26" i="6"/>
  <c r="M27" i="6"/>
  <c r="M28" i="6"/>
  <c r="M29" i="6"/>
  <c r="M30" i="6"/>
  <c r="M31" i="6"/>
  <c r="M32" i="6"/>
  <c r="L15" i="6"/>
  <c r="L16" i="6"/>
  <c r="L17" i="6"/>
  <c r="L18" i="6"/>
  <c r="L19" i="6"/>
  <c r="L20" i="6"/>
  <c r="L21" i="6"/>
  <c r="L22" i="6"/>
  <c r="L23" i="6"/>
  <c r="L24" i="6"/>
  <c r="L25" i="6"/>
  <c r="L26" i="6"/>
  <c r="L27" i="6"/>
  <c r="L28" i="6"/>
  <c r="L29" i="6"/>
  <c r="L30" i="6"/>
  <c r="L31" i="6"/>
  <c r="L32" i="6"/>
  <c r="GI24" i="1"/>
  <c r="GE24" i="1"/>
  <c r="GQ24" i="1"/>
  <c r="S25" i="2"/>
  <c r="HK24" i="1"/>
  <c r="W25" i="2"/>
  <c r="K25" i="2"/>
  <c r="GY24" i="1"/>
  <c r="HG24" i="1"/>
  <c r="GM24" i="1"/>
  <c r="AI25" i="2"/>
  <c r="FW24" i="1"/>
  <c r="AA25" i="2"/>
  <c r="HC24" i="1"/>
  <c r="O25" i="2"/>
  <c r="GU24" i="1"/>
  <c r="AE25" i="2"/>
  <c r="AU63" i="6" l="1"/>
  <c r="AU100" i="6" s="1"/>
  <c r="AU60" i="6"/>
  <c r="AU57" i="6"/>
  <c r="AU47" i="6"/>
  <c r="AU84" i="6" s="1"/>
  <c r="AU44" i="6"/>
  <c r="AU81" i="6" s="1"/>
  <c r="AU49" i="6"/>
  <c r="AU86" i="6" s="1"/>
  <c r="AU55" i="6"/>
  <c r="AU92" i="6" s="1"/>
  <c r="AU52" i="6"/>
  <c r="AU89" i="6" s="1"/>
  <c r="AU46" i="6"/>
  <c r="AU83" i="6" s="1"/>
  <c r="AU43" i="6"/>
  <c r="AU80" i="6" s="1"/>
  <c r="AU59" i="6"/>
  <c r="AU48" i="6"/>
  <c r="AU85" i="6" s="1"/>
  <c r="AU41" i="6"/>
  <c r="AU78" i="6" s="1"/>
  <c r="AU53" i="6"/>
  <c r="AU90" i="6" s="1"/>
  <c r="AU54" i="6"/>
  <c r="AU91" i="6" s="1"/>
  <c r="AU61" i="6"/>
  <c r="AU58" i="6"/>
  <c r="AU51" i="6"/>
  <c r="AU88" i="6" s="1"/>
  <c r="AU56" i="6"/>
  <c r="AU93" i="6" s="1"/>
  <c r="AU45" i="6"/>
  <c r="AU82" i="6" s="1"/>
  <c r="AU42" i="6"/>
  <c r="AU79" i="6" s="1"/>
  <c r="AU62" i="6"/>
  <c r="L14" i="6"/>
  <c r="BE13" i="6"/>
  <c r="BD13" i="6"/>
  <c r="BC13" i="6"/>
  <c r="BB13" i="6"/>
  <c r="BA13" i="6"/>
  <c r="AZ13" i="6"/>
  <c r="AY13" i="6"/>
  <c r="AX13" i="6"/>
  <c r="AW13" i="6"/>
  <c r="AV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BE12" i="6"/>
  <c r="BD12" i="6"/>
  <c r="BC12" i="6"/>
  <c r="BB12" i="6"/>
  <c r="BA12" i="6"/>
  <c r="AZ12" i="6"/>
  <c r="AY12" i="6"/>
  <c r="AX12" i="6"/>
  <c r="AW12" i="6"/>
  <c r="AV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BE11" i="6"/>
  <c r="BD11" i="6"/>
  <c r="BC11" i="6"/>
  <c r="BB11" i="6"/>
  <c r="BA11" i="6"/>
  <c r="AZ11" i="6"/>
  <c r="AY11" i="6"/>
  <c r="AX11" i="6"/>
  <c r="AW11" i="6"/>
  <c r="AV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F32" i="6" l="1"/>
  <c r="F31" i="6"/>
  <c r="F30" i="6"/>
  <c r="AP10" i="6" l="1"/>
  <c r="AP77" i="6" s="1"/>
  <c r="AP9" i="6"/>
  <c r="AP76" i="6" s="1"/>
  <c r="AP8" i="6"/>
  <c r="AP38" i="6" s="1"/>
  <c r="AP7" i="6"/>
  <c r="AP74" i="6" s="1"/>
  <c r="EP24" i="1"/>
  <c r="H12" i="6"/>
  <c r="H13" i="6"/>
  <c r="H14" i="6"/>
  <c r="H15" i="6"/>
  <c r="H16" i="6"/>
  <c r="H17" i="6"/>
  <c r="H18" i="6"/>
  <c r="H19" i="6"/>
  <c r="H20" i="6"/>
  <c r="H21" i="6"/>
  <c r="H22" i="6"/>
  <c r="H23" i="6"/>
  <c r="H24" i="6"/>
  <c r="H25" i="6"/>
  <c r="H26" i="6"/>
  <c r="H27" i="6"/>
  <c r="H28" i="6"/>
  <c r="H29" i="6"/>
  <c r="H30" i="6"/>
  <c r="H31" i="6"/>
  <c r="H32" i="6"/>
  <c r="H11" i="6"/>
  <c r="H10" i="6"/>
  <c r="H40" i="6" s="1"/>
  <c r="H9" i="6"/>
  <c r="H39" i="6" s="1"/>
  <c r="H8" i="6"/>
  <c r="H38" i="6" s="1"/>
  <c r="H7" i="6"/>
  <c r="H37" i="6" s="1"/>
  <c r="AH25" i="2"/>
  <c r="AP75" i="6" l="1"/>
  <c r="AP37" i="6"/>
  <c r="AP40" i="6"/>
  <c r="AP39" i="6"/>
  <c r="H44" i="6"/>
  <c r="H47" i="6"/>
  <c r="H63" i="6"/>
  <c r="H51" i="6"/>
  <c r="H55" i="6"/>
  <c r="H43" i="6"/>
  <c r="H59" i="6"/>
  <c r="H62" i="6"/>
  <c r="H58" i="6"/>
  <c r="H54" i="6"/>
  <c r="H50" i="6"/>
  <c r="H46" i="6"/>
  <c r="H42" i="6"/>
  <c r="H61" i="6"/>
  <c r="H57" i="6"/>
  <c r="H53" i="6"/>
  <c r="H49" i="6"/>
  <c r="H45" i="6"/>
  <c r="H41" i="6"/>
  <c r="H60" i="6"/>
  <c r="H56" i="6"/>
  <c r="H52" i="6"/>
  <c r="H48" i="6"/>
  <c r="AP43" i="6" l="1"/>
  <c r="AP47" i="6"/>
  <c r="AP51" i="6"/>
  <c r="AP55" i="6"/>
  <c r="AP59" i="6"/>
  <c r="AP63" i="6"/>
  <c r="AP44" i="6"/>
  <c r="AP48" i="6"/>
  <c r="AP52" i="6"/>
  <c r="AP56" i="6"/>
  <c r="AP60" i="6"/>
  <c r="AP41" i="6"/>
  <c r="AP45" i="6"/>
  <c r="AP49" i="6"/>
  <c r="AP53" i="6"/>
  <c r="AP57" i="6"/>
  <c r="AP61" i="6"/>
  <c r="AP42" i="6"/>
  <c r="AP46" i="6"/>
  <c r="AP50" i="6"/>
  <c r="AP54" i="6"/>
  <c r="AP58" i="6"/>
  <c r="AP62" i="6"/>
  <c r="H66" i="6"/>
  <c r="B11" i="6" l="1"/>
  <c r="C11" i="6"/>
  <c r="D11" i="6"/>
  <c r="E11" i="6"/>
  <c r="F11" i="6"/>
  <c r="G11" i="6"/>
  <c r="B12" i="6"/>
  <c r="C12" i="6"/>
  <c r="D12" i="6"/>
  <c r="E12" i="6"/>
  <c r="F12" i="6"/>
  <c r="G12" i="6"/>
  <c r="B13" i="6"/>
  <c r="C13" i="6"/>
  <c r="D13" i="6"/>
  <c r="E13" i="6"/>
  <c r="F13" i="6"/>
  <c r="G13" i="6"/>
  <c r="A17" i="6"/>
  <c r="BE9" i="6"/>
  <c r="BE76" i="6" s="1"/>
  <c r="BD9" i="6"/>
  <c r="BC9" i="6"/>
  <c r="BC76" i="6" s="1"/>
  <c r="BB76" i="6"/>
  <c r="BA9" i="6"/>
  <c r="BA76" i="6" s="1"/>
  <c r="AZ9" i="6"/>
  <c r="AY9" i="6"/>
  <c r="AY76" i="6" s="1"/>
  <c r="AX9" i="6"/>
  <c r="AX76" i="6" s="1"/>
  <c r="AW39" i="6"/>
  <c r="AV9" i="6"/>
  <c r="AV39" i="6" s="1"/>
  <c r="AT9" i="6"/>
  <c r="AT76" i="6" s="1"/>
  <c r="AS9" i="6"/>
  <c r="AR9" i="6"/>
  <c r="AR76" i="6" s="1"/>
  <c r="AQ9" i="6"/>
  <c r="AQ76" i="6" s="1"/>
  <c r="AO9" i="6"/>
  <c r="AN9" i="6"/>
  <c r="AN76" i="6" s="1"/>
  <c r="AM9" i="6"/>
  <c r="AM39" i="6" s="1"/>
  <c r="AL9" i="6"/>
  <c r="AL76" i="6" s="1"/>
  <c r="AK9" i="6"/>
  <c r="AJ9" i="6"/>
  <c r="AJ39" i="6" s="1"/>
  <c r="AI9" i="6"/>
  <c r="AI76" i="6" s="1"/>
  <c r="AH9" i="6"/>
  <c r="AH39" i="6" s="1"/>
  <c r="AG9" i="6"/>
  <c r="AF9" i="6"/>
  <c r="AF39" i="6" s="1"/>
  <c r="AE9" i="6"/>
  <c r="AE76" i="6" s="1"/>
  <c r="AD9" i="6"/>
  <c r="AC9" i="6"/>
  <c r="AC76" i="6" s="1"/>
  <c r="AB9" i="6"/>
  <c r="AB39" i="6" s="1"/>
  <c r="AA9" i="6"/>
  <c r="Z9" i="6"/>
  <c r="Z39" i="6" s="1"/>
  <c r="Y9" i="6"/>
  <c r="X9" i="6"/>
  <c r="X39" i="6" s="1"/>
  <c r="W9" i="6"/>
  <c r="W76" i="6" s="1"/>
  <c r="V9" i="6"/>
  <c r="U9" i="6"/>
  <c r="U39" i="6" s="1"/>
  <c r="T9" i="6"/>
  <c r="T39" i="6" s="1"/>
  <c r="S9" i="6"/>
  <c r="S76" i="6" s="1"/>
  <c r="R9" i="6"/>
  <c r="Q9" i="6"/>
  <c r="Q76" i="6" s="1"/>
  <c r="P9" i="6"/>
  <c r="P39" i="6" s="1"/>
  <c r="O9" i="6"/>
  <c r="O39" i="6" s="1"/>
  <c r="N9" i="6"/>
  <c r="M9" i="6"/>
  <c r="M76" i="6" s="1"/>
  <c r="L9" i="6"/>
  <c r="L39" i="6" s="1"/>
  <c r="K76" i="6"/>
  <c r="K9" i="6"/>
  <c r="K39" i="6" s="1"/>
  <c r="A39" i="6"/>
  <c r="G9" i="6"/>
  <c r="G39" i="6" s="1"/>
  <c r="F9" i="6"/>
  <c r="F39" i="6" s="1"/>
  <c r="E9" i="6"/>
  <c r="E39" i="6" s="1"/>
  <c r="E8" i="6"/>
  <c r="D9" i="6"/>
  <c r="D39" i="6" s="1"/>
  <c r="C9" i="6"/>
  <c r="C39" i="6" s="1"/>
  <c r="B9" i="6"/>
  <c r="B39" i="6" s="1"/>
  <c r="AI39" i="6" l="1"/>
  <c r="AI60" i="6" s="1"/>
  <c r="AW76" i="6"/>
  <c r="AX39" i="6"/>
  <c r="AX59" i="6" s="1"/>
  <c r="AM76" i="6"/>
  <c r="P76" i="6"/>
  <c r="AQ39" i="6"/>
  <c r="AQ59" i="6" s="1"/>
  <c r="W39" i="6"/>
  <c r="W60" i="6" s="1"/>
  <c r="AH76" i="6"/>
  <c r="L76" i="6"/>
  <c r="BB39" i="6"/>
  <c r="BB59" i="6" s="1"/>
  <c r="AV59" i="6"/>
  <c r="AV60" i="6"/>
  <c r="U59" i="6"/>
  <c r="U60" i="6"/>
  <c r="X60" i="6"/>
  <c r="X59" i="6"/>
  <c r="AJ60" i="6"/>
  <c r="AJ59" i="6"/>
  <c r="AM60" i="6"/>
  <c r="AM59" i="6"/>
  <c r="Q39" i="6"/>
  <c r="G41" i="6"/>
  <c r="AY39" i="6"/>
  <c r="AR39" i="6"/>
  <c r="M39" i="6"/>
  <c r="AV76" i="6"/>
  <c r="O59" i="6"/>
  <c r="O60" i="6"/>
  <c r="Z59" i="6"/>
  <c r="Z60" i="6"/>
  <c r="AB59" i="6"/>
  <c r="AB60" i="6"/>
  <c r="AH59" i="6"/>
  <c r="AH60" i="6"/>
  <c r="AW59" i="6"/>
  <c r="AW60" i="6"/>
  <c r="AE39" i="6"/>
  <c r="L60" i="6"/>
  <c r="L59" i="6"/>
  <c r="P59" i="6"/>
  <c r="P60" i="6"/>
  <c r="T60" i="6"/>
  <c r="T59" i="6"/>
  <c r="AF60" i="6"/>
  <c r="AF59" i="6"/>
  <c r="BC39" i="6"/>
  <c r="AN39" i="6"/>
  <c r="AC39" i="6"/>
  <c r="S39" i="6"/>
  <c r="U76" i="6"/>
  <c r="F60" i="6"/>
  <c r="F43" i="6"/>
  <c r="F42" i="6"/>
  <c r="N76" i="6"/>
  <c r="N39" i="6"/>
  <c r="R76" i="6"/>
  <c r="R39" i="6"/>
  <c r="V76" i="6"/>
  <c r="V39" i="6"/>
  <c r="Y76" i="6"/>
  <c r="Y39" i="6"/>
  <c r="AA76" i="6"/>
  <c r="AA39" i="6"/>
  <c r="AD76" i="6"/>
  <c r="AD39" i="6"/>
  <c r="AG76" i="6"/>
  <c r="AG39" i="6"/>
  <c r="AK76" i="6"/>
  <c r="AK39" i="6"/>
  <c r="AO76" i="6"/>
  <c r="AO39" i="6"/>
  <c r="AS76" i="6"/>
  <c r="AS39" i="6"/>
  <c r="AZ76" i="6"/>
  <c r="AZ39" i="6"/>
  <c r="BD76" i="6"/>
  <c r="BD39" i="6"/>
  <c r="Z76" i="6"/>
  <c r="BE39" i="6"/>
  <c r="BA39" i="6"/>
  <c r="AT39" i="6"/>
  <c r="AL39" i="6"/>
  <c r="AJ76" i="6"/>
  <c r="AF76" i="6"/>
  <c r="AB76" i="6"/>
  <c r="X76" i="6"/>
  <c r="T76" i="6"/>
  <c r="O76" i="6"/>
  <c r="B43" i="6"/>
  <c r="B42" i="6"/>
  <c r="F41" i="6"/>
  <c r="B41" i="6"/>
  <c r="E43" i="6"/>
  <c r="E42" i="6"/>
  <c r="E41" i="6"/>
  <c r="D43" i="6"/>
  <c r="D42" i="6"/>
  <c r="D41" i="6"/>
  <c r="G43" i="6"/>
  <c r="C43" i="6"/>
  <c r="G42" i="6"/>
  <c r="C42" i="6"/>
  <c r="C41" i="6"/>
  <c r="BE10" i="6"/>
  <c r="BE40" i="6" s="1"/>
  <c r="BE8" i="6"/>
  <c r="BE38" i="6" s="1"/>
  <c r="BE7" i="6"/>
  <c r="BE37" i="6" s="1"/>
  <c r="BD10" i="6"/>
  <c r="BD77" i="6" s="1"/>
  <c r="BD8" i="6"/>
  <c r="BD38" i="6" s="1"/>
  <c r="BD7" i="6"/>
  <c r="BD74" i="6" s="1"/>
  <c r="BC10" i="6"/>
  <c r="BC40" i="6" s="1"/>
  <c r="BC8" i="6"/>
  <c r="BC75" i="6" s="1"/>
  <c r="BC7" i="6"/>
  <c r="BC37" i="6" s="1"/>
  <c r="BB10" i="6"/>
  <c r="BB77" i="6" s="1"/>
  <c r="BB8" i="6"/>
  <c r="BB38" i="6" s="1"/>
  <c r="BB7" i="6"/>
  <c r="BB74" i="6" s="1"/>
  <c r="BA10" i="6"/>
  <c r="BA40" i="6" s="1"/>
  <c r="BA8" i="6"/>
  <c r="BA75" i="6" s="1"/>
  <c r="BA7" i="6"/>
  <c r="BA37" i="6" s="1"/>
  <c r="AZ10" i="6"/>
  <c r="AZ77" i="6" s="1"/>
  <c r="AZ8" i="6"/>
  <c r="AZ38" i="6" s="1"/>
  <c r="AZ7" i="6"/>
  <c r="AZ74" i="6" s="1"/>
  <c r="AY10" i="6"/>
  <c r="AY40" i="6" s="1"/>
  <c r="AY8" i="6"/>
  <c r="AY75" i="6" s="1"/>
  <c r="AY7" i="6"/>
  <c r="AY37" i="6" s="1"/>
  <c r="AX10" i="6"/>
  <c r="AX77" i="6" s="1"/>
  <c r="AX8" i="6"/>
  <c r="AX38" i="6" s="1"/>
  <c r="AX7" i="6"/>
  <c r="AX74" i="6" s="1"/>
  <c r="AW10" i="6"/>
  <c r="AW40" i="6" s="1"/>
  <c r="AW8" i="6"/>
  <c r="AW75" i="6" s="1"/>
  <c r="AW7" i="6"/>
  <c r="AW37" i="6" s="1"/>
  <c r="AV10" i="6"/>
  <c r="AV40" i="6" s="1"/>
  <c r="AV8" i="6"/>
  <c r="AV75" i="6" s="1"/>
  <c r="AV7" i="6"/>
  <c r="AV37" i="6" s="1"/>
  <c r="AT10" i="6"/>
  <c r="AT40" i="6" s="1"/>
  <c r="AT8" i="6"/>
  <c r="AT75" i="6" s="1"/>
  <c r="AT7" i="6"/>
  <c r="AT37" i="6" s="1"/>
  <c r="AS10" i="6"/>
  <c r="AS77" i="6" s="1"/>
  <c r="AS8" i="6"/>
  <c r="AS38" i="6" s="1"/>
  <c r="AS7" i="6"/>
  <c r="AS37" i="6" s="1"/>
  <c r="AR10" i="6"/>
  <c r="AR40" i="6" s="1"/>
  <c r="AR8" i="6"/>
  <c r="AR75" i="6" s="1"/>
  <c r="AR7" i="6"/>
  <c r="AR37" i="6" s="1"/>
  <c r="AQ10" i="6"/>
  <c r="AQ77" i="6" s="1"/>
  <c r="AQ8" i="6"/>
  <c r="AQ38" i="6" s="1"/>
  <c r="AQ7" i="6"/>
  <c r="AQ74" i="6" s="1"/>
  <c r="AO10" i="6"/>
  <c r="AO77" i="6" s="1"/>
  <c r="AO8" i="6"/>
  <c r="AO38" i="6" s="1"/>
  <c r="AO7" i="6"/>
  <c r="AO37" i="6" s="1"/>
  <c r="AN10" i="6"/>
  <c r="AN40" i="6" s="1"/>
  <c r="AN8" i="6"/>
  <c r="AN75" i="6" s="1"/>
  <c r="AN7" i="6"/>
  <c r="AN37" i="6" s="1"/>
  <c r="AM10" i="6"/>
  <c r="AM77" i="6" s="1"/>
  <c r="AM8" i="6"/>
  <c r="AM38" i="6" s="1"/>
  <c r="AM7" i="6"/>
  <c r="AM74" i="6" s="1"/>
  <c r="AL10" i="6"/>
  <c r="AL40" i="6" s="1"/>
  <c r="AL8" i="6"/>
  <c r="AL38" i="6" s="1"/>
  <c r="AL7" i="6"/>
  <c r="AL37" i="6" s="1"/>
  <c r="AK10" i="6"/>
  <c r="AK77" i="6" s="1"/>
  <c r="AK8" i="6"/>
  <c r="AK38" i="6" s="1"/>
  <c r="AK7" i="6"/>
  <c r="AK37" i="6" s="1"/>
  <c r="AJ10" i="6"/>
  <c r="AJ40" i="6" s="1"/>
  <c r="AJ8" i="6"/>
  <c r="AJ75" i="6" s="1"/>
  <c r="AJ7" i="6"/>
  <c r="AJ37" i="6" s="1"/>
  <c r="AI10" i="6"/>
  <c r="AI77" i="6" s="1"/>
  <c r="AI8" i="6"/>
  <c r="AI38" i="6" s="1"/>
  <c r="AI7" i="6"/>
  <c r="AI74" i="6" s="1"/>
  <c r="AH10" i="6"/>
  <c r="AH40" i="6" s="1"/>
  <c r="AH8" i="6"/>
  <c r="AH38" i="6" s="1"/>
  <c r="AH7" i="6"/>
  <c r="AH37" i="6" s="1"/>
  <c r="AG10" i="6"/>
  <c r="AG77" i="6" s="1"/>
  <c r="O119" i="6" s="1"/>
  <c r="F19" i="19" s="1"/>
  <c r="AG8" i="6"/>
  <c r="AG38" i="6" s="1"/>
  <c r="AG7" i="6"/>
  <c r="AG37" i="6" s="1"/>
  <c r="AF10" i="6"/>
  <c r="AF40" i="6" s="1"/>
  <c r="AF8" i="6"/>
  <c r="AF38" i="6" s="1"/>
  <c r="AF7" i="6"/>
  <c r="AF74" i="6" s="1"/>
  <c r="AE10" i="6"/>
  <c r="AE40" i="6" s="1"/>
  <c r="AE8" i="6"/>
  <c r="AE38" i="6" s="1"/>
  <c r="AE7" i="6"/>
  <c r="AE37" i="6" s="1"/>
  <c r="AD10" i="6"/>
  <c r="AD77" i="6" s="1"/>
  <c r="AD8" i="6"/>
  <c r="AD38" i="6" s="1"/>
  <c r="AD7" i="6"/>
  <c r="AD37" i="6" s="1"/>
  <c r="AC10" i="6"/>
  <c r="AC40" i="6" s="1"/>
  <c r="AC8" i="6"/>
  <c r="AC75" i="6" s="1"/>
  <c r="AC7" i="6"/>
  <c r="AC37" i="6" s="1"/>
  <c r="AB10" i="6"/>
  <c r="AB40" i="6" s="1"/>
  <c r="AB8" i="6"/>
  <c r="AB38" i="6" s="1"/>
  <c r="AB7" i="6"/>
  <c r="AB37" i="6" s="1"/>
  <c r="AA10" i="6"/>
  <c r="AA77" i="6" s="1"/>
  <c r="AA8" i="6"/>
  <c r="AA38" i="6" s="1"/>
  <c r="AA7" i="6"/>
  <c r="AA37" i="6" s="1"/>
  <c r="Z10" i="6"/>
  <c r="Z40" i="6" s="1"/>
  <c r="Z8" i="6"/>
  <c r="Z38" i="6" s="1"/>
  <c r="Z7" i="6"/>
  <c r="Z37" i="6" s="1"/>
  <c r="Y10" i="6"/>
  <c r="Y77" i="6" s="1"/>
  <c r="Y8" i="6"/>
  <c r="Y38" i="6" s="1"/>
  <c r="Y7" i="6"/>
  <c r="Y37" i="6" s="1"/>
  <c r="X10" i="6"/>
  <c r="X40" i="6" s="1"/>
  <c r="X8" i="6"/>
  <c r="X75" i="6" s="1"/>
  <c r="X7" i="6"/>
  <c r="X37" i="6" s="1"/>
  <c r="W10" i="6"/>
  <c r="W40" i="6" s="1"/>
  <c r="W8" i="6"/>
  <c r="W38" i="6" s="1"/>
  <c r="W7" i="6"/>
  <c r="W74" i="6" s="1"/>
  <c r="V10" i="6"/>
  <c r="V77" i="6" s="1"/>
  <c r="V8" i="6"/>
  <c r="V38" i="6" s="1"/>
  <c r="V7" i="6"/>
  <c r="V37" i="6" s="1"/>
  <c r="U10" i="6"/>
  <c r="U40" i="6" s="1"/>
  <c r="U8" i="6"/>
  <c r="U75" i="6" s="1"/>
  <c r="U7" i="6"/>
  <c r="U37" i="6" s="1"/>
  <c r="T10" i="6"/>
  <c r="T40" i="6" s="1"/>
  <c r="T8" i="6"/>
  <c r="T38" i="6" s="1"/>
  <c r="T7" i="6"/>
  <c r="T74" i="6" s="1"/>
  <c r="S10" i="6"/>
  <c r="S40" i="6" s="1"/>
  <c r="S8" i="6"/>
  <c r="S38" i="6" s="1"/>
  <c r="S7" i="6"/>
  <c r="S37" i="6" s="1"/>
  <c r="R10" i="6"/>
  <c r="R77" i="6" s="1"/>
  <c r="R8" i="6"/>
  <c r="R38" i="6" s="1"/>
  <c r="R7" i="6"/>
  <c r="R37" i="6" s="1"/>
  <c r="Q10" i="6"/>
  <c r="Q40" i="6" s="1"/>
  <c r="Q8" i="6"/>
  <c r="Q75" i="6" s="1"/>
  <c r="Q7" i="6"/>
  <c r="Q37" i="6" s="1"/>
  <c r="P10" i="6"/>
  <c r="P40" i="6" s="1"/>
  <c r="P8" i="6"/>
  <c r="P38" i="6" s="1"/>
  <c r="P7" i="6"/>
  <c r="P74" i="6" s="1"/>
  <c r="O10" i="6"/>
  <c r="O40" i="6" s="1"/>
  <c r="O8" i="6"/>
  <c r="O38" i="6" s="1"/>
  <c r="O7" i="6"/>
  <c r="O37" i="6" s="1"/>
  <c r="N10" i="6"/>
  <c r="N77" i="6" s="1"/>
  <c r="N8" i="6"/>
  <c r="N38" i="6" s="1"/>
  <c r="N7" i="6"/>
  <c r="N37" i="6" s="1"/>
  <c r="M10" i="6"/>
  <c r="M40" i="6" s="1"/>
  <c r="M8" i="6"/>
  <c r="M75" i="6" s="1"/>
  <c r="M7" i="6"/>
  <c r="M37" i="6" s="1"/>
  <c r="L10" i="6"/>
  <c r="L40" i="6" s="1"/>
  <c r="L8" i="6"/>
  <c r="L38" i="6" s="1"/>
  <c r="L7" i="6"/>
  <c r="BB60" i="6" l="1"/>
  <c r="AI59" i="6"/>
  <c r="AX60" i="6"/>
  <c r="W59" i="6"/>
  <c r="AQ60" i="6"/>
  <c r="AN60" i="6"/>
  <c r="AN59" i="6"/>
  <c r="AE59" i="6"/>
  <c r="AE60" i="6"/>
  <c r="AY60" i="6"/>
  <c r="AY59" i="6"/>
  <c r="AT59" i="6"/>
  <c r="AT60" i="6"/>
  <c r="AZ59" i="6"/>
  <c r="AZ60" i="6"/>
  <c r="AS60" i="6"/>
  <c r="AS59" i="6"/>
  <c r="AK59" i="6"/>
  <c r="AK60" i="6"/>
  <c r="AD60" i="6"/>
  <c r="AD59" i="6"/>
  <c r="Y59" i="6"/>
  <c r="Y60" i="6"/>
  <c r="R60" i="6"/>
  <c r="R59" i="6"/>
  <c r="BC60" i="6"/>
  <c r="BC59" i="6"/>
  <c r="BA59" i="6"/>
  <c r="BA60" i="6"/>
  <c r="S59" i="6"/>
  <c r="S60" i="6"/>
  <c r="M60" i="6"/>
  <c r="M59" i="6"/>
  <c r="Q60" i="6"/>
  <c r="Q59" i="6"/>
  <c r="AL59" i="6"/>
  <c r="AL60" i="6"/>
  <c r="BE59" i="6"/>
  <c r="BE60" i="6"/>
  <c r="BD60" i="6"/>
  <c r="BD59" i="6"/>
  <c r="AO60" i="6"/>
  <c r="AO59" i="6"/>
  <c r="AG60" i="6"/>
  <c r="AG59" i="6"/>
  <c r="AA60" i="6"/>
  <c r="AA59" i="6"/>
  <c r="V60" i="6"/>
  <c r="V59" i="6"/>
  <c r="N60" i="6"/>
  <c r="N59" i="6"/>
  <c r="AC60" i="6"/>
  <c r="AC59" i="6"/>
  <c r="AR60" i="6"/>
  <c r="AR59" i="6"/>
  <c r="BB40" i="6"/>
  <c r="AI40" i="6"/>
  <c r="BD37" i="6"/>
  <c r="AX40" i="6"/>
  <c r="BA38" i="6"/>
  <c r="AZ37" i="6"/>
  <c r="BE75" i="6"/>
  <c r="AQ40" i="6"/>
  <c r="AW38" i="6"/>
  <c r="AM40" i="6"/>
  <c r="AT38" i="6"/>
  <c r="BD40" i="6"/>
  <c r="AZ40" i="6"/>
  <c r="AS40" i="6"/>
  <c r="AO40" i="6"/>
  <c r="AK40" i="6"/>
  <c r="AG40" i="6"/>
  <c r="AD40" i="6"/>
  <c r="AA40" i="6"/>
  <c r="Y40" i="6"/>
  <c r="V40" i="6"/>
  <c r="R40" i="6"/>
  <c r="N40" i="6"/>
  <c r="BC38" i="6"/>
  <c r="AY38" i="6"/>
  <c r="AV38" i="6"/>
  <c r="AR38" i="6"/>
  <c r="AN38" i="6"/>
  <c r="AJ38" i="6"/>
  <c r="AC38" i="6"/>
  <c r="X38" i="6"/>
  <c r="U38" i="6"/>
  <c r="Q38" i="6"/>
  <c r="M38" i="6"/>
  <c r="BB37" i="6"/>
  <c r="AX37" i="6"/>
  <c r="AQ37" i="6"/>
  <c r="AM37" i="6"/>
  <c r="AI37" i="6"/>
  <c r="AF37" i="6"/>
  <c r="W37" i="6"/>
  <c r="T37" i="6"/>
  <c r="P37" i="6"/>
  <c r="L77" i="6"/>
  <c r="BC77" i="6"/>
  <c r="O121" i="6" s="1"/>
  <c r="F27" i="19" s="1"/>
  <c r="AY77" i="6"/>
  <c r="AV77" i="6"/>
  <c r="AR77" i="6"/>
  <c r="AN77" i="6"/>
  <c r="AJ77" i="6"/>
  <c r="AC77" i="6"/>
  <c r="X77" i="6"/>
  <c r="U77" i="6"/>
  <c r="Q77" i="6"/>
  <c r="O114" i="6" s="1"/>
  <c r="F17" i="19" s="1"/>
  <c r="M77" i="6"/>
  <c r="BB75" i="6"/>
  <c r="AX75" i="6"/>
  <c r="AQ75" i="6"/>
  <c r="AM75" i="6"/>
  <c r="AI75" i="6"/>
  <c r="AF75" i="6"/>
  <c r="W75" i="6"/>
  <c r="T75" i="6"/>
  <c r="P75" i="6"/>
  <c r="BE74" i="6"/>
  <c r="BA74" i="6"/>
  <c r="AW74" i="6"/>
  <c r="AT74" i="6"/>
  <c r="AL74" i="6"/>
  <c r="AH74" i="6"/>
  <c r="AE74" i="6"/>
  <c r="AB74" i="6"/>
  <c r="Z74" i="6"/>
  <c r="S74" i="6"/>
  <c r="O74" i="6"/>
  <c r="L75" i="6"/>
  <c r="AF77" i="6"/>
  <c r="O118" i="6" s="1"/>
  <c r="F20" i="19" s="1"/>
  <c r="W77" i="6"/>
  <c r="T77" i="6"/>
  <c r="P77" i="6"/>
  <c r="AL75" i="6"/>
  <c r="AH75" i="6"/>
  <c r="AE75" i="6"/>
  <c r="AB75" i="6"/>
  <c r="Z75" i="6"/>
  <c r="S75" i="6"/>
  <c r="O75" i="6"/>
  <c r="AS74" i="6"/>
  <c r="AO74" i="6"/>
  <c r="AK74" i="6"/>
  <c r="AG74" i="6"/>
  <c r="AD74" i="6"/>
  <c r="AA74" i="6"/>
  <c r="Y74" i="6"/>
  <c r="V74" i="6"/>
  <c r="R74" i="6"/>
  <c r="N74" i="6"/>
  <c r="BE77" i="6"/>
  <c r="O122" i="6" s="1"/>
  <c r="F24" i="19" s="1"/>
  <c r="BA77" i="6"/>
  <c r="O120" i="6" s="1"/>
  <c r="F15" i="19" s="1"/>
  <c r="AW77" i="6"/>
  <c r="AT77" i="6"/>
  <c r="AL77" i="6"/>
  <c r="AH77" i="6"/>
  <c r="AE77" i="6"/>
  <c r="AB77" i="6"/>
  <c r="O117" i="6" s="1"/>
  <c r="F18" i="19" s="1"/>
  <c r="Z77" i="6"/>
  <c r="S77" i="6"/>
  <c r="O77" i="6"/>
  <c r="BD75" i="6"/>
  <c r="AZ75" i="6"/>
  <c r="AS75" i="6"/>
  <c r="AO75" i="6"/>
  <c r="AK75" i="6"/>
  <c r="AG75" i="6"/>
  <c r="AD75" i="6"/>
  <c r="AA75" i="6"/>
  <c r="Y75" i="6"/>
  <c r="V75" i="6"/>
  <c r="R75" i="6"/>
  <c r="N75" i="6"/>
  <c r="BC74" i="6"/>
  <c r="AY74" i="6"/>
  <c r="AV74" i="6"/>
  <c r="AR74" i="6"/>
  <c r="AN74" i="6"/>
  <c r="AJ74" i="6"/>
  <c r="AC74" i="6"/>
  <c r="X74" i="6"/>
  <c r="U74" i="6"/>
  <c r="Q74" i="6"/>
  <c r="M74" i="6"/>
  <c r="K75" i="6"/>
  <c r="K77" i="6"/>
  <c r="K74" i="6"/>
  <c r="A38" i="6"/>
  <c r="A40" i="6"/>
  <c r="A37" i="6"/>
  <c r="K8" i="6"/>
  <c r="K38" i="6" s="1"/>
  <c r="K10" i="6"/>
  <c r="K40" i="6" s="1"/>
  <c r="K7" i="6"/>
  <c r="K37" i="6" s="1"/>
  <c r="E38" i="6"/>
  <c r="G10" i="6"/>
  <c r="G40" i="6" s="1"/>
  <c r="G8" i="6"/>
  <c r="G38" i="6" s="1"/>
  <c r="G7" i="6"/>
  <c r="G37" i="6" s="1"/>
  <c r="F10" i="6"/>
  <c r="F40" i="6" s="1"/>
  <c r="F8" i="6"/>
  <c r="F38" i="6" s="1"/>
  <c r="F7" i="6"/>
  <c r="F37" i="6" s="1"/>
  <c r="E10" i="6"/>
  <c r="E40" i="6" s="1"/>
  <c r="E7" i="6"/>
  <c r="E37" i="6" s="1"/>
  <c r="D10" i="6"/>
  <c r="D40" i="6" s="1"/>
  <c r="D8" i="6"/>
  <c r="D38" i="6" s="1"/>
  <c r="D7" i="6"/>
  <c r="D37" i="6" s="1"/>
  <c r="C10" i="6"/>
  <c r="C40" i="6" s="1"/>
  <c r="C8" i="6"/>
  <c r="C38" i="6" s="1"/>
  <c r="C7" i="6"/>
  <c r="C37" i="6" s="1"/>
  <c r="B10" i="6"/>
  <c r="B40" i="6" s="1"/>
  <c r="B8" i="6"/>
  <c r="B38" i="6" s="1"/>
  <c r="B7" i="6"/>
  <c r="B37" i="6" s="1"/>
  <c r="A31" i="6"/>
  <c r="A32" i="6"/>
  <c r="K99" i="6" s="1"/>
  <c r="A33" i="6"/>
  <c r="K100" i="6" s="1"/>
  <c r="A14" i="6"/>
  <c r="A15" i="6"/>
  <c r="A16" i="6"/>
  <c r="A18" i="6"/>
  <c r="A19" i="6"/>
  <c r="A20" i="6"/>
  <c r="A21" i="6"/>
  <c r="A22" i="6"/>
  <c r="A23" i="6"/>
  <c r="A24" i="6"/>
  <c r="A25" i="6"/>
  <c r="A26" i="6"/>
  <c r="A27" i="6"/>
  <c r="A28" i="6"/>
  <c r="A29" i="6"/>
  <c r="A30" i="6"/>
  <c r="A13" i="6"/>
  <c r="A12" i="6"/>
  <c r="AD25" i="2" l="1"/>
  <c r="Z25" i="2"/>
  <c r="V25" i="2"/>
  <c r="R25" i="2"/>
  <c r="N25" i="2"/>
  <c r="J25" i="2"/>
  <c r="F25" i="2"/>
  <c r="B25" i="2"/>
  <c r="HJ24" i="1" l="1"/>
  <c r="HF24" i="1"/>
  <c r="HB24" i="1"/>
  <c r="GX24" i="1"/>
  <c r="GT24" i="1"/>
  <c r="GP24" i="1"/>
  <c r="GL24" i="1"/>
  <c r="GH24" i="1"/>
  <c r="GD24" i="1"/>
  <c r="FZ24" i="1"/>
  <c r="FV24" i="1"/>
  <c r="FR24" i="1"/>
  <c r="FJ24" i="1"/>
  <c r="FF24" i="1"/>
  <c r="FB24" i="1"/>
  <c r="EX24" i="1"/>
  <c r="ET24" i="1"/>
  <c r="EL24" i="1"/>
  <c r="EH24" i="1"/>
  <c r="ED24" i="1"/>
  <c r="DZ24" i="1"/>
  <c r="DV24" i="1"/>
  <c r="DR24" i="1"/>
  <c r="DN24" i="1"/>
  <c r="DJ24" i="1"/>
  <c r="DF24" i="1"/>
  <c r="DB24" i="1"/>
  <c r="CX24" i="1"/>
  <c r="CT24" i="1"/>
  <c r="CP24" i="1"/>
  <c r="CL24" i="1"/>
  <c r="CH24" i="1"/>
  <c r="CD24" i="1"/>
  <c r="BZ24" i="1"/>
  <c r="BV24" i="1"/>
  <c r="BR24" i="1"/>
  <c r="BN24" i="1"/>
  <c r="BJ24" i="1"/>
  <c r="BF24" i="1"/>
  <c r="BB24" i="1"/>
  <c r="AX24" i="1"/>
  <c r="AT24" i="1"/>
  <c r="AP24" i="1"/>
  <c r="AL24" i="1"/>
  <c r="AH24" i="1"/>
  <c r="AD24" i="1"/>
  <c r="Z24" i="1"/>
  <c r="V24" i="1"/>
  <c r="R24" i="1"/>
  <c r="N24" i="1"/>
  <c r="J24" i="1"/>
  <c r="F24" i="1"/>
  <c r="B24" i="1"/>
  <c r="FQ23" i="1"/>
  <c r="FP23" i="1"/>
  <c r="C24" i="1"/>
  <c r="AK24" i="2" l="1"/>
  <c r="ES23" i="1"/>
  <c r="AJ24" i="2"/>
  <c r="ER23" i="1"/>
  <c r="EQ24" i="1"/>
  <c r="HM23" i="1" l="1"/>
  <c r="HL23" i="1"/>
  <c r="HI23" i="1"/>
  <c r="HH23" i="1"/>
  <c r="HE23" i="1"/>
  <c r="HD23" i="1"/>
  <c r="HA23" i="1"/>
  <c r="GZ23" i="1"/>
  <c r="GW23" i="1"/>
  <c r="GV23" i="1"/>
  <c r="GS23" i="1"/>
  <c r="GR23" i="1"/>
  <c r="GO23" i="1"/>
  <c r="GN23" i="1"/>
  <c r="GK23" i="1"/>
  <c r="GJ23" i="1"/>
  <c r="GG23" i="1"/>
  <c r="GF23" i="1"/>
  <c r="GC23" i="1"/>
  <c r="GB23" i="1"/>
  <c r="FY23" i="1"/>
  <c r="FX23" i="1"/>
  <c r="FU23" i="1"/>
  <c r="FT23" i="1"/>
  <c r="FM23" i="1"/>
  <c r="FL23" i="1"/>
  <c r="FI23" i="1"/>
  <c r="FH23" i="1"/>
  <c r="FE23" i="1"/>
  <c r="FD23" i="1"/>
  <c r="FA23" i="1"/>
  <c r="EZ23" i="1"/>
  <c r="EW23" i="1"/>
  <c r="EV23" i="1"/>
  <c r="EO23" i="1"/>
  <c r="EN23" i="1"/>
  <c r="EK23" i="1"/>
  <c r="EJ23" i="1"/>
  <c r="EG23" i="1"/>
  <c r="EF23" i="1"/>
  <c r="EC23" i="1"/>
  <c r="EB23" i="1"/>
  <c r="DY23" i="1"/>
  <c r="DX23" i="1"/>
  <c r="DU23" i="1"/>
  <c r="DT23" i="1"/>
  <c r="DQ23" i="1"/>
  <c r="DP23" i="1"/>
  <c r="DM23" i="1"/>
  <c r="DL23" i="1"/>
  <c r="DI23" i="1"/>
  <c r="DH23" i="1"/>
  <c r="DE23" i="1"/>
  <c r="DD23" i="1"/>
  <c r="DA23" i="1"/>
  <c r="CZ23" i="1"/>
  <c r="CW23" i="1"/>
  <c r="CV23" i="1"/>
  <c r="CS23" i="1"/>
  <c r="CR23" i="1"/>
  <c r="CO23" i="1"/>
  <c r="CN23" i="1"/>
  <c r="CK23" i="1"/>
  <c r="CJ23" i="1"/>
  <c r="CG23" i="1"/>
  <c r="CF23" i="1"/>
  <c r="CC23" i="1"/>
  <c r="CB23" i="1"/>
  <c r="BY23" i="1"/>
  <c r="BX23" i="1"/>
  <c r="BU23" i="1"/>
  <c r="BT23" i="1"/>
  <c r="BQ23" i="1"/>
  <c r="BP23" i="1"/>
  <c r="BM23" i="1"/>
  <c r="BL23" i="1"/>
  <c r="BI23" i="1"/>
  <c r="BH23" i="1"/>
  <c r="BE23" i="1"/>
  <c r="BD23" i="1"/>
  <c r="BA23" i="1"/>
  <c r="AZ23" i="1"/>
  <c r="AW23" i="1"/>
  <c r="AV23" i="1"/>
  <c r="AS23" i="1"/>
  <c r="AR23" i="1"/>
  <c r="AO23" i="1"/>
  <c r="AN23" i="1"/>
  <c r="AK23" i="1"/>
  <c r="AJ23" i="1"/>
  <c r="AG23" i="1"/>
  <c r="AF23" i="1"/>
  <c r="AC23" i="1"/>
  <c r="AB23" i="1"/>
  <c r="Y23" i="1"/>
  <c r="X23" i="1"/>
  <c r="U23" i="1"/>
  <c r="T23" i="1"/>
  <c r="Q23" i="1"/>
  <c r="P23" i="1"/>
  <c r="M23" i="1"/>
  <c r="L23" i="1"/>
  <c r="I23" i="1"/>
  <c r="H23" i="1"/>
  <c r="AG24" i="2"/>
  <c r="AF24" i="2"/>
  <c r="AC24" i="2"/>
  <c r="AB24" i="2"/>
  <c r="Y24" i="2"/>
  <c r="X24" i="2"/>
  <c r="U24" i="2"/>
  <c r="T24" i="2"/>
  <c r="Q24" i="2"/>
  <c r="P24" i="2"/>
  <c r="M24" i="2"/>
  <c r="L24" i="2"/>
  <c r="I24" i="2"/>
  <c r="H24" i="2"/>
  <c r="L74" i="6"/>
  <c r="L37" i="6"/>
  <c r="G63" i="6"/>
  <c r="E63" i="6"/>
  <c r="D63" i="6"/>
  <c r="C63" i="6"/>
  <c r="B63" i="6"/>
  <c r="G32" i="6"/>
  <c r="G62" i="6" s="1"/>
  <c r="F63" i="6"/>
  <c r="E32" i="6"/>
  <c r="E62" i="6" s="1"/>
  <c r="D32" i="6"/>
  <c r="D62" i="6" s="1"/>
  <c r="C32" i="6"/>
  <c r="C62" i="6" s="1"/>
  <c r="B32" i="6"/>
  <c r="B62" i="6" s="1"/>
  <c r="BE63" i="6"/>
  <c r="BD63" i="6"/>
  <c r="BC63" i="6"/>
  <c r="BB63" i="6"/>
  <c r="BA63" i="6"/>
  <c r="AZ63" i="6"/>
  <c r="AY63" i="6"/>
  <c r="AX63" i="6"/>
  <c r="AW63" i="6"/>
  <c r="AV63" i="6"/>
  <c r="AT63" i="6"/>
  <c r="AS63" i="6"/>
  <c r="AR63" i="6"/>
  <c r="AQ63"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G31" i="6"/>
  <c r="G61" i="6" s="1"/>
  <c r="F62" i="6"/>
  <c r="E31" i="6"/>
  <c r="E61" i="6" s="1"/>
  <c r="D31" i="6"/>
  <c r="D61" i="6" s="1"/>
  <c r="C31" i="6"/>
  <c r="C61" i="6" s="1"/>
  <c r="B31" i="6"/>
  <c r="B61" i="6" s="1"/>
  <c r="K31" i="6"/>
  <c r="BE62" i="6"/>
  <c r="BD62" i="6"/>
  <c r="BC62" i="6"/>
  <c r="BB62" i="6"/>
  <c r="BA62" i="6"/>
  <c r="AZ62" i="6"/>
  <c r="AY62" i="6"/>
  <c r="AX62" i="6"/>
  <c r="AW62" i="6"/>
  <c r="AV62" i="6"/>
  <c r="AT62" i="6"/>
  <c r="AS62" i="6"/>
  <c r="AR62" i="6"/>
  <c r="AQ62"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N62" i="6"/>
  <c r="M62" i="6"/>
  <c r="L62" i="6"/>
  <c r="G30" i="6"/>
  <c r="G60" i="6" s="1"/>
  <c r="F61" i="6"/>
  <c r="E30" i="6"/>
  <c r="E60" i="6" s="1"/>
  <c r="AU97" i="6" s="1"/>
  <c r="D30" i="6"/>
  <c r="D60" i="6" s="1"/>
  <c r="C30" i="6"/>
  <c r="C60" i="6" s="1"/>
  <c r="B30" i="6"/>
  <c r="B60" i="6" s="1"/>
  <c r="K30" i="6"/>
  <c r="BE61" i="6"/>
  <c r="BD61" i="6"/>
  <c r="BC61" i="6"/>
  <c r="BB61" i="6"/>
  <c r="BA61" i="6"/>
  <c r="AZ61" i="6"/>
  <c r="AY61" i="6"/>
  <c r="AX61" i="6"/>
  <c r="AW61" i="6"/>
  <c r="AV61" i="6"/>
  <c r="AT61" i="6"/>
  <c r="AS61" i="6"/>
  <c r="AR61" i="6"/>
  <c r="AQ61"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N61" i="6"/>
  <c r="M61" i="6"/>
  <c r="L61" i="6"/>
  <c r="G29" i="6"/>
  <c r="G59" i="6" s="1"/>
  <c r="F29" i="6"/>
  <c r="F59" i="6" s="1"/>
  <c r="E29" i="6"/>
  <c r="E59" i="6" s="1"/>
  <c r="D29" i="6"/>
  <c r="D59" i="6" s="1"/>
  <c r="C29" i="6"/>
  <c r="C59" i="6" s="1"/>
  <c r="B29" i="6"/>
  <c r="B59" i="6" s="1"/>
  <c r="K29" i="6"/>
  <c r="BE58" i="6"/>
  <c r="BD58" i="6"/>
  <c r="BC58" i="6"/>
  <c r="BB58" i="6"/>
  <c r="BA58" i="6"/>
  <c r="AZ58" i="6"/>
  <c r="AY58" i="6"/>
  <c r="AX58" i="6"/>
  <c r="AW58" i="6"/>
  <c r="AV58" i="6"/>
  <c r="AT58" i="6"/>
  <c r="AS58" i="6"/>
  <c r="AR58" i="6"/>
  <c r="AQ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G28" i="6"/>
  <c r="G58" i="6" s="1"/>
  <c r="F28" i="6"/>
  <c r="F58" i="6" s="1"/>
  <c r="E28" i="6"/>
  <c r="E58" i="6" s="1"/>
  <c r="D28" i="6"/>
  <c r="D58" i="6" s="1"/>
  <c r="C28" i="6"/>
  <c r="C58" i="6" s="1"/>
  <c r="B28" i="6"/>
  <c r="B58" i="6" s="1"/>
  <c r="K28" i="6"/>
  <c r="BE57" i="6"/>
  <c r="BD57" i="6"/>
  <c r="BC57" i="6"/>
  <c r="BB57" i="6"/>
  <c r="BA57" i="6"/>
  <c r="AZ57" i="6"/>
  <c r="AY57" i="6"/>
  <c r="AX57" i="6"/>
  <c r="AW57" i="6"/>
  <c r="AV57" i="6"/>
  <c r="AT57" i="6"/>
  <c r="AS57" i="6"/>
  <c r="AR57" i="6"/>
  <c r="AQ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G27" i="6"/>
  <c r="G57" i="6" s="1"/>
  <c r="F27" i="6"/>
  <c r="F57" i="6" s="1"/>
  <c r="E27" i="6"/>
  <c r="E57" i="6" s="1"/>
  <c r="D27" i="6"/>
  <c r="D57" i="6" s="1"/>
  <c r="C27" i="6"/>
  <c r="C57" i="6" s="1"/>
  <c r="B27" i="6"/>
  <c r="B57" i="6" s="1"/>
  <c r="K27" i="6"/>
  <c r="BE56" i="6"/>
  <c r="BD56" i="6"/>
  <c r="BC56" i="6"/>
  <c r="BB56" i="6"/>
  <c r="BA56" i="6"/>
  <c r="AZ56" i="6"/>
  <c r="AY56" i="6"/>
  <c r="AX56" i="6"/>
  <c r="AW56" i="6"/>
  <c r="AV56" i="6"/>
  <c r="AT56" i="6"/>
  <c r="AS56" i="6"/>
  <c r="AR56" i="6"/>
  <c r="AQ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G26" i="6"/>
  <c r="G56" i="6" s="1"/>
  <c r="F26" i="6"/>
  <c r="F56" i="6" s="1"/>
  <c r="E26" i="6"/>
  <c r="E56" i="6" s="1"/>
  <c r="D26" i="6"/>
  <c r="D56" i="6" s="1"/>
  <c r="C26" i="6"/>
  <c r="C56" i="6" s="1"/>
  <c r="B26" i="6"/>
  <c r="B56" i="6" s="1"/>
  <c r="K26" i="6"/>
  <c r="BE55" i="6"/>
  <c r="BD55" i="6"/>
  <c r="BC55" i="6"/>
  <c r="BB55" i="6"/>
  <c r="BA55" i="6"/>
  <c r="AZ55" i="6"/>
  <c r="AY55" i="6"/>
  <c r="AX55" i="6"/>
  <c r="AW55" i="6"/>
  <c r="AV55" i="6"/>
  <c r="AT55" i="6"/>
  <c r="AS55" i="6"/>
  <c r="AR55" i="6"/>
  <c r="AQ55"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G25" i="6"/>
  <c r="G55" i="6" s="1"/>
  <c r="F25" i="6"/>
  <c r="F55" i="6" s="1"/>
  <c r="E25" i="6"/>
  <c r="E55" i="6" s="1"/>
  <c r="D25" i="6"/>
  <c r="D55" i="6" s="1"/>
  <c r="C25" i="6"/>
  <c r="C55" i="6" s="1"/>
  <c r="B25" i="6"/>
  <c r="B55" i="6" s="1"/>
  <c r="K25" i="6"/>
  <c r="BE54" i="6"/>
  <c r="BD54" i="6"/>
  <c r="BC54" i="6"/>
  <c r="BB54" i="6"/>
  <c r="BA54" i="6"/>
  <c r="AZ54" i="6"/>
  <c r="AY54" i="6"/>
  <c r="AX54" i="6"/>
  <c r="AW54" i="6"/>
  <c r="AV54" i="6"/>
  <c r="AT54" i="6"/>
  <c r="AS54" i="6"/>
  <c r="AR54" i="6"/>
  <c r="AQ54"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G24" i="6"/>
  <c r="G54" i="6" s="1"/>
  <c r="F24" i="6"/>
  <c r="F54" i="6" s="1"/>
  <c r="E24" i="6"/>
  <c r="E54" i="6" s="1"/>
  <c r="D24" i="6"/>
  <c r="D54" i="6" s="1"/>
  <c r="C24" i="6"/>
  <c r="C54" i="6" s="1"/>
  <c r="B24" i="6"/>
  <c r="B54" i="6" s="1"/>
  <c r="K24" i="6"/>
  <c r="BE53" i="6"/>
  <c r="BD53" i="6"/>
  <c r="BC53" i="6"/>
  <c r="BB53" i="6"/>
  <c r="BA53" i="6"/>
  <c r="AZ53" i="6"/>
  <c r="AY53" i="6"/>
  <c r="AX53" i="6"/>
  <c r="AW53" i="6"/>
  <c r="AV53" i="6"/>
  <c r="AT53" i="6"/>
  <c r="AS53" i="6"/>
  <c r="AR53" i="6"/>
  <c r="AQ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G23" i="6"/>
  <c r="G53" i="6" s="1"/>
  <c r="F23" i="6"/>
  <c r="F53" i="6" s="1"/>
  <c r="E23" i="6"/>
  <c r="E53" i="6" s="1"/>
  <c r="D23" i="6"/>
  <c r="D53" i="6" s="1"/>
  <c r="C23" i="6"/>
  <c r="C53" i="6" s="1"/>
  <c r="B23" i="6"/>
  <c r="B53" i="6" s="1"/>
  <c r="K23" i="6"/>
  <c r="BE52" i="6"/>
  <c r="BD52" i="6"/>
  <c r="BC52" i="6"/>
  <c r="BB52" i="6"/>
  <c r="BA52" i="6"/>
  <c r="AZ52" i="6"/>
  <c r="AY52" i="6"/>
  <c r="AX52" i="6"/>
  <c r="AW52" i="6"/>
  <c r="AV52" i="6"/>
  <c r="AT52" i="6"/>
  <c r="AS52" i="6"/>
  <c r="AR52" i="6"/>
  <c r="AQ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G22" i="6"/>
  <c r="G52" i="6" s="1"/>
  <c r="F22" i="6"/>
  <c r="F52" i="6" s="1"/>
  <c r="E22" i="6"/>
  <c r="E52" i="6" s="1"/>
  <c r="D22" i="6"/>
  <c r="D52" i="6" s="1"/>
  <c r="C22" i="6"/>
  <c r="C52" i="6" s="1"/>
  <c r="B22" i="6"/>
  <c r="B52" i="6" s="1"/>
  <c r="K22" i="6"/>
  <c r="BE51" i="6"/>
  <c r="BD51" i="6"/>
  <c r="BC51" i="6"/>
  <c r="BB51" i="6"/>
  <c r="BA51" i="6"/>
  <c r="AZ51" i="6"/>
  <c r="AY51" i="6"/>
  <c r="AX51" i="6"/>
  <c r="AW51" i="6"/>
  <c r="AV51" i="6"/>
  <c r="AT51" i="6"/>
  <c r="AS51" i="6"/>
  <c r="AR51" i="6"/>
  <c r="AQ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G21" i="6"/>
  <c r="G51" i="6" s="1"/>
  <c r="F21" i="6"/>
  <c r="F51" i="6" s="1"/>
  <c r="E21" i="6"/>
  <c r="E51" i="6" s="1"/>
  <c r="D21" i="6"/>
  <c r="D51" i="6" s="1"/>
  <c r="C21" i="6"/>
  <c r="C51" i="6" s="1"/>
  <c r="B21" i="6"/>
  <c r="B51" i="6" s="1"/>
  <c r="K21" i="6"/>
  <c r="BE50" i="6"/>
  <c r="BD50" i="6"/>
  <c r="BC50" i="6"/>
  <c r="BB50" i="6"/>
  <c r="BA50" i="6"/>
  <c r="AZ50" i="6"/>
  <c r="AY50" i="6"/>
  <c r="AX50" i="6"/>
  <c r="AW50" i="6"/>
  <c r="AV50" i="6"/>
  <c r="AT50" i="6"/>
  <c r="AS50" i="6"/>
  <c r="AR50" i="6"/>
  <c r="AQ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G20" i="6"/>
  <c r="G50" i="6" s="1"/>
  <c r="F20" i="6"/>
  <c r="F50" i="6" s="1"/>
  <c r="E20" i="6"/>
  <c r="E50" i="6" s="1"/>
  <c r="D20" i="6"/>
  <c r="D50" i="6" s="1"/>
  <c r="C20" i="6"/>
  <c r="C50" i="6" s="1"/>
  <c r="B20" i="6"/>
  <c r="B50" i="6" s="1"/>
  <c r="K20" i="6"/>
  <c r="BE49" i="6"/>
  <c r="BD49" i="6"/>
  <c r="BC49" i="6"/>
  <c r="BB49" i="6"/>
  <c r="BA49" i="6"/>
  <c r="AZ49" i="6"/>
  <c r="AY49" i="6"/>
  <c r="AX49" i="6"/>
  <c r="AW49" i="6"/>
  <c r="AV49" i="6"/>
  <c r="AT49" i="6"/>
  <c r="AS49" i="6"/>
  <c r="AR49" i="6"/>
  <c r="AQ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G19" i="6"/>
  <c r="G49" i="6" s="1"/>
  <c r="F19" i="6"/>
  <c r="F49" i="6" s="1"/>
  <c r="E19" i="6"/>
  <c r="E49" i="6" s="1"/>
  <c r="D19" i="6"/>
  <c r="D49" i="6" s="1"/>
  <c r="C19" i="6"/>
  <c r="C49" i="6" s="1"/>
  <c r="B19" i="6"/>
  <c r="B49" i="6" s="1"/>
  <c r="K19" i="6"/>
  <c r="BE48" i="6"/>
  <c r="BD48" i="6"/>
  <c r="BC48" i="6"/>
  <c r="BB48" i="6"/>
  <c r="BA48" i="6"/>
  <c r="AZ48" i="6"/>
  <c r="AY48" i="6"/>
  <c r="AX48" i="6"/>
  <c r="AW48" i="6"/>
  <c r="AV48" i="6"/>
  <c r="AT48" i="6"/>
  <c r="AS48" i="6"/>
  <c r="AR48" i="6"/>
  <c r="AQ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G18" i="6"/>
  <c r="G48" i="6" s="1"/>
  <c r="F18" i="6"/>
  <c r="F48" i="6" s="1"/>
  <c r="E18" i="6"/>
  <c r="E48" i="6" s="1"/>
  <c r="D18" i="6"/>
  <c r="D48" i="6" s="1"/>
  <c r="C18" i="6"/>
  <c r="C48" i="6" s="1"/>
  <c r="B18" i="6"/>
  <c r="B48" i="6" s="1"/>
  <c r="K18" i="6"/>
  <c r="BE47" i="6"/>
  <c r="BD47" i="6"/>
  <c r="BC47" i="6"/>
  <c r="BB47" i="6"/>
  <c r="BA47" i="6"/>
  <c r="AZ47" i="6"/>
  <c r="AY47" i="6"/>
  <c r="AX47" i="6"/>
  <c r="AW47" i="6"/>
  <c r="AV47" i="6"/>
  <c r="AT47" i="6"/>
  <c r="AS47" i="6"/>
  <c r="AR47" i="6"/>
  <c r="AQ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G17" i="6"/>
  <c r="G47" i="6" s="1"/>
  <c r="F17" i="6"/>
  <c r="F47" i="6" s="1"/>
  <c r="E17" i="6"/>
  <c r="E47" i="6" s="1"/>
  <c r="D17" i="6"/>
  <c r="D47" i="6" s="1"/>
  <c r="C17" i="6"/>
  <c r="C47" i="6" s="1"/>
  <c r="B17" i="6"/>
  <c r="B47" i="6" s="1"/>
  <c r="BE46" i="6"/>
  <c r="BD46" i="6"/>
  <c r="BC46" i="6"/>
  <c r="BB46" i="6"/>
  <c r="BA46" i="6"/>
  <c r="AZ46" i="6"/>
  <c r="AY46" i="6"/>
  <c r="AX46" i="6"/>
  <c r="AW46" i="6"/>
  <c r="AV46" i="6"/>
  <c r="AT46" i="6"/>
  <c r="AS46" i="6"/>
  <c r="AR46" i="6"/>
  <c r="AQ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G16" i="6"/>
  <c r="G46" i="6" s="1"/>
  <c r="F16" i="6"/>
  <c r="F46" i="6" s="1"/>
  <c r="E16" i="6"/>
  <c r="E46" i="6" s="1"/>
  <c r="D16" i="6"/>
  <c r="D46" i="6" s="1"/>
  <c r="C16" i="6"/>
  <c r="C46" i="6" s="1"/>
  <c r="B16" i="6"/>
  <c r="B46" i="6" s="1"/>
  <c r="BE45" i="6"/>
  <c r="BD45" i="6"/>
  <c r="BC45" i="6"/>
  <c r="BB45" i="6"/>
  <c r="BA45" i="6"/>
  <c r="AZ45" i="6"/>
  <c r="AY45" i="6"/>
  <c r="AX45" i="6"/>
  <c r="AW45" i="6"/>
  <c r="AV45" i="6"/>
  <c r="AT45" i="6"/>
  <c r="AS45" i="6"/>
  <c r="AR45" i="6"/>
  <c r="AQ45"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G15" i="6"/>
  <c r="G45" i="6" s="1"/>
  <c r="F15" i="6"/>
  <c r="F45" i="6" s="1"/>
  <c r="E15" i="6"/>
  <c r="E45" i="6" s="1"/>
  <c r="D15" i="6"/>
  <c r="D45" i="6" s="1"/>
  <c r="C15" i="6"/>
  <c r="C45" i="6" s="1"/>
  <c r="B15" i="6"/>
  <c r="B45" i="6" s="1"/>
  <c r="BE44" i="6"/>
  <c r="BD44" i="6"/>
  <c r="BC44" i="6"/>
  <c r="BB44" i="6"/>
  <c r="BA44" i="6"/>
  <c r="AZ44" i="6"/>
  <c r="AY44" i="6"/>
  <c r="AX44" i="6"/>
  <c r="AW44" i="6"/>
  <c r="AV44" i="6"/>
  <c r="AT44" i="6"/>
  <c r="AS44" i="6"/>
  <c r="AR44" i="6"/>
  <c r="AQ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G14" i="6"/>
  <c r="G44" i="6" s="1"/>
  <c r="F14" i="6"/>
  <c r="F44" i="6" s="1"/>
  <c r="E14" i="6"/>
  <c r="E44" i="6" s="1"/>
  <c r="D14" i="6"/>
  <c r="D44" i="6" s="1"/>
  <c r="C14" i="6"/>
  <c r="C44" i="6" s="1"/>
  <c r="B14" i="6"/>
  <c r="B44" i="6" s="1"/>
  <c r="BE43" i="6"/>
  <c r="BE80" i="6" s="1"/>
  <c r="BD43" i="6"/>
  <c r="BC43" i="6"/>
  <c r="BB43" i="6"/>
  <c r="BA43" i="6"/>
  <c r="AZ43" i="6"/>
  <c r="AY43" i="6"/>
  <c r="AX43" i="6"/>
  <c r="AW43" i="6"/>
  <c r="AV43" i="6"/>
  <c r="AT43" i="6"/>
  <c r="AS43" i="6"/>
  <c r="AR43" i="6"/>
  <c r="AQ43" i="6"/>
  <c r="AO43" i="6"/>
  <c r="AO80" i="6" s="1"/>
  <c r="AN43" i="6"/>
  <c r="AM43" i="6"/>
  <c r="AL43" i="6"/>
  <c r="AL80" i="6" s="1"/>
  <c r="AK43" i="6"/>
  <c r="AK80" i="6" s="1"/>
  <c r="AJ43" i="6"/>
  <c r="AI43" i="6"/>
  <c r="AH43" i="6"/>
  <c r="AG43" i="6"/>
  <c r="AF43" i="6"/>
  <c r="AE43" i="6"/>
  <c r="AD43" i="6"/>
  <c r="AC43" i="6"/>
  <c r="AB43" i="6"/>
  <c r="AA43" i="6"/>
  <c r="Z43" i="6"/>
  <c r="Y43" i="6"/>
  <c r="X43" i="6"/>
  <c r="W43" i="6"/>
  <c r="V43" i="6"/>
  <c r="U43" i="6"/>
  <c r="T43" i="6"/>
  <c r="S43" i="6"/>
  <c r="R43" i="6"/>
  <c r="Q43" i="6"/>
  <c r="P43" i="6"/>
  <c r="O43" i="6"/>
  <c r="N43" i="6"/>
  <c r="M43" i="6"/>
  <c r="L43" i="6"/>
  <c r="K13" i="6"/>
  <c r="BE42" i="6"/>
  <c r="BE79" i="6" s="1"/>
  <c r="BD42" i="6"/>
  <c r="BC42" i="6"/>
  <c r="BB42" i="6"/>
  <c r="BA42" i="6"/>
  <c r="AZ42" i="6"/>
  <c r="AY42" i="6"/>
  <c r="AX42" i="6"/>
  <c r="AW42" i="6"/>
  <c r="AV42" i="6"/>
  <c r="AT42" i="6"/>
  <c r="AS42" i="6"/>
  <c r="AR42" i="6"/>
  <c r="AQ42" i="6"/>
  <c r="AO42" i="6"/>
  <c r="AO79" i="6" s="1"/>
  <c r="AN42" i="6"/>
  <c r="AM42" i="6"/>
  <c r="AL42" i="6"/>
  <c r="AL79" i="6" s="1"/>
  <c r="AK42" i="6"/>
  <c r="AK79" i="6" s="1"/>
  <c r="AJ42" i="6"/>
  <c r="AI42" i="6"/>
  <c r="AH42" i="6"/>
  <c r="AG42" i="6"/>
  <c r="AF42" i="6"/>
  <c r="AE42" i="6"/>
  <c r="AD42" i="6"/>
  <c r="AC42" i="6"/>
  <c r="AB42" i="6"/>
  <c r="AA42" i="6"/>
  <c r="Z42" i="6"/>
  <c r="Y42" i="6"/>
  <c r="X42" i="6"/>
  <c r="W42" i="6"/>
  <c r="V42" i="6"/>
  <c r="U42" i="6"/>
  <c r="T42" i="6"/>
  <c r="S42" i="6"/>
  <c r="R42" i="6"/>
  <c r="Q42" i="6"/>
  <c r="P42" i="6"/>
  <c r="O42" i="6"/>
  <c r="N42" i="6"/>
  <c r="M42" i="6"/>
  <c r="L42" i="6"/>
  <c r="A11" i="6"/>
  <c r="K11" i="6" s="1"/>
  <c r="BE41" i="6"/>
  <c r="BD41" i="6"/>
  <c r="BC41" i="6"/>
  <c r="BB41" i="6"/>
  <c r="BA41" i="6"/>
  <c r="AZ41" i="6"/>
  <c r="AY41" i="6"/>
  <c r="AX41" i="6"/>
  <c r="AW41" i="6"/>
  <c r="AV41" i="6"/>
  <c r="AT41" i="6"/>
  <c r="AS41" i="6"/>
  <c r="AR41" i="6"/>
  <c r="AQ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CA24" i="1"/>
  <c r="CQ24" i="1"/>
  <c r="AE24" i="1"/>
  <c r="AQ24" i="1"/>
  <c r="FG24" i="1"/>
  <c r="W24" i="1"/>
  <c r="FK24" i="1"/>
  <c r="EI24" i="1"/>
  <c r="BO24" i="1"/>
  <c r="CY24" i="1"/>
  <c r="AI24" i="1"/>
  <c r="EY24" i="1"/>
  <c r="EA24" i="1"/>
  <c r="O24" i="1"/>
  <c r="CM24" i="1"/>
  <c r="AM24" i="1"/>
  <c r="CE24" i="1"/>
  <c r="DW24" i="1"/>
  <c r="EE24" i="1"/>
  <c r="FS24" i="1"/>
  <c r="DO24" i="1"/>
  <c r="DG24" i="1"/>
  <c r="FC24" i="1"/>
  <c r="CU24" i="1"/>
  <c r="K24" i="1"/>
  <c r="AU24" i="1"/>
  <c r="BC24" i="1"/>
  <c r="EM24" i="1"/>
  <c r="DS24" i="1"/>
  <c r="BK24" i="1"/>
  <c r="G24" i="1"/>
  <c r="DK24" i="1"/>
  <c r="S24" i="1"/>
  <c r="BG24" i="1"/>
  <c r="AU94" i="6" l="1"/>
  <c r="AU96" i="6"/>
  <c r="AU98" i="6"/>
  <c r="AU95" i="6"/>
  <c r="AL96" i="6"/>
  <c r="AU99" i="6"/>
  <c r="AL97" i="6"/>
  <c r="AK97" i="6"/>
  <c r="AO97" i="6"/>
  <c r="BE97" i="6"/>
  <c r="AK96" i="6"/>
  <c r="BE96" i="6"/>
  <c r="AO96" i="6"/>
  <c r="AF99" i="6"/>
  <c r="BD100" i="6"/>
  <c r="AL82" i="6"/>
  <c r="U100" i="6"/>
  <c r="U99" i="6"/>
  <c r="AK81" i="6"/>
  <c r="AL81" i="6"/>
  <c r="AK84" i="6"/>
  <c r="AK85" i="6"/>
  <c r="AK86" i="6"/>
  <c r="AK87" i="6"/>
  <c r="AK88" i="6"/>
  <c r="AK89" i="6"/>
  <c r="AK90" i="6"/>
  <c r="AK91" i="6"/>
  <c r="AK92" i="6"/>
  <c r="AK93" i="6"/>
  <c r="AK94" i="6"/>
  <c r="AK95" i="6"/>
  <c r="AK98" i="6"/>
  <c r="AO81" i="6"/>
  <c r="BE81" i="6"/>
  <c r="X99" i="6"/>
  <c r="AK99" i="6"/>
  <c r="T100" i="6"/>
  <c r="AZ100" i="6"/>
  <c r="AO84" i="6"/>
  <c r="BE84" i="6"/>
  <c r="BE85" i="6"/>
  <c r="AO85" i="6"/>
  <c r="BE88" i="6"/>
  <c r="AO88" i="6"/>
  <c r="BE89" i="6"/>
  <c r="AO89" i="6"/>
  <c r="AO92" i="6"/>
  <c r="BE92" i="6"/>
  <c r="BE93" i="6"/>
  <c r="AO93" i="6"/>
  <c r="AF100" i="6"/>
  <c r="AK83" i="6"/>
  <c r="AO83" i="6"/>
  <c r="BE83" i="6"/>
  <c r="AL84" i="6"/>
  <c r="AL85" i="6"/>
  <c r="AL86" i="6"/>
  <c r="AL87" i="6"/>
  <c r="AL88" i="6"/>
  <c r="AL89" i="6"/>
  <c r="AL90" i="6"/>
  <c r="AL91" i="6"/>
  <c r="AL92" i="6"/>
  <c r="AL93" i="6"/>
  <c r="AL94" i="6"/>
  <c r="AL95" i="6"/>
  <c r="AL98" i="6"/>
  <c r="AS100" i="6"/>
  <c r="AO100" i="6"/>
  <c r="BE100" i="6"/>
  <c r="AO99" i="6"/>
  <c r="BE99" i="6"/>
  <c r="AJ99" i="6"/>
  <c r="AM100" i="6"/>
  <c r="AL100" i="6"/>
  <c r="AO86" i="6"/>
  <c r="BE86" i="6"/>
  <c r="AO87" i="6"/>
  <c r="BE87" i="6"/>
  <c r="BE90" i="6"/>
  <c r="AO90" i="6"/>
  <c r="AO91" i="6"/>
  <c r="BE91" i="6"/>
  <c r="BE94" i="6"/>
  <c r="AO94" i="6"/>
  <c r="AO95" i="6"/>
  <c r="BE95" i="6"/>
  <c r="AO98" i="6"/>
  <c r="BE98" i="6"/>
  <c r="AM99" i="6"/>
  <c r="AL99" i="6"/>
  <c r="L99" i="6"/>
  <c r="AR99" i="6"/>
  <c r="AK82" i="6"/>
  <c r="BE82" i="6"/>
  <c r="AO82" i="6"/>
  <c r="AL83" i="6"/>
  <c r="AS99" i="6"/>
  <c r="W99" i="6"/>
  <c r="AV99" i="6"/>
  <c r="X100" i="6"/>
  <c r="AK100" i="6"/>
  <c r="P100" i="6"/>
  <c r="P99" i="6"/>
  <c r="T99" i="6"/>
  <c r="N99" i="6"/>
  <c r="R99" i="6"/>
  <c r="V99" i="6"/>
  <c r="Y99" i="6"/>
  <c r="AA99" i="6"/>
  <c r="AD99" i="6"/>
  <c r="AH99" i="6"/>
  <c r="AN99" i="6"/>
  <c r="AT99" i="6"/>
  <c r="N100" i="6"/>
  <c r="R100" i="6"/>
  <c r="V100" i="6"/>
  <c r="Y100" i="6"/>
  <c r="AA100" i="6"/>
  <c r="AD100" i="6"/>
  <c r="AH100" i="6"/>
  <c r="AN100" i="6"/>
  <c r="AT100" i="6"/>
  <c r="AY99" i="6"/>
  <c r="W100" i="6"/>
  <c r="AJ100" i="6"/>
  <c r="AR100" i="6"/>
  <c r="AV100" i="6"/>
  <c r="O99" i="6"/>
  <c r="S99" i="6"/>
  <c r="Z99" i="6"/>
  <c r="AB99" i="6"/>
  <c r="AE99" i="6"/>
  <c r="AI99" i="6"/>
  <c r="AQ99" i="6"/>
  <c r="AX99" i="6"/>
  <c r="BC99" i="6"/>
  <c r="O100" i="6"/>
  <c r="S100" i="6"/>
  <c r="Z100" i="6"/>
  <c r="AB100" i="6"/>
  <c r="AE100" i="6"/>
  <c r="AI100" i="6"/>
  <c r="AQ100" i="6"/>
  <c r="AX100" i="6"/>
  <c r="BC100" i="6"/>
  <c r="AY100" i="6"/>
  <c r="AZ99" i="6"/>
  <c r="BD99" i="6"/>
  <c r="L100" i="6"/>
  <c r="M99" i="6"/>
  <c r="Q99" i="6"/>
  <c r="AC99" i="6"/>
  <c r="AG99" i="6"/>
  <c r="BA99" i="6"/>
  <c r="M100" i="6"/>
  <c r="Q100" i="6"/>
  <c r="AC100" i="6"/>
  <c r="AG100" i="6"/>
  <c r="BA100" i="6"/>
  <c r="AM98" i="6"/>
  <c r="AD98" i="6"/>
  <c r="Y98" i="6"/>
  <c r="BD98" i="6"/>
  <c r="AG98" i="6"/>
  <c r="AE98" i="6"/>
  <c r="AV98" i="6"/>
  <c r="S98" i="6"/>
  <c r="AX98" i="6"/>
  <c r="Z98" i="6"/>
  <c r="AN98" i="6"/>
  <c r="AZ98" i="6"/>
  <c r="AY98" i="6"/>
  <c r="AT98" i="6"/>
  <c r="U98" i="6"/>
  <c r="N98" i="6"/>
  <c r="M98" i="6"/>
  <c r="R98" i="6"/>
  <c r="Q98" i="6"/>
  <c r="AR98" i="6"/>
  <c r="P98" i="6"/>
  <c r="W98" i="6"/>
  <c r="AA98" i="6"/>
  <c r="BC98" i="6"/>
  <c r="AC98" i="6"/>
  <c r="O98" i="6"/>
  <c r="V98" i="6"/>
  <c r="X98" i="6"/>
  <c r="AS98" i="6"/>
  <c r="AQ98" i="6"/>
  <c r="AJ98" i="6"/>
  <c r="AF98" i="6"/>
  <c r="AH98" i="6"/>
  <c r="T98" i="6"/>
  <c r="AB98" i="6"/>
  <c r="BA98" i="6"/>
  <c r="AI98" i="6"/>
  <c r="L98" i="6"/>
  <c r="C66" i="6"/>
  <c r="G66" i="6"/>
  <c r="O97" i="6"/>
  <c r="S97" i="6"/>
  <c r="Z97" i="6"/>
  <c r="AB97" i="6"/>
  <c r="D66" i="6"/>
  <c r="AA87" i="6"/>
  <c r="X88" i="6"/>
  <c r="O89" i="6"/>
  <c r="S89" i="6"/>
  <c r="Z89" i="6"/>
  <c r="AB89" i="6"/>
  <c r="E66" i="6"/>
  <c r="L86" i="6"/>
  <c r="AA95" i="6"/>
  <c r="X96" i="6"/>
  <c r="B66" i="6"/>
  <c r="X79" i="6"/>
  <c r="O80" i="6"/>
  <c r="S80" i="6"/>
  <c r="M82" i="6"/>
  <c r="M86" i="6"/>
  <c r="Q86" i="6"/>
  <c r="X81" i="6"/>
  <c r="L82" i="6"/>
  <c r="P82" i="6"/>
  <c r="T82" i="6"/>
  <c r="W82" i="6"/>
  <c r="AF82" i="6"/>
  <c r="AI82" i="6"/>
  <c r="AM82" i="6"/>
  <c r="AQ82" i="6"/>
  <c r="AX82" i="6"/>
  <c r="AI88" i="6"/>
  <c r="AA89" i="6"/>
  <c r="X90" i="6"/>
  <c r="O91" i="6"/>
  <c r="S91" i="6"/>
  <c r="Z91" i="6"/>
  <c r="AB91" i="6"/>
  <c r="AH91" i="6"/>
  <c r="BA91" i="6"/>
  <c r="AI96" i="6"/>
  <c r="AA97" i="6"/>
  <c r="Z80" i="6"/>
  <c r="AB80" i="6"/>
  <c r="AH80" i="6"/>
  <c r="BA80" i="6"/>
  <c r="X82" i="6"/>
  <c r="AI86" i="6"/>
  <c r="AH89" i="6"/>
  <c r="BA89" i="6"/>
  <c r="AI94" i="6"/>
  <c r="O78" i="6"/>
  <c r="S78" i="6"/>
  <c r="Z78" i="6"/>
  <c r="AB78" i="6"/>
  <c r="AH78" i="6"/>
  <c r="BA78" i="6"/>
  <c r="BE78" i="6"/>
  <c r="L80" i="6"/>
  <c r="L84" i="6"/>
  <c r="W84" i="6"/>
  <c r="AI84" i="6"/>
  <c r="AQ84" i="6"/>
  <c r="AX84" i="6"/>
  <c r="AA85" i="6"/>
  <c r="X86" i="6"/>
  <c r="O87" i="6"/>
  <c r="S87" i="6"/>
  <c r="Z87" i="6"/>
  <c r="AB87" i="6"/>
  <c r="AH87" i="6"/>
  <c r="BA87" i="6"/>
  <c r="AI92" i="6"/>
  <c r="AA93" i="6"/>
  <c r="X94" i="6"/>
  <c r="O95" i="6"/>
  <c r="S95" i="6"/>
  <c r="Z95" i="6"/>
  <c r="AB95" i="6"/>
  <c r="AH95" i="6"/>
  <c r="L78" i="6"/>
  <c r="W78" i="6"/>
  <c r="Y83" i="6"/>
  <c r="AA83" i="6"/>
  <c r="AZ83" i="6"/>
  <c r="BD83" i="6"/>
  <c r="M84" i="6"/>
  <c r="Q84" i="6"/>
  <c r="X84" i="6"/>
  <c r="AC84" i="6"/>
  <c r="AJ84" i="6"/>
  <c r="AR84" i="6"/>
  <c r="AV84" i="6"/>
  <c r="AY84" i="6"/>
  <c r="BC84" i="6"/>
  <c r="O85" i="6"/>
  <c r="S85" i="6"/>
  <c r="AI90" i="6"/>
  <c r="AA91" i="6"/>
  <c r="X92" i="6"/>
  <c r="O93" i="6"/>
  <c r="S93" i="6"/>
  <c r="Z93" i="6"/>
  <c r="AB93" i="6"/>
  <c r="AH93" i="6"/>
  <c r="K78" i="6"/>
  <c r="K41" i="6"/>
  <c r="A41" i="6"/>
  <c r="N78" i="6"/>
  <c r="R78" i="6"/>
  <c r="V78" i="6"/>
  <c r="Y78" i="6"/>
  <c r="AA78" i="6"/>
  <c r="AD78" i="6"/>
  <c r="AG78" i="6"/>
  <c r="AK78" i="6"/>
  <c r="AO78" i="6"/>
  <c r="AS78" i="6"/>
  <c r="AZ78" i="6"/>
  <c r="BD78" i="6"/>
  <c r="L79" i="6"/>
  <c r="P79" i="6"/>
  <c r="T79" i="6"/>
  <c r="W79" i="6"/>
  <c r="AF79" i="6"/>
  <c r="AI79" i="6"/>
  <c r="AM79" i="6"/>
  <c r="AQ79" i="6"/>
  <c r="AX79" i="6"/>
  <c r="K80" i="6"/>
  <c r="K43" i="6"/>
  <c r="A43" i="6"/>
  <c r="N80" i="6"/>
  <c r="R80" i="6"/>
  <c r="V80" i="6"/>
  <c r="Y80" i="6"/>
  <c r="AA80" i="6"/>
  <c r="AD80" i="6"/>
  <c r="AG80" i="6"/>
  <c r="AS80" i="6"/>
  <c r="AZ80" i="6"/>
  <c r="BD80" i="6"/>
  <c r="L81" i="6"/>
  <c r="P81" i="6"/>
  <c r="T81" i="6"/>
  <c r="W81" i="6"/>
  <c r="AF81" i="6"/>
  <c r="AI81" i="6"/>
  <c r="AM81" i="6"/>
  <c r="AQ81" i="6"/>
  <c r="AX81" i="6"/>
  <c r="K82" i="6"/>
  <c r="A45" i="6"/>
  <c r="K45" i="6"/>
  <c r="K15" i="6"/>
  <c r="P84" i="6"/>
  <c r="T84" i="6"/>
  <c r="AF84" i="6"/>
  <c r="AM84" i="6"/>
  <c r="K85" i="6"/>
  <c r="A48" i="6"/>
  <c r="K48" i="6"/>
  <c r="N85" i="6"/>
  <c r="R85" i="6"/>
  <c r="V85" i="6"/>
  <c r="Y85" i="6"/>
  <c r="AD85" i="6"/>
  <c r="AG85" i="6"/>
  <c r="AS85" i="6"/>
  <c r="AZ85" i="6"/>
  <c r="BD85" i="6"/>
  <c r="U86" i="6"/>
  <c r="AC86" i="6"/>
  <c r="AJ86" i="6"/>
  <c r="AN86" i="6"/>
  <c r="AR86" i="6"/>
  <c r="AV86" i="6"/>
  <c r="AY86" i="6"/>
  <c r="BC86" i="6"/>
  <c r="AE87" i="6"/>
  <c r="AT87" i="6"/>
  <c r="AE78" i="6"/>
  <c r="AL78" i="6"/>
  <c r="AT78" i="6"/>
  <c r="M79" i="6"/>
  <c r="Q79" i="6"/>
  <c r="U79" i="6"/>
  <c r="AC79" i="6"/>
  <c r="AJ79" i="6"/>
  <c r="AN79" i="6"/>
  <c r="AR79" i="6"/>
  <c r="AV79" i="6"/>
  <c r="AY79" i="6"/>
  <c r="BC79" i="6"/>
  <c r="AE80" i="6"/>
  <c r="AT80" i="6"/>
  <c r="M81" i="6"/>
  <c r="Q81" i="6"/>
  <c r="U81" i="6"/>
  <c r="AC81" i="6"/>
  <c r="AJ81" i="6"/>
  <c r="AN81" i="6"/>
  <c r="AR81" i="6"/>
  <c r="AV81" i="6"/>
  <c r="K83" i="6"/>
  <c r="K46" i="6"/>
  <c r="A46" i="6"/>
  <c r="N83" i="6"/>
  <c r="R83" i="6"/>
  <c r="V83" i="6"/>
  <c r="AD83" i="6"/>
  <c r="AG83" i="6"/>
  <c r="AS83" i="6"/>
  <c r="U84" i="6"/>
  <c r="AN84" i="6"/>
  <c r="Z85" i="6"/>
  <c r="AB85" i="6"/>
  <c r="AE85" i="6"/>
  <c r="AH85" i="6"/>
  <c r="AT85" i="6"/>
  <c r="BA85" i="6"/>
  <c r="P78" i="6"/>
  <c r="T78" i="6"/>
  <c r="AF78" i="6"/>
  <c r="AI78" i="6"/>
  <c r="AM78" i="6"/>
  <c r="AQ78" i="6"/>
  <c r="AX78" i="6"/>
  <c r="K79" i="6"/>
  <c r="K42" i="6"/>
  <c r="A42" i="6"/>
  <c r="N79" i="6"/>
  <c r="R79" i="6"/>
  <c r="V79" i="6"/>
  <c r="Y79" i="6"/>
  <c r="AA79" i="6"/>
  <c r="AD79" i="6"/>
  <c r="AG79" i="6"/>
  <c r="AS79" i="6"/>
  <c r="AZ79" i="6"/>
  <c r="BD79" i="6"/>
  <c r="P80" i="6"/>
  <c r="T80" i="6"/>
  <c r="W80" i="6"/>
  <c r="AF80" i="6"/>
  <c r="AI80" i="6"/>
  <c r="AM80" i="6"/>
  <c r="AQ80" i="6"/>
  <c r="AX80" i="6"/>
  <c r="K81" i="6"/>
  <c r="K44" i="6"/>
  <c r="A44" i="6"/>
  <c r="N81" i="6"/>
  <c r="R81" i="6"/>
  <c r="V81" i="6"/>
  <c r="Y81" i="6"/>
  <c r="AA81" i="6"/>
  <c r="AD81" i="6"/>
  <c r="AG81" i="6"/>
  <c r="AS81" i="6"/>
  <c r="AZ81" i="6"/>
  <c r="BD81" i="6"/>
  <c r="Q82" i="6"/>
  <c r="U82" i="6"/>
  <c r="AC82" i="6"/>
  <c r="AJ82" i="6"/>
  <c r="AN82" i="6"/>
  <c r="AR82" i="6"/>
  <c r="AV82" i="6"/>
  <c r="AY82" i="6"/>
  <c r="BC82" i="6"/>
  <c r="K16" i="6"/>
  <c r="O83" i="6"/>
  <c r="S83" i="6"/>
  <c r="Z83" i="6"/>
  <c r="AB83" i="6"/>
  <c r="AE83" i="6"/>
  <c r="AH83" i="6"/>
  <c r="AT83" i="6"/>
  <c r="BA83" i="6"/>
  <c r="N84" i="6"/>
  <c r="R84" i="6"/>
  <c r="V84" i="6"/>
  <c r="Y84" i="6"/>
  <c r="AA84" i="6"/>
  <c r="AD84" i="6"/>
  <c r="AG84" i="6"/>
  <c r="F66" i="6"/>
  <c r="M78" i="6"/>
  <c r="Q78" i="6"/>
  <c r="U78" i="6"/>
  <c r="X78" i="6"/>
  <c r="AC78" i="6"/>
  <c r="AJ78" i="6"/>
  <c r="AN78" i="6"/>
  <c r="AR78" i="6"/>
  <c r="AV78" i="6"/>
  <c r="AY78" i="6"/>
  <c r="BC78" i="6"/>
  <c r="K12" i="6"/>
  <c r="O79" i="6"/>
  <c r="S79" i="6"/>
  <c r="Z79" i="6"/>
  <c r="AB79" i="6"/>
  <c r="AE79" i="6"/>
  <c r="AH79" i="6"/>
  <c r="AT79" i="6"/>
  <c r="BA79" i="6"/>
  <c r="M80" i="6"/>
  <c r="Q80" i="6"/>
  <c r="U80" i="6"/>
  <c r="X80" i="6"/>
  <c r="AC80" i="6"/>
  <c r="AJ80" i="6"/>
  <c r="AN80" i="6"/>
  <c r="AR80" i="6"/>
  <c r="AV80" i="6"/>
  <c r="AY80" i="6"/>
  <c r="BC80" i="6"/>
  <c r="K14" i="6"/>
  <c r="O81" i="6"/>
  <c r="S81" i="6"/>
  <c r="Z81" i="6"/>
  <c r="AB81" i="6"/>
  <c r="AE81" i="6"/>
  <c r="AH81" i="6"/>
  <c r="AT81" i="6"/>
  <c r="BA81" i="6"/>
  <c r="N82" i="6"/>
  <c r="R82" i="6"/>
  <c r="V82" i="6"/>
  <c r="Y82" i="6"/>
  <c r="AA82" i="6"/>
  <c r="AD82" i="6"/>
  <c r="AG82" i="6"/>
  <c r="AS82" i="6"/>
  <c r="AZ82" i="6"/>
  <c r="BD82" i="6"/>
  <c r="L83" i="6"/>
  <c r="P83" i="6"/>
  <c r="T83" i="6"/>
  <c r="W83" i="6"/>
  <c r="AF83" i="6"/>
  <c r="AI83" i="6"/>
  <c r="AM83" i="6"/>
  <c r="AQ83" i="6"/>
  <c r="AX83" i="6"/>
  <c r="K84" i="6"/>
  <c r="A47" i="6"/>
  <c r="K47" i="6"/>
  <c r="K17" i="6"/>
  <c r="P86" i="6"/>
  <c r="AY81" i="6"/>
  <c r="BC81" i="6"/>
  <c r="O82" i="6"/>
  <c r="S82" i="6"/>
  <c r="Z82" i="6"/>
  <c r="AB82" i="6"/>
  <c r="AE82" i="6"/>
  <c r="AH82" i="6"/>
  <c r="AT82" i="6"/>
  <c r="BA82" i="6"/>
  <c r="M83" i="6"/>
  <c r="Q83" i="6"/>
  <c r="U83" i="6"/>
  <c r="X83" i="6"/>
  <c r="AC83" i="6"/>
  <c r="AJ83" i="6"/>
  <c r="AN83" i="6"/>
  <c r="AR83" i="6"/>
  <c r="AV83" i="6"/>
  <c r="AY83" i="6"/>
  <c r="BC83" i="6"/>
  <c r="O84" i="6"/>
  <c r="S84" i="6"/>
  <c r="Z84" i="6"/>
  <c r="AB84" i="6"/>
  <c r="AE84" i="6"/>
  <c r="AH84" i="6"/>
  <c r="AT84" i="6"/>
  <c r="BA84" i="6"/>
  <c r="M85" i="6"/>
  <c r="Q85" i="6"/>
  <c r="U85" i="6"/>
  <c r="X85" i="6"/>
  <c r="AC85" i="6"/>
  <c r="AJ85" i="6"/>
  <c r="AN85" i="6"/>
  <c r="AR85" i="6"/>
  <c r="AV85" i="6"/>
  <c r="AY85" i="6"/>
  <c r="BC85" i="6"/>
  <c r="O86" i="6"/>
  <c r="S86" i="6"/>
  <c r="Z86" i="6"/>
  <c r="AB86" i="6"/>
  <c r="AE86" i="6"/>
  <c r="AH86" i="6"/>
  <c r="AT86" i="6"/>
  <c r="BA86" i="6"/>
  <c r="M87" i="6"/>
  <c r="Q87" i="6"/>
  <c r="U87" i="6"/>
  <c r="X87" i="6"/>
  <c r="AC87" i="6"/>
  <c r="AJ87" i="6"/>
  <c r="AN87" i="6"/>
  <c r="AR87" i="6"/>
  <c r="AV87" i="6"/>
  <c r="AY87" i="6"/>
  <c r="BC87" i="6"/>
  <c r="O88" i="6"/>
  <c r="S88" i="6"/>
  <c r="Z88" i="6"/>
  <c r="AB88" i="6"/>
  <c r="AE88" i="6"/>
  <c r="AH88" i="6"/>
  <c r="AT88" i="6"/>
  <c r="BA88" i="6"/>
  <c r="M89" i="6"/>
  <c r="Q89" i="6"/>
  <c r="U89" i="6"/>
  <c r="X89" i="6"/>
  <c r="AC89" i="6"/>
  <c r="AJ89" i="6"/>
  <c r="AN89" i="6"/>
  <c r="AR89" i="6"/>
  <c r="AV89" i="6"/>
  <c r="AY89" i="6"/>
  <c r="BC89" i="6"/>
  <c r="O90" i="6"/>
  <c r="S90" i="6"/>
  <c r="Z90" i="6"/>
  <c r="AB90" i="6"/>
  <c r="AE90" i="6"/>
  <c r="AH90" i="6"/>
  <c r="AT90" i="6"/>
  <c r="BA90" i="6"/>
  <c r="M91" i="6"/>
  <c r="Q91" i="6"/>
  <c r="U91" i="6"/>
  <c r="X91" i="6"/>
  <c r="AC91" i="6"/>
  <c r="AJ91" i="6"/>
  <c r="AN91" i="6"/>
  <c r="AR91" i="6"/>
  <c r="AV91" i="6"/>
  <c r="AY91" i="6"/>
  <c r="BC91" i="6"/>
  <c r="O92" i="6"/>
  <c r="S92" i="6"/>
  <c r="Z92" i="6"/>
  <c r="AB92" i="6"/>
  <c r="AE92" i="6"/>
  <c r="AH92" i="6"/>
  <c r="AT92" i="6"/>
  <c r="BA92" i="6"/>
  <c r="M93" i="6"/>
  <c r="Q93" i="6"/>
  <c r="U93" i="6"/>
  <c r="X93" i="6"/>
  <c r="AC93" i="6"/>
  <c r="AJ93" i="6"/>
  <c r="AN93" i="6"/>
  <c r="AR93" i="6"/>
  <c r="AV93" i="6"/>
  <c r="AY93" i="6"/>
  <c r="BC93" i="6"/>
  <c r="O94" i="6"/>
  <c r="S94" i="6"/>
  <c r="Z94" i="6"/>
  <c r="AB94" i="6"/>
  <c r="AE94" i="6"/>
  <c r="AH94" i="6"/>
  <c r="AT94" i="6"/>
  <c r="BA94" i="6"/>
  <c r="M95" i="6"/>
  <c r="Q95" i="6"/>
  <c r="U95" i="6"/>
  <c r="X95" i="6"/>
  <c r="AC95" i="6"/>
  <c r="AJ95" i="6"/>
  <c r="AN95" i="6"/>
  <c r="AR95" i="6"/>
  <c r="AV95" i="6"/>
  <c r="AY95" i="6"/>
  <c r="BC95" i="6"/>
  <c r="O96" i="6"/>
  <c r="S96" i="6"/>
  <c r="Z96" i="6"/>
  <c r="AB96" i="6"/>
  <c r="AE96" i="6"/>
  <c r="AH96" i="6"/>
  <c r="AT96" i="6"/>
  <c r="BA96" i="6"/>
  <c r="M97" i="6"/>
  <c r="Q97" i="6"/>
  <c r="U97" i="6"/>
  <c r="X97" i="6"/>
  <c r="AC97" i="6"/>
  <c r="AJ97" i="6"/>
  <c r="AN97" i="6"/>
  <c r="AR97" i="6"/>
  <c r="AV97" i="6"/>
  <c r="AY97" i="6"/>
  <c r="BC97" i="6"/>
  <c r="T86" i="6"/>
  <c r="W86" i="6"/>
  <c r="AF86" i="6"/>
  <c r="AM86" i="6"/>
  <c r="AQ86" i="6"/>
  <c r="AX86" i="6"/>
  <c r="K87" i="6"/>
  <c r="A50" i="6"/>
  <c r="K50" i="6"/>
  <c r="N87" i="6"/>
  <c r="R87" i="6"/>
  <c r="V87" i="6"/>
  <c r="Y87" i="6"/>
  <c r="AD87" i="6"/>
  <c r="AG87" i="6"/>
  <c r="AS87" i="6"/>
  <c r="AZ87" i="6"/>
  <c r="BD87" i="6"/>
  <c r="L88" i="6"/>
  <c r="P88" i="6"/>
  <c r="T88" i="6"/>
  <c r="W88" i="6"/>
  <c r="AF88" i="6"/>
  <c r="AM88" i="6"/>
  <c r="AQ88" i="6"/>
  <c r="AX88" i="6"/>
  <c r="K89" i="6"/>
  <c r="A52" i="6"/>
  <c r="K52" i="6"/>
  <c r="N89" i="6"/>
  <c r="R89" i="6"/>
  <c r="V89" i="6"/>
  <c r="Y89" i="6"/>
  <c r="AD89" i="6"/>
  <c r="AG89" i="6"/>
  <c r="AS89" i="6"/>
  <c r="AZ89" i="6"/>
  <c r="BD89" i="6"/>
  <c r="L90" i="6"/>
  <c r="P90" i="6"/>
  <c r="T90" i="6"/>
  <c r="W90" i="6"/>
  <c r="AF90" i="6"/>
  <c r="AM90" i="6"/>
  <c r="AQ90" i="6"/>
  <c r="AX90" i="6"/>
  <c r="K91" i="6"/>
  <c r="K54" i="6"/>
  <c r="A54" i="6"/>
  <c r="N91" i="6"/>
  <c r="R91" i="6"/>
  <c r="V91" i="6"/>
  <c r="Y91" i="6"/>
  <c r="AD91" i="6"/>
  <c r="AG91" i="6"/>
  <c r="AS91" i="6"/>
  <c r="AZ91" i="6"/>
  <c r="BD91" i="6"/>
  <c r="L92" i="6"/>
  <c r="P92" i="6"/>
  <c r="T92" i="6"/>
  <c r="W92" i="6"/>
  <c r="AF92" i="6"/>
  <c r="AM92" i="6"/>
  <c r="AQ92" i="6"/>
  <c r="AX92" i="6"/>
  <c r="K93" i="6"/>
  <c r="A56" i="6"/>
  <c r="K56" i="6"/>
  <c r="N93" i="6"/>
  <c r="R93" i="6"/>
  <c r="V93" i="6"/>
  <c r="Y93" i="6"/>
  <c r="AD93" i="6"/>
  <c r="AG93" i="6"/>
  <c r="AS93" i="6"/>
  <c r="AZ93" i="6"/>
  <c r="BD93" i="6"/>
  <c r="L94" i="6"/>
  <c r="P94" i="6"/>
  <c r="T94" i="6"/>
  <c r="W94" i="6"/>
  <c r="AF94" i="6"/>
  <c r="AM94" i="6"/>
  <c r="AQ94" i="6"/>
  <c r="AX94" i="6"/>
  <c r="K95" i="6"/>
  <c r="A58" i="6"/>
  <c r="K58" i="6"/>
  <c r="N95" i="6"/>
  <c r="R95" i="6"/>
  <c r="V95" i="6"/>
  <c r="Y95" i="6"/>
  <c r="AD95" i="6"/>
  <c r="AG95" i="6"/>
  <c r="AS95" i="6"/>
  <c r="AZ95" i="6"/>
  <c r="BD95" i="6"/>
  <c r="L96" i="6"/>
  <c r="P96" i="6"/>
  <c r="T96" i="6"/>
  <c r="W96" i="6"/>
  <c r="AF96" i="6"/>
  <c r="AM96" i="6"/>
  <c r="AQ96" i="6"/>
  <c r="AX96" i="6"/>
  <c r="K97" i="6"/>
  <c r="K60" i="6"/>
  <c r="A60" i="6"/>
  <c r="N97" i="6"/>
  <c r="R97" i="6"/>
  <c r="V97" i="6"/>
  <c r="Y97" i="6"/>
  <c r="AD97" i="6"/>
  <c r="AG97" i="6"/>
  <c r="AS97" i="6"/>
  <c r="AZ97" i="6"/>
  <c r="BD97" i="6"/>
  <c r="A62" i="6"/>
  <c r="K62" i="6"/>
  <c r="M88" i="6"/>
  <c r="Q88" i="6"/>
  <c r="U88" i="6"/>
  <c r="AC88" i="6"/>
  <c r="AJ88" i="6"/>
  <c r="AN88" i="6"/>
  <c r="AR88" i="6"/>
  <c r="AV88" i="6"/>
  <c r="AY88" i="6"/>
  <c r="BC88" i="6"/>
  <c r="AE89" i="6"/>
  <c r="AT89" i="6"/>
  <c r="M90" i="6"/>
  <c r="Q90" i="6"/>
  <c r="U90" i="6"/>
  <c r="AC90" i="6"/>
  <c r="AJ90" i="6"/>
  <c r="AN90" i="6"/>
  <c r="AR90" i="6"/>
  <c r="AV90" i="6"/>
  <c r="AY90" i="6"/>
  <c r="BC90" i="6"/>
  <c r="AE91" i="6"/>
  <c r="AT91" i="6"/>
  <c r="M92" i="6"/>
  <c r="Q92" i="6"/>
  <c r="U92" i="6"/>
  <c r="AC92" i="6"/>
  <c r="AJ92" i="6"/>
  <c r="AN92" i="6"/>
  <c r="AR92" i="6"/>
  <c r="AV92" i="6"/>
  <c r="AY92" i="6"/>
  <c r="BC92" i="6"/>
  <c r="AE93" i="6"/>
  <c r="AT93" i="6"/>
  <c r="BA93" i="6"/>
  <c r="M94" i="6"/>
  <c r="Q94" i="6"/>
  <c r="U94" i="6"/>
  <c r="AC94" i="6"/>
  <c r="AJ94" i="6"/>
  <c r="AN94" i="6"/>
  <c r="AR94" i="6"/>
  <c r="AV94" i="6"/>
  <c r="AY94" i="6"/>
  <c r="BC94" i="6"/>
  <c r="AE95" i="6"/>
  <c r="AT95" i="6"/>
  <c r="BA95" i="6"/>
  <c r="M96" i="6"/>
  <c r="Q96" i="6"/>
  <c r="U96" i="6"/>
  <c r="AC96" i="6"/>
  <c r="AJ96" i="6"/>
  <c r="AN96" i="6"/>
  <c r="AR96" i="6"/>
  <c r="AV96" i="6"/>
  <c r="AY96" i="6"/>
  <c r="BC96" i="6"/>
  <c r="AE97" i="6"/>
  <c r="AH97" i="6"/>
  <c r="AT97" i="6"/>
  <c r="BA97" i="6"/>
  <c r="K32" i="6"/>
  <c r="AS84" i="6"/>
  <c r="AZ84" i="6"/>
  <c r="BD84" i="6"/>
  <c r="L85" i="6"/>
  <c r="P85" i="6"/>
  <c r="T85" i="6"/>
  <c r="W85" i="6"/>
  <c r="AF85" i="6"/>
  <c r="AI85" i="6"/>
  <c r="AM85" i="6"/>
  <c r="AQ85" i="6"/>
  <c r="AX85" i="6"/>
  <c r="K86" i="6"/>
  <c r="A49" i="6"/>
  <c r="K49" i="6"/>
  <c r="N86" i="6"/>
  <c r="R86" i="6"/>
  <c r="V86" i="6"/>
  <c r="Y86" i="6"/>
  <c r="AA86" i="6"/>
  <c r="AD86" i="6"/>
  <c r="AG86" i="6"/>
  <c r="AS86" i="6"/>
  <c r="AZ86" i="6"/>
  <c r="BD86" i="6"/>
  <c r="L87" i="6"/>
  <c r="P87" i="6"/>
  <c r="T87" i="6"/>
  <c r="W87" i="6"/>
  <c r="AF87" i="6"/>
  <c r="AI87" i="6"/>
  <c r="AM87" i="6"/>
  <c r="AQ87" i="6"/>
  <c r="AX87" i="6"/>
  <c r="K88" i="6"/>
  <c r="A51" i="6"/>
  <c r="K51" i="6"/>
  <c r="N88" i="6"/>
  <c r="R88" i="6"/>
  <c r="V88" i="6"/>
  <c r="Y88" i="6"/>
  <c r="AA88" i="6"/>
  <c r="AD88" i="6"/>
  <c r="AG88" i="6"/>
  <c r="AS88" i="6"/>
  <c r="AZ88" i="6"/>
  <c r="BD88" i="6"/>
  <c r="L89" i="6"/>
  <c r="P89" i="6"/>
  <c r="T89" i="6"/>
  <c r="W89" i="6"/>
  <c r="AF89" i="6"/>
  <c r="AI89" i="6"/>
  <c r="AM89" i="6"/>
  <c r="AQ89" i="6"/>
  <c r="AX89" i="6"/>
  <c r="K90" i="6"/>
  <c r="A53" i="6"/>
  <c r="K53" i="6"/>
  <c r="N90" i="6"/>
  <c r="R90" i="6"/>
  <c r="V90" i="6"/>
  <c r="Y90" i="6"/>
  <c r="AA90" i="6"/>
  <c r="AD90" i="6"/>
  <c r="AG90" i="6"/>
  <c r="AS90" i="6"/>
  <c r="AZ90" i="6"/>
  <c r="BD90" i="6"/>
  <c r="L91" i="6"/>
  <c r="P91" i="6"/>
  <c r="T91" i="6"/>
  <c r="W91" i="6"/>
  <c r="AF91" i="6"/>
  <c r="AI91" i="6"/>
  <c r="AM91" i="6"/>
  <c r="AQ91" i="6"/>
  <c r="AX91" i="6"/>
  <c r="K92" i="6"/>
  <c r="A55" i="6"/>
  <c r="K55" i="6"/>
  <c r="N92" i="6"/>
  <c r="R92" i="6"/>
  <c r="V92" i="6"/>
  <c r="Y92" i="6"/>
  <c r="AA92" i="6"/>
  <c r="AD92" i="6"/>
  <c r="AG92" i="6"/>
  <c r="AS92" i="6"/>
  <c r="AZ92" i="6"/>
  <c r="BD92" i="6"/>
  <c r="L93" i="6"/>
  <c r="P93" i="6"/>
  <c r="T93" i="6"/>
  <c r="W93" i="6"/>
  <c r="AF93" i="6"/>
  <c r="AI93" i="6"/>
  <c r="AM93" i="6"/>
  <c r="AQ93" i="6"/>
  <c r="AX93" i="6"/>
  <c r="K94" i="6"/>
  <c r="A57" i="6"/>
  <c r="K57" i="6"/>
  <c r="N94" i="6"/>
  <c r="R94" i="6"/>
  <c r="V94" i="6"/>
  <c r="Y94" i="6"/>
  <c r="AA94" i="6"/>
  <c r="AD94" i="6"/>
  <c r="AG94" i="6"/>
  <c r="AS94" i="6"/>
  <c r="AZ94" i="6"/>
  <c r="BD94" i="6"/>
  <c r="L95" i="6"/>
  <c r="P95" i="6"/>
  <c r="T95" i="6"/>
  <c r="W95" i="6"/>
  <c r="AF95" i="6"/>
  <c r="AI95" i="6"/>
  <c r="AM95" i="6"/>
  <c r="AQ95" i="6"/>
  <c r="AX95" i="6"/>
  <c r="K96" i="6"/>
  <c r="A59" i="6"/>
  <c r="K59" i="6"/>
  <c r="N96" i="6"/>
  <c r="R96" i="6"/>
  <c r="V96" i="6"/>
  <c r="Y96" i="6"/>
  <c r="AA96" i="6"/>
  <c r="AD96" i="6"/>
  <c r="AG96" i="6"/>
  <c r="AS96" i="6"/>
  <c r="AZ96" i="6"/>
  <c r="BD96" i="6"/>
  <c r="L97" i="6"/>
  <c r="P97" i="6"/>
  <c r="T97" i="6"/>
  <c r="W97" i="6"/>
  <c r="AF97" i="6"/>
  <c r="AI97" i="6"/>
  <c r="AM97" i="6"/>
  <c r="AQ97" i="6"/>
  <c r="AX97" i="6"/>
  <c r="K98" i="6"/>
  <c r="A61" i="6"/>
  <c r="K61" i="6"/>
  <c r="A63" i="6"/>
  <c r="K63" i="6"/>
  <c r="K33" i="6"/>
  <c r="AU102" i="6" l="1"/>
  <c r="P113" i="6" s="1"/>
  <c r="G16" i="19" s="1"/>
  <c r="E70" i="6"/>
  <c r="C8" i="5" s="1"/>
  <c r="AO102" i="6"/>
  <c r="BE102" i="6"/>
  <c r="P122" i="6" s="1"/>
  <c r="G24" i="19" s="1"/>
  <c r="Z102" i="6"/>
  <c r="BA102" i="6"/>
  <c r="P120" i="6" s="1"/>
  <c r="G15" i="19" s="1"/>
  <c r="AH102" i="6"/>
  <c r="S102" i="6"/>
  <c r="W102" i="6"/>
  <c r="O102" i="6"/>
  <c r="L102" i="6"/>
  <c r="AB102" i="6"/>
  <c r="P117" i="6" s="1"/>
  <c r="G18" i="19" s="1"/>
  <c r="BC102" i="6"/>
  <c r="P121" i="6" s="1"/>
  <c r="G27" i="19" s="1"/>
  <c r="AN102" i="6"/>
  <c r="X102" i="6"/>
  <c r="AX102" i="6"/>
  <c r="AI102" i="6"/>
  <c r="P102" i="6"/>
  <c r="AS102" i="6"/>
  <c r="AD102" i="6"/>
  <c r="R102" i="6"/>
  <c r="AY102" i="6"/>
  <c r="AJ102" i="6"/>
  <c r="U102" i="6"/>
  <c r="AF102" i="6"/>
  <c r="P118" i="6" s="1"/>
  <c r="G20" i="19" s="1"/>
  <c r="AE102" i="6"/>
  <c r="AA102" i="6"/>
  <c r="N102" i="6"/>
  <c r="AV102" i="6"/>
  <c r="AC102" i="6"/>
  <c r="Q102" i="6"/>
  <c r="P114" i="6" s="1"/>
  <c r="G17" i="19" s="1"/>
  <c r="AQ102" i="6"/>
  <c r="AT102" i="6"/>
  <c r="BD102" i="6"/>
  <c r="AK102" i="6"/>
  <c r="Y102" i="6"/>
  <c r="AR102" i="6"/>
  <c r="M102" i="6"/>
  <c r="AM102" i="6"/>
  <c r="T102" i="6"/>
  <c r="AL102" i="6"/>
  <c r="AZ102" i="6"/>
  <c r="AG102" i="6"/>
  <c r="P119" i="6" s="1"/>
  <c r="G19" i="19" s="1"/>
  <c r="V102" i="6"/>
  <c r="C20" i="5" l="1"/>
  <c r="C19" i="5"/>
  <c r="AJ105" i="6"/>
  <c r="P112" i="6" s="1"/>
  <c r="G23" i="19" s="1"/>
  <c r="W105" i="6"/>
  <c r="P116" i="6" s="1"/>
  <c r="G26" i="19" s="1"/>
  <c r="R105" i="6"/>
  <c r="P115" i="6" s="1"/>
  <c r="G25" i="19" s="1"/>
  <c r="C21" i="5" l="1"/>
  <c r="C22" i="5"/>
  <c r="D39" i="5" l="1"/>
  <c r="D43" i="5"/>
  <c r="D47" i="5"/>
  <c r="D33" i="5"/>
  <c r="D37" i="5"/>
  <c r="D40" i="5"/>
  <c r="D30" i="5"/>
  <c r="D38" i="5"/>
  <c r="D41" i="5"/>
  <c r="D45" i="5"/>
  <c r="D31" i="5"/>
  <c r="D35" i="5"/>
  <c r="D29" i="5"/>
  <c r="D42" i="5"/>
  <c r="D46" i="5"/>
  <c r="D32" i="5"/>
  <c r="D36" i="5"/>
  <c r="D44" i="5"/>
  <c r="D34" i="5"/>
  <c r="E30" i="5"/>
  <c r="E34" i="5"/>
  <c r="E31" i="5"/>
  <c r="E35" i="5"/>
  <c r="E32" i="5"/>
  <c r="E36" i="5"/>
  <c r="E29" i="5"/>
  <c r="E33" i="5"/>
  <c r="E37" i="5"/>
  <c r="E44" i="5"/>
  <c r="E46" i="5"/>
  <c r="E41" i="5"/>
  <c r="E42" i="5"/>
  <c r="E43" i="5"/>
  <c r="E40" i="5"/>
  <c r="E45" i="5"/>
  <c r="E38" i="5"/>
  <c r="E47" i="5"/>
  <c r="E39" i="5"/>
  <c r="GA24" i="1"/>
  <c r="G25" i="2"/>
  <c r="CI24" i="1"/>
  <c r="DC24" i="1"/>
  <c r="C25" i="2"/>
  <c r="BS24" i="1"/>
  <c r="AY24" i="1"/>
  <c r="EU24" i="1"/>
  <c r="AA24" i="1"/>
  <c r="BW24" i="1"/>
</calcChain>
</file>

<file path=xl/comments1.xml><?xml version="1.0" encoding="utf-8"?>
<comments xmlns="http://schemas.openxmlformats.org/spreadsheetml/2006/main">
  <authors>
    <author>Author</author>
  </authors>
  <commentList>
    <comment ref="AP78" authorId="0">
      <text>
        <r>
          <rPr>
            <sz val="9"/>
            <color indexed="81"/>
            <rFont val="Tahoma"/>
            <family val="2"/>
          </rPr>
          <t>We are not currently able to calculate the interpolated bid to bid spread, because there is no NZ government bond maturing after 15/03/2028.</t>
        </r>
      </text>
    </comment>
    <comment ref="AG104" authorId="0">
      <text>
        <r>
          <rPr>
            <sz val="10"/>
            <color indexed="81"/>
            <rFont val="Tahoma"/>
            <family val="2"/>
          </rPr>
          <t>The 28/09/2017 and 20/12/2018 maturity Powerco bonds are secured against the network assets of the company, so are excluded when estimating the debt premium.</t>
        </r>
      </text>
    </comment>
  </commentList>
</comments>
</file>

<file path=xl/comments2.xml><?xml version="1.0" encoding="utf-8"?>
<comments xmlns="http://schemas.openxmlformats.org/spreadsheetml/2006/main">
  <authors>
    <author>Author</author>
  </authors>
  <commentList>
    <comment ref="EY13" authorId="0">
      <text>
        <r>
          <rPr>
            <sz val="9"/>
            <color indexed="81"/>
            <rFont val="Tahoma"/>
            <family val="2"/>
          </rPr>
          <t>Spark New Zealand (rather than Spark Finance) has an A- credit rating.</t>
        </r>
      </text>
    </comment>
  </commentList>
</comments>
</file>

<file path=xl/sharedStrings.xml><?xml version="1.0" encoding="utf-8"?>
<sst xmlns="http://schemas.openxmlformats.org/spreadsheetml/2006/main" count="2739" uniqueCount="510">
  <si>
    <t>YLD YTM BID</t>
  </si>
  <si>
    <t>BBB+</t>
  </si>
  <si>
    <t>EC1214328 Govt</t>
  </si>
  <si>
    <t>EC3958609 Govt</t>
  </si>
  <si>
    <t>EC9351387 Govt</t>
  </si>
  <si>
    <t>ED9034833 Govt</t>
  </si>
  <si>
    <t>EI4195646 Govt</t>
  </si>
  <si>
    <t>EH8190017 Govt</t>
  </si>
  <si>
    <t>EI7035203 Govt</t>
  </si>
  <si>
    <t>Fonterra (FCGNZ)</t>
  </si>
  <si>
    <t>Meridian Energy (MERINZ)</t>
  </si>
  <si>
    <t>Auckland International Airport Limited (AIANZ)</t>
  </si>
  <si>
    <t>Genesis (GenePo)</t>
  </si>
  <si>
    <t>Mighty River Power (MRPNZ)</t>
  </si>
  <si>
    <t>Vector (VCTNZ)</t>
  </si>
  <si>
    <t>Contact Energy (CENNZ)</t>
  </si>
  <si>
    <t>PowerCo (PIFAU)</t>
  </si>
  <si>
    <t>Telstra (TLSAU)</t>
  </si>
  <si>
    <t>EF1103383 @bval Corp</t>
  </si>
  <si>
    <t>ED3479000 @bval Corp</t>
  </si>
  <si>
    <t>ef1623737 @bval corp</t>
  </si>
  <si>
    <t>ei3171176 @bval corp</t>
  </si>
  <si>
    <t>eh6125130 @bval corp</t>
  </si>
  <si>
    <t>ei8387900 @bval corp</t>
  </si>
  <si>
    <t>EH6500639 @bval Corp</t>
  </si>
  <si>
    <t>EH6500670 @bval Corp</t>
  </si>
  <si>
    <t>EI1820840 @bval Corp</t>
  </si>
  <si>
    <t>EI3063357 @bval Corp</t>
  </si>
  <si>
    <t>EC9557264 @bval Corp</t>
  </si>
  <si>
    <t>EI1390976 @bval Corp</t>
  </si>
  <si>
    <t>EI1390778 @bval corp</t>
  </si>
  <si>
    <t>EH8155796 @bval Corp</t>
  </si>
  <si>
    <t>EH7510983 @bval Corp</t>
  </si>
  <si>
    <t>ed3478929 @bval corp</t>
  </si>
  <si>
    <t>EI2217194 @bval Corp</t>
  </si>
  <si>
    <t>EH6216616 @bval Corp</t>
  </si>
  <si>
    <t>ED9170645 @bval Corp</t>
  </si>
  <si>
    <t>EF3172634 @bval Corp</t>
  </si>
  <si>
    <t>EF3172675 @bval Corp</t>
  </si>
  <si>
    <t>EI2419691 @bval Corp</t>
  </si>
  <si>
    <t>ED4334592 @bval Corp</t>
  </si>
  <si>
    <t>EH7439449 @bval Corp</t>
  </si>
  <si>
    <t>EI1475025 @bval Corp</t>
  </si>
  <si>
    <t>EI1361563 @bval Corp</t>
  </si>
  <si>
    <t>EI1361522 @bval Corp</t>
  </si>
  <si>
    <t>EJ4279950 @bval Corp</t>
  </si>
  <si>
    <t>EJ4120915 @bval Corp</t>
  </si>
  <si>
    <t>ED6978404 @bval Corp</t>
  </si>
  <si>
    <t>EH4409775 @bval corp</t>
  </si>
  <si>
    <t>EH6715898 @bval corp</t>
  </si>
  <si>
    <t>ej4614594 @bval corp</t>
  </si>
  <si>
    <t>EJ4614693 @bval Corp</t>
  </si>
  <si>
    <t>ei2174312 @bval corp</t>
  </si>
  <si>
    <t>AA+</t>
  </si>
  <si>
    <t>EJ6281665 Govt</t>
  </si>
  <si>
    <t>EJ5727601 @bval Corp</t>
  </si>
  <si>
    <t>EJ5727809 @bval corp</t>
  </si>
  <si>
    <t>EI9124740 @bval Corp</t>
  </si>
  <si>
    <t>EJ5861020 @bval Corp</t>
  </si>
  <si>
    <t>EH6704561 @bval Corp</t>
  </si>
  <si>
    <t>EJ7117835 @bval Corp</t>
  </si>
  <si>
    <t>EJ6898492 @bval corp</t>
  </si>
  <si>
    <t>EJ6898542 @bval corp</t>
  </si>
  <si>
    <t>EJ8492658 @bval Corp</t>
  </si>
  <si>
    <t>EJ8777645 @bval Corp</t>
  </si>
  <si>
    <t>EJ9996244 @bval corp</t>
  </si>
  <si>
    <t>EK0841677 @bval Corp</t>
  </si>
  <si>
    <t>EK0841735 @bval Corp</t>
  </si>
  <si>
    <t>Calculation of the risk-free rate</t>
  </si>
  <si>
    <t>Calculation of the debt premium</t>
  </si>
  <si>
    <t>Raw data from Bloomberg on bid yield to maturity for New Zealand government bonds</t>
  </si>
  <si>
    <t>Raw data from Bloomberg on bid yield to maturity for vanilla NZ$ denominated corporate bonds</t>
  </si>
  <si>
    <t>MRP</t>
  </si>
  <si>
    <t>WIAL</t>
  </si>
  <si>
    <t>Contact</t>
  </si>
  <si>
    <t>Powerco</t>
  </si>
  <si>
    <t>Transpower</t>
  </si>
  <si>
    <t>Fonterra</t>
  </si>
  <si>
    <t>Meridian</t>
  </si>
  <si>
    <t>CIAL</t>
  </si>
  <si>
    <t>ek2689892 @bval corp</t>
  </si>
  <si>
    <t>Annualised bid yield to maturity for each business day</t>
  </si>
  <si>
    <t>Un-weighted arithmetic average of the daily annualised bid yields to maturity</t>
  </si>
  <si>
    <t>Average</t>
  </si>
  <si>
    <t>Calculation of the interpolated risk-free rate</t>
  </si>
  <si>
    <t>Calculation of the interpolated bid to bid spread between corporate bonds and New Zealand government bonds</t>
  </si>
  <si>
    <t>Un-weighted arithmetic average of the daily spreads</t>
  </si>
  <si>
    <t>In this case, the yield on the bond with the closest match to the required term to maturity is used when estimating the debt premium.</t>
  </si>
  <si>
    <t>Issuer</t>
  </si>
  <si>
    <t xml:space="preserve">  Issuers bond(s) analysed</t>
  </si>
  <si>
    <t>Industry</t>
  </si>
  <si>
    <t>Rating</t>
  </si>
  <si>
    <t>Debt premium</t>
  </si>
  <si>
    <t>Comment</t>
  </si>
  <si>
    <t>AIAL</t>
  </si>
  <si>
    <t>Genesis Energy</t>
  </si>
  <si>
    <t>Other</t>
  </si>
  <si>
    <t>Meridian 7.55% bond maturing 16/03/2017.</t>
  </si>
  <si>
    <t>Notes on bonds analysed:</t>
  </si>
  <si>
    <t>Risk-free rate</t>
  </si>
  <si>
    <t>Leverage</t>
  </si>
  <si>
    <t>Asset beta</t>
  </si>
  <si>
    <t>Debt beta</t>
  </si>
  <si>
    <t>TAMRP</t>
  </si>
  <si>
    <t>Corporate tax rate</t>
  </si>
  <si>
    <t>Investor tax rate</t>
  </si>
  <si>
    <t>Debt issuance costs</t>
  </si>
  <si>
    <t>Equity beta</t>
  </si>
  <si>
    <t>Cost of equity</t>
  </si>
  <si>
    <t>Cost of debt</t>
  </si>
  <si>
    <t>Vanilla WACC (mid-point)</t>
  </si>
  <si>
    <t>Post-tax WACC (mid-point)</t>
  </si>
  <si>
    <t>Percentile</t>
  </si>
  <si>
    <r>
      <rPr>
        <b/>
        <sz val="11"/>
        <color indexed="8"/>
        <rFont val="Calibri"/>
        <family val="2"/>
        <scheme val="minor"/>
      </rPr>
      <t>Note:</t>
    </r>
    <r>
      <rPr>
        <sz val="11"/>
        <rFont val="Calibri"/>
        <family val="2"/>
        <scheme val="minor"/>
      </rPr>
      <t xml:space="preserve"> Cells are left blank where there is insufficient data to linearly interpolate the debt premium.</t>
    </r>
  </si>
  <si>
    <t>Majority owned by Crown or local authority?</t>
  </si>
  <si>
    <t>Yes</t>
  </si>
  <si>
    <t>No</t>
  </si>
  <si>
    <t>Intentionally left blank.</t>
  </si>
  <si>
    <t>Bloomberg data divider sheet</t>
  </si>
  <si>
    <t>Spark (SPKNZ)</t>
  </si>
  <si>
    <t>Spark</t>
  </si>
  <si>
    <t>WIANZ</t>
  </si>
  <si>
    <t>EK5386579 @bval Corp</t>
  </si>
  <si>
    <t>Christchurch International Airport Limited (CHRINT)</t>
  </si>
  <si>
    <t>Transpower (TPNZ)</t>
  </si>
  <si>
    <t>EI8907400 @bval Corp</t>
  </si>
  <si>
    <t>EJ3319393 @bval Corp</t>
  </si>
  <si>
    <t>EJ5781053 @bval Corp</t>
  </si>
  <si>
    <t>Name</t>
  </si>
  <si>
    <t>Security name</t>
  </si>
  <si>
    <t>Coupon</t>
  </si>
  <si>
    <t>Announcement date</t>
  </si>
  <si>
    <t>Maturity</t>
  </si>
  <si>
    <t>Amount issued</t>
  </si>
  <si>
    <t>ID Number</t>
  </si>
  <si>
    <t>Coupon frequency</t>
  </si>
  <si>
    <t>Currency</t>
  </si>
  <si>
    <t>Rank</t>
  </si>
  <si>
    <t>Issuer credit rating</t>
  </si>
  <si>
    <t>Bond credit rating</t>
  </si>
  <si>
    <t>AUCKLAND INTL AIRPORT</t>
  </si>
  <si>
    <t>GENESIS POWER LTD</t>
  </si>
  <si>
    <t>GENESIS ENERGY LTD</t>
  </si>
  <si>
    <t>MIGHTY RIVER POWER LTD</t>
  </si>
  <si>
    <t>MIGHTY RIVER POWER</t>
  </si>
  <si>
    <t>VECTOR LTD</t>
  </si>
  <si>
    <t>WELLINGTON INTL AIRPORT</t>
  </si>
  <si>
    <t>CONTACT ENERGY LTD</t>
  </si>
  <si>
    <t>POWERCO LIMITED</t>
  </si>
  <si>
    <t>TRANSPOWER NEW ZEALAND</t>
  </si>
  <si>
    <t>TRANSPOWER NEW ZEALAND L</t>
  </si>
  <si>
    <t>TCNZ FINANCE LTD</t>
  </si>
  <si>
    <t>SPARK FINANCE LTD</t>
  </si>
  <si>
    <t>TELSTRA CORP LTD</t>
  </si>
  <si>
    <t>FONTERRA CO-OPERATIVE</t>
  </si>
  <si>
    <t>FONTERRA COOPERATIVE GRO</t>
  </si>
  <si>
    <t>MERIDIAN ENERGY LIMITED</t>
  </si>
  <si>
    <t>CHRISTCHURCH INTL AIRPOR</t>
  </si>
  <si>
    <t>AIANZ 7 1/4 11/07/15</t>
  </si>
  <si>
    <t>AIANZ 8 08/10/16</t>
  </si>
  <si>
    <t>AIANZ 8 11/15/16</t>
  </si>
  <si>
    <t>AIANZ 5.47 10/17/17</t>
  </si>
  <si>
    <t>AIANZ 4.73 12/13/19</t>
  </si>
  <si>
    <t>AIANZ 5.52 05/28/21</t>
  </si>
  <si>
    <t>GENEPO 7 1/4 03/15/14</t>
  </si>
  <si>
    <t>GENEPO 7.65 03/15/16</t>
  </si>
  <si>
    <t>GENEPO 7.185 09/15/16</t>
  </si>
  <si>
    <t>GENEPO 5.205 11/01/19</t>
  </si>
  <si>
    <t>GENEPO 8.3 06/23/20</t>
  </si>
  <si>
    <t>GENEPO 5.81 03/08/23</t>
  </si>
  <si>
    <t>MRPNZ 8.36 05/15/13</t>
  </si>
  <si>
    <t>MRPNZ 7.55 10/12/16</t>
  </si>
  <si>
    <t>MRPNZ 5.029 03/06/19</t>
  </si>
  <si>
    <t>MRPNZ 8.21 02/11/20</t>
  </si>
  <si>
    <t>MRPNZ 5.793 03/06/23</t>
  </si>
  <si>
    <t>VCTNZ 7.8 10/15/14</t>
  </si>
  <si>
    <t>WIANZ 7 1/2 11/15/13</t>
  </si>
  <si>
    <t>WIANZ 5.27 06/11/20</t>
  </si>
  <si>
    <t>WIANZ 6 1/4 05/15/21</t>
  </si>
  <si>
    <t>CENNZ 8 05/15/14</t>
  </si>
  <si>
    <t>CENNZ 7.855 04/13/17</t>
  </si>
  <si>
    <t>CENNZ 4.8 05/24/18</t>
  </si>
  <si>
    <t>CENNZ 5.8 05/15/19</t>
  </si>
  <si>
    <t>CENNZ 5.277 05/27/20</t>
  </si>
  <si>
    <t>PIFAU 6.39 03/29/13</t>
  </si>
  <si>
    <t>PIFAU 6.53 06/29/15</t>
  </si>
  <si>
    <t>PIFAU 6.74 09/28/17</t>
  </si>
  <si>
    <t>PIFAU 6.31 12/20/18</t>
  </si>
  <si>
    <t>TPNZ 6.595 02/15/17</t>
  </si>
  <si>
    <t>TPNZ 5.14 11/30/18</t>
  </si>
  <si>
    <t>TPNZ 4.65 09/06/19</t>
  </si>
  <si>
    <t>TPNZ 7.19 11/12/19</t>
  </si>
  <si>
    <t>TPNZ 6.95 06/10/20</t>
  </si>
  <si>
    <t>TPNZ 5.448 03/15/23</t>
  </si>
  <si>
    <t>SPKNZ 6.92 03/22/13</t>
  </si>
  <si>
    <t>SPKNZ 8.65 06/15/15</t>
  </si>
  <si>
    <t>SPKNZ 8.35 06/15/15</t>
  </si>
  <si>
    <t>SPKNZ 7.04 03/22/16</t>
  </si>
  <si>
    <t>SPKNZ 5 1/4 10/25/19</t>
  </si>
  <si>
    <t>TLSAU 7.15 11/24/14</t>
  </si>
  <si>
    <t>TLSAU 7.515 07/11/17</t>
  </si>
  <si>
    <t>FCGNZ 6.86 04/21/14</t>
  </si>
  <si>
    <t>FCGNZ 7 3/4 03/10/15</t>
  </si>
  <si>
    <t>FCGNZ 6.83 03/04/16</t>
  </si>
  <si>
    <t>FCGNZ 4.6 10/24/17</t>
  </si>
  <si>
    <t>FCGNZ 5.52 02/25/20</t>
  </si>
  <si>
    <t>FCGNZ 5.9 02/25/22</t>
  </si>
  <si>
    <t>MERINZ 7.15 03/16/15</t>
  </si>
  <si>
    <t>MERINZ 7.55 03/16/17</t>
  </si>
  <si>
    <t>CHRINT 5.15 12/06/19</t>
  </si>
  <si>
    <t>CHRINT 6 1/4 10/04/21</t>
  </si>
  <si>
    <t>NZD</t>
  </si>
  <si>
    <t>Sr Unsecured</t>
  </si>
  <si>
    <t>Unsecured</t>
  </si>
  <si>
    <t>Secured</t>
  </si>
  <si>
    <t>A-</t>
  </si>
  <si>
    <t>BBB</t>
  </si>
  <si>
    <t>AA-</t>
  </si>
  <si>
    <t>#N/A N/A</t>
  </si>
  <si>
    <t>A</t>
  </si>
  <si>
    <t>NR</t>
  </si>
  <si>
    <t>S/A</t>
  </si>
  <si>
    <t>Qtrly</t>
  </si>
  <si>
    <t>3/11/2005</t>
  </si>
  <si>
    <t>10/08/2009</t>
  </si>
  <si>
    <t>3/11/2008</t>
  </si>
  <si>
    <t>7/10/2011</t>
  </si>
  <si>
    <t>28/11/2012</t>
  </si>
  <si>
    <t>23/05/2014</t>
  </si>
  <si>
    <t>8/12/2008</t>
  </si>
  <si>
    <t>31/08/2006</t>
  </si>
  <si>
    <t>26/10/2012</t>
  </si>
  <si>
    <t>23/06/2010</t>
  </si>
  <si>
    <t>5/03/2013</t>
  </si>
  <si>
    <t>14/04/2003</t>
  </si>
  <si>
    <t>9/09/2009</t>
  </si>
  <si>
    <t>27/02/2013</t>
  </si>
  <si>
    <t>4/02/2010</t>
  </si>
  <si>
    <t>1/05/2009</t>
  </si>
  <si>
    <t>2/12/2008</t>
  </si>
  <si>
    <t>7/06/2013</t>
  </si>
  <si>
    <t>24/10/2013</t>
  </si>
  <si>
    <t>23/02/2009</t>
  </si>
  <si>
    <t>9/04/2010</t>
  </si>
  <si>
    <t>22/05/2013</t>
  </si>
  <si>
    <t>18/02/2014</t>
  </si>
  <si>
    <t>23/02/2004</t>
  </si>
  <si>
    <t>26/09/2005</t>
  </si>
  <si>
    <t>12/12/2011</t>
  </si>
  <si>
    <t>11/02/2010</t>
  </si>
  <si>
    <t>21/11/2011</t>
  </si>
  <si>
    <t>20/08/2012</t>
  </si>
  <si>
    <t>10/11/2008</t>
  </si>
  <si>
    <t>22/04/2005</t>
  </si>
  <si>
    <t>12/03/2013</t>
  </si>
  <si>
    <t>8/03/2006</t>
  </si>
  <si>
    <t>25/06/2008</t>
  </si>
  <si>
    <t>19/10/2012</t>
  </si>
  <si>
    <t>17/11/2004</t>
  </si>
  <si>
    <t>3/05/2010</t>
  </si>
  <si>
    <t>20/04/2004</t>
  </si>
  <si>
    <t>9/02/2009</t>
  </si>
  <si>
    <t>9/10/2014</t>
  </si>
  <si>
    <t>19/02/2014</t>
  </si>
  <si>
    <t>18/01/2010</t>
  </si>
  <si>
    <t>27/11/2012</t>
  </si>
  <si>
    <t>23/09/2013</t>
  </si>
  <si>
    <t>7/11/2015</t>
  </si>
  <si>
    <t>10/08/2016</t>
  </si>
  <si>
    <t>15/11/2016</t>
  </si>
  <si>
    <t>17/10/2017</t>
  </si>
  <si>
    <t>13/12/2019</t>
  </si>
  <si>
    <t>28/05/2021</t>
  </si>
  <si>
    <t>15/03/2014</t>
  </si>
  <si>
    <t>15/03/2016</t>
  </si>
  <si>
    <t>15/09/2016</t>
  </si>
  <si>
    <t>1/11/2019</t>
  </si>
  <si>
    <t>23/06/2020</t>
  </si>
  <si>
    <t>8/03/2023</t>
  </si>
  <si>
    <t>15/05/2013</t>
  </si>
  <si>
    <t>12/10/2016</t>
  </si>
  <si>
    <t>6/03/2019</t>
  </si>
  <si>
    <t>11/02/2020</t>
  </si>
  <si>
    <t>6/03/2023</t>
  </si>
  <si>
    <t>15/10/2014</t>
  </si>
  <si>
    <t>15/11/2013</t>
  </si>
  <si>
    <t>11/06/2020</t>
  </si>
  <si>
    <t>15/05/2021</t>
  </si>
  <si>
    <t>15/05/2014</t>
  </si>
  <si>
    <t>13/04/2017</t>
  </si>
  <si>
    <t>24/05/2018</t>
  </si>
  <si>
    <t>15/05/2019</t>
  </si>
  <si>
    <t>27/05/2020</t>
  </si>
  <si>
    <t>29/03/2013</t>
  </si>
  <si>
    <t>29/06/2015</t>
  </si>
  <si>
    <t>28/09/2017</t>
  </si>
  <si>
    <t>20/12/2018</t>
  </si>
  <si>
    <t>15/02/2017</t>
  </si>
  <si>
    <t>30/11/2018</t>
  </si>
  <si>
    <t>6/09/2019</t>
  </si>
  <si>
    <t>12/11/2019</t>
  </si>
  <si>
    <t>10/06/2020</t>
  </si>
  <si>
    <t>15/03/2023</t>
  </si>
  <si>
    <t>22/03/2013</t>
  </si>
  <si>
    <t>15/06/2015</t>
  </si>
  <si>
    <t>22/03/2016</t>
  </si>
  <si>
    <t>25/10/2019</t>
  </si>
  <si>
    <t>24/11/2014</t>
  </si>
  <si>
    <t>11/07/2017</t>
  </si>
  <si>
    <t>21/04/2014</t>
  </si>
  <si>
    <t>10/03/2015</t>
  </si>
  <si>
    <t>4/03/2016</t>
  </si>
  <si>
    <t>24/10/2017</t>
  </si>
  <si>
    <t>25/02/2020</t>
  </si>
  <si>
    <t>25/02/2022</t>
  </si>
  <si>
    <t>16/03/2015</t>
  </si>
  <si>
    <t>16/03/2017</t>
  </si>
  <si>
    <t>6/12/2019</t>
  </si>
  <si>
    <t>4/10/2021</t>
  </si>
  <si>
    <t>Bloomberg data: NZ corporate bonds</t>
  </si>
  <si>
    <t>Bloomberg data: NZ government bonds</t>
  </si>
  <si>
    <t>New Zealand Government (NZGB)</t>
  </si>
  <si>
    <t>NEW ZEALAND GOVERNMENT</t>
  </si>
  <si>
    <t>NZGB 6 11/15/11</t>
  </si>
  <si>
    <t>NZGB 6 1/2 04/15/13</t>
  </si>
  <si>
    <t>NZGB 6 04/15/15</t>
  </si>
  <si>
    <t>NZGB 6 12/15/17</t>
  </si>
  <si>
    <t>NZGB 5 03/15/19</t>
  </si>
  <si>
    <t>NZGB 3 04/15/20</t>
  </si>
  <si>
    <t>NZGB 6 05/15/21</t>
  </si>
  <si>
    <t>NZGB 5 1/2 04/15/23</t>
  </si>
  <si>
    <t>1/04/1999</t>
  </si>
  <si>
    <t>24/05/2001</t>
  </si>
  <si>
    <t>3/04/2003</t>
  </si>
  <si>
    <t>14/04/2005</t>
  </si>
  <si>
    <t>28/09/2010</t>
  </si>
  <si>
    <t>9/04/2013</t>
  </si>
  <si>
    <t>6/05/2009</t>
  </si>
  <si>
    <t>7/06/2011</t>
  </si>
  <si>
    <t>15/11/2011</t>
  </si>
  <si>
    <t>15/04/2013</t>
  </si>
  <si>
    <t>15/04/2015</t>
  </si>
  <si>
    <t>15/12/2017</t>
  </si>
  <si>
    <t>15/03/2019</t>
  </si>
  <si>
    <t>15/04/2020</t>
  </si>
  <si>
    <t>15/04/2023</t>
  </si>
  <si>
    <t>Maturity date</t>
  </si>
  <si>
    <t>WACC estimated as at:</t>
  </si>
  <si>
    <t>Wellington Airport (WIANZ)</t>
  </si>
  <si>
    <t>AIANZ</t>
  </si>
  <si>
    <t>GENEPO</t>
  </si>
  <si>
    <t>MRPNZ</t>
  </si>
  <si>
    <t>CENNZ</t>
  </si>
  <si>
    <t>PIFAU</t>
  </si>
  <si>
    <t>TPNZ</t>
  </si>
  <si>
    <t>SPKNZ</t>
  </si>
  <si>
    <t>TLSAU</t>
  </si>
  <si>
    <t>FCGNZ</t>
  </si>
  <si>
    <t>MERINZ</t>
  </si>
  <si>
    <t>CHRINT</t>
  </si>
  <si>
    <t>Annualisation reflects six monthly or quarterly payment of interest</t>
  </si>
  <si>
    <t>Term to maturity</t>
  </si>
  <si>
    <t>Term (years)</t>
  </si>
  <si>
    <t>EK3508679 Govt</t>
  </si>
  <si>
    <t>NZGB 4 1/2 04/15/27</t>
  </si>
  <si>
    <t>2/07/2014</t>
  </si>
  <si>
    <t>15/04/2027</t>
  </si>
  <si>
    <t>EJ5781202 @bval Corp</t>
  </si>
  <si>
    <t>TPNZ 5.893 03/15/28</t>
  </si>
  <si>
    <t>15/03/2028</t>
  </si>
  <si>
    <t>Coupon type</t>
  </si>
  <si>
    <t>FIXED</t>
  </si>
  <si>
    <t>VARIABLE</t>
  </si>
  <si>
    <t>Powerco 6.53% bond maturing 29/06/2015.</t>
  </si>
  <si>
    <t>EK823791 @bval Corp</t>
  </si>
  <si>
    <t>SPKNZ 4 1/2 03/25/22</t>
  </si>
  <si>
    <t>24/03/2015</t>
  </si>
  <si>
    <t>25/03/2022</t>
  </si>
  <si>
    <t>7 year debt premium</t>
  </si>
  <si>
    <t>Cost of capital for the UCLL and UBA pricing reviews</t>
  </si>
  <si>
    <t>Summary of data used to estimate 7-year debt premium</t>
  </si>
  <si>
    <t>AIAL 5.52% bond maturing 28/05/2021.</t>
  </si>
  <si>
    <t>Genesis Energy 8.3% bond maturing 23/06/2020; 5.81% bond maturing 8/03/2023.</t>
  </si>
  <si>
    <t>MRP 8.21% bond maturing 11/02/2020; 5.793% bond maturing 6/03/2023.</t>
  </si>
  <si>
    <t>Contact Energy 5.277% bond maturing 27/05/2020.</t>
  </si>
  <si>
    <t>Fonterra 5.9% bond maturing 25/02/2022.</t>
  </si>
  <si>
    <t>CIAL 6.25% bond maturing 4/10/2021.</t>
  </si>
  <si>
    <t xml:space="preserve">Spark 4.5% bond maturing 25/03/2022. </t>
  </si>
  <si>
    <t>Transpower 6.95% bond maturing 10/06/2020; 5.448% bond maturing 15/03/2023.</t>
  </si>
  <si>
    <t>Remaining Term to Maturity</t>
  </si>
  <si>
    <t>Determined Debt Premium</t>
  </si>
  <si>
    <t>Telecommunications</t>
  </si>
  <si>
    <r>
      <t>Fonterra</t>
    </r>
    <r>
      <rPr>
        <vertAlign val="superscript"/>
        <sz val="11"/>
        <color theme="1"/>
        <rFont val="Calibri"/>
        <family val="2"/>
        <scheme val="minor"/>
      </rPr>
      <t>1</t>
    </r>
  </si>
  <si>
    <t>BBB+ debt premium would be higher.</t>
  </si>
  <si>
    <t>BBB+ and 7 year debt premium would be higher.</t>
  </si>
  <si>
    <t>7 year debt premium would be higher.</t>
  </si>
  <si>
    <t>BBB+ debt premium would be lower and 7 year debt premium would be higher.</t>
  </si>
  <si>
    <t>Corporate bonds used to estimate debt premium for UCLL and UBA (7 year term to maturity as at 1 April 2015)</t>
  </si>
  <si>
    <r>
      <t>Spark</t>
    </r>
    <r>
      <rPr>
        <vertAlign val="superscript"/>
        <sz val="11"/>
        <color theme="1"/>
        <rFont val="Calibri"/>
        <family val="2"/>
        <scheme val="minor"/>
      </rPr>
      <t>2</t>
    </r>
  </si>
  <si>
    <r>
      <t>AIAL</t>
    </r>
    <r>
      <rPr>
        <vertAlign val="superscript"/>
        <sz val="11"/>
        <color theme="1"/>
        <rFont val="Calibri"/>
        <family val="2"/>
        <scheme val="minor"/>
      </rPr>
      <t>3</t>
    </r>
  </si>
  <si>
    <r>
      <t>WIAL</t>
    </r>
    <r>
      <rPr>
        <vertAlign val="superscript"/>
        <sz val="11"/>
        <color theme="1"/>
        <rFont val="Calibri"/>
        <family val="2"/>
        <scheme val="minor"/>
      </rPr>
      <t>4</t>
    </r>
  </si>
  <si>
    <r>
      <t>Powerco</t>
    </r>
    <r>
      <rPr>
        <vertAlign val="superscript"/>
        <sz val="11"/>
        <color theme="1"/>
        <rFont val="Calibri"/>
        <family val="2"/>
        <scheme val="minor"/>
      </rPr>
      <t>5</t>
    </r>
  </si>
  <si>
    <r>
      <t>Contact</t>
    </r>
    <r>
      <rPr>
        <vertAlign val="superscript"/>
        <sz val="11"/>
        <color theme="1"/>
        <rFont val="Calibri"/>
        <family val="2"/>
        <scheme val="minor"/>
      </rPr>
      <t>6</t>
    </r>
  </si>
  <si>
    <r>
      <t>Transpower</t>
    </r>
    <r>
      <rPr>
        <vertAlign val="superscript"/>
        <sz val="11"/>
        <color theme="1"/>
        <rFont val="Calibri"/>
        <family val="2"/>
        <scheme val="minor"/>
      </rPr>
      <t>7</t>
    </r>
  </si>
  <si>
    <r>
      <t>CIAL</t>
    </r>
    <r>
      <rPr>
        <vertAlign val="superscript"/>
        <sz val="11"/>
        <color theme="1"/>
        <rFont val="Calibri"/>
        <family val="2"/>
        <scheme val="minor"/>
      </rPr>
      <t>8</t>
    </r>
  </si>
  <si>
    <r>
      <t>Genesis Energy</t>
    </r>
    <r>
      <rPr>
        <vertAlign val="superscript"/>
        <sz val="11"/>
        <color theme="1"/>
        <rFont val="Calibri"/>
        <family val="2"/>
        <scheme val="minor"/>
      </rPr>
      <t>9</t>
    </r>
  </si>
  <si>
    <r>
      <t>MRP</t>
    </r>
    <r>
      <rPr>
        <vertAlign val="superscript"/>
        <sz val="11"/>
        <color theme="1"/>
        <rFont val="Calibri"/>
        <family val="2"/>
        <scheme val="minor"/>
      </rPr>
      <t>10</t>
    </r>
  </si>
  <si>
    <r>
      <t>Meridian</t>
    </r>
    <r>
      <rPr>
        <vertAlign val="superscript"/>
        <sz val="11"/>
        <color theme="1"/>
        <rFont val="Calibri"/>
        <family val="2"/>
        <scheme val="minor"/>
      </rPr>
      <t>11</t>
    </r>
  </si>
  <si>
    <t>BBB+ debt premium would be lower, but 7 year debt premium would be significantly higher.</t>
  </si>
  <si>
    <t>Non-majority owned by Crown/local authority:</t>
  </si>
  <si>
    <t>Majority owned by Crown/local authority:</t>
  </si>
  <si>
    <t>This sheet contains data from Bloomberg on New Zealand government bonds as at 1 April 2015.</t>
  </si>
  <si>
    <t>This sheet contains data from Bloomberg on New Zealand corporate bonds as at 1 April 2015.</t>
  </si>
  <si>
    <t>UCLL and UBA WACC estimate</t>
  </si>
  <si>
    <t>Estimate</t>
  </si>
  <si>
    <t>Cost of executing interest rate swap</t>
  </si>
  <si>
    <t>Parameter</t>
  </si>
  <si>
    <t>WACC spreadsheet for the further draft determinations</t>
  </si>
  <si>
    <t>t-statistic</t>
  </si>
  <si>
    <t>Comparator Firm</t>
  </si>
  <si>
    <t>Daily</t>
  </si>
  <si>
    <t>Weekly</t>
  </si>
  <si>
    <t>Monthly</t>
  </si>
  <si>
    <t>AT&amp;T</t>
  </si>
  <si>
    <t>Belgacom</t>
  </si>
  <si>
    <t/>
  </si>
  <si>
    <t>BT Group</t>
  </si>
  <si>
    <t>CenturyLink</t>
  </si>
  <si>
    <t>Chorus</t>
  </si>
  <si>
    <t>Cincinnati Bell</t>
  </si>
  <si>
    <t>Cogent Communications</t>
  </si>
  <si>
    <t>Colt Group</t>
  </si>
  <si>
    <t>Deutsche Telekom</t>
  </si>
  <si>
    <t>Elisa</t>
  </si>
  <si>
    <t>FairPoint Communications</t>
  </si>
  <si>
    <t>Frontier Communications</t>
  </si>
  <si>
    <t>Hawaiian Telecom</t>
  </si>
  <si>
    <t>Hellenic Telecommunications Org.</t>
  </si>
  <si>
    <t>Iliad</t>
  </si>
  <si>
    <t>Koninklijke KPN </t>
  </si>
  <si>
    <t>Lumos Networks</t>
  </si>
  <si>
    <t>Orange</t>
  </si>
  <si>
    <t>Portugal Telecom</t>
  </si>
  <si>
    <t>Swisscom</t>
  </si>
  <si>
    <t>TDC</t>
  </si>
  <si>
    <t>Telecom Corporation of New Zealand</t>
  </si>
  <si>
    <t>Telecom Italia</t>
  </si>
  <si>
    <t>Telefonica</t>
  </si>
  <si>
    <t>Telekom Austria</t>
  </si>
  <si>
    <t>Telenor</t>
  </si>
  <si>
    <t>TeliaSonera</t>
  </si>
  <si>
    <t>Telstra</t>
  </si>
  <si>
    <t>TW Telecom</t>
  </si>
  <si>
    <t>Verizon Communications</t>
  </si>
  <si>
    <t>Windstream Holdings</t>
  </si>
  <si>
    <t xml:space="preserve">  Notes</t>
  </si>
  <si>
    <t>N</t>
  </si>
  <si>
    <t xml:space="preserve">  Number of firms in the comparator sample.</t>
  </si>
  <si>
    <t>ν</t>
  </si>
  <si>
    <t xml:space="preserve">  Expectation of the cross-sectional sample variance in the estimated asset betas. See Lally (2008), page 171.</t>
  </si>
  <si>
    <r>
      <t>σ</t>
    </r>
    <r>
      <rPr>
        <vertAlign val="subscript"/>
        <sz val="11"/>
        <rFont val="Calibri"/>
        <family val="2"/>
      </rPr>
      <t>e</t>
    </r>
    <r>
      <rPr>
        <vertAlign val="superscript"/>
        <sz val="11"/>
        <rFont val="Calibri"/>
        <family val="2"/>
      </rPr>
      <t>2</t>
    </r>
  </si>
  <si>
    <t xml:space="preserve">  Average variance of asset beta for the comparator sample.</t>
  </si>
  <si>
    <t>ρ</t>
  </si>
  <si>
    <r>
      <t xml:space="preserve">  Lally (2008) estimate of </t>
    </r>
    <r>
      <rPr>
        <i/>
        <sz val="11"/>
        <rFont val="Calibri"/>
        <family val="2"/>
      </rPr>
      <t>ρ, page 176.</t>
    </r>
  </si>
  <si>
    <t>Variance of asset beta estimate</t>
  </si>
  <si>
    <t xml:space="preserve">  Lally (2008) equation (31), page 172.</t>
  </si>
  <si>
    <t>Standard error of asset beta</t>
  </si>
  <si>
    <t>Oxera's refined comparator sample</t>
  </si>
  <si>
    <t>Variance of asset beta</t>
  </si>
  <si>
    <t>Mean</t>
  </si>
  <si>
    <t>Median</t>
  </si>
  <si>
    <t>(as at 1 April 2015)</t>
  </si>
  <si>
    <t>Mid-point vanilla and post-tax WACC estimates</t>
  </si>
  <si>
    <t>WACC percentile estimates</t>
  </si>
  <si>
    <t>Oxera asset beta comparator data (5 year)</t>
  </si>
  <si>
    <t>Oxera asset beta comparator data (2 year)</t>
  </si>
  <si>
    <t>FIVE YEAR MONTHLY - Analysis of standard error of asset beta, based on five year monthly asset betas for Oxera's refined comparator sample</t>
  </si>
  <si>
    <t>FIVE YEAR WEEKLY - Analysis of standard error of asset beta, based on five year weekly asset betas for Oxera's refined comparator sample</t>
  </si>
  <si>
    <t>FIVE YEAR DAILY - Analysis of standard error of asset beta, based on five year daily asset betas for Oxera's refined comparator sample</t>
  </si>
  <si>
    <t>Summary of standard error of asset beta estimates</t>
  </si>
  <si>
    <t>TWO YEAR WEEKLY - Analysis of standard error of asset beta, based on two year monthly asset betas for Oxera's refined comparator sample</t>
  </si>
  <si>
    <t>TWO YEAR DAILY - Analysis of standard error of asset beta, based on two year daily asset betas for Oxera's refined comparator sample</t>
  </si>
  <si>
    <t>Summary of standard error for five year asset beta estimates</t>
  </si>
  <si>
    <t>Summary of standard error for two year asset beta estimates</t>
  </si>
  <si>
    <t>Post-tax WACC</t>
  </si>
  <si>
    <t>Calculation of standard error of the asset beta</t>
  </si>
  <si>
    <t>Notes:</t>
  </si>
  <si>
    <t>Standard error of the asset beta for UCLL and UBA</t>
  </si>
  <si>
    <t>Vanilla WACC</t>
  </si>
  <si>
    <t>WIAL 6.25% bond maturing 15/05/2021.</t>
  </si>
  <si>
    <r>
      <rPr>
        <b/>
        <sz val="11"/>
        <rFont val="Calibri"/>
        <family val="2"/>
        <scheme val="minor"/>
      </rPr>
      <t>Date:</t>
    </r>
    <r>
      <rPr>
        <sz val="11"/>
        <rFont val="Calibri"/>
        <family val="2"/>
        <scheme val="minor"/>
      </rPr>
      <t xml:space="preserve"> 2 July 2015</t>
    </r>
  </si>
  <si>
    <t>Five year asset betas for Oxera's comparator sample</t>
  </si>
  <si>
    <t>Standard error of five year asset betas for Oxera's comparator sample</t>
  </si>
  <si>
    <t>Two year asset betas for Oxera's comparator sample</t>
  </si>
  <si>
    <t>Standard error of two year asset betas for Oxera's comparator sample</t>
  </si>
  <si>
    <t>2015*</t>
  </si>
  <si>
    <t>2009 and 2014 average**</t>
  </si>
  <si>
    <t>Standard error</t>
  </si>
  <si>
    <t>Calculation of risk-free rate and debt premium as at 1 April 2015</t>
  </si>
  <si>
    <t>This worksheet uses the approach described by Lally (2008) to estimate the standard error of the asset beta for UCLL and UBA, based on Oxera's refined comparator sample. Dr Lally's approach to estimating the standard error of the asset beta is described in detail in Appendix 3 of "The weighted average cost of capital for gas pipeline businesses" (28 October 2008).</t>
  </si>
  <si>
    <t>** The 2015 standard errors have not been included when calculating these averages, given the significant overlap between the 2010-2014 and 2011-2015 periods.</t>
  </si>
  <si>
    <t>Source: Oxera "Second review of submissions on the WACC for UCLL/UBA" 15 May 2015, Table 2.1, pages 7-8.</t>
  </si>
  <si>
    <t>Source: Oxera "Second review of submissions on the WACC for UCLL/UBA" 15 May 2015, Table A2.3, pages 34-35.</t>
  </si>
  <si>
    <t>Source: Oxera "Second review of submissions on the WACC for UCLL/UBA" 15 May 2015, Table 2.2, pages 9-10.</t>
  </si>
  <si>
    <t>Source: Oxera "Second review of submissions on the WACC for UCLL/UBA" 15 May 2015, Table A2.4, pages 36-37.</t>
  </si>
  <si>
    <r>
      <t>Note:</t>
    </r>
    <r>
      <rPr>
        <sz val="11"/>
        <color rgb="FF313131"/>
        <rFont val="Calibri"/>
        <family val="2"/>
        <scheme val="minor"/>
      </rPr>
      <t xml:space="preserve"> Italics indicate firms that are excluded from the refined comparator set.</t>
    </r>
  </si>
  <si>
    <t>WACC estimate for the further draft UCLL and UBA pricing review determinations</t>
  </si>
  <si>
    <t>Debt premium for the further draft UCLL and UBA pricing review determinations</t>
  </si>
  <si>
    <t>*   Portugal Telecom is excluded from the 2015 standard error calculations, for the reasons explained in Oxera's report dated 15 May 2015 (see pages 6 and 43-44).</t>
  </si>
  <si>
    <t>For discussion on how the WACC parameter values were estimated, see Commerce Commission "Cost of capital for the UCLL and UBA pricing reviews: Further draft decision" 2 July 2015. The approach to estimating the standard error of the WACC is described in Attachment B.</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</si>
</sst>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0.000"/>
    <numFmt numFmtId="166" formatCode="0.0"/>
    <numFmt numFmtId="167" formatCode="0.0%"/>
    <numFmt numFmtId="168" formatCode="0.0000"/>
    <numFmt numFmtId="169" formatCode="&quot;$&quot;#,##0"/>
    <numFmt numFmtId="170" formatCode="0.0000000"/>
    <numFmt numFmtId="171" formatCode="#,##0.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1"/>
      <color theme="1"/>
      <name val="Calibri"/>
      <family val="2"/>
      <scheme val="minor"/>
    </font>
    <font>
      <sz val="11"/>
      <color indexed="8"/>
      <name val="Calibri"/>
      <family val="2"/>
    </font>
    <font>
      <sz val="9"/>
      <name val="TIMES"/>
    </font>
    <font>
      <i/>
      <sz val="11"/>
      <color theme="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b/>
      <u/>
      <sz val="11"/>
      <color theme="1"/>
      <name val="Calibri"/>
      <family val="2"/>
      <scheme val="minor"/>
    </font>
    <font>
      <sz val="9"/>
      <color indexed="81"/>
      <name val="Tahoma"/>
      <family val="2"/>
    </font>
    <font>
      <b/>
      <sz val="18"/>
      <name val="Calibri"/>
      <family val="2"/>
      <scheme val="minor"/>
    </font>
    <font>
      <b/>
      <sz val="11"/>
      <name val="Calibri"/>
      <family val="2"/>
      <scheme val="minor"/>
    </font>
    <font>
      <b/>
      <sz val="14"/>
      <name val="Calibri"/>
      <family val="2"/>
      <scheme val="minor"/>
    </font>
    <font>
      <b/>
      <sz val="18"/>
      <color theme="1"/>
      <name val="Calibri"/>
      <family val="2"/>
      <scheme val="minor"/>
    </font>
    <font>
      <b/>
      <sz val="11"/>
      <color indexed="8"/>
      <name val="Calibri"/>
      <family val="2"/>
      <scheme val="minor"/>
    </font>
    <font>
      <b/>
      <sz val="10"/>
      <name val="Calibri"/>
      <family val="2"/>
      <scheme val="minor"/>
    </font>
    <font>
      <sz val="14"/>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Calibri"/>
      <family val="2"/>
      <scheme val="minor"/>
    </font>
    <font>
      <i/>
      <sz val="11"/>
      <name val="Calibri"/>
      <family val="2"/>
      <scheme val="minor"/>
    </font>
    <font>
      <sz val="10"/>
      <color indexed="81"/>
      <name val="Tahoma"/>
      <family val="2"/>
    </font>
    <font>
      <b/>
      <i/>
      <sz val="11"/>
      <name val="Calibri"/>
      <family val="2"/>
      <scheme val="minor"/>
    </font>
    <font>
      <vertAlign val="superscript"/>
      <sz val="11"/>
      <color theme="1"/>
      <name val="Calibri"/>
      <family val="2"/>
      <scheme val="minor"/>
    </font>
    <font>
      <sz val="10"/>
      <name val="Arial"/>
      <family val="2"/>
    </font>
    <font>
      <i/>
      <sz val="10"/>
      <name val="Calibri"/>
      <family val="2"/>
      <scheme val="minor"/>
    </font>
    <font>
      <sz val="10"/>
      <name val="Calibri"/>
      <family val="2"/>
      <scheme val="minor"/>
    </font>
    <font>
      <sz val="9"/>
      <name val="Arial"/>
      <family val="2"/>
    </font>
    <font>
      <b/>
      <sz val="9"/>
      <color rgb="FF0066B3"/>
      <name val="Arial"/>
      <family val="2"/>
    </font>
    <font>
      <sz val="9"/>
      <color rgb="FF313131"/>
      <name val="Arial"/>
      <family val="2"/>
    </font>
    <font>
      <b/>
      <sz val="9"/>
      <color rgb="FF313131"/>
      <name val="Arial"/>
      <family val="2"/>
    </font>
    <font>
      <i/>
      <sz val="9"/>
      <color rgb="FF313131"/>
      <name val="Arial"/>
      <family val="2"/>
    </font>
    <font>
      <sz val="11"/>
      <name val="Calibri"/>
      <family val="2"/>
    </font>
    <font>
      <i/>
      <sz val="11"/>
      <name val="Calibri"/>
      <family val="2"/>
    </font>
    <font>
      <vertAlign val="subscript"/>
      <sz val="11"/>
      <name val="Calibri"/>
      <family val="2"/>
    </font>
    <font>
      <vertAlign val="superscript"/>
      <sz val="11"/>
      <name val="Calibri"/>
      <family val="2"/>
    </font>
    <font>
      <b/>
      <i/>
      <sz val="9"/>
      <color rgb="FF313131"/>
      <name val="Arial"/>
      <family val="2"/>
    </font>
    <font>
      <sz val="10"/>
      <name val="Arial"/>
    </font>
    <font>
      <sz val="11"/>
      <color rgb="FF313131"/>
      <name val="Calibri"/>
      <family val="2"/>
      <scheme val="minor"/>
    </font>
    <font>
      <i/>
      <sz val="11"/>
      <color rgb="FF313131"/>
      <name val="Calibri"/>
      <family val="2"/>
      <scheme val="minor"/>
    </font>
    <font>
      <b/>
      <sz val="11"/>
      <color rgb="FF313131"/>
      <name val="Calibri"/>
      <family val="2"/>
      <scheme val="minor"/>
    </font>
  </fonts>
  <fills count="33">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4" tint="0.79998168889431442"/>
        <bgColor indexed="64"/>
      </patternFill>
    </fill>
    <fill>
      <patternFill patternType="solid">
        <fgColor rgb="FFB9E1F5"/>
        <bgColor indexed="64"/>
      </patternFill>
    </fill>
    <fill>
      <patternFill patternType="solid">
        <fgColor rgb="FFA7DAF3"/>
        <bgColor indexed="64"/>
      </patternFill>
    </fill>
    <fill>
      <patternFill patternType="solid">
        <fgColor theme="2" tint="0.59999389629810485"/>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style="medium">
        <color indexed="64"/>
      </top>
      <bottom style="medium">
        <color indexed="64"/>
      </bottom>
      <diagonal/>
    </border>
    <border>
      <left/>
      <right style="medium">
        <color rgb="FF001E41"/>
      </right>
      <top/>
      <bottom/>
      <diagonal/>
    </border>
    <border>
      <left/>
      <right style="medium">
        <color rgb="FF001E41"/>
      </right>
      <top/>
      <bottom style="medium">
        <color rgb="FF001E41"/>
      </bottom>
      <diagonal/>
    </border>
    <border>
      <left/>
      <right style="medium">
        <color rgb="FFDCD7D2"/>
      </right>
      <top/>
      <bottom style="medium">
        <color rgb="FF001E41"/>
      </bottom>
      <diagonal/>
    </border>
    <border>
      <left/>
      <right style="medium">
        <color rgb="FFDCD7D2"/>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rgb="FF001E41"/>
      </right>
      <top style="medium">
        <color indexed="64"/>
      </top>
      <bottom/>
      <diagonal/>
    </border>
    <border>
      <left style="medium">
        <color rgb="FF001E41"/>
      </left>
      <right/>
      <top style="medium">
        <color indexed="64"/>
      </top>
      <bottom/>
      <diagonal/>
    </border>
    <border>
      <left/>
      <right style="medium">
        <color rgb="FF001E41"/>
      </right>
      <top style="medium">
        <color indexed="64"/>
      </top>
      <bottom/>
      <diagonal/>
    </border>
    <border>
      <left/>
      <right style="medium">
        <color indexed="64"/>
      </right>
      <top style="medium">
        <color indexed="64"/>
      </top>
      <bottom/>
      <diagonal/>
    </border>
    <border>
      <left style="medium">
        <color indexed="64"/>
      </left>
      <right style="medium">
        <color rgb="FF001E41"/>
      </right>
      <top/>
      <bottom style="medium">
        <color rgb="FF001E41"/>
      </bottom>
      <diagonal/>
    </border>
    <border>
      <left/>
      <right style="medium">
        <color indexed="64"/>
      </right>
      <top/>
      <bottom style="medium">
        <color rgb="FF001E41"/>
      </bottom>
      <diagonal/>
    </border>
    <border>
      <left style="medium">
        <color indexed="64"/>
      </left>
      <right style="medium">
        <color rgb="FF001E41"/>
      </right>
      <top/>
      <bottom/>
      <diagonal/>
    </border>
    <border>
      <left/>
      <right/>
      <top/>
      <bottom style="medium">
        <color rgb="FF001E41"/>
      </bottom>
      <diagonal/>
    </border>
    <border>
      <left style="medium">
        <color rgb="FFDCD7D2"/>
      </left>
      <right style="medium">
        <color rgb="FFDCD7D2"/>
      </right>
      <top/>
      <bottom style="medium">
        <color rgb="FF001E41"/>
      </bottom>
      <diagonal/>
    </border>
    <border>
      <left style="medium">
        <color rgb="FFDCD7D2"/>
      </left>
      <right style="medium">
        <color rgb="FFDCD7D2"/>
      </right>
      <top style="medium">
        <color rgb="FF001E41"/>
      </top>
      <bottom/>
      <diagonal/>
    </border>
    <border>
      <left style="medium">
        <color rgb="FFDCD7D2"/>
      </left>
      <right style="medium">
        <color rgb="FF001E41"/>
      </right>
      <top style="medium">
        <color rgb="FF001E41"/>
      </top>
      <bottom/>
      <diagonal/>
    </border>
    <border>
      <left/>
      <right style="medium">
        <color rgb="FF001E41"/>
      </right>
      <top style="medium">
        <color rgb="FF001E41"/>
      </top>
      <bottom/>
      <diagonal/>
    </border>
    <border>
      <left style="medium">
        <color rgb="FFDCD7D2"/>
      </left>
      <right style="medium">
        <color rgb="FFDCD7D2"/>
      </right>
      <top/>
      <bottom/>
      <diagonal/>
    </border>
    <border>
      <left style="medium">
        <color rgb="FFDCD7D2"/>
      </left>
      <right style="medium">
        <color rgb="FF001E41"/>
      </right>
      <top/>
      <bottom/>
      <diagonal/>
    </border>
    <border>
      <left style="medium">
        <color rgb="FFDCD7D2"/>
      </left>
      <right style="medium">
        <color rgb="FF001E41"/>
      </right>
      <top/>
      <bottom style="medium">
        <color rgb="FF001E41"/>
      </bottom>
      <diagonal/>
    </border>
    <border>
      <left/>
      <right style="medium">
        <color indexed="64"/>
      </right>
      <top style="medium">
        <color rgb="FF001E41"/>
      </top>
      <bottom/>
      <diagonal/>
    </border>
  </borders>
  <cellStyleXfs count="474">
    <xf numFmtId="0" fontId="0" fillId="0" borderId="0"/>
    <xf numFmtId="0" fontId="7" fillId="0" borderId="0"/>
    <xf numFmtId="0" fontId="10" fillId="0" borderId="0" applyNumberFormat="0" applyFill="0" applyBorder="0" applyAlignment="0" applyProtection="0"/>
    <xf numFmtId="164" fontId="7" fillId="0" borderId="0" applyFont="0" applyFill="0" applyBorder="0" applyAlignment="0" applyProtection="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10"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8" fillId="0" borderId="0" applyFon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2" borderId="0" applyNumberFormat="0" applyBorder="0" applyAlignment="0" applyProtection="0"/>
    <xf numFmtId="0" fontId="28" fillId="6" borderId="0" applyNumberFormat="0" applyBorder="0" applyAlignment="0" applyProtection="0"/>
    <xf numFmtId="0" fontId="29" fillId="23" borderId="16" applyNumberFormat="0" applyAlignment="0" applyProtection="0"/>
    <xf numFmtId="0" fontId="30" fillId="24" borderId="17" applyNumberFormat="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0" borderId="18" applyNumberFormat="0" applyFill="0" applyAlignment="0" applyProtection="0"/>
    <xf numFmtId="0" fontId="34" fillId="0" borderId="19" applyNumberFormat="0" applyFill="0" applyAlignment="0" applyProtection="0"/>
    <xf numFmtId="0" fontId="35" fillId="0" borderId="20" applyNumberFormat="0" applyFill="0" applyAlignment="0" applyProtection="0"/>
    <xf numFmtId="0" fontId="35" fillId="0" borderId="0" applyNumberFormat="0" applyFill="0" applyBorder="0" applyAlignment="0" applyProtection="0"/>
    <xf numFmtId="0" fontId="36" fillId="10" borderId="16" applyNumberFormat="0" applyAlignment="0" applyProtection="0"/>
    <xf numFmtId="0" fontId="37" fillId="0" borderId="21" applyNumberFormat="0" applyFill="0" applyAlignment="0" applyProtection="0"/>
    <xf numFmtId="0" fontId="38" fillId="25" borderId="0" applyNumberFormat="0" applyBorder="0" applyAlignment="0" applyProtection="0"/>
    <xf numFmtId="0" fontId="8" fillId="0" borderId="0"/>
    <xf numFmtId="0" fontId="8" fillId="0" borderId="0"/>
    <xf numFmtId="0" fontId="8" fillId="0" borderId="0"/>
    <xf numFmtId="0" fontId="8" fillId="26" borderId="22" applyNumberFormat="0" applyFont="0" applyAlignment="0" applyProtection="0"/>
    <xf numFmtId="0" fontId="8" fillId="26" borderId="22" applyNumberFormat="0" applyFont="0" applyAlignment="0" applyProtection="0"/>
    <xf numFmtId="0" fontId="8" fillId="26" borderId="22" applyNumberFormat="0" applyFont="0" applyAlignment="0" applyProtection="0"/>
    <xf numFmtId="0" fontId="8" fillId="26" borderId="22" applyNumberFormat="0" applyFont="0" applyAlignment="0" applyProtection="0"/>
    <xf numFmtId="0" fontId="8" fillId="26" borderId="22" applyNumberFormat="0" applyFont="0" applyAlignment="0" applyProtection="0"/>
    <xf numFmtId="0" fontId="8" fillId="26" borderId="22" applyNumberFormat="0" applyFont="0" applyAlignment="0" applyProtection="0"/>
    <xf numFmtId="0" fontId="39" fillId="23" borderId="2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41" fillId="0" borderId="24" applyNumberFormat="0" applyFill="0" applyAlignment="0" applyProtection="0"/>
    <xf numFmtId="0" fontId="42"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26" borderId="22" applyNumberFormat="0" applyFont="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4" fillId="0" borderId="0"/>
    <xf numFmtId="164" fontId="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8" fillId="0" borderId="0"/>
    <xf numFmtId="0" fontId="2" fillId="0" borderId="0"/>
    <xf numFmtId="164" fontId="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48" fillId="0" borderId="0" applyFont="0" applyFill="0" applyBorder="0" applyAlignment="0" applyProtection="0"/>
    <xf numFmtId="9" fontId="48" fillId="0" borderId="0" applyFont="0" applyFill="0" applyBorder="0" applyAlignment="0" applyProtection="0"/>
    <xf numFmtId="164" fontId="48" fillId="0" borderId="0" applyFont="0" applyFill="0" applyBorder="0" applyAlignment="0" applyProtection="0"/>
    <xf numFmtId="0" fontId="8" fillId="0" borderId="0"/>
    <xf numFmtId="171" fontId="8" fillId="0" borderId="0">
      <alignment vertical="top"/>
    </xf>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8" fillId="0" borderId="0" applyFont="0" applyFill="0" applyBorder="0" applyAlignment="0" applyProtection="0"/>
    <xf numFmtId="0" fontId="8" fillId="0" borderId="0"/>
    <xf numFmtId="0" fontId="8" fillId="0" borderId="0"/>
    <xf numFmtId="171" fontId="8" fillId="0" borderId="0">
      <alignment vertical="top"/>
    </xf>
    <xf numFmtId="171" fontId="8" fillId="0" borderId="0">
      <alignment vertical="top"/>
    </xf>
    <xf numFmtId="43" fontId="8" fillId="0" borderId="0" applyFont="0" applyFill="0" applyBorder="0" applyAlignment="0" applyProtection="0"/>
    <xf numFmtId="171" fontId="8" fillId="0" borderId="0">
      <alignment vertical="top"/>
    </xf>
    <xf numFmtId="43" fontId="8" fillId="0" borderId="0" applyFont="0" applyFill="0" applyBorder="0" applyAlignment="0" applyProtection="0"/>
    <xf numFmtId="171" fontId="8" fillId="0" borderId="0">
      <alignment vertical="top"/>
    </xf>
    <xf numFmtId="43" fontId="8"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61" fillId="0" borderId="0" applyFont="0" applyFill="0" applyBorder="0" applyAlignment="0" applyProtection="0"/>
  </cellStyleXfs>
  <cellXfs count="552">
    <xf numFmtId="0" fontId="0" fillId="0" borderId="0" xfId="0"/>
    <xf numFmtId="0" fontId="20" fillId="3" borderId="0" xfId="0" applyFont="1" applyFill="1" applyBorder="1"/>
    <xf numFmtId="0" fontId="15" fillId="3" borderId="0" xfId="0" applyFont="1" applyFill="1" applyBorder="1"/>
    <xf numFmtId="0" fontId="15" fillId="3" borderId="0" xfId="0" applyFont="1" applyFill="1"/>
    <xf numFmtId="0" fontId="15" fillId="3" borderId="7" xfId="0" applyFont="1" applyFill="1" applyBorder="1"/>
    <xf numFmtId="0" fontId="15" fillId="3" borderId="6" xfId="0" applyFont="1" applyFill="1" applyBorder="1"/>
    <xf numFmtId="0" fontId="15" fillId="3" borderId="12" xfId="0" applyFont="1" applyFill="1" applyBorder="1"/>
    <xf numFmtId="0" fontId="15" fillId="3" borderId="15" xfId="0" applyFont="1" applyFill="1" applyBorder="1"/>
    <xf numFmtId="0" fontId="15" fillId="3" borderId="5" xfId="0" applyFont="1" applyFill="1" applyBorder="1"/>
    <xf numFmtId="10" fontId="15" fillId="3" borderId="0" xfId="0" applyNumberFormat="1" applyFont="1" applyFill="1"/>
    <xf numFmtId="0" fontId="15" fillId="3" borderId="10" xfId="0" applyFont="1" applyFill="1" applyBorder="1"/>
    <xf numFmtId="0" fontId="15" fillId="3" borderId="8" xfId="0" applyFont="1" applyFill="1" applyBorder="1"/>
    <xf numFmtId="0" fontId="21" fillId="3" borderId="12" xfId="0" applyFont="1" applyFill="1" applyBorder="1"/>
    <xf numFmtId="165" fontId="15" fillId="3" borderId="0" xfId="0" applyNumberFormat="1" applyFont="1" applyFill="1"/>
    <xf numFmtId="0" fontId="21" fillId="3" borderId="10" xfId="0" applyFont="1" applyFill="1" applyBorder="1"/>
    <xf numFmtId="10" fontId="15" fillId="3" borderId="0" xfId="24" applyNumberFormat="1" applyFont="1" applyFill="1"/>
    <xf numFmtId="10" fontId="15" fillId="3" borderId="0" xfId="24" applyNumberFormat="1" applyFont="1" applyFill="1" applyBorder="1"/>
    <xf numFmtId="10" fontId="15" fillId="3" borderId="7" xfId="24" applyNumberFormat="1" applyFont="1" applyFill="1" applyBorder="1"/>
    <xf numFmtId="0" fontId="15" fillId="3" borderId="9" xfId="0" applyFont="1" applyFill="1" applyBorder="1"/>
    <xf numFmtId="0" fontId="23" fillId="3" borderId="0" xfId="0" applyFont="1" applyFill="1"/>
    <xf numFmtId="0" fontId="11" fillId="3" borderId="0" xfId="0" applyFont="1" applyFill="1" applyBorder="1" applyAlignment="1"/>
    <xf numFmtId="0" fontId="11" fillId="3" borderId="0" xfId="0" applyFont="1" applyFill="1" applyBorder="1" applyAlignment="1">
      <alignment horizontal="center"/>
    </xf>
    <xf numFmtId="0" fontId="14" fillId="3" borderId="0" xfId="0" applyFont="1" applyFill="1" applyBorder="1" applyAlignment="1">
      <alignment horizontal="center"/>
    </xf>
    <xf numFmtId="164" fontId="6" fillId="3" borderId="0" xfId="141" applyFont="1" applyFill="1"/>
    <xf numFmtId="2" fontId="11" fillId="3" borderId="0" xfId="0" applyNumberFormat="1" applyFont="1" applyFill="1" applyBorder="1" applyAlignment="1"/>
    <xf numFmtId="2" fontId="11" fillId="3" borderId="0" xfId="0" applyNumberFormat="1" applyFont="1" applyFill="1" applyBorder="1" applyAlignment="1">
      <alignment horizontal="center"/>
    </xf>
    <xf numFmtId="2" fontId="14" fillId="3" borderId="0" xfId="0" applyNumberFormat="1" applyFont="1" applyFill="1" applyBorder="1" applyAlignment="1"/>
    <xf numFmtId="2" fontId="14" fillId="3" borderId="0" xfId="0" applyNumberFormat="1" applyFont="1" applyFill="1" applyBorder="1" applyAlignment="1">
      <alignment horizontal="center"/>
    </xf>
    <xf numFmtId="14" fontId="11" fillId="3" borderId="0" xfId="0" applyNumberFormat="1" applyFont="1" applyFill="1" applyBorder="1" applyAlignment="1">
      <alignment wrapText="1"/>
    </xf>
    <xf numFmtId="14" fontId="11" fillId="3" borderId="0" xfId="0" applyNumberFormat="1" applyFont="1" applyFill="1" applyBorder="1" applyAlignment="1">
      <alignment horizontal="center" wrapText="1"/>
    </xf>
    <xf numFmtId="165" fontId="11" fillId="3" borderId="0" xfId="0" applyNumberFormat="1" applyFont="1" applyFill="1" applyBorder="1" applyAlignment="1">
      <alignment horizontal="center"/>
    </xf>
    <xf numFmtId="165" fontId="11" fillId="3" borderId="0" xfId="0" applyNumberFormat="1" applyFont="1" applyFill="1" applyBorder="1"/>
    <xf numFmtId="0" fontId="16" fillId="3" borderId="0" xfId="0" applyFont="1" applyFill="1"/>
    <xf numFmtId="0" fontId="11" fillId="3" borderId="0" xfId="0" applyFont="1" applyFill="1"/>
    <xf numFmtId="0" fontId="11" fillId="3" borderId="0" xfId="0" applyFont="1" applyFill="1" applyBorder="1"/>
    <xf numFmtId="0" fontId="11" fillId="3" borderId="7" xfId="0" applyFont="1" applyFill="1" applyBorder="1"/>
    <xf numFmtId="165" fontId="11" fillId="3" borderId="8" xfId="0" applyNumberFormat="1" applyFont="1" applyFill="1" applyBorder="1"/>
    <xf numFmtId="0" fontId="11" fillId="3" borderId="0" xfId="0" applyFont="1" applyFill="1" applyBorder="1" applyAlignment="1">
      <alignment vertical="center"/>
    </xf>
    <xf numFmtId="0" fontId="11" fillId="3" borderId="0" xfId="0" applyFont="1" applyFill="1" applyBorder="1" applyAlignment="1">
      <alignment horizontal="left" vertical="center"/>
    </xf>
    <xf numFmtId="0" fontId="11" fillId="3"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14" fillId="3" borderId="0" xfId="0" applyFont="1" applyFill="1" applyBorder="1" applyAlignment="1">
      <alignment horizontal="left" indent="1"/>
    </xf>
    <xf numFmtId="166" fontId="14" fillId="3" borderId="0" xfId="0" applyNumberFormat="1" applyFont="1" applyFill="1" applyBorder="1" applyAlignment="1">
      <alignment horizontal="center"/>
    </xf>
    <xf numFmtId="0" fontId="11" fillId="3" borderId="0" xfId="0" applyFont="1" applyFill="1" applyBorder="1" applyAlignment="1">
      <alignment horizontal="right"/>
    </xf>
    <xf numFmtId="0" fontId="6" fillId="3" borderId="13" xfId="140" applyFont="1" applyFill="1" applyBorder="1" applyAlignment="1">
      <alignment horizontal="right"/>
    </xf>
    <xf numFmtId="0" fontId="6" fillId="3" borderId="0" xfId="140" applyFont="1" applyFill="1" applyBorder="1" applyAlignment="1">
      <alignment horizontal="right"/>
    </xf>
    <xf numFmtId="0" fontId="15" fillId="3" borderId="14" xfId="0" applyFont="1" applyFill="1" applyBorder="1"/>
    <xf numFmtId="0" fontId="15" fillId="3" borderId="0" xfId="0" applyFont="1" applyFill="1" applyBorder="1" applyAlignment="1">
      <alignment horizontal="right"/>
    </xf>
    <xf numFmtId="0" fontId="15" fillId="3" borderId="14" xfId="0" applyFont="1" applyFill="1" applyBorder="1" applyAlignment="1">
      <alignment horizontal="right"/>
    </xf>
    <xf numFmtId="0" fontId="15" fillId="3" borderId="6" xfId="0" applyFont="1" applyFill="1" applyBorder="1" applyAlignment="1">
      <alignment horizontal="right"/>
    </xf>
    <xf numFmtId="0" fontId="15" fillId="3" borderId="13" xfId="0" applyFont="1" applyFill="1" applyBorder="1" applyAlignment="1">
      <alignment horizontal="right"/>
    </xf>
    <xf numFmtId="14" fontId="15" fillId="3" borderId="0" xfId="0" applyNumberFormat="1" applyFont="1" applyFill="1" applyBorder="1" applyAlignment="1">
      <alignment horizontal="right"/>
    </xf>
    <xf numFmtId="14" fontId="15" fillId="3" borderId="7" xfId="0" applyNumberFormat="1" applyFont="1" applyFill="1" applyBorder="1"/>
    <xf numFmtId="14" fontId="15" fillId="3" borderId="8" xfId="0" applyNumberFormat="1" applyFont="1" applyFill="1" applyBorder="1"/>
    <xf numFmtId="14" fontId="15" fillId="3" borderId="9" xfId="0" applyNumberFormat="1" applyFont="1" applyFill="1" applyBorder="1" applyAlignment="1">
      <alignment horizontal="right"/>
    </xf>
    <xf numFmtId="14" fontId="15" fillId="3" borderId="11" xfId="0" applyNumberFormat="1" applyFont="1" applyFill="1" applyBorder="1" applyAlignment="1">
      <alignment horizontal="right"/>
    </xf>
    <xf numFmtId="165" fontId="15" fillId="3" borderId="6" xfId="0" applyNumberFormat="1" applyFont="1" applyFill="1" applyBorder="1"/>
    <xf numFmtId="165" fontId="15" fillId="3" borderId="0" xfId="0" applyNumberFormat="1" applyFont="1" applyFill="1" applyBorder="1"/>
    <xf numFmtId="14" fontId="15" fillId="3" borderId="0" xfId="0" applyNumberFormat="1" applyFont="1" applyFill="1" applyBorder="1"/>
    <xf numFmtId="165" fontId="15" fillId="3" borderId="14" xfId="0" applyNumberFormat="1" applyFont="1" applyFill="1" applyBorder="1"/>
    <xf numFmtId="165" fontId="15" fillId="3" borderId="10" xfId="0" applyNumberFormat="1" applyFont="1" applyFill="1" applyBorder="1"/>
    <xf numFmtId="165" fontId="15" fillId="3" borderId="11" xfId="0" applyNumberFormat="1" applyFont="1" applyFill="1" applyBorder="1"/>
    <xf numFmtId="165" fontId="15" fillId="3" borderId="8" xfId="0" applyNumberFormat="1" applyFont="1" applyFill="1" applyBorder="1"/>
    <xf numFmtId="2" fontId="15" fillId="3" borderId="0" xfId="0" applyNumberFormat="1" applyFont="1" applyFill="1"/>
    <xf numFmtId="14" fontId="15" fillId="3" borderId="0" xfId="0" applyNumberFormat="1" applyFont="1" applyFill="1"/>
    <xf numFmtId="0" fontId="15" fillId="3" borderId="15" xfId="0" applyFont="1" applyFill="1" applyBorder="1" applyAlignment="1">
      <alignment horizontal="right"/>
    </xf>
    <xf numFmtId="165" fontId="15" fillId="3" borderId="2" xfId="0" applyNumberFormat="1" applyFont="1" applyFill="1" applyBorder="1"/>
    <xf numFmtId="165" fontId="15" fillId="3" borderId="3" xfId="0" applyNumberFormat="1" applyFont="1" applyFill="1" applyBorder="1"/>
    <xf numFmtId="165" fontId="15" fillId="3" borderId="4" xfId="0" applyNumberFormat="1" applyFont="1" applyFill="1" applyBorder="1"/>
    <xf numFmtId="14" fontId="15" fillId="3" borderId="0" xfId="0" applyNumberFormat="1" applyFont="1" applyFill="1" applyAlignment="1">
      <alignment wrapText="1"/>
    </xf>
    <xf numFmtId="0" fontId="15" fillId="3" borderId="0" xfId="0" applyFont="1" applyFill="1" applyAlignment="1">
      <alignment horizontal="right"/>
    </xf>
    <xf numFmtId="0" fontId="15" fillId="3" borderId="12" xfId="0" applyFont="1" applyFill="1" applyBorder="1" applyAlignment="1">
      <alignment horizontal="right"/>
    </xf>
    <xf numFmtId="0" fontId="15" fillId="3" borderId="0" xfId="0" applyFont="1" applyFill="1" applyBorder="1" applyAlignment="1">
      <alignment horizontal="left"/>
    </xf>
    <xf numFmtId="0" fontId="15" fillId="3" borderId="0" xfId="0" applyFont="1" applyFill="1" applyAlignment="1">
      <alignment horizontal="left"/>
    </xf>
    <xf numFmtId="0" fontId="15" fillId="3" borderId="0" xfId="0" applyFont="1" applyFill="1" applyBorder="1" applyAlignment="1">
      <alignment horizontal="center"/>
    </xf>
    <xf numFmtId="2" fontId="6" fillId="3" borderId="0" xfId="0" applyNumberFormat="1" applyFont="1" applyFill="1" applyBorder="1"/>
    <xf numFmtId="165" fontId="15" fillId="2" borderId="13" xfId="96" applyNumberFormat="1" applyFont="1" applyFill="1" applyBorder="1"/>
    <xf numFmtId="165" fontId="15" fillId="2" borderId="13" xfId="101" applyNumberFormat="1" applyFont="1" applyFill="1" applyBorder="1"/>
    <xf numFmtId="165" fontId="15" fillId="2" borderId="13" xfId="110" applyNumberFormat="1" applyFont="1" applyFill="1" applyBorder="1"/>
    <xf numFmtId="165" fontId="15" fillId="2" borderId="13" xfId="112" applyNumberFormat="1" applyFont="1" applyFill="1" applyBorder="1"/>
    <xf numFmtId="165" fontId="15" fillId="2" borderId="13" xfId="113" applyNumberFormat="1" applyFont="1" applyFill="1" applyBorder="1"/>
    <xf numFmtId="165" fontId="15" fillId="2" borderId="13" xfId="118" applyNumberFormat="1" applyFont="1" applyFill="1" applyBorder="1"/>
    <xf numFmtId="165" fontId="15" fillId="2" borderId="13" xfId="122" applyNumberFormat="1" applyFont="1" applyFill="1" applyBorder="1"/>
    <xf numFmtId="165" fontId="15" fillId="2" borderId="13" xfId="124" applyNumberFormat="1" applyFont="1" applyFill="1" applyBorder="1"/>
    <xf numFmtId="165" fontId="15" fillId="2" borderId="13" xfId="126" applyNumberFormat="1" applyFont="1" applyFill="1" applyBorder="1"/>
    <xf numFmtId="165" fontId="15" fillId="2" borderId="13" xfId="128" applyNumberFormat="1" applyFont="1" applyFill="1" applyBorder="1"/>
    <xf numFmtId="165" fontId="15" fillId="2" borderId="13" xfId="129" applyNumberFormat="1" applyFont="1" applyFill="1" applyBorder="1"/>
    <xf numFmtId="165" fontId="15" fillId="2" borderId="13" xfId="130" applyNumberFormat="1" applyFont="1" applyFill="1" applyBorder="1"/>
    <xf numFmtId="165" fontId="15" fillId="2" borderId="13" xfId="132" applyNumberFormat="1" applyFont="1" applyFill="1" applyBorder="1"/>
    <xf numFmtId="165" fontId="15" fillId="2" borderId="14" xfId="101" applyNumberFormat="1" applyFont="1" applyFill="1" applyBorder="1"/>
    <xf numFmtId="165" fontId="15" fillId="2" borderId="14" xfId="110" applyNumberFormat="1" applyFont="1" applyFill="1" applyBorder="1"/>
    <xf numFmtId="165" fontId="15" fillId="2" borderId="14" xfId="112" applyNumberFormat="1" applyFont="1" applyFill="1" applyBorder="1"/>
    <xf numFmtId="165" fontId="15" fillId="2" borderId="14" xfId="113" applyNumberFormat="1" applyFont="1" applyFill="1" applyBorder="1"/>
    <xf numFmtId="165" fontId="15" fillId="2" borderId="14" xfId="118" applyNumberFormat="1" applyFont="1" applyFill="1" applyBorder="1"/>
    <xf numFmtId="165" fontId="15" fillId="2" borderId="14" xfId="122" applyNumberFormat="1" applyFont="1" applyFill="1" applyBorder="1"/>
    <xf numFmtId="165" fontId="15" fillId="2" borderId="14" xfId="124" applyNumberFormat="1" applyFont="1" applyFill="1" applyBorder="1"/>
    <xf numFmtId="165" fontId="15" fillId="2" borderId="14" xfId="126" applyNumberFormat="1" applyFont="1" applyFill="1" applyBorder="1"/>
    <xf numFmtId="165" fontId="15" fillId="2" borderId="14" xfId="128" applyNumberFormat="1" applyFont="1" applyFill="1" applyBorder="1"/>
    <xf numFmtId="165" fontId="15" fillId="2" borderId="14" xfId="129" applyNumberFormat="1" applyFont="1" applyFill="1" applyBorder="1"/>
    <xf numFmtId="165" fontId="15" fillId="2" borderId="14" xfId="130" applyNumberFormat="1" applyFont="1" applyFill="1" applyBorder="1"/>
    <xf numFmtId="165" fontId="15" fillId="2" borderId="14" xfId="132" applyNumberFormat="1" applyFont="1" applyFill="1" applyBorder="1"/>
    <xf numFmtId="0" fontId="20" fillId="3" borderId="0" xfId="0" applyFont="1" applyFill="1"/>
    <xf numFmtId="0" fontId="21" fillId="3" borderId="0" xfId="0" applyFont="1" applyFill="1"/>
    <xf numFmtId="14" fontId="15" fillId="3" borderId="6" xfId="0" applyNumberFormat="1" applyFont="1" applyFill="1" applyBorder="1"/>
    <xf numFmtId="0" fontId="15" fillId="3" borderId="5" xfId="0" applyFont="1" applyFill="1" applyBorder="1" applyAlignment="1">
      <alignment horizontal="right"/>
    </xf>
    <xf numFmtId="165" fontId="15" fillId="2" borderId="14" xfId="96" applyNumberFormat="1" applyFont="1" applyFill="1" applyBorder="1"/>
    <xf numFmtId="165" fontId="15" fillId="2" borderId="0" xfId="94" applyNumberFormat="1" applyFont="1" applyFill="1" applyBorder="1"/>
    <xf numFmtId="165" fontId="15" fillId="2" borderId="0" xfId="97" applyNumberFormat="1" applyFont="1" applyFill="1" applyBorder="1"/>
    <xf numFmtId="165" fontId="15" fillId="2" borderId="0" xfId="113" applyNumberFormat="1" applyFont="1" applyFill="1" applyBorder="1"/>
    <xf numFmtId="165" fontId="15" fillId="2" borderId="0" xfId="114" applyNumberFormat="1" applyFont="1" applyFill="1" applyBorder="1"/>
    <xf numFmtId="165" fontId="15" fillId="2" borderId="0" xfId="115" applyNumberFormat="1" applyFont="1" applyFill="1" applyBorder="1"/>
    <xf numFmtId="165" fontId="15" fillId="2" borderId="0" xfId="121" applyNumberFormat="1" applyFont="1" applyFill="1" applyBorder="1"/>
    <xf numFmtId="165" fontId="15" fillId="2" borderId="0" xfId="123" applyNumberFormat="1" applyFont="1" applyFill="1" applyBorder="1"/>
    <xf numFmtId="165" fontId="15" fillId="2" borderId="0" xfId="129" applyNumberFormat="1" applyFont="1" applyFill="1" applyBorder="1"/>
    <xf numFmtId="165" fontId="15" fillId="2" borderId="0" xfId="131" applyNumberFormat="1" applyFont="1" applyFill="1" applyBorder="1"/>
    <xf numFmtId="165" fontId="15" fillId="2" borderId="7" xfId="133" applyNumberFormat="1" applyFont="1" applyFill="1" applyBorder="1"/>
    <xf numFmtId="165" fontId="15" fillId="2" borderId="15" xfId="94" applyNumberFormat="1" applyFont="1" applyFill="1" applyBorder="1"/>
    <xf numFmtId="165" fontId="15" fillId="2" borderId="15" xfId="97" applyNumberFormat="1" applyFont="1" applyFill="1" applyBorder="1"/>
    <xf numFmtId="165" fontId="15" fillId="2" borderId="15" xfId="113" applyNumberFormat="1" applyFont="1" applyFill="1" applyBorder="1"/>
    <xf numFmtId="165" fontId="15" fillId="2" borderId="15" xfId="114" applyNumberFormat="1" applyFont="1" applyFill="1" applyBorder="1"/>
    <xf numFmtId="165" fontId="15" fillId="2" borderId="15" xfId="115" applyNumberFormat="1" applyFont="1" applyFill="1" applyBorder="1"/>
    <xf numFmtId="165" fontId="15" fillId="2" borderId="5" xfId="119" applyNumberFormat="1" applyFont="1" applyFill="1" applyBorder="1"/>
    <xf numFmtId="165" fontId="15" fillId="2" borderId="7" xfId="119" applyNumberFormat="1" applyFont="1" applyFill="1" applyBorder="1"/>
    <xf numFmtId="165" fontId="15" fillId="2" borderId="15" xfId="121" applyNumberFormat="1" applyFont="1" applyFill="1" applyBorder="1"/>
    <xf numFmtId="165" fontId="15" fillId="2" borderId="15" xfId="123" applyNumberFormat="1" applyFont="1" applyFill="1" applyBorder="1"/>
    <xf numFmtId="165" fontId="15" fillId="2" borderId="5" xfId="133" applyNumberFormat="1" applyFont="1" applyFill="1" applyBorder="1"/>
    <xf numFmtId="165" fontId="15" fillId="2" borderId="15" xfId="131" applyNumberFormat="1" applyFont="1" applyFill="1" applyBorder="1"/>
    <xf numFmtId="165" fontId="15" fillId="2" borderId="15" xfId="129" applyNumberFormat="1" applyFont="1" applyFill="1" applyBorder="1"/>
    <xf numFmtId="0" fontId="26" fillId="3" borderId="0" xfId="0" applyFont="1" applyFill="1"/>
    <xf numFmtId="9" fontId="15" fillId="3" borderId="0" xfId="0" applyNumberFormat="1" applyFont="1" applyFill="1"/>
    <xf numFmtId="0" fontId="0" fillId="3" borderId="0" xfId="0" applyFill="1" applyBorder="1"/>
    <xf numFmtId="0" fontId="11" fillId="3" borderId="0" xfId="0" applyFont="1" applyFill="1" applyBorder="1" applyAlignment="1">
      <alignment horizontal="left"/>
    </xf>
    <xf numFmtId="0" fontId="14" fillId="3" borderId="0" xfId="0" applyFont="1" applyFill="1" applyBorder="1" applyAlignment="1">
      <alignment horizontal="left"/>
    </xf>
    <xf numFmtId="0" fontId="0" fillId="3" borderId="0" xfId="0" applyFill="1" applyBorder="1" applyAlignment="1">
      <alignment horizontal="left"/>
    </xf>
    <xf numFmtId="166" fontId="0" fillId="3" borderId="0" xfId="0" applyNumberFormat="1" applyFill="1" applyBorder="1" applyAlignment="1">
      <alignment horizontal="center"/>
    </xf>
    <xf numFmtId="2" fontId="0" fillId="3" borderId="0" xfId="0" applyNumberFormat="1" applyFill="1" applyBorder="1" applyAlignment="1">
      <alignment horizontal="center"/>
    </xf>
    <xf numFmtId="14" fontId="6" fillId="3" borderId="0" xfId="0" applyNumberFormat="1" applyFont="1" applyFill="1" applyBorder="1"/>
    <xf numFmtId="10" fontId="6" fillId="3" borderId="0" xfId="0" applyNumberFormat="1" applyFont="1" applyFill="1" applyBorder="1"/>
    <xf numFmtId="0" fontId="15" fillId="3" borderId="0" xfId="0" applyFont="1" applyFill="1" applyBorder="1" applyAlignment="1">
      <alignment horizontal="right" vertical="top"/>
    </xf>
    <xf numFmtId="0" fontId="15" fillId="3" borderId="0" xfId="0" applyFont="1" applyFill="1" applyBorder="1" applyAlignment="1">
      <alignment horizontal="right" vertical="center"/>
    </xf>
    <xf numFmtId="0" fontId="21" fillId="3" borderId="15" xfId="0" applyFont="1" applyFill="1" applyBorder="1"/>
    <xf numFmtId="0" fontId="21" fillId="3" borderId="5" xfId="0" applyFont="1" applyFill="1" applyBorder="1"/>
    <xf numFmtId="0" fontId="21" fillId="3" borderId="13" xfId="0" applyFont="1" applyFill="1" applyBorder="1"/>
    <xf numFmtId="0" fontId="15" fillId="3" borderId="6" xfId="0" applyFont="1" applyFill="1" applyBorder="1" applyAlignment="1">
      <alignment horizontal="right" vertical="top"/>
    </xf>
    <xf numFmtId="0" fontId="15" fillId="3" borderId="7" xfId="0" applyFont="1" applyFill="1" applyBorder="1" applyAlignment="1">
      <alignment horizontal="right"/>
    </xf>
    <xf numFmtId="14" fontId="15" fillId="27" borderId="0" xfId="0" applyNumberFormat="1" applyFont="1" applyFill="1" applyBorder="1"/>
    <xf numFmtId="14" fontId="15" fillId="27" borderId="7" xfId="0" applyNumberFormat="1" applyFont="1" applyFill="1" applyBorder="1"/>
    <xf numFmtId="14" fontId="15" fillId="3" borderId="0" xfId="0" applyNumberFormat="1" applyFont="1" applyFill="1" applyAlignment="1">
      <alignment horizontal="left"/>
    </xf>
    <xf numFmtId="0" fontId="15" fillId="4" borderId="0" xfId="0" applyFont="1" applyFill="1"/>
    <xf numFmtId="0" fontId="21" fillId="4" borderId="0" xfId="0" applyFont="1" applyFill="1"/>
    <xf numFmtId="14" fontId="15" fillId="3" borderId="10" xfId="0" applyNumberFormat="1" applyFont="1" applyFill="1" applyBorder="1" applyAlignment="1">
      <alignment horizontal="right"/>
    </xf>
    <xf numFmtId="0" fontId="6" fillId="3" borderId="14" xfId="140" applyFont="1" applyFill="1" applyBorder="1" applyAlignment="1">
      <alignment horizontal="right"/>
    </xf>
    <xf numFmtId="0" fontId="15" fillId="3" borderId="10" xfId="0" applyFont="1" applyFill="1" applyBorder="1" applyAlignment="1">
      <alignment horizontal="right"/>
    </xf>
    <xf numFmtId="0" fontId="15" fillId="3" borderId="8" xfId="0" applyFont="1" applyFill="1" applyBorder="1" applyAlignment="1">
      <alignment horizontal="right"/>
    </xf>
    <xf numFmtId="0" fontId="15" fillId="3" borderId="9" xfId="0" applyFont="1" applyFill="1" applyBorder="1" applyAlignment="1">
      <alignment horizontal="right"/>
    </xf>
    <xf numFmtId="0" fontId="15" fillId="3" borderId="11" xfId="0" applyFont="1" applyFill="1" applyBorder="1" applyAlignment="1">
      <alignment horizontal="right"/>
    </xf>
    <xf numFmtId="165" fontId="15" fillId="2" borderId="0" xfId="88" applyNumberFormat="1" applyFont="1" applyFill="1" applyBorder="1"/>
    <xf numFmtId="165" fontId="15" fillId="2" borderId="14" xfId="85" applyNumberFormat="1" applyFont="1" applyFill="1" applyBorder="1"/>
    <xf numFmtId="165" fontId="15" fillId="2" borderId="14" xfId="86" applyNumberFormat="1" applyFont="1" applyFill="1" applyBorder="1"/>
    <xf numFmtId="165" fontId="15" fillId="2" borderId="14" xfId="87" applyNumberFormat="1" applyFont="1" applyFill="1" applyBorder="1"/>
    <xf numFmtId="165" fontId="15" fillId="2" borderId="14" xfId="89" applyNumberFormat="1" applyFont="1" applyFill="1" applyBorder="1"/>
    <xf numFmtId="165" fontId="15" fillId="2" borderId="11" xfId="85" applyNumberFormat="1" applyFont="1" applyFill="1" applyBorder="1"/>
    <xf numFmtId="165" fontId="15" fillId="2" borderId="9" xfId="85" applyNumberFormat="1" applyFont="1" applyFill="1" applyBorder="1"/>
    <xf numFmtId="165" fontId="15" fillId="2" borderId="11" xfId="86" applyNumberFormat="1" applyFont="1" applyFill="1" applyBorder="1"/>
    <xf numFmtId="165" fontId="15" fillId="2" borderId="11" xfId="87" applyNumberFormat="1" applyFont="1" applyFill="1" applyBorder="1"/>
    <xf numFmtId="165" fontId="15" fillId="2" borderId="8" xfId="88" applyNumberFormat="1" applyFont="1" applyFill="1" applyBorder="1"/>
    <xf numFmtId="165" fontId="15" fillId="2" borderId="11" xfId="89" applyNumberFormat="1" applyFont="1" applyFill="1" applyBorder="1"/>
    <xf numFmtId="165" fontId="15" fillId="2" borderId="12" xfId="92" applyNumberFormat="1" applyFont="1" applyFill="1" applyBorder="1"/>
    <xf numFmtId="165" fontId="15" fillId="2" borderId="13" xfId="93" applyNumberFormat="1" applyFont="1" applyFill="1" applyBorder="1"/>
    <xf numFmtId="165" fontId="15" fillId="2" borderId="14" xfId="98" applyNumberFormat="1" applyFont="1" applyFill="1" applyBorder="1"/>
    <xf numFmtId="165" fontId="15" fillId="2" borderId="13" xfId="99" applyNumberFormat="1" applyFont="1" applyFill="1" applyBorder="1"/>
    <xf numFmtId="165" fontId="15" fillId="2" borderId="15" xfId="100" applyNumberFormat="1" applyFont="1" applyFill="1" applyBorder="1"/>
    <xf numFmtId="165" fontId="15" fillId="2" borderId="5" xfId="102" applyNumberFormat="1" applyFont="1" applyFill="1" applyBorder="1"/>
    <xf numFmtId="165" fontId="15" fillId="2" borderId="15" xfId="104" applyNumberFormat="1" applyFont="1" applyFill="1" applyBorder="1"/>
    <xf numFmtId="165" fontId="15" fillId="2" borderId="13" xfId="105" applyNumberFormat="1" applyFont="1" applyFill="1" applyBorder="1"/>
    <xf numFmtId="165" fontId="15" fillId="2" borderId="15" xfId="106" applyNumberFormat="1" applyFont="1" applyFill="1" applyBorder="1"/>
    <xf numFmtId="165" fontId="15" fillId="2" borderId="13" xfId="107" applyNumberFormat="1" applyFont="1" applyFill="1" applyBorder="1"/>
    <xf numFmtId="165" fontId="15" fillId="2" borderId="15" xfId="109" applyNumberFormat="1" applyFont="1" applyFill="1" applyBorder="1"/>
    <xf numFmtId="165" fontId="15" fillId="2" borderId="6" xfId="92" applyNumberFormat="1" applyFont="1" applyFill="1" applyBorder="1"/>
    <xf numFmtId="165" fontId="15" fillId="2" borderId="14" xfId="93" applyNumberFormat="1" applyFont="1" applyFill="1" applyBorder="1"/>
    <xf numFmtId="165" fontId="15" fillId="2" borderId="14" xfId="99" applyNumberFormat="1" applyFont="1" applyFill="1" applyBorder="1"/>
    <xf numFmtId="165" fontId="15" fillId="2" borderId="0" xfId="100" applyNumberFormat="1" applyFont="1" applyFill="1" applyBorder="1"/>
    <xf numFmtId="165" fontId="15" fillId="2" borderId="7" xfId="102" applyNumberFormat="1" applyFont="1" applyFill="1" applyBorder="1"/>
    <xf numFmtId="165" fontId="15" fillId="2" borderId="0" xfId="104" applyNumberFormat="1" applyFont="1" applyFill="1" applyBorder="1"/>
    <xf numFmtId="165" fontId="15" fillId="2" borderId="14" xfId="105" applyNumberFormat="1" applyFont="1" applyFill="1" applyBorder="1"/>
    <xf numFmtId="165" fontId="15" fillId="2" borderId="0" xfId="106" applyNumberFormat="1" applyFont="1" applyFill="1" applyBorder="1"/>
    <xf numFmtId="165" fontId="15" fillId="2" borderId="14" xfId="107" applyNumberFormat="1" applyFont="1" applyFill="1" applyBorder="1"/>
    <xf numFmtId="165" fontId="15" fillId="2" borderId="0" xfId="109" applyNumberFormat="1" applyFont="1" applyFill="1" applyBorder="1"/>
    <xf numFmtId="0" fontId="22" fillId="3" borderId="0" xfId="0" applyFont="1" applyFill="1"/>
    <xf numFmtId="0" fontId="43" fillId="3" borderId="0" xfId="0" applyFont="1" applyFill="1"/>
    <xf numFmtId="0" fontId="44" fillId="3" borderId="7" xfId="0" applyFont="1" applyFill="1" applyBorder="1" applyAlignment="1">
      <alignment horizontal="right"/>
    </xf>
    <xf numFmtId="14" fontId="44" fillId="3" borderId="7" xfId="0" applyNumberFormat="1" applyFont="1" applyFill="1" applyBorder="1" applyAlignment="1">
      <alignment horizontal="right"/>
    </xf>
    <xf numFmtId="0" fontId="44" fillId="3" borderId="0" xfId="0" applyFont="1" applyFill="1" applyAlignment="1">
      <alignment horizontal="right"/>
    </xf>
    <xf numFmtId="0" fontId="44" fillId="3" borderId="0" xfId="0" applyFont="1" applyFill="1" applyBorder="1" applyAlignment="1">
      <alignment horizontal="right"/>
    </xf>
    <xf numFmtId="14" fontId="15" fillId="3" borderId="8" xfId="0" applyNumberFormat="1" applyFont="1" applyFill="1" applyBorder="1" applyAlignment="1">
      <alignment horizontal="right"/>
    </xf>
    <xf numFmtId="14" fontId="6" fillId="3" borderId="11" xfId="140" applyNumberFormat="1" applyFont="1" applyFill="1" applyBorder="1" applyAlignment="1">
      <alignment horizontal="right"/>
    </xf>
    <xf numFmtId="14" fontId="6" fillId="3" borderId="8" xfId="140" applyNumberFormat="1" applyFont="1" applyFill="1" applyBorder="1" applyAlignment="1">
      <alignment horizontal="right"/>
    </xf>
    <xf numFmtId="165" fontId="15" fillId="2" borderId="13" xfId="120" applyNumberFormat="1" applyFont="1" applyFill="1" applyBorder="1"/>
    <xf numFmtId="165" fontId="15" fillId="2" borderId="14" xfId="120" applyNumberFormat="1" applyFont="1" applyFill="1" applyBorder="1"/>
    <xf numFmtId="2" fontId="15" fillId="3" borderId="14" xfId="0" applyNumberFormat="1" applyFont="1" applyFill="1" applyBorder="1" applyAlignment="1">
      <alignment horizontal="center"/>
    </xf>
    <xf numFmtId="165" fontId="15" fillId="3" borderId="14" xfId="0" applyNumberFormat="1" applyFont="1" applyFill="1" applyBorder="1" applyAlignment="1">
      <alignment horizontal="center"/>
    </xf>
    <xf numFmtId="165" fontId="15" fillId="3" borderId="11" xfId="0" applyNumberFormat="1" applyFont="1" applyFill="1" applyBorder="1" applyAlignment="1">
      <alignment horizontal="center"/>
    </xf>
    <xf numFmtId="165" fontId="15" fillId="3" borderId="7" xfId="0" applyNumberFormat="1" applyFont="1" applyFill="1" applyBorder="1" applyAlignment="1">
      <alignment horizontal="center"/>
    </xf>
    <xf numFmtId="165" fontId="15" fillId="3" borderId="9" xfId="0" applyNumberFormat="1" applyFont="1" applyFill="1" applyBorder="1" applyAlignment="1">
      <alignment horizontal="center"/>
    </xf>
    <xf numFmtId="165" fontId="11" fillId="28" borderId="10" xfId="0" applyNumberFormat="1" applyFont="1" applyFill="1" applyBorder="1"/>
    <xf numFmtId="165" fontId="11" fillId="28" borderId="8" xfId="0" applyNumberFormat="1" applyFont="1" applyFill="1" applyBorder="1"/>
    <xf numFmtId="0" fontId="11" fillId="28" borderId="8" xfId="0" applyFont="1" applyFill="1" applyBorder="1"/>
    <xf numFmtId="165" fontId="15" fillId="28" borderId="6" xfId="0" applyNumberFormat="1" applyFont="1" applyFill="1" applyBorder="1"/>
    <xf numFmtId="165" fontId="15" fillId="28" borderId="14" xfId="0" applyNumberFormat="1" applyFont="1" applyFill="1" applyBorder="1"/>
    <xf numFmtId="165" fontId="15" fillId="28" borderId="7" xfId="0" applyNumberFormat="1" applyFont="1" applyFill="1" applyBorder="1"/>
    <xf numFmtId="165" fontId="15" fillId="28" borderId="0" xfId="0" applyNumberFormat="1" applyFont="1" applyFill="1" applyBorder="1"/>
    <xf numFmtId="165" fontId="15" fillId="28" borderId="10" xfId="0" applyNumberFormat="1" applyFont="1" applyFill="1" applyBorder="1"/>
    <xf numFmtId="165" fontId="15" fillId="28" borderId="11" xfId="0" applyNumberFormat="1" applyFont="1" applyFill="1" applyBorder="1"/>
    <xf numFmtId="165" fontId="15" fillId="28" borderId="9" xfId="0" applyNumberFormat="1" applyFont="1" applyFill="1" applyBorder="1"/>
    <xf numFmtId="165" fontId="15" fillId="28" borderId="8" xfId="0" applyNumberFormat="1" applyFont="1" applyFill="1" applyBorder="1"/>
    <xf numFmtId="0" fontId="11" fillId="3" borderId="13" xfId="0" applyFont="1" applyFill="1" applyBorder="1" applyAlignment="1">
      <alignment wrapText="1"/>
    </xf>
    <xf numFmtId="0" fontId="11" fillId="3" borderId="13" xfId="0" applyFont="1" applyFill="1" applyBorder="1" applyAlignment="1">
      <alignment horizontal="center" wrapText="1"/>
    </xf>
    <xf numFmtId="0" fontId="11" fillId="3" borderId="12"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5" xfId="0" applyFont="1" applyFill="1" applyBorder="1" applyAlignment="1">
      <alignment horizontal="left" vertical="center"/>
    </xf>
    <xf numFmtId="0" fontId="15" fillId="3" borderId="14" xfId="0" applyFont="1" applyFill="1" applyBorder="1" applyAlignment="1">
      <alignment horizontal="center"/>
    </xf>
    <xf numFmtId="0" fontId="15" fillId="3" borderId="8" xfId="0" applyFont="1" applyFill="1" applyBorder="1" applyAlignment="1">
      <alignment horizontal="center"/>
    </xf>
    <xf numFmtId="165" fontId="15" fillId="28" borderId="13" xfId="0" applyNumberFormat="1" applyFont="1" applyFill="1" applyBorder="1"/>
    <xf numFmtId="165" fontId="15" fillId="2" borderId="6" xfId="120" applyNumberFormat="1" applyFont="1" applyFill="1" applyBorder="1"/>
    <xf numFmtId="165" fontId="15" fillId="2" borderId="12" xfId="120" applyNumberFormat="1" applyFont="1" applyFill="1" applyBorder="1"/>
    <xf numFmtId="0" fontId="15" fillId="3" borderId="0" xfId="281" applyFont="1" applyFill="1" applyBorder="1" applyAlignment="1">
      <alignment horizontal="left"/>
    </xf>
    <xf numFmtId="165" fontId="11" fillId="3" borderId="15" xfId="0" applyNumberFormat="1" applyFont="1" applyFill="1" applyBorder="1" applyAlignment="1">
      <alignment horizontal="center"/>
    </xf>
    <xf numFmtId="165" fontId="11" fillId="3" borderId="5" xfId="0" applyNumberFormat="1" applyFont="1" applyFill="1" applyBorder="1" applyAlignment="1">
      <alignment horizontal="center"/>
    </xf>
    <xf numFmtId="0" fontId="21" fillId="3" borderId="7" xfId="0" applyFont="1" applyFill="1" applyBorder="1" applyAlignment="1">
      <alignment horizontal="center"/>
    </xf>
    <xf numFmtId="166" fontId="15" fillId="3" borderId="0" xfId="0" applyNumberFormat="1" applyFont="1" applyFill="1"/>
    <xf numFmtId="0" fontId="17" fillId="3" borderId="0" xfId="0" applyFont="1" applyFill="1"/>
    <xf numFmtId="14" fontId="16" fillId="3" borderId="0" xfId="0" applyNumberFormat="1" applyFont="1" applyFill="1"/>
    <xf numFmtId="0" fontId="16" fillId="0" borderId="0" xfId="0" applyFont="1" applyFill="1"/>
    <xf numFmtId="0" fontId="21" fillId="3" borderId="0" xfId="0" applyFont="1" applyFill="1" applyAlignment="1">
      <alignment horizontal="right"/>
    </xf>
    <xf numFmtId="2" fontId="11" fillId="28" borderId="8" xfId="0" applyNumberFormat="1" applyFont="1" applyFill="1" applyBorder="1" applyAlignment="1">
      <alignment horizontal="center"/>
    </xf>
    <xf numFmtId="0" fontId="11" fillId="3" borderId="12" xfId="0" applyFont="1" applyFill="1" applyBorder="1" applyAlignment="1"/>
    <xf numFmtId="0" fontId="11" fillId="3" borderId="15" xfId="0" applyFont="1" applyFill="1" applyBorder="1"/>
    <xf numFmtId="0" fontId="11" fillId="3" borderId="5" xfId="0" applyFont="1" applyFill="1" applyBorder="1"/>
    <xf numFmtId="0" fontId="18" fillId="3" borderId="6" xfId="0" applyFont="1" applyFill="1" applyBorder="1" applyAlignment="1"/>
    <xf numFmtId="0" fontId="11" fillId="3" borderId="6" xfId="0" applyFont="1" applyFill="1" applyBorder="1" applyAlignment="1">
      <alignment vertical="center"/>
    </xf>
    <xf numFmtId="0" fontId="21" fillId="3" borderId="0" xfId="0" applyFont="1" applyFill="1" applyBorder="1" applyAlignment="1">
      <alignment vertical="center"/>
    </xf>
    <xf numFmtId="0" fontId="11" fillId="3" borderId="7" xfId="0" applyFont="1" applyFill="1" applyBorder="1" applyAlignment="1">
      <alignment vertical="center"/>
    </xf>
    <xf numFmtId="0" fontId="14" fillId="3" borderId="6" xfId="0" applyFont="1" applyFill="1" applyBorder="1" applyAlignment="1">
      <alignment horizontal="left"/>
    </xf>
    <xf numFmtId="0" fontId="44" fillId="3" borderId="0" xfId="0" applyFont="1" applyFill="1" applyBorder="1"/>
    <xf numFmtId="0" fontId="14" fillId="3" borderId="7" xfId="0" applyFont="1" applyFill="1" applyBorder="1" applyAlignment="1">
      <alignment horizontal="left" indent="1"/>
    </xf>
    <xf numFmtId="0" fontId="11" fillId="3" borderId="15" xfId="0" applyFont="1" applyFill="1" applyBorder="1" applyAlignment="1">
      <alignment horizontal="right"/>
    </xf>
    <xf numFmtId="0" fontId="15" fillId="3" borderId="15" xfId="0" applyFont="1" applyFill="1" applyBorder="1" applyAlignment="1">
      <alignment horizontal="left"/>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46" fillId="3" borderId="6" xfId="0" applyFont="1" applyFill="1" applyBorder="1" applyAlignment="1">
      <alignment horizontal="left"/>
    </xf>
    <xf numFmtId="0" fontId="15" fillId="3" borderId="6" xfId="0" applyFont="1" applyFill="1" applyBorder="1" applyAlignment="1">
      <alignment horizontal="left" vertical="top"/>
    </xf>
    <xf numFmtId="0" fontId="15" fillId="3" borderId="0" xfId="0" applyFont="1" applyFill="1" applyBorder="1" applyAlignment="1">
      <alignment horizontal="left" vertical="top"/>
    </xf>
    <xf numFmtId="0" fontId="15" fillId="3" borderId="0" xfId="0" applyFont="1" applyFill="1" applyBorder="1" applyAlignment="1">
      <alignment horizontal="center" vertical="top"/>
    </xf>
    <xf numFmtId="166" fontId="15" fillId="3" borderId="0" xfId="0" applyNumberFormat="1" applyFont="1" applyFill="1" applyBorder="1" applyAlignment="1">
      <alignment horizontal="center" vertical="top"/>
    </xf>
    <xf numFmtId="2" fontId="15" fillId="3" borderId="0" xfId="0" applyNumberFormat="1" applyFont="1" applyFill="1" applyBorder="1" applyAlignment="1">
      <alignment horizontal="center" vertical="top"/>
    </xf>
    <xf numFmtId="0" fontId="15" fillId="3" borderId="0" xfId="0" applyFont="1" applyFill="1" applyBorder="1" applyAlignment="1">
      <alignment horizontal="left" wrapText="1"/>
    </xf>
    <xf numFmtId="0" fontId="15" fillId="3" borderId="7" xfId="0" applyFont="1" applyFill="1" applyBorder="1" applyAlignment="1">
      <alignment wrapText="1"/>
    </xf>
    <xf numFmtId="0" fontId="46" fillId="3" borderId="6" xfId="0" applyFont="1" applyFill="1" applyBorder="1"/>
    <xf numFmtId="0" fontId="15" fillId="3" borderId="8" xfId="0" applyFont="1" applyFill="1" applyBorder="1" applyAlignment="1">
      <alignment horizontal="left"/>
    </xf>
    <xf numFmtId="0" fontId="3" fillId="3" borderId="0" xfId="0" applyFont="1" applyFill="1"/>
    <xf numFmtId="2" fontId="3" fillId="3" borderId="0" xfId="0" applyNumberFormat="1" applyFont="1" applyFill="1" applyBorder="1"/>
    <xf numFmtId="14" fontId="3" fillId="3" borderId="0" xfId="0" applyNumberFormat="1" applyFont="1" applyFill="1"/>
    <xf numFmtId="2" fontId="3" fillId="3" borderId="0" xfId="0" applyNumberFormat="1" applyFont="1" applyFill="1"/>
    <xf numFmtId="10" fontId="3" fillId="3" borderId="0" xfId="0" applyNumberFormat="1" applyFont="1" applyFill="1"/>
    <xf numFmtId="0" fontId="15" fillId="3" borderId="13" xfId="0" applyFont="1" applyFill="1" applyBorder="1" applyAlignment="1">
      <alignment wrapText="1"/>
    </xf>
    <xf numFmtId="165" fontId="15" fillId="2" borderId="11" xfId="130" applyNumberFormat="1" applyFont="1" applyFill="1" applyBorder="1"/>
    <xf numFmtId="165" fontId="15" fillId="2" borderId="8" xfId="94" applyNumberFormat="1" applyFont="1" applyFill="1" applyBorder="1"/>
    <xf numFmtId="165" fontId="15" fillId="2" borderId="11" xfId="96" applyNumberFormat="1" applyFont="1" applyFill="1" applyBorder="1"/>
    <xf numFmtId="165" fontId="15" fillId="2" borderId="8" xfId="97" applyNumberFormat="1" applyFont="1" applyFill="1" applyBorder="1"/>
    <xf numFmtId="0" fontId="25" fillId="3" borderId="0" xfId="0" applyFont="1" applyFill="1"/>
    <xf numFmtId="165" fontId="15" fillId="2" borderId="10" xfId="92" applyNumberFormat="1" applyFont="1" applyFill="1" applyBorder="1"/>
    <xf numFmtId="165" fontId="15" fillId="2" borderId="11" xfId="93" applyNumberFormat="1" applyFont="1" applyFill="1" applyBorder="1"/>
    <xf numFmtId="165" fontId="15" fillId="2" borderId="11" xfId="98" applyNumberFormat="1" applyFont="1" applyFill="1" applyBorder="1"/>
    <xf numFmtId="165" fontId="15" fillId="2" borderId="11" xfId="99" applyNumberFormat="1" applyFont="1" applyFill="1" applyBorder="1"/>
    <xf numFmtId="165" fontId="15" fillId="2" borderId="8" xfId="100" applyNumberFormat="1" applyFont="1" applyFill="1" applyBorder="1"/>
    <xf numFmtId="165" fontId="15" fillId="2" borderId="11" xfId="101" applyNumberFormat="1" applyFont="1" applyFill="1" applyBorder="1"/>
    <xf numFmtId="165" fontId="15" fillId="2" borderId="11" xfId="110" applyNumberFormat="1" applyFont="1" applyFill="1" applyBorder="1"/>
    <xf numFmtId="165" fontId="15" fillId="2" borderId="11" xfId="120" applyNumberFormat="1" applyFont="1" applyFill="1" applyBorder="1"/>
    <xf numFmtId="165" fontId="15" fillId="2" borderId="11" xfId="129" applyNumberFormat="1" applyFont="1" applyFill="1" applyBorder="1"/>
    <xf numFmtId="165" fontId="15" fillId="2" borderId="8" xfId="129" applyNumberFormat="1" applyFont="1" applyFill="1" applyBorder="1"/>
    <xf numFmtId="165" fontId="15" fillId="2" borderId="8" xfId="131" applyNumberFormat="1" applyFont="1" applyFill="1" applyBorder="1"/>
    <xf numFmtId="0" fontId="50" fillId="3" borderId="0" xfId="0" applyFont="1" applyFill="1"/>
    <xf numFmtId="165" fontId="15" fillId="2" borderId="11" xfId="128" applyNumberFormat="1" applyFont="1" applyFill="1" applyBorder="1"/>
    <xf numFmtId="165" fontId="15" fillId="2" borderId="11" xfId="126" applyNumberFormat="1" applyFont="1" applyFill="1" applyBorder="1"/>
    <xf numFmtId="165" fontId="15" fillId="2" borderId="11" xfId="124" applyNumberFormat="1" applyFont="1" applyFill="1" applyBorder="1"/>
    <xf numFmtId="165" fontId="15" fillId="2" borderId="8" xfId="123" applyNumberFormat="1" applyFont="1" applyFill="1" applyBorder="1"/>
    <xf numFmtId="165" fontId="15" fillId="2" borderId="11" xfId="122" applyNumberFormat="1" applyFont="1" applyFill="1" applyBorder="1"/>
    <xf numFmtId="165" fontId="15" fillId="2" borderId="8" xfId="121" applyNumberFormat="1" applyFont="1" applyFill="1" applyBorder="1"/>
    <xf numFmtId="165" fontId="15" fillId="2" borderId="10" xfId="120" applyNumberFormat="1" applyFont="1" applyFill="1" applyBorder="1"/>
    <xf numFmtId="165" fontId="15" fillId="2" borderId="9" xfId="119" applyNumberFormat="1" applyFont="1" applyFill="1" applyBorder="1"/>
    <xf numFmtId="165" fontId="15" fillId="2" borderId="11" xfId="118" applyNumberFormat="1" applyFont="1" applyFill="1" applyBorder="1"/>
    <xf numFmtId="165" fontId="15" fillId="2" borderId="8" xfId="115" applyNumberFormat="1" applyFont="1" applyFill="1" applyBorder="1"/>
    <xf numFmtId="165" fontId="15" fillId="2" borderId="8" xfId="114" applyNumberFormat="1" applyFont="1" applyFill="1" applyBorder="1"/>
    <xf numFmtId="165" fontId="15" fillId="2" borderId="11" xfId="113" applyNumberFormat="1" applyFont="1" applyFill="1" applyBorder="1"/>
    <xf numFmtId="165" fontId="15" fillId="2" borderId="8" xfId="113" applyNumberFormat="1" applyFont="1" applyFill="1" applyBorder="1"/>
    <xf numFmtId="165" fontId="15" fillId="2" borderId="11" xfId="112" applyNumberFormat="1" applyFont="1" applyFill="1" applyBorder="1"/>
    <xf numFmtId="165" fontId="15" fillId="2" borderId="8" xfId="109" applyNumberFormat="1" applyFont="1" applyFill="1" applyBorder="1"/>
    <xf numFmtId="165" fontId="15" fillId="2" borderId="11" xfId="107" applyNumberFormat="1" applyFont="1" applyFill="1" applyBorder="1"/>
    <xf numFmtId="165" fontId="15" fillId="2" borderId="8" xfId="106" applyNumberFormat="1" applyFont="1" applyFill="1" applyBorder="1"/>
    <xf numFmtId="165" fontId="15" fillId="2" borderId="11" xfId="105" applyNumberFormat="1" applyFont="1" applyFill="1" applyBorder="1"/>
    <xf numFmtId="165" fontId="15" fillId="2" borderId="8" xfId="104" applyNumberFormat="1" applyFont="1" applyFill="1" applyBorder="1"/>
    <xf numFmtId="165" fontId="15" fillId="2" borderId="9" xfId="133" applyNumberFormat="1" applyFont="1" applyFill="1" applyBorder="1"/>
    <xf numFmtId="165" fontId="15" fillId="2" borderId="11" xfId="132" applyNumberFormat="1" applyFont="1" applyFill="1" applyBorder="1"/>
    <xf numFmtId="165" fontId="15" fillId="2" borderId="9" xfId="102" applyNumberFormat="1" applyFont="1" applyFill="1" applyBorder="1"/>
    <xf numFmtId="0" fontId="49" fillId="3" borderId="0" xfId="0" applyFont="1" applyFill="1"/>
    <xf numFmtId="0" fontId="20" fillId="3" borderId="0" xfId="0" applyFont="1" applyFill="1" applyBorder="1"/>
    <xf numFmtId="0" fontId="15" fillId="3" borderId="0" xfId="0" applyFont="1" applyFill="1" applyBorder="1"/>
    <xf numFmtId="0" fontId="15" fillId="3" borderId="0" xfId="0" applyFont="1" applyFill="1"/>
    <xf numFmtId="0" fontId="21" fillId="3" borderId="0" xfId="0" applyFont="1" applyFill="1" applyBorder="1"/>
    <xf numFmtId="0" fontId="21" fillId="3" borderId="6" xfId="0" applyFont="1" applyFill="1" applyBorder="1"/>
    <xf numFmtId="0" fontId="15" fillId="3" borderId="7" xfId="0" applyFont="1" applyFill="1" applyBorder="1"/>
    <xf numFmtId="0" fontId="15" fillId="3" borderId="6" xfId="0" applyFont="1" applyFill="1" applyBorder="1"/>
    <xf numFmtId="2" fontId="15" fillId="3" borderId="0" xfId="0" applyNumberFormat="1" applyFont="1" applyFill="1" applyBorder="1"/>
    <xf numFmtId="0" fontId="15" fillId="3" borderId="12" xfId="0" applyFont="1" applyFill="1" applyBorder="1"/>
    <xf numFmtId="0" fontId="15" fillId="3" borderId="5" xfId="0" applyFont="1" applyFill="1" applyBorder="1"/>
    <xf numFmtId="0" fontId="15" fillId="3" borderId="10" xfId="0" applyFont="1" applyFill="1" applyBorder="1"/>
    <xf numFmtId="0" fontId="15" fillId="3" borderId="8" xfId="0" applyFont="1" applyFill="1" applyBorder="1"/>
    <xf numFmtId="165" fontId="15" fillId="3" borderId="0" xfId="0" applyNumberFormat="1" applyFont="1" applyFill="1"/>
    <xf numFmtId="0" fontId="15" fillId="3" borderId="9" xfId="0" applyFont="1" applyFill="1" applyBorder="1"/>
    <xf numFmtId="0" fontId="15" fillId="3" borderId="11" xfId="0" applyFont="1" applyFill="1" applyBorder="1"/>
    <xf numFmtId="2" fontId="15" fillId="3" borderId="0" xfId="0" applyNumberFormat="1" applyFont="1" applyFill="1"/>
    <xf numFmtId="0" fontId="15" fillId="3" borderId="2" xfId="0" applyFont="1" applyFill="1" applyBorder="1" applyAlignment="1">
      <alignment horizontal="right"/>
    </xf>
    <xf numFmtId="0" fontId="15" fillId="3" borderId="3" xfId="0" applyFont="1" applyFill="1" applyBorder="1" applyAlignment="1">
      <alignment horizontal="right"/>
    </xf>
    <xf numFmtId="0" fontId="15" fillId="3" borderId="4" xfId="0" applyFont="1" applyFill="1" applyBorder="1" applyAlignment="1">
      <alignment horizontal="right"/>
    </xf>
    <xf numFmtId="0" fontId="15" fillId="3" borderId="1" xfId="0" applyFont="1" applyFill="1" applyBorder="1" applyAlignment="1">
      <alignment horizontal="right"/>
    </xf>
    <xf numFmtId="165" fontId="15" fillId="3" borderId="3" xfId="0" applyNumberFormat="1" applyFont="1" applyFill="1" applyBorder="1" applyAlignment="1">
      <alignment horizontal="right"/>
    </xf>
    <xf numFmtId="165" fontId="15" fillId="3" borderId="4" xfId="0" applyNumberFormat="1" applyFont="1" applyFill="1" applyBorder="1" applyAlignment="1">
      <alignment horizontal="right"/>
    </xf>
    <xf numFmtId="0" fontId="15" fillId="3" borderId="3" xfId="0" applyFont="1" applyFill="1" applyBorder="1"/>
    <xf numFmtId="0" fontId="15" fillId="3" borderId="4" xfId="0" applyFont="1" applyFill="1" applyBorder="1"/>
    <xf numFmtId="0" fontId="15" fillId="3" borderId="1" xfId="0" applyFont="1" applyFill="1" applyBorder="1"/>
    <xf numFmtId="166" fontId="15" fillId="3" borderId="0" xfId="0" applyNumberFormat="1" applyFont="1" applyFill="1" applyBorder="1" applyAlignment="1">
      <alignment horizontal="center"/>
    </xf>
    <xf numFmtId="0" fontId="15" fillId="3" borderId="11" xfId="0" applyFont="1" applyFill="1" applyBorder="1" applyAlignment="1">
      <alignment horizontal="center"/>
    </xf>
    <xf numFmtId="0" fontId="20" fillId="3" borderId="0" xfId="0" applyFont="1" applyFill="1"/>
    <xf numFmtId="0" fontId="21" fillId="3" borderId="0" xfId="0" applyFont="1" applyFill="1"/>
    <xf numFmtId="0" fontId="15" fillId="3" borderId="13" xfId="0" applyFont="1" applyFill="1" applyBorder="1"/>
    <xf numFmtId="0" fontId="15" fillId="3" borderId="8" xfId="0" applyFont="1" applyFill="1" applyBorder="1" applyAlignment="1">
      <alignment horizontal="center"/>
    </xf>
    <xf numFmtId="0" fontId="44" fillId="3" borderId="0" xfId="0" applyFont="1" applyFill="1" applyBorder="1"/>
    <xf numFmtId="0" fontId="15" fillId="3" borderId="6" xfId="0" applyFont="1" applyFill="1" applyBorder="1" applyAlignment="1">
      <alignment vertical="center"/>
    </xf>
    <xf numFmtId="0" fontId="15" fillId="3" borderId="12" xfId="0" applyFont="1" applyFill="1" applyBorder="1" applyAlignment="1">
      <alignment vertical="center"/>
    </xf>
    <xf numFmtId="0" fontId="15" fillId="3" borderId="10" xfId="0" applyFont="1" applyFill="1" applyBorder="1" applyAlignment="1">
      <alignment vertical="center"/>
    </xf>
    <xf numFmtId="0" fontId="21" fillId="3" borderId="10" xfId="0" applyFont="1" applyFill="1" applyBorder="1" applyAlignment="1">
      <alignment vertical="center"/>
    </xf>
    <xf numFmtId="0" fontId="21" fillId="3" borderId="0" xfId="0" applyFont="1" applyFill="1" applyBorder="1" applyAlignment="1">
      <alignment horizontal="center"/>
    </xf>
    <xf numFmtId="10" fontId="15" fillId="3" borderId="0" xfId="0" applyNumberFormat="1" applyFont="1" applyFill="1" applyBorder="1"/>
    <xf numFmtId="0" fontId="5" fillId="3" borderId="15" xfId="0" applyFont="1" applyFill="1" applyBorder="1" applyAlignment="1">
      <alignment horizontal="center"/>
    </xf>
    <xf numFmtId="0" fontId="15" fillId="3" borderId="13" xfId="0" applyFont="1" applyFill="1" applyBorder="1" applyAlignment="1">
      <alignment horizontal="center" wrapText="1"/>
    </xf>
    <xf numFmtId="166" fontId="15" fillId="3" borderId="15" xfId="0" applyNumberFormat="1" applyFont="1" applyFill="1" applyBorder="1" applyAlignment="1">
      <alignment horizontal="center" wrapText="1"/>
    </xf>
    <xf numFmtId="2" fontId="15" fillId="3" borderId="13" xfId="0" applyNumberFormat="1" applyFont="1" applyFill="1" applyBorder="1" applyAlignment="1">
      <alignment horizontal="center"/>
    </xf>
    <xf numFmtId="0" fontId="15" fillId="3" borderId="15" xfId="0" applyFont="1" applyFill="1" applyBorder="1" applyAlignment="1">
      <alignment horizontal="left" vertical="center"/>
    </xf>
    <xf numFmtId="0" fontId="5" fillId="3" borderId="0" xfId="0" applyFont="1" applyFill="1" applyBorder="1" applyAlignment="1">
      <alignment horizontal="center"/>
    </xf>
    <xf numFmtId="2" fontId="6" fillId="3" borderId="14" xfId="26" applyNumberFormat="1" applyFont="1" applyFill="1" applyBorder="1" applyAlignment="1">
      <alignment horizontal="center"/>
    </xf>
    <xf numFmtId="2" fontId="15" fillId="3" borderId="7" xfId="0" applyNumberFormat="1" applyFont="1" applyFill="1" applyBorder="1"/>
    <xf numFmtId="2" fontId="15" fillId="3" borderId="14" xfId="26" applyNumberFormat="1" applyFont="1" applyFill="1" applyBorder="1" applyAlignment="1">
      <alignment horizontal="center"/>
    </xf>
    <xf numFmtId="0" fontId="15" fillId="3" borderId="14" xfId="0" applyNumberFormat="1" applyFont="1" applyFill="1" applyBorder="1" applyAlignment="1">
      <alignment horizontal="center"/>
    </xf>
    <xf numFmtId="2" fontId="5" fillId="3" borderId="0" xfId="0" applyNumberFormat="1" applyFont="1" applyFill="1" applyBorder="1" applyAlignment="1">
      <alignment horizontal="center"/>
    </xf>
    <xf numFmtId="2" fontId="5" fillId="3" borderId="8" xfId="0" applyNumberFormat="1" applyFont="1" applyFill="1" applyBorder="1" applyAlignment="1">
      <alignment horizontal="center"/>
    </xf>
    <xf numFmtId="166" fontId="15" fillId="3" borderId="8" xfId="0" applyNumberFormat="1" applyFont="1" applyFill="1" applyBorder="1" applyAlignment="1">
      <alignment horizontal="center"/>
    </xf>
    <xf numFmtId="2" fontId="6" fillId="3" borderId="11" xfId="26" applyNumberFormat="1" applyFont="1" applyFill="1" applyBorder="1" applyAlignment="1">
      <alignment horizontal="center"/>
    </xf>
    <xf numFmtId="2" fontId="15" fillId="3" borderId="8" xfId="0" applyNumberFormat="1" applyFont="1" applyFill="1" applyBorder="1"/>
    <xf numFmtId="165" fontId="21" fillId="28" borderId="10" xfId="0" applyNumberFormat="1" applyFont="1" applyFill="1" applyBorder="1"/>
    <xf numFmtId="165" fontId="15" fillId="3" borderId="8" xfId="0" applyNumberFormat="1" applyFont="1" applyFill="1" applyBorder="1" applyAlignment="1">
      <alignment horizontal="right"/>
    </xf>
    <xf numFmtId="165" fontId="15" fillId="3" borderId="9" xfId="0" applyNumberFormat="1" applyFont="1" applyFill="1" applyBorder="1" applyAlignment="1">
      <alignment horizontal="right"/>
    </xf>
    <xf numFmtId="165" fontId="11" fillId="3" borderId="9" xfId="0" applyNumberFormat="1" applyFont="1" applyFill="1" applyBorder="1"/>
    <xf numFmtId="0" fontId="56" fillId="3" borderId="6" xfId="0" applyFont="1" applyFill="1" applyBorder="1"/>
    <xf numFmtId="168" fontId="15" fillId="3" borderId="11" xfId="0" applyNumberFormat="1" applyFont="1" applyFill="1" applyBorder="1"/>
    <xf numFmtId="4" fontId="55" fillId="0" borderId="27" xfId="0" applyNumberFormat="1" applyFont="1" applyBorder="1" applyAlignment="1">
      <alignment horizontal="center" vertical="center" wrapText="1"/>
    </xf>
    <xf numFmtId="2" fontId="15" fillId="3" borderId="35" xfId="0" applyNumberFormat="1" applyFont="1" applyFill="1" applyBorder="1" applyAlignment="1">
      <alignment horizontal="center"/>
    </xf>
    <xf numFmtId="165" fontId="15" fillId="3" borderId="39" xfId="0" applyNumberFormat="1" applyFont="1" applyFill="1" applyBorder="1" applyAlignment="1">
      <alignment horizontal="center"/>
    </xf>
    <xf numFmtId="168" fontId="15" fillId="3" borderId="6" xfId="0" applyNumberFormat="1" applyFont="1" applyFill="1" applyBorder="1"/>
    <xf numFmtId="4" fontId="53" fillId="30" borderId="32" xfId="0" applyNumberFormat="1" applyFont="1" applyFill="1" applyBorder="1" applyAlignment="1">
      <alignment horizontal="center" vertical="center" wrapText="1"/>
    </xf>
    <xf numFmtId="4" fontId="53" fillId="31" borderId="29" xfId="0" applyNumberFormat="1" applyFont="1" applyFill="1" applyBorder="1" applyAlignment="1">
      <alignment horizontal="center" vertical="center" wrapText="1"/>
    </xf>
    <xf numFmtId="4" fontId="53" fillId="30" borderId="30" xfId="0" applyNumberFormat="1" applyFont="1" applyFill="1" applyBorder="1" applyAlignment="1">
      <alignment horizontal="center" vertical="center" wrapText="1"/>
    </xf>
    <xf numFmtId="4" fontId="55" fillId="30" borderId="32" xfId="0" applyNumberFormat="1" applyFont="1" applyFill="1" applyBorder="1" applyAlignment="1">
      <alignment horizontal="center" vertical="center" wrapText="1"/>
    </xf>
    <xf numFmtId="0" fontId="21" fillId="3" borderId="3" xfId="0" applyFont="1" applyFill="1" applyBorder="1" applyAlignment="1">
      <alignment horizontal="center" wrapText="1"/>
    </xf>
    <xf numFmtId="4" fontId="55" fillId="30" borderId="30" xfId="0" applyNumberFormat="1" applyFont="1" applyFill="1" applyBorder="1" applyAlignment="1">
      <alignment horizontal="center" vertical="center" wrapText="1"/>
    </xf>
    <xf numFmtId="0" fontId="15" fillId="3" borderId="41" xfId="0" applyFont="1" applyFill="1" applyBorder="1"/>
    <xf numFmtId="4" fontId="53" fillId="0" borderId="32" xfId="0" applyNumberFormat="1" applyFont="1" applyBorder="1" applyAlignment="1">
      <alignment horizontal="center" vertical="center" wrapText="1"/>
    </xf>
    <xf numFmtId="0" fontId="54" fillId="3" borderId="29" xfId="0" applyNumberFormat="1" applyFont="1" applyFill="1" applyBorder="1" applyAlignment="1">
      <alignment horizontal="center" vertical="center" wrapText="1"/>
    </xf>
    <xf numFmtId="4" fontId="53" fillId="30" borderId="27" xfId="0" applyNumberFormat="1" applyFont="1" applyFill="1" applyBorder="1" applyAlignment="1">
      <alignment horizontal="center" vertical="center" wrapText="1"/>
    </xf>
    <xf numFmtId="0" fontId="53" fillId="31" borderId="52" xfId="0" applyFont="1" applyFill="1" applyBorder="1" applyAlignment="1">
      <alignment vertical="top" wrapText="1"/>
    </xf>
    <xf numFmtId="0" fontId="53" fillId="30" borderId="54" xfId="0" applyFont="1" applyFill="1" applyBorder="1" applyAlignment="1">
      <alignment vertical="top" wrapText="1"/>
    </xf>
    <xf numFmtId="0" fontId="55" fillId="0" borderId="54" xfId="0" applyFont="1" applyBorder="1" applyAlignment="1">
      <alignment vertical="top" wrapText="1"/>
    </xf>
    <xf numFmtId="0" fontId="21" fillId="3" borderId="11" xfId="0" applyFont="1" applyFill="1" applyBorder="1" applyAlignment="1">
      <alignment horizontal="center" wrapText="1"/>
    </xf>
    <xf numFmtId="0" fontId="55" fillId="30" borderId="54" xfId="0" applyFont="1" applyFill="1" applyBorder="1" applyAlignment="1">
      <alignment vertical="top" wrapText="1"/>
    </xf>
    <xf numFmtId="4" fontId="53" fillId="31" borderId="53" xfId="0" applyNumberFormat="1" applyFont="1" applyFill="1" applyBorder="1" applyAlignment="1">
      <alignment horizontal="center" vertical="center" wrapText="1"/>
    </xf>
    <xf numFmtId="2" fontId="15" fillId="3" borderId="34" xfId="0" applyNumberFormat="1" applyFont="1" applyFill="1" applyBorder="1" applyAlignment="1">
      <alignment horizontal="center"/>
    </xf>
    <xf numFmtId="168" fontId="15" fillId="3" borderId="7" xfId="0" applyNumberFormat="1" applyFont="1" applyFill="1" applyBorder="1"/>
    <xf numFmtId="168" fontId="15" fillId="3" borderId="14" xfId="0" applyNumberFormat="1" applyFont="1" applyFill="1" applyBorder="1"/>
    <xf numFmtId="2" fontId="15" fillId="3" borderId="32" xfId="0" applyNumberFormat="1" applyFont="1" applyFill="1" applyBorder="1" applyAlignment="1">
      <alignment horizontal="center"/>
    </xf>
    <xf numFmtId="0" fontId="53" fillId="0" borderId="54" xfId="0" applyFont="1" applyBorder="1" applyAlignment="1">
      <alignment vertical="top" wrapText="1"/>
    </xf>
    <xf numFmtId="0" fontId="21" fillId="3" borderId="38" xfId="0" applyFont="1" applyFill="1" applyBorder="1" applyAlignment="1">
      <alignment horizontal="center" wrapText="1"/>
    </xf>
    <xf numFmtId="0" fontId="21" fillId="3" borderId="42" xfId="0" applyFont="1" applyFill="1" applyBorder="1"/>
    <xf numFmtId="4" fontId="55" fillId="30" borderId="27" xfId="0" applyNumberFormat="1" applyFont="1" applyFill="1" applyBorder="1" applyAlignment="1">
      <alignment horizontal="center" vertical="center" wrapText="1"/>
    </xf>
    <xf numFmtId="4" fontId="53" fillId="0" borderId="30" xfId="0" applyNumberFormat="1" applyFont="1" applyBorder="1" applyAlignment="1">
      <alignment horizontal="center" vertical="center" wrapText="1"/>
    </xf>
    <xf numFmtId="165" fontId="15" fillId="3" borderId="32" xfId="0" applyNumberFormat="1" applyFont="1" applyFill="1" applyBorder="1" applyAlignment="1">
      <alignment horizontal="center"/>
    </xf>
    <xf numFmtId="2" fontId="15" fillId="3" borderId="47" xfId="0" applyNumberFormat="1" applyFont="1" applyFill="1" applyBorder="1" applyAlignment="1">
      <alignment horizontal="center"/>
    </xf>
    <xf numFmtId="4" fontId="53" fillId="31" borderId="28" xfId="0" applyNumberFormat="1" applyFont="1" applyFill="1" applyBorder="1" applyAlignment="1">
      <alignment horizontal="center" vertical="center" wrapText="1"/>
    </xf>
    <xf numFmtId="0" fontId="21" fillId="3" borderId="40" xfId="0" applyFont="1" applyFill="1" applyBorder="1"/>
    <xf numFmtId="0" fontId="21" fillId="3" borderId="2" xfId="0" applyFont="1" applyFill="1" applyBorder="1" applyAlignment="1">
      <alignment horizontal="center" wrapText="1"/>
    </xf>
    <xf numFmtId="0" fontId="21" fillId="3" borderId="39" xfId="0" applyFont="1" applyFill="1" applyBorder="1" applyAlignment="1">
      <alignment horizontal="center" wrapText="1"/>
    </xf>
    <xf numFmtId="0" fontId="21" fillId="3" borderId="4" xfId="0" applyFont="1" applyFill="1" applyBorder="1" applyAlignment="1">
      <alignment horizontal="center" wrapText="1"/>
    </xf>
    <xf numFmtId="0" fontId="21" fillId="3" borderId="44" xfId="0" applyFont="1" applyFill="1" applyBorder="1"/>
    <xf numFmtId="2" fontId="15" fillId="3" borderId="38" xfId="0" applyNumberFormat="1" applyFont="1" applyFill="1" applyBorder="1" applyAlignment="1">
      <alignment horizontal="center"/>
    </xf>
    <xf numFmtId="0" fontId="53" fillId="3" borderId="52" xfId="0" applyNumberFormat="1" applyFont="1" applyFill="1" applyBorder="1" applyAlignment="1">
      <alignment horizontal="center" vertical="center" wrapText="1"/>
    </xf>
    <xf numFmtId="0" fontId="15" fillId="4" borderId="0" xfId="0" applyFont="1" applyFill="1" applyBorder="1"/>
    <xf numFmtId="0" fontId="20" fillId="4" borderId="0" xfId="0" applyFont="1" applyFill="1" applyBorder="1"/>
    <xf numFmtId="170" fontId="15" fillId="3" borderId="0" xfId="0" applyNumberFormat="1" applyFont="1" applyFill="1"/>
    <xf numFmtId="2" fontId="15" fillId="3" borderId="37" xfId="0" applyNumberFormat="1" applyFont="1" applyFill="1" applyBorder="1" applyAlignment="1">
      <alignment horizontal="center"/>
    </xf>
    <xf numFmtId="0" fontId="15" fillId="3" borderId="43" xfId="0" applyFont="1" applyFill="1" applyBorder="1"/>
    <xf numFmtId="0" fontId="15" fillId="3" borderId="42" xfId="0" applyFont="1" applyFill="1" applyBorder="1"/>
    <xf numFmtId="0" fontId="21" fillId="3" borderId="33" xfId="0" applyFont="1" applyFill="1" applyBorder="1" applyAlignment="1">
      <alignment horizontal="center" wrapText="1"/>
    </xf>
    <xf numFmtId="2" fontId="15" fillId="3" borderId="14" xfId="0" applyNumberFormat="1" applyFont="1" applyFill="1" applyBorder="1"/>
    <xf numFmtId="0" fontId="54" fillId="3" borderId="53" xfId="0" applyNumberFormat="1" applyFont="1" applyFill="1" applyBorder="1" applyAlignment="1">
      <alignment horizontal="center" vertical="center" wrapText="1"/>
    </xf>
    <xf numFmtId="0" fontId="52" fillId="29" borderId="48" xfId="0" applyFont="1" applyFill="1" applyBorder="1" applyAlignment="1">
      <alignment vertical="top" wrapText="1"/>
    </xf>
    <xf numFmtId="0" fontId="21" fillId="3" borderId="1" xfId="0" applyFont="1" applyFill="1" applyBorder="1" applyAlignment="1">
      <alignment horizontal="center" wrapText="1"/>
    </xf>
    <xf numFmtId="4" fontId="53" fillId="0" borderId="27" xfId="0" applyNumberFormat="1" applyFont="1" applyBorder="1" applyAlignment="1">
      <alignment horizontal="center" vertical="center" wrapText="1"/>
    </xf>
    <xf numFmtId="0" fontId="21" fillId="4" borderId="0" xfId="444" applyFont="1" applyFill="1" applyBorder="1"/>
    <xf numFmtId="0" fontId="51" fillId="30" borderId="54" xfId="0" applyFont="1" applyFill="1" applyBorder="1" applyAlignment="1">
      <alignment vertical="top" wrapText="1"/>
    </xf>
    <xf numFmtId="0" fontId="54" fillId="3" borderId="28" xfId="0" applyNumberFormat="1" applyFont="1" applyFill="1" applyBorder="1" applyAlignment="1">
      <alignment horizontal="center" vertical="center" wrapText="1"/>
    </xf>
    <xf numFmtId="0" fontId="21" fillId="4" borderId="0" xfId="442" applyFont="1" applyFill="1"/>
    <xf numFmtId="0" fontId="21" fillId="3" borderId="2" xfId="0" applyFont="1" applyFill="1" applyBorder="1"/>
    <xf numFmtId="4" fontId="55" fillId="0" borderId="30" xfId="0" applyNumberFormat="1" applyFont="1" applyBorder="1" applyAlignment="1">
      <alignment horizontal="center" vertical="center" wrapText="1"/>
    </xf>
    <xf numFmtId="4" fontId="55" fillId="0" borderId="32" xfId="0" applyNumberFormat="1" applyFont="1" applyBorder="1" applyAlignment="1">
      <alignment horizontal="center" vertical="center" wrapText="1"/>
    </xf>
    <xf numFmtId="0" fontId="21" fillId="3" borderId="9" xfId="0" applyFont="1" applyFill="1" applyBorder="1" applyAlignment="1">
      <alignment horizontal="center" wrapText="1"/>
    </xf>
    <xf numFmtId="168" fontId="15" fillId="3" borderId="0" xfId="0" applyNumberFormat="1" applyFont="1" applyFill="1" applyBorder="1"/>
    <xf numFmtId="2" fontId="15" fillId="3" borderId="31" xfId="0" applyNumberFormat="1" applyFont="1" applyFill="1" applyBorder="1" applyAlignment="1">
      <alignment horizontal="center"/>
    </xf>
    <xf numFmtId="2" fontId="15" fillId="3" borderId="33" xfId="0" applyNumberFormat="1" applyFont="1" applyFill="1" applyBorder="1" applyAlignment="1">
      <alignment horizontal="center"/>
    </xf>
    <xf numFmtId="165" fontId="15" fillId="3" borderId="47" xfId="0" applyNumberFormat="1" applyFont="1" applyFill="1" applyBorder="1" applyAlignment="1">
      <alignment horizontal="center"/>
    </xf>
    <xf numFmtId="165" fontId="15" fillId="3" borderId="37" xfId="0" applyNumberFormat="1" applyFont="1" applyFill="1" applyBorder="1" applyAlignment="1">
      <alignment horizontal="center"/>
    </xf>
    <xf numFmtId="165" fontId="15" fillId="3" borderId="36" xfId="0" applyNumberFormat="1" applyFont="1" applyFill="1" applyBorder="1" applyAlignment="1">
      <alignment horizontal="center"/>
    </xf>
    <xf numFmtId="10" fontId="15" fillId="3" borderId="9" xfId="0" applyNumberFormat="1" applyFont="1" applyFill="1" applyBorder="1" applyAlignment="1">
      <alignment horizontal="center" vertical="center"/>
    </xf>
    <xf numFmtId="0" fontId="52" fillId="29" borderId="50" xfId="0" applyFont="1" applyFill="1" applyBorder="1" applyAlignment="1">
      <alignment horizontal="center" vertical="top" wrapText="1"/>
    </xf>
    <xf numFmtId="0" fontId="54" fillId="3" borderId="55" xfId="0" applyNumberFormat="1" applyFont="1" applyFill="1" applyBorder="1" applyAlignment="1">
      <alignment horizontal="center" vertical="center" wrapText="1"/>
    </xf>
    <xf numFmtId="0" fontId="54" fillId="3" borderId="56" xfId="0" applyNumberFormat="1" applyFont="1" applyFill="1" applyBorder="1" applyAlignment="1">
      <alignment horizontal="center" vertical="center" wrapText="1"/>
    </xf>
    <xf numFmtId="4" fontId="53" fillId="30" borderId="57" xfId="0" applyNumberFormat="1" applyFont="1" applyFill="1" applyBorder="1" applyAlignment="1">
      <alignment horizontal="center" vertical="center" wrapText="1"/>
    </xf>
    <xf numFmtId="4" fontId="54" fillId="30" borderId="58" xfId="0" applyNumberFormat="1" applyFont="1" applyFill="1" applyBorder="1" applyAlignment="1">
      <alignment horizontal="center" vertical="center" wrapText="1"/>
    </xf>
    <xf numFmtId="4" fontId="54" fillId="30" borderId="59" xfId="0" applyNumberFormat="1" applyFont="1" applyFill="1" applyBorder="1" applyAlignment="1">
      <alignment horizontal="center" vertical="center" wrapText="1"/>
    </xf>
    <xf numFmtId="4" fontId="53" fillId="0" borderId="60" xfId="0" applyNumberFormat="1" applyFont="1" applyBorder="1" applyAlignment="1">
      <alignment horizontal="center" vertical="center" wrapText="1"/>
    </xf>
    <xf numFmtId="4" fontId="54" fillId="0" borderId="61" xfId="0" applyNumberFormat="1" applyFont="1" applyBorder="1" applyAlignment="1">
      <alignment horizontal="center" vertical="center" wrapText="1"/>
    </xf>
    <xf numFmtId="4" fontId="54" fillId="0" borderId="27" xfId="0" applyNumberFormat="1" applyFont="1" applyBorder="1" applyAlignment="1">
      <alignment horizontal="center" vertical="center" wrapText="1"/>
    </xf>
    <xf numFmtId="4" fontId="53" fillId="30" borderId="60" xfId="0" applyNumberFormat="1" applyFont="1" applyFill="1" applyBorder="1" applyAlignment="1">
      <alignment horizontal="center" vertical="center" wrapText="1"/>
    </xf>
    <xf numFmtId="4" fontId="54" fillId="30" borderId="61" xfId="0" applyNumberFormat="1" applyFont="1" applyFill="1" applyBorder="1" applyAlignment="1">
      <alignment horizontal="center" vertical="center" wrapText="1"/>
    </xf>
    <xf numFmtId="4" fontId="54" fillId="30" borderId="27" xfId="0" applyNumberFormat="1" applyFont="1" applyFill="1" applyBorder="1" applyAlignment="1">
      <alignment horizontal="center" vertical="center" wrapText="1"/>
    </xf>
    <xf numFmtId="4" fontId="55" fillId="30" borderId="60" xfId="0" applyNumberFormat="1" applyFont="1" applyFill="1" applyBorder="1" applyAlignment="1">
      <alignment horizontal="center" vertical="center" wrapText="1"/>
    </xf>
    <xf numFmtId="4" fontId="60" fillId="30" borderId="61" xfId="0" applyNumberFormat="1" applyFont="1" applyFill="1" applyBorder="1" applyAlignment="1">
      <alignment horizontal="center" vertical="center" wrapText="1"/>
    </xf>
    <xf numFmtId="4" fontId="60" fillId="30" borderId="27" xfId="0" applyNumberFormat="1" applyFont="1" applyFill="1" applyBorder="1" applyAlignment="1">
      <alignment horizontal="center" vertical="center" wrapText="1"/>
    </xf>
    <xf numFmtId="4" fontId="55" fillId="0" borderId="60" xfId="0" applyNumberFormat="1" applyFont="1" applyBorder="1" applyAlignment="1">
      <alignment horizontal="center" vertical="center" wrapText="1"/>
    </xf>
    <xf numFmtId="4" fontId="60" fillId="0" borderId="61" xfId="0" applyNumberFormat="1" applyFont="1" applyBorder="1" applyAlignment="1">
      <alignment horizontal="center" vertical="center" wrapText="1"/>
    </xf>
    <xf numFmtId="4" fontId="60" fillId="0" borderId="27" xfId="0" applyNumberFormat="1" applyFont="1" applyBorder="1" applyAlignment="1">
      <alignment horizontal="center" vertical="center" wrapText="1"/>
    </xf>
    <xf numFmtId="4" fontId="53" fillId="31" borderId="56" xfId="0" applyNumberFormat="1" applyFont="1" applyFill="1" applyBorder="1" applyAlignment="1">
      <alignment horizontal="center" vertical="center" wrapText="1"/>
    </xf>
    <xf numFmtId="4" fontId="54" fillId="31" borderId="62" xfId="0" applyNumberFormat="1" applyFont="1" applyFill="1" applyBorder="1" applyAlignment="1">
      <alignment horizontal="center" vertical="center" wrapText="1"/>
    </xf>
    <xf numFmtId="4" fontId="54" fillId="31" borderId="28" xfId="0" applyNumberFormat="1" applyFont="1" applyFill="1" applyBorder="1" applyAlignment="1">
      <alignment horizontal="center" vertical="center" wrapText="1"/>
    </xf>
    <xf numFmtId="0" fontId="54" fillId="3" borderId="0" xfId="0" applyFont="1" applyFill="1" applyBorder="1" applyAlignment="1">
      <alignment vertical="top" wrapText="1"/>
    </xf>
    <xf numFmtId="4" fontId="53" fillId="3" borderId="0" xfId="0" applyNumberFormat="1" applyFont="1" applyFill="1" applyBorder="1" applyAlignment="1">
      <alignment horizontal="right" vertical="center" wrapText="1"/>
    </xf>
    <xf numFmtId="4" fontId="53" fillId="3" borderId="0" xfId="0" applyNumberFormat="1" applyFont="1" applyFill="1" applyBorder="1" applyAlignment="1">
      <alignment vertical="center" wrapText="1"/>
    </xf>
    <xf numFmtId="4" fontId="54" fillId="3" borderId="0" xfId="0" applyNumberFormat="1" applyFont="1" applyFill="1" applyBorder="1" applyAlignment="1">
      <alignment horizontal="center" vertical="center" wrapText="1"/>
    </xf>
    <xf numFmtId="4" fontId="54" fillId="30" borderId="63" xfId="0" applyNumberFormat="1" applyFont="1" applyFill="1" applyBorder="1" applyAlignment="1">
      <alignment horizontal="center" vertical="center" wrapText="1"/>
    </xf>
    <xf numFmtId="4" fontId="54" fillId="0" borderId="32" xfId="0" applyNumberFormat="1" applyFont="1" applyBorder="1" applyAlignment="1">
      <alignment horizontal="center" vertical="center" wrapText="1"/>
    </xf>
    <xf numFmtId="4" fontId="54" fillId="30" borderId="32" xfId="0" applyNumberFormat="1" applyFont="1" applyFill="1" applyBorder="1" applyAlignment="1">
      <alignment horizontal="center" vertical="center" wrapText="1"/>
    </xf>
    <xf numFmtId="4" fontId="60" fillId="30" borderId="32" xfId="0" applyNumberFormat="1" applyFont="1" applyFill="1" applyBorder="1" applyAlignment="1">
      <alignment horizontal="center" vertical="center" wrapText="1"/>
    </xf>
    <xf numFmtId="4" fontId="60" fillId="0" borderId="32" xfId="0" applyNumberFormat="1" applyFont="1" applyBorder="1" applyAlignment="1">
      <alignment horizontal="center" vertical="center" wrapText="1"/>
    </xf>
    <xf numFmtId="4" fontId="54" fillId="31" borderId="53" xfId="0" applyNumberFormat="1" applyFont="1" applyFill="1" applyBorder="1" applyAlignment="1">
      <alignment horizontal="center" vertical="center" wrapText="1"/>
    </xf>
    <xf numFmtId="0" fontId="21" fillId="3" borderId="4" xfId="0" applyFont="1" applyFill="1" applyBorder="1" applyAlignment="1">
      <alignment horizontal="center"/>
    </xf>
    <xf numFmtId="0" fontId="21" fillId="3" borderId="1" xfId="0" applyFont="1" applyFill="1" applyBorder="1" applyAlignment="1">
      <alignment horizontal="center"/>
    </xf>
    <xf numFmtId="0" fontId="15" fillId="3" borderId="7" xfId="0" applyFont="1" applyFill="1" applyBorder="1" applyAlignment="1">
      <alignment horizontal="center" vertical="center"/>
    </xf>
    <xf numFmtId="0" fontId="21" fillId="3" borderId="9" xfId="0" applyFont="1" applyFill="1" applyBorder="1" applyAlignment="1">
      <alignment horizontal="center"/>
    </xf>
    <xf numFmtId="2" fontId="15" fillId="3" borderId="0" xfId="0" applyNumberFormat="1" applyFont="1" applyFill="1" applyBorder="1" applyAlignment="1">
      <alignment horizontal="center" vertical="center"/>
    </xf>
    <xf numFmtId="167" fontId="15" fillId="3" borderId="0" xfId="0" applyNumberFormat="1" applyFont="1" applyFill="1" applyBorder="1" applyAlignment="1">
      <alignment horizontal="center" vertical="center"/>
    </xf>
    <xf numFmtId="10" fontId="15" fillId="3" borderId="0" xfId="196" applyNumberFormat="1" applyFont="1" applyFill="1" applyBorder="1" applyAlignment="1">
      <alignment horizontal="center" vertical="center"/>
    </xf>
    <xf numFmtId="10" fontId="15" fillId="3" borderId="15" xfId="0" applyNumberFormat="1" applyFont="1" applyFill="1" applyBorder="1" applyAlignment="1">
      <alignment horizontal="center" vertical="center"/>
    </xf>
    <xf numFmtId="0" fontId="15" fillId="3" borderId="5" xfId="0" applyFont="1" applyFill="1" applyBorder="1" applyAlignment="1">
      <alignment horizontal="center" vertical="center"/>
    </xf>
    <xf numFmtId="10" fontId="15" fillId="3" borderId="8" xfId="0" applyNumberFormat="1" applyFont="1" applyFill="1" applyBorder="1" applyAlignment="1">
      <alignment horizontal="center" vertical="center"/>
    </xf>
    <xf numFmtId="10" fontId="21" fillId="3" borderId="8" xfId="0" applyNumberFormat="1" applyFont="1" applyFill="1" applyBorder="1" applyAlignment="1">
      <alignment horizontal="center" vertical="center"/>
    </xf>
    <xf numFmtId="10" fontId="15" fillId="3" borderId="7" xfId="24" applyNumberFormat="1" applyFont="1" applyFill="1" applyBorder="1" applyAlignment="1">
      <alignment horizontal="center"/>
    </xf>
    <xf numFmtId="10" fontId="15" fillId="3" borderId="9" xfId="24" applyNumberFormat="1" applyFont="1" applyFill="1" applyBorder="1" applyAlignment="1">
      <alignment horizontal="center"/>
    </xf>
    <xf numFmtId="0" fontId="15" fillId="32" borderId="14" xfId="0" applyFont="1" applyFill="1" applyBorder="1" applyAlignment="1">
      <alignment horizontal="center"/>
    </xf>
    <xf numFmtId="165" fontId="15" fillId="32" borderId="7" xfId="0" applyNumberFormat="1" applyFont="1" applyFill="1" applyBorder="1" applyAlignment="1">
      <alignment horizontal="center"/>
    </xf>
    <xf numFmtId="10" fontId="15" fillId="32" borderId="7" xfId="24" applyNumberFormat="1" applyFont="1" applyFill="1" applyBorder="1" applyAlignment="1">
      <alignment horizontal="center"/>
    </xf>
    <xf numFmtId="14" fontId="15" fillId="3" borderId="7" xfId="0" applyNumberFormat="1" applyFont="1" applyFill="1" applyBorder="1" applyAlignment="1">
      <alignment horizontal="right" wrapText="1"/>
    </xf>
    <xf numFmtId="14" fontId="15" fillId="3" borderId="7" xfId="0" applyNumberFormat="1" applyFont="1" applyFill="1" applyBorder="1" applyAlignment="1">
      <alignment wrapText="1"/>
    </xf>
    <xf numFmtId="165" fontId="15" fillId="2" borderId="13" xfId="103" applyNumberFormat="1" applyFont="1" applyFill="1" applyBorder="1"/>
    <xf numFmtId="165" fontId="15" fillId="2" borderId="14" xfId="103" applyNumberFormat="1" applyFont="1" applyFill="1" applyBorder="1"/>
    <xf numFmtId="165" fontId="15" fillId="2" borderId="11" xfId="103" applyNumberFormat="1" applyFont="1" applyFill="1" applyBorder="1"/>
    <xf numFmtId="165" fontId="15" fillId="2" borderId="13" xfId="116" applyNumberFormat="1" applyFont="1" applyFill="1" applyBorder="1"/>
    <xf numFmtId="165" fontId="15" fillId="2" borderId="12" xfId="117" applyNumberFormat="1" applyFont="1" applyFill="1" applyBorder="1"/>
    <xf numFmtId="165" fontId="15" fillId="2" borderId="14" xfId="116" applyNumberFormat="1" applyFont="1" applyFill="1" applyBorder="1"/>
    <xf numFmtId="165" fontId="15" fillId="2" borderId="6" xfId="117" applyNumberFormat="1" applyFont="1" applyFill="1" applyBorder="1"/>
    <xf numFmtId="165" fontId="15" fillId="2" borderId="11" xfId="116" applyNumberFormat="1" applyFont="1" applyFill="1" applyBorder="1"/>
    <xf numFmtId="165" fontId="15" fillId="2" borderId="10" xfId="117" applyNumberFormat="1" applyFont="1" applyFill="1" applyBorder="1"/>
    <xf numFmtId="165" fontId="11" fillId="28" borderId="11" xfId="0" applyNumberFormat="1" applyFont="1" applyFill="1" applyBorder="1"/>
    <xf numFmtId="0" fontId="49" fillId="3" borderId="0" xfId="0" applyFont="1" applyFill="1" applyBorder="1"/>
    <xf numFmtId="168" fontId="15" fillId="3" borderId="11" xfId="0" applyNumberFormat="1" applyFont="1" applyFill="1" applyBorder="1" applyAlignment="1">
      <alignment horizontal="center"/>
    </xf>
    <xf numFmtId="168" fontId="15" fillId="3" borderId="13" xfId="0" applyNumberFormat="1" applyFont="1" applyFill="1" applyBorder="1" applyAlignment="1">
      <alignment horizontal="center"/>
    </xf>
    <xf numFmtId="0" fontId="3" fillId="3" borderId="0" xfId="0" applyFont="1" applyFill="1" applyAlignment="1">
      <alignment horizontal="center"/>
    </xf>
    <xf numFmtId="0" fontId="15" fillId="3" borderId="14" xfId="0" applyFont="1" applyFill="1" applyBorder="1" applyAlignment="1">
      <alignment horizontal="right" wrapText="1"/>
    </xf>
    <xf numFmtId="0" fontId="15" fillId="3" borderId="0" xfId="0" applyFont="1" applyFill="1" applyBorder="1"/>
    <xf numFmtId="0" fontId="15" fillId="3" borderId="0" xfId="0" applyFont="1" applyFill="1"/>
    <xf numFmtId="0" fontId="44" fillId="3" borderId="0" xfId="0" applyFont="1" applyFill="1"/>
    <xf numFmtId="168" fontId="15" fillId="3" borderId="14" xfId="0" applyNumberFormat="1" applyFont="1" applyFill="1" applyBorder="1" applyAlignment="1">
      <alignment horizontal="center"/>
    </xf>
    <xf numFmtId="165" fontId="15" fillId="28" borderId="14" xfId="0" applyNumberFormat="1" applyFont="1" applyFill="1" applyBorder="1"/>
    <xf numFmtId="0" fontId="25" fillId="3" borderId="0" xfId="0" applyFont="1" applyFill="1" applyBorder="1"/>
    <xf numFmtId="165" fontId="15" fillId="28" borderId="13" xfId="0" applyNumberFormat="1" applyFont="1" applyFill="1" applyBorder="1"/>
    <xf numFmtId="10" fontId="15" fillId="3" borderId="14" xfId="473" applyNumberFormat="1" applyFont="1" applyFill="1" applyBorder="1" applyAlignment="1">
      <alignment horizontal="center"/>
    </xf>
    <xf numFmtId="10" fontId="15" fillId="3" borderId="11" xfId="473" applyNumberFormat="1" applyFont="1" applyFill="1" applyBorder="1" applyAlignment="1">
      <alignment horizontal="center"/>
    </xf>
    <xf numFmtId="10" fontId="15" fillId="32" borderId="14" xfId="473" applyNumberFormat="1" applyFont="1" applyFill="1" applyBorder="1" applyAlignment="1">
      <alignment horizontal="center"/>
    </xf>
    <xf numFmtId="169" fontId="15" fillId="3" borderId="0" xfId="0" applyNumberFormat="1" applyFont="1" applyFill="1" applyBorder="1" applyAlignment="1">
      <alignment horizontal="right"/>
    </xf>
    <xf numFmtId="169" fontId="15" fillId="3" borderId="0" xfId="0" applyNumberFormat="1" applyFont="1" applyFill="1" applyBorder="1" applyAlignment="1">
      <alignment horizontal="right" vertical="top"/>
    </xf>
    <xf numFmtId="10" fontId="15" fillId="3" borderId="0" xfId="0" applyNumberFormat="1" applyFont="1" applyFill="1" applyBorder="1" applyAlignment="1">
      <alignment horizontal="center" vertical="center"/>
    </xf>
    <xf numFmtId="9" fontId="15" fillId="3" borderId="0" xfId="0" applyNumberFormat="1" applyFont="1" applyFill="1" applyBorder="1" applyAlignment="1">
      <alignment horizontal="center" vertical="center"/>
    </xf>
    <xf numFmtId="2" fontId="15" fillId="3" borderId="7" xfId="365" applyNumberFormat="1" applyFont="1" applyFill="1" applyBorder="1" applyAlignment="1">
      <alignment horizontal="center" vertical="center"/>
    </xf>
    <xf numFmtId="165" fontId="15" fillId="3" borderId="7" xfId="0" applyNumberFormat="1" applyFont="1" applyFill="1" applyBorder="1" applyAlignment="1">
      <alignment horizontal="center" vertical="center"/>
    </xf>
    <xf numFmtId="165" fontId="15" fillId="3" borderId="9" xfId="0" applyNumberFormat="1" applyFont="1" applyFill="1" applyBorder="1" applyAlignment="1">
      <alignment horizontal="center" vertical="center"/>
    </xf>
    <xf numFmtId="0" fontId="15" fillId="28" borderId="1" xfId="0" applyFont="1" applyFill="1" applyBorder="1" applyAlignment="1">
      <alignment horizontal="center"/>
    </xf>
    <xf numFmtId="0" fontId="63" fillId="3" borderId="0" xfId="0" applyFont="1" applyFill="1" applyBorder="1" applyAlignment="1">
      <alignment vertical="top"/>
    </xf>
    <xf numFmtId="0" fontId="53" fillId="3" borderId="0" xfId="0" applyNumberFormat="1" applyFont="1" applyFill="1" applyBorder="1" applyAlignment="1">
      <alignment horizontal="left" vertical="center" wrapText="1"/>
    </xf>
    <xf numFmtId="4" fontId="53" fillId="3" borderId="0" xfId="0" applyNumberFormat="1" applyFont="1" applyFill="1" applyBorder="1" applyAlignment="1">
      <alignment horizontal="center" vertical="center" wrapText="1"/>
    </xf>
    <xf numFmtId="0" fontId="64" fillId="3" borderId="0" xfId="0" applyFont="1" applyFill="1" applyBorder="1" applyAlignment="1">
      <alignment vertical="top"/>
    </xf>
    <xf numFmtId="0" fontId="22" fillId="3" borderId="12" xfId="0" applyFont="1" applyFill="1" applyBorder="1" applyAlignment="1">
      <alignment horizontal="center"/>
    </xf>
    <xf numFmtId="0" fontId="22" fillId="3" borderId="15" xfId="0" applyFont="1" applyFill="1" applyBorder="1" applyAlignment="1">
      <alignment horizontal="center"/>
    </xf>
    <xf numFmtId="0" fontId="22" fillId="3" borderId="5" xfId="0" applyFont="1" applyFill="1" applyBorder="1" applyAlignment="1">
      <alignment horizont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9" xfId="0" applyFont="1" applyFill="1" applyBorder="1" applyAlignment="1">
      <alignment horizontal="center"/>
    </xf>
    <xf numFmtId="0" fontId="49" fillId="3" borderId="0" xfId="0" applyFont="1" applyFill="1" applyBorder="1" applyAlignment="1">
      <alignment horizontal="left" wrapText="1"/>
    </xf>
    <xf numFmtId="0" fontId="44" fillId="3" borderId="0" xfId="0" applyFont="1" applyFill="1" applyBorder="1" applyAlignment="1">
      <alignment horizontal="left" wrapText="1"/>
    </xf>
    <xf numFmtId="165" fontId="11" fillId="3" borderId="2" xfId="0" applyNumberFormat="1" applyFont="1" applyFill="1" applyBorder="1" applyAlignment="1">
      <alignment horizontal="center"/>
    </xf>
    <xf numFmtId="165" fontId="11" fillId="3" borderId="3" xfId="0" applyNumberFormat="1" applyFont="1" applyFill="1" applyBorder="1" applyAlignment="1">
      <alignment horizontal="center"/>
    </xf>
    <xf numFmtId="165" fontId="11" fillId="3" borderId="4" xfId="0" applyNumberFormat="1" applyFont="1" applyFill="1" applyBorder="1" applyAlignment="1">
      <alignment horizontal="center"/>
    </xf>
    <xf numFmtId="0" fontId="11" fillId="3" borderId="12" xfId="0" applyFont="1" applyFill="1" applyBorder="1" applyAlignment="1">
      <alignment horizontal="center"/>
    </xf>
    <xf numFmtId="0" fontId="11" fillId="3" borderId="15" xfId="0" applyFont="1" applyFill="1" applyBorder="1" applyAlignment="1">
      <alignment horizontal="center"/>
    </xf>
    <xf numFmtId="0" fontId="11" fillId="3" borderId="5" xfId="0" applyFont="1" applyFill="1" applyBorder="1" applyAlignment="1">
      <alignment horizontal="center"/>
    </xf>
    <xf numFmtId="0" fontId="14" fillId="3" borderId="10" xfId="0" applyFont="1" applyFill="1" applyBorder="1" applyAlignment="1">
      <alignment horizontal="center"/>
    </xf>
    <xf numFmtId="0" fontId="14" fillId="3" borderId="8" xfId="0" applyFont="1" applyFill="1" applyBorder="1" applyAlignment="1">
      <alignment horizontal="center"/>
    </xf>
    <xf numFmtId="0" fontId="14" fillId="3" borderId="9" xfId="0" applyFont="1" applyFill="1" applyBorder="1" applyAlignment="1">
      <alignment horizontal="center"/>
    </xf>
    <xf numFmtId="2" fontId="11" fillId="3" borderId="12" xfId="0" applyNumberFormat="1" applyFont="1" applyFill="1" applyBorder="1" applyAlignment="1">
      <alignment horizontal="center"/>
    </xf>
    <xf numFmtId="2" fontId="11" fillId="3" borderId="15" xfId="0" applyNumberFormat="1" applyFont="1" applyFill="1" applyBorder="1" applyAlignment="1">
      <alignment horizontal="center"/>
    </xf>
    <xf numFmtId="2" fontId="11" fillId="3" borderId="5" xfId="0" applyNumberFormat="1" applyFont="1" applyFill="1" applyBorder="1" applyAlignment="1">
      <alignment horizontal="center"/>
    </xf>
    <xf numFmtId="2" fontId="14" fillId="3" borderId="10" xfId="0" applyNumberFormat="1" applyFont="1" applyFill="1" applyBorder="1" applyAlignment="1">
      <alignment horizontal="center"/>
    </xf>
    <xf numFmtId="2" fontId="14" fillId="3" borderId="8" xfId="0" applyNumberFormat="1" applyFont="1" applyFill="1" applyBorder="1" applyAlignment="1">
      <alignment horizontal="center"/>
    </xf>
    <xf numFmtId="2" fontId="14" fillId="3" borderId="9" xfId="0" applyNumberFormat="1" applyFont="1" applyFill="1" applyBorder="1" applyAlignment="1">
      <alignment horizontal="center"/>
    </xf>
    <xf numFmtId="14" fontId="11" fillId="3" borderId="2" xfId="0" applyNumberFormat="1" applyFont="1" applyFill="1" applyBorder="1" applyAlignment="1">
      <alignment horizontal="center" wrapText="1"/>
    </xf>
    <xf numFmtId="14" fontId="11" fillId="3" borderId="3" xfId="0" applyNumberFormat="1" applyFont="1" applyFill="1" applyBorder="1" applyAlignment="1">
      <alignment horizontal="center" wrapText="1"/>
    </xf>
    <xf numFmtId="14" fontId="11" fillId="3" borderId="4" xfId="0" applyNumberFormat="1" applyFont="1" applyFill="1" applyBorder="1" applyAlignment="1">
      <alignment horizontal="center" wrapText="1"/>
    </xf>
    <xf numFmtId="0" fontId="15" fillId="3" borderId="0" xfId="0" applyFont="1" applyFill="1" applyBorder="1" applyAlignment="1">
      <alignment horizontal="left" vertical="top" wrapText="1"/>
    </xf>
    <xf numFmtId="0" fontId="15" fillId="3" borderId="7" xfId="0" applyFont="1" applyFill="1" applyBorder="1" applyAlignment="1">
      <alignment horizontal="left" vertical="top" wrapText="1"/>
    </xf>
    <xf numFmtId="0" fontId="21" fillId="3" borderId="45" xfId="0" applyFont="1" applyFill="1" applyBorder="1" applyAlignment="1">
      <alignment horizontal="center"/>
    </xf>
    <xf numFmtId="0" fontId="21" fillId="3" borderId="26" xfId="0" applyFont="1" applyFill="1" applyBorder="1" applyAlignment="1">
      <alignment horizontal="center"/>
    </xf>
    <xf numFmtId="0" fontId="21" fillId="3" borderId="46" xfId="0" applyFont="1" applyFill="1" applyBorder="1" applyAlignment="1">
      <alignment horizontal="center"/>
    </xf>
    <xf numFmtId="0" fontId="15" fillId="3" borderId="0" xfId="0" applyFont="1" applyFill="1" applyAlignment="1">
      <alignment horizontal="left" wrapText="1"/>
    </xf>
    <xf numFmtId="0" fontId="52" fillId="29" borderId="49" xfId="0" applyFont="1" applyFill="1" applyBorder="1" applyAlignment="1">
      <alignment horizontal="center" vertical="top" wrapText="1"/>
    </xf>
    <xf numFmtId="0" fontId="52" fillId="29" borderId="25" xfId="0" applyFont="1" applyFill="1" applyBorder="1" applyAlignment="1">
      <alignment horizontal="center" vertical="top" wrapText="1"/>
    </xf>
    <xf numFmtId="0" fontId="52" fillId="29" borderId="50" xfId="0" applyFont="1" applyFill="1" applyBorder="1" applyAlignment="1">
      <alignment horizontal="center" vertical="top" wrapText="1"/>
    </xf>
    <xf numFmtId="0" fontId="52" fillId="29" borderId="51" xfId="0" applyFont="1" applyFill="1" applyBorder="1" applyAlignment="1">
      <alignment horizontal="center" vertical="top" wrapText="1"/>
    </xf>
  </cellXfs>
  <cellStyles count="474">
    <cellStyle name="_x000a_bidires=100_x000d_" xfId="2"/>
    <cellStyle name="_x000a_bidires=100_x000d_ 2" xfId="144"/>
    <cellStyle name="_x000a_bidires=100_x000d_ 2 2" xfId="145"/>
    <cellStyle name="_x000a_bidires=100_x000d_ 2 3" xfId="146"/>
    <cellStyle name="_x000a_bidires=100_x000d_ 2 4" xfId="210"/>
    <cellStyle name="_x000a_bidires=100_x000d_ 3" xfId="147"/>
    <cellStyle name="_x000a_bidires=100_x000d_ 4" xfId="148"/>
    <cellStyle name="_x000a_bidires=100_x000d_ 5" xfId="143"/>
    <cellStyle name="20% - Accent1 2" xfId="149"/>
    <cellStyle name="20% - Accent2 2" xfId="150"/>
    <cellStyle name="20% - Accent3 2" xfId="151"/>
    <cellStyle name="20% - Accent4 2" xfId="152"/>
    <cellStyle name="20% - Accent5 2" xfId="153"/>
    <cellStyle name="20% - Accent6 2" xfId="154"/>
    <cellStyle name="40% - Accent1 2" xfId="155"/>
    <cellStyle name="40% - Accent2 2" xfId="156"/>
    <cellStyle name="40% - Accent3 2" xfId="157"/>
    <cellStyle name="40% - Accent4 2" xfId="158"/>
    <cellStyle name="40% - Accent5 2" xfId="159"/>
    <cellStyle name="40% - Accent6 2" xfId="160"/>
    <cellStyle name="60% - Accent1 2" xfId="161"/>
    <cellStyle name="60% - Accent2 2" xfId="162"/>
    <cellStyle name="60% - Accent3 2" xfId="163"/>
    <cellStyle name="60% - Accent4 2" xfId="164"/>
    <cellStyle name="60% - Accent5 2" xfId="165"/>
    <cellStyle name="60% - Accent6 2" xfId="166"/>
    <cellStyle name="Accent1 2" xfId="167"/>
    <cellStyle name="Accent2 2" xfId="168"/>
    <cellStyle name="Accent3 2" xfId="169"/>
    <cellStyle name="Accent4 2" xfId="170"/>
    <cellStyle name="Accent5 2" xfId="171"/>
    <cellStyle name="Accent6 2" xfId="172"/>
    <cellStyle name="Bad 2" xfId="173"/>
    <cellStyle name="Calculation 2" xfId="174"/>
    <cellStyle name="Check Cell 2" xfId="175"/>
    <cellStyle name="Comma" xfId="141" builtinId="3"/>
    <cellStyle name="Comma  - Style1" xfId="4"/>
    <cellStyle name="Comma 10" xfId="460"/>
    <cellStyle name="Comma 2" xfId="3"/>
    <cellStyle name="Comma 2 2" xfId="214"/>
    <cellStyle name="Comma 2 3" xfId="224"/>
    <cellStyle name="Comma 2 3 2" xfId="446"/>
    <cellStyle name="Comma 2 3 3" xfId="468"/>
    <cellStyle name="Comma 2 4" xfId="283"/>
    <cellStyle name="Comma 2 5" xfId="462"/>
    <cellStyle name="Comma 3" xfId="138"/>
    <cellStyle name="Comma 3 2" xfId="278"/>
    <cellStyle name="Comma 3 2 2" xfId="448"/>
    <cellStyle name="Comma 3 2 3" xfId="470"/>
    <cellStyle name="Comma 3 3" xfId="357"/>
    <cellStyle name="Comma 3 4" xfId="464"/>
    <cellStyle name="Comma 4" xfId="139"/>
    <cellStyle name="Comma 4 2" xfId="279"/>
    <cellStyle name="Comma 4 2 2" xfId="449"/>
    <cellStyle name="Comma 4 2 3" xfId="471"/>
    <cellStyle name="Comma 4 3" xfId="358"/>
    <cellStyle name="Comma 4 4" xfId="465"/>
    <cellStyle name="Comma 5" xfId="360"/>
    <cellStyle name="Comma 5 2" xfId="441"/>
    <cellStyle name="Comma 6" xfId="362"/>
    <cellStyle name="Comma 6 2" xfId="451"/>
    <cellStyle name="Comma 7" xfId="366"/>
    <cellStyle name="Comma 8" xfId="456"/>
    <cellStyle name="Comma 9" xfId="458"/>
    <cellStyle name="Curren - Style2" xfId="5"/>
    <cellStyle name="Explanatory Text 2" xfId="176"/>
    <cellStyle name="Good 2" xfId="177"/>
    <cellStyle name="Heading 1 2" xfId="178"/>
    <cellStyle name="Heading 2 2" xfId="179"/>
    <cellStyle name="Heading 3 2" xfId="180"/>
    <cellStyle name="Heading 4 2" xfId="181"/>
    <cellStyle name="Input 2" xfId="182"/>
    <cellStyle name="Linked Cell 2" xfId="183"/>
    <cellStyle name="Neutral 2" xfId="184"/>
    <cellStyle name="Normal" xfId="0" builtinId="0"/>
    <cellStyle name="Normal - Style3" xfId="6"/>
    <cellStyle name="Normal 10" xfId="7"/>
    <cellStyle name="Normal 10 2" xfId="284"/>
    <cellStyle name="Normal 10 2 2" xfId="368"/>
    <cellStyle name="Normal 100" xfId="111"/>
    <cellStyle name="Normal 100 2" xfId="254"/>
    <cellStyle name="Normal 101" xfId="112"/>
    <cellStyle name="Normal 101 2" xfId="255"/>
    <cellStyle name="Normal 102" xfId="113"/>
    <cellStyle name="Normal 102 2" xfId="256"/>
    <cellStyle name="Normal 103" xfId="114"/>
    <cellStyle name="Normal 103 2" xfId="257"/>
    <cellStyle name="Normal 104" xfId="115"/>
    <cellStyle name="Normal 104 2" xfId="258"/>
    <cellStyle name="Normal 105" xfId="116"/>
    <cellStyle name="Normal 105 2" xfId="259"/>
    <cellStyle name="Normal 106" xfId="117"/>
    <cellStyle name="Normal 106 2" xfId="260"/>
    <cellStyle name="Normal 107" xfId="118"/>
    <cellStyle name="Normal 107 2" xfId="261"/>
    <cellStyle name="Normal 108" xfId="119"/>
    <cellStyle name="Normal 108 2" xfId="262"/>
    <cellStyle name="Normal 109" xfId="120"/>
    <cellStyle name="Normal 109 2" xfId="263"/>
    <cellStyle name="Normal 11" xfId="8"/>
    <cellStyle name="Normal 11 2" xfId="285"/>
    <cellStyle name="Normal 11 2 2" xfId="369"/>
    <cellStyle name="Normal 110" xfId="121"/>
    <cellStyle name="Normal 110 2" xfId="264"/>
    <cellStyle name="Normal 111" xfId="122"/>
    <cellStyle name="Normal 111 2" xfId="265"/>
    <cellStyle name="Normal 112" xfId="123"/>
    <cellStyle name="Normal 112 2" xfId="266"/>
    <cellStyle name="Normal 113" xfId="124"/>
    <cellStyle name="Normal 113 2" xfId="267"/>
    <cellStyle name="Normal 114" xfId="125"/>
    <cellStyle name="Normal 114 2" xfId="268"/>
    <cellStyle name="Normal 115" xfId="126"/>
    <cellStyle name="Normal 115 2" xfId="269"/>
    <cellStyle name="Normal 116" xfId="127"/>
    <cellStyle name="Normal 116 2" xfId="270"/>
    <cellStyle name="Normal 117" xfId="128"/>
    <cellStyle name="Normal 117 2" xfId="271"/>
    <cellStyle name="Normal 118" xfId="129"/>
    <cellStyle name="Normal 118 2" xfId="272"/>
    <cellStyle name="Normal 119" xfId="130"/>
    <cellStyle name="Normal 119 2" xfId="273"/>
    <cellStyle name="Normal 12" xfId="9"/>
    <cellStyle name="Normal 12 2" xfId="286"/>
    <cellStyle name="Normal 12 2 2" xfId="370"/>
    <cellStyle name="Normal 120" xfId="131"/>
    <cellStyle name="Normal 120 2" xfId="274"/>
    <cellStyle name="Normal 121" xfId="132"/>
    <cellStyle name="Normal 121 2" xfId="275"/>
    <cellStyle name="Normal 122" xfId="133"/>
    <cellStyle name="Normal 122 2" xfId="276"/>
    <cellStyle name="Normal 123" xfId="134"/>
    <cellStyle name="Normal 123 2" xfId="353"/>
    <cellStyle name="Normal 123 2 2" xfId="438"/>
    <cellStyle name="Normal 124" xfId="135"/>
    <cellStyle name="Normal 124 2" xfId="354"/>
    <cellStyle name="Normal 124 2 2" xfId="439"/>
    <cellStyle name="Normal 125" xfId="136"/>
    <cellStyle name="Normal 125 2" xfId="355"/>
    <cellStyle name="Normal 125 2 2" xfId="440"/>
    <cellStyle name="Normal 126" xfId="1"/>
    <cellStyle name="Normal 126 2" xfId="223"/>
    <cellStyle name="Normal 126 2 2" xfId="445"/>
    <cellStyle name="Normal 126 2 3" xfId="467"/>
    <cellStyle name="Normal 126 3" xfId="282"/>
    <cellStyle name="Normal 126 4" xfId="461"/>
    <cellStyle name="Normal 127" xfId="137"/>
    <cellStyle name="Normal 127 2" xfId="277"/>
    <cellStyle name="Normal 127 2 2" xfId="447"/>
    <cellStyle name="Normal 127 2 3" xfId="469"/>
    <cellStyle name="Normal 127 3" xfId="356"/>
    <cellStyle name="Normal 127 4" xfId="463"/>
    <cellStyle name="Normal 128" xfId="140"/>
    <cellStyle name="Normal 128 2" xfId="280"/>
    <cellStyle name="Normal 128 2 2" xfId="450"/>
    <cellStyle name="Normal 128 2 3" xfId="472"/>
    <cellStyle name="Normal 128 3" xfId="359"/>
    <cellStyle name="Normal 128 4" xfId="466"/>
    <cellStyle name="Normal 129" xfId="142"/>
    <cellStyle name="Normal 13" xfId="10"/>
    <cellStyle name="Normal 13 2" xfId="287"/>
    <cellStyle name="Normal 13 2 2" xfId="371"/>
    <cellStyle name="Normal 130" xfId="186"/>
    <cellStyle name="Normal 131" xfId="211"/>
    <cellStyle name="Normal 132" xfId="212"/>
    <cellStyle name="Normal 133" xfId="213"/>
    <cellStyle name="Normal 134" xfId="185"/>
    <cellStyle name="Normal 135" xfId="215"/>
    <cellStyle name="Normal 136" xfId="216"/>
    <cellStyle name="Normal 137" xfId="217"/>
    <cellStyle name="Normal 138" xfId="209"/>
    <cellStyle name="Normal 139" xfId="220"/>
    <cellStyle name="Normal 14" xfId="11"/>
    <cellStyle name="Normal 14 2" xfId="288"/>
    <cellStyle name="Normal 14 2 2" xfId="372"/>
    <cellStyle name="Normal 140" xfId="221"/>
    <cellStyle name="Normal 141" xfId="222"/>
    <cellStyle name="Normal 142" xfId="281"/>
    <cellStyle name="Normal 143" xfId="367"/>
    <cellStyle name="Normal 144" xfId="382"/>
    <cellStyle name="Normal 145" xfId="363"/>
    <cellStyle name="Normal 146" xfId="444"/>
    <cellStyle name="Normal 147" xfId="442"/>
    <cellStyle name="Normal 148" xfId="452"/>
    <cellStyle name="Normal 149" xfId="453"/>
    <cellStyle name="Normal 15" xfId="12"/>
    <cellStyle name="Normal 15 2" xfId="289"/>
    <cellStyle name="Normal 15 2 2" xfId="373"/>
    <cellStyle name="Normal 150" xfId="443"/>
    <cellStyle name="Normal 151" xfId="365"/>
    <cellStyle name="Normal 152" xfId="364"/>
    <cellStyle name="Normal 153" xfId="455"/>
    <cellStyle name="Normal 154" xfId="457"/>
    <cellStyle name="Normal 155" xfId="459"/>
    <cellStyle name="Normal 16" xfId="13"/>
    <cellStyle name="Normal 16 2" xfId="290"/>
    <cellStyle name="Normal 16 2 2" xfId="374"/>
    <cellStyle name="Normal 17" xfId="28"/>
    <cellStyle name="Normal 17 2" xfId="298"/>
    <cellStyle name="Normal 17 2 2" xfId="383"/>
    <cellStyle name="Normal 18" xfId="29"/>
    <cellStyle name="Normal 18 2" xfId="299"/>
    <cellStyle name="Normal 18 2 2" xfId="384"/>
    <cellStyle name="Normal 19" xfId="30"/>
    <cellStyle name="Normal 19 2" xfId="300"/>
    <cellStyle name="Normal 19 2 2" xfId="385"/>
    <cellStyle name="Normal 2" xfId="14"/>
    <cellStyle name="Normal 2 2" xfId="15"/>
    <cellStyle name="Normal 2 2 2" xfId="225"/>
    <cellStyle name="Normal 2 3" xfId="187"/>
    <cellStyle name="Normal 2 4" xfId="454"/>
    <cellStyle name="Normal 20" xfId="31"/>
    <cellStyle name="Normal 20 2" xfId="301"/>
    <cellStyle name="Normal 20 2 2" xfId="386"/>
    <cellStyle name="Normal 21" xfId="32"/>
    <cellStyle name="Normal 21 2" xfId="302"/>
    <cellStyle name="Normal 21 2 2" xfId="387"/>
    <cellStyle name="Normal 22" xfId="33"/>
    <cellStyle name="Normal 22 2" xfId="303"/>
    <cellStyle name="Normal 22 2 2" xfId="388"/>
    <cellStyle name="Normal 23" xfId="34"/>
    <cellStyle name="Normal 23 2" xfId="304"/>
    <cellStyle name="Normal 23 2 2" xfId="389"/>
    <cellStyle name="Normal 24" xfId="35"/>
    <cellStyle name="Normal 24 2" xfId="305"/>
    <cellStyle name="Normal 24 2 2" xfId="390"/>
    <cellStyle name="Normal 25" xfId="36"/>
    <cellStyle name="Normal 25 2" xfId="306"/>
    <cellStyle name="Normal 25 2 2" xfId="391"/>
    <cellStyle name="Normal 26" xfId="37"/>
    <cellStyle name="Normal 26 2" xfId="307"/>
    <cellStyle name="Normal 26 2 2" xfId="392"/>
    <cellStyle name="Normal 27" xfId="38"/>
    <cellStyle name="Normal 27 2" xfId="308"/>
    <cellStyle name="Normal 27 2 2" xfId="393"/>
    <cellStyle name="Normal 28" xfId="39"/>
    <cellStyle name="Normal 28 2" xfId="309"/>
    <cellStyle name="Normal 28 2 2" xfId="394"/>
    <cellStyle name="Normal 29" xfId="40"/>
    <cellStyle name="Normal 29 2" xfId="310"/>
    <cellStyle name="Normal 29 2 2" xfId="395"/>
    <cellStyle name="Normal 3" xfId="16"/>
    <cellStyle name="Normal 3 2" xfId="291"/>
    <cellStyle name="Normal 3 2 2" xfId="375"/>
    <cellStyle name="Normal 30" xfId="41"/>
    <cellStyle name="Normal 30 2" xfId="311"/>
    <cellStyle name="Normal 30 2 2" xfId="396"/>
    <cellStyle name="Normal 31" xfId="42"/>
    <cellStyle name="Normal 31 2" xfId="312"/>
    <cellStyle name="Normal 31 2 2" xfId="397"/>
    <cellStyle name="Normal 32" xfId="43"/>
    <cellStyle name="Normal 32 2" xfId="313"/>
    <cellStyle name="Normal 32 2 2" xfId="398"/>
    <cellStyle name="Normal 33" xfId="44"/>
    <cellStyle name="Normal 33 2" xfId="314"/>
    <cellStyle name="Normal 33 2 2" xfId="399"/>
    <cellStyle name="Normal 34" xfId="45"/>
    <cellStyle name="Normal 34 2" xfId="315"/>
    <cellStyle name="Normal 34 2 2" xfId="400"/>
    <cellStyle name="Normal 35" xfId="46"/>
    <cellStyle name="Normal 35 2" xfId="316"/>
    <cellStyle name="Normal 35 2 2" xfId="401"/>
    <cellStyle name="Normal 36" xfId="47"/>
    <cellStyle name="Normal 36 2" xfId="317"/>
    <cellStyle name="Normal 36 2 2" xfId="402"/>
    <cellStyle name="Normal 37" xfId="48"/>
    <cellStyle name="Normal 37 2" xfId="318"/>
    <cellStyle name="Normal 37 2 2" xfId="403"/>
    <cellStyle name="Normal 38" xfId="49"/>
    <cellStyle name="Normal 38 2" xfId="319"/>
    <cellStyle name="Normal 38 2 2" xfId="404"/>
    <cellStyle name="Normal 39" xfId="50"/>
    <cellStyle name="Normal 39 2" xfId="320"/>
    <cellStyle name="Normal 39 2 2" xfId="405"/>
    <cellStyle name="Normal 4" xfId="17"/>
    <cellStyle name="Normal 4 2" xfId="292"/>
    <cellStyle name="Normal 4 2 2" xfId="376"/>
    <cellStyle name="Normal 40" xfId="51"/>
    <cellStyle name="Normal 40 2" xfId="321"/>
    <cellStyle name="Normal 40 2 2" xfId="406"/>
    <cellStyle name="Normal 41" xfId="52"/>
    <cellStyle name="Normal 41 2" xfId="322"/>
    <cellStyle name="Normal 41 2 2" xfId="407"/>
    <cellStyle name="Normal 42" xfId="53"/>
    <cellStyle name="Normal 42 2" xfId="323"/>
    <cellStyle name="Normal 42 2 2" xfId="408"/>
    <cellStyle name="Normal 43" xfId="54"/>
    <cellStyle name="Normal 43 2" xfId="324"/>
    <cellStyle name="Normal 43 2 2" xfId="409"/>
    <cellStyle name="Normal 44" xfId="55"/>
    <cellStyle name="Normal 44 2" xfId="325"/>
    <cellStyle name="Normal 44 2 2" xfId="410"/>
    <cellStyle name="Normal 45" xfId="56"/>
    <cellStyle name="Normal 45 2" xfId="326"/>
    <cellStyle name="Normal 45 2 2" xfId="411"/>
    <cellStyle name="Normal 46" xfId="57"/>
    <cellStyle name="Normal 46 2" xfId="327"/>
    <cellStyle name="Normal 46 2 2" xfId="412"/>
    <cellStyle name="Normal 47" xfId="58"/>
    <cellStyle name="Normal 47 2" xfId="328"/>
    <cellStyle name="Normal 47 2 2" xfId="413"/>
    <cellStyle name="Normal 48" xfId="59"/>
    <cellStyle name="Normal 48 2" xfId="329"/>
    <cellStyle name="Normal 48 2 2" xfId="414"/>
    <cellStyle name="Normal 49" xfId="60"/>
    <cellStyle name="Normal 49 2" xfId="330"/>
    <cellStyle name="Normal 49 2 2" xfId="415"/>
    <cellStyle name="Normal 5" xfId="18"/>
    <cellStyle name="Normal 5 2" xfId="293"/>
    <cellStyle name="Normal 5 2 2" xfId="377"/>
    <cellStyle name="Normal 50" xfId="61"/>
    <cellStyle name="Normal 50 2" xfId="331"/>
    <cellStyle name="Normal 50 2 2" xfId="416"/>
    <cellStyle name="Normal 51" xfId="62"/>
    <cellStyle name="Normal 51 2" xfId="332"/>
    <cellStyle name="Normal 51 2 2" xfId="417"/>
    <cellStyle name="Normal 52" xfId="63"/>
    <cellStyle name="Normal 52 2" xfId="333"/>
    <cellStyle name="Normal 52 2 2" xfId="418"/>
    <cellStyle name="Normal 53" xfId="64"/>
    <cellStyle name="Normal 53 2" xfId="334"/>
    <cellStyle name="Normal 53 2 2" xfId="419"/>
    <cellStyle name="Normal 54" xfId="65"/>
    <cellStyle name="Normal 54 2" xfId="335"/>
    <cellStyle name="Normal 54 2 2" xfId="420"/>
    <cellStyle name="Normal 55" xfId="66"/>
    <cellStyle name="Normal 55 2" xfId="336"/>
    <cellStyle name="Normal 55 2 2" xfId="421"/>
    <cellStyle name="Normal 56" xfId="67"/>
    <cellStyle name="Normal 56 2" xfId="337"/>
    <cellStyle name="Normal 56 2 2" xfId="422"/>
    <cellStyle name="Normal 57" xfId="68"/>
    <cellStyle name="Normal 57 2" xfId="338"/>
    <cellStyle name="Normal 57 2 2" xfId="423"/>
    <cellStyle name="Normal 58" xfId="69"/>
    <cellStyle name="Normal 58 2" xfId="339"/>
    <cellStyle name="Normal 58 2 2" xfId="424"/>
    <cellStyle name="Normal 59" xfId="70"/>
    <cellStyle name="Normal 59 2" xfId="340"/>
    <cellStyle name="Normal 59 2 2" xfId="425"/>
    <cellStyle name="Normal 6" xfId="19"/>
    <cellStyle name="Normal 6 2" xfId="294"/>
    <cellStyle name="Normal 6 2 2" xfId="378"/>
    <cellStyle name="Normal 60" xfId="71"/>
    <cellStyle name="Normal 60 2" xfId="341"/>
    <cellStyle name="Normal 60 2 2" xfId="426"/>
    <cellStyle name="Normal 61" xfId="72"/>
    <cellStyle name="Normal 61 2" xfId="342"/>
    <cellStyle name="Normal 61 2 2" xfId="427"/>
    <cellStyle name="Normal 62" xfId="73"/>
    <cellStyle name="Normal 62 2" xfId="343"/>
    <cellStyle name="Normal 62 2 2" xfId="428"/>
    <cellStyle name="Normal 63" xfId="74"/>
    <cellStyle name="Normal 63 2" xfId="344"/>
    <cellStyle name="Normal 63 2 2" xfId="429"/>
    <cellStyle name="Normal 64" xfId="75"/>
    <cellStyle name="Normal 64 2" xfId="345"/>
    <cellStyle name="Normal 64 2 2" xfId="430"/>
    <cellStyle name="Normal 65" xfId="76"/>
    <cellStyle name="Normal 65 2" xfId="346"/>
    <cellStyle name="Normal 65 2 2" xfId="431"/>
    <cellStyle name="Normal 66" xfId="77"/>
    <cellStyle name="Normal 66 2" xfId="347"/>
    <cellStyle name="Normal 66 2 2" xfId="432"/>
    <cellStyle name="Normal 67" xfId="78"/>
    <cellStyle name="Normal 67 2" xfId="348"/>
    <cellStyle name="Normal 67 2 2" xfId="433"/>
    <cellStyle name="Normal 68" xfId="79"/>
    <cellStyle name="Normal 68 2" xfId="349"/>
    <cellStyle name="Normal 68 2 2" xfId="434"/>
    <cellStyle name="Normal 69" xfId="80"/>
    <cellStyle name="Normal 69 2" xfId="350"/>
    <cellStyle name="Normal 69 2 2" xfId="435"/>
    <cellStyle name="Normal 7" xfId="20"/>
    <cellStyle name="Normal 7 2" xfId="295"/>
    <cellStyle name="Normal 7 2 2" xfId="379"/>
    <cellStyle name="Normal 70" xfId="81"/>
    <cellStyle name="Normal 70 2" xfId="351"/>
    <cellStyle name="Normal 70 2 2" xfId="436"/>
    <cellStyle name="Normal 71" xfId="82"/>
    <cellStyle name="Normal 71 2" xfId="352"/>
    <cellStyle name="Normal 71 2 2" xfId="437"/>
    <cellStyle name="Normal 72" xfId="83"/>
    <cellStyle name="Normal 72 2" xfId="226"/>
    <cellStyle name="Normal 73" xfId="84"/>
    <cellStyle name="Normal 73 2" xfId="227"/>
    <cellStyle name="Normal 74" xfId="85"/>
    <cellStyle name="Normal 74 2" xfId="228"/>
    <cellStyle name="Normal 75" xfId="86"/>
    <cellStyle name="Normal 75 2" xfId="229"/>
    <cellStyle name="Normal 76" xfId="87"/>
    <cellStyle name="Normal 76 2" xfId="230"/>
    <cellStyle name="Normal 77" xfId="88"/>
    <cellStyle name="Normal 77 2" xfId="231"/>
    <cellStyle name="Normal 78" xfId="89"/>
    <cellStyle name="Normal 78 2" xfId="232"/>
    <cellStyle name="Normal 79" xfId="90"/>
    <cellStyle name="Normal 79 2" xfId="233"/>
    <cellStyle name="Normal 8" xfId="21"/>
    <cellStyle name="Normal 8 2" xfId="296"/>
    <cellStyle name="Normal 8 2 2" xfId="380"/>
    <cellStyle name="Normal 80" xfId="91"/>
    <cellStyle name="Normal 80 2" xfId="234"/>
    <cellStyle name="Normal 81" xfId="92"/>
    <cellStyle name="Normal 81 2" xfId="235"/>
    <cellStyle name="Normal 82" xfId="93"/>
    <cellStyle name="Normal 82 2" xfId="236"/>
    <cellStyle name="Normal 83" xfId="94"/>
    <cellStyle name="Normal 83 2" xfId="237"/>
    <cellStyle name="Normal 84" xfId="95"/>
    <cellStyle name="Normal 84 2" xfId="238"/>
    <cellStyle name="Normal 85" xfId="96"/>
    <cellStyle name="Normal 85 2" xfId="239"/>
    <cellStyle name="Normal 86" xfId="97"/>
    <cellStyle name="Normal 86 2" xfId="240"/>
    <cellStyle name="Normal 87" xfId="98"/>
    <cellStyle name="Normal 87 2" xfId="241"/>
    <cellStyle name="Normal 88" xfId="99"/>
    <cellStyle name="Normal 88 2" xfId="242"/>
    <cellStyle name="Normal 89" xfId="100"/>
    <cellStyle name="Normal 89 2" xfId="243"/>
    <cellStyle name="Normal 9" xfId="22"/>
    <cellStyle name="Normal 9 2" xfId="297"/>
    <cellStyle name="Normal 9 2 2" xfId="381"/>
    <cellStyle name="Normal 90" xfId="101"/>
    <cellStyle name="Normal 90 2" xfId="244"/>
    <cellStyle name="Normal 91" xfId="102"/>
    <cellStyle name="Normal 91 2" xfId="245"/>
    <cellStyle name="Normal 92" xfId="103"/>
    <cellStyle name="Normal 92 2" xfId="246"/>
    <cellStyle name="Normal 93" xfId="104"/>
    <cellStyle name="Normal 93 2" xfId="247"/>
    <cellStyle name="Normal 94" xfId="105"/>
    <cellStyle name="Normal 94 2" xfId="248"/>
    <cellStyle name="Normal 95" xfId="106"/>
    <cellStyle name="Normal 95 2" xfId="249"/>
    <cellStyle name="Normal 96" xfId="107"/>
    <cellStyle name="Normal 96 2" xfId="250"/>
    <cellStyle name="Normal 97" xfId="108"/>
    <cellStyle name="Normal 97 2" xfId="251"/>
    <cellStyle name="Normal 98" xfId="109"/>
    <cellStyle name="Normal 98 2" xfId="252"/>
    <cellStyle name="Normal 99" xfId="110"/>
    <cellStyle name="Normal 99 2" xfId="253"/>
    <cellStyle name="Note 2" xfId="189"/>
    <cellStyle name="Note 2 2" xfId="190"/>
    <cellStyle name="Note 2 3" xfId="191"/>
    <cellStyle name="Note 2 4" xfId="218"/>
    <cellStyle name="Note 3" xfId="192"/>
    <cellStyle name="Note 4" xfId="193"/>
    <cellStyle name="Note 5" xfId="188"/>
    <cellStyle name="Output 2" xfId="194"/>
    <cellStyle name="Percent" xfId="473" builtinId="5"/>
    <cellStyle name="Percent 2" xfId="24"/>
    <cellStyle name="Percent 2 2" xfId="25"/>
    <cellStyle name="Percent 2 2 2" xfId="196"/>
    <cellStyle name="Percent 2 3" xfId="197"/>
    <cellStyle name="Percent 2 4" xfId="195"/>
    <cellStyle name="Percent 3" xfId="26"/>
    <cellStyle name="Percent 3 2" xfId="198"/>
    <cellStyle name="Percent 4" xfId="23"/>
    <cellStyle name="Percent 4 2" xfId="199"/>
    <cellStyle name="Percent 5" xfId="361"/>
    <cellStyle name="Style 1" xfId="27"/>
    <cellStyle name="Style 1 2" xfId="201"/>
    <cellStyle name="Style 1 2 2" xfId="202"/>
    <cellStyle name="Style 1 2 3" xfId="203"/>
    <cellStyle name="Style 1 2 4" xfId="219"/>
    <cellStyle name="Style 1 3" xfId="204"/>
    <cellStyle name="Style 1 4" xfId="205"/>
    <cellStyle name="Style 1 5" xfId="200"/>
    <cellStyle name="Title 2" xfId="206"/>
    <cellStyle name="Total 2" xfId="207"/>
    <cellStyle name="Warning Text 2" xfId="208"/>
  </cellStyles>
  <dxfs count="0"/>
  <tableStyles count="0" defaultTableStyle="TableStyleMedium9" defaultPivotStyle="PivotStyleLight16"/>
  <colors>
    <mruColors>
      <color rgb="FFFFFF9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352425</xdr:colOff>
      <xdr:row>4</xdr:row>
      <xdr:rowOff>85090</xdr:rowOff>
    </xdr:to>
    <xdr:pic>
      <xdr:nvPicPr>
        <xdr:cNvPr id="4" name="Picture 3" descr="C:\Users\dianap\AppData\Local\Microsoft\Windows\Temporary Internet Files\Content.Outlook\J10GMA6S\ComComNZ-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90500"/>
          <a:ext cx="2181225" cy="6565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8:B17"/>
  <sheetViews>
    <sheetView tabSelected="1" workbookViewId="0"/>
  </sheetViews>
  <sheetFormatPr defaultRowHeight="15" x14ac:dyDescent="0.25"/>
  <cols>
    <col min="1" max="1" width="1.85546875" style="3" customWidth="1"/>
    <col min="2" max="16384" width="9.140625" style="3"/>
  </cols>
  <sheetData>
    <row r="8" spans="2:2" ht="18.75" x14ac:dyDescent="0.3">
      <c r="B8" s="128"/>
    </row>
    <row r="10" spans="2:2" ht="26.25" x14ac:dyDescent="0.4">
      <c r="B10" s="189" t="s">
        <v>379</v>
      </c>
    </row>
    <row r="11" spans="2:2" ht="11.25" customHeight="1" x14ac:dyDescent="0.35">
      <c r="B11" s="101"/>
    </row>
    <row r="12" spans="2:2" ht="18.75" x14ac:dyDescent="0.3">
      <c r="B12" s="188" t="s">
        <v>417</v>
      </c>
    </row>
    <row r="17" spans="2:2" x14ac:dyDescent="0.25">
      <c r="B17" s="3" t="s">
        <v>490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IR187"/>
  <sheetViews>
    <sheetView zoomScale="85" zoomScaleNormal="85" workbookViewId="0"/>
  </sheetViews>
  <sheetFormatPr defaultRowHeight="15" x14ac:dyDescent="0.25"/>
  <cols>
    <col min="1" max="1" width="2.140625" style="3" customWidth="1"/>
    <col min="2" max="2" width="20.140625" style="3" customWidth="1"/>
    <col min="3" max="3" width="27.42578125" style="3" customWidth="1"/>
    <col min="4" max="5" width="11" style="3" customWidth="1"/>
    <col min="6" max="6" width="20.5703125" style="3" customWidth="1"/>
    <col min="7" max="7" width="22.85546875" style="3" customWidth="1"/>
    <col min="8" max="9" width="11" style="3" customWidth="1"/>
    <col min="10" max="10" width="20.85546875" style="3" customWidth="1"/>
    <col min="11" max="11" width="22.42578125" style="3" customWidth="1"/>
    <col min="12" max="13" width="11" style="3" customWidth="1"/>
    <col min="14" max="14" width="19.85546875" style="3" bestFit="1" customWidth="1"/>
    <col min="15" max="15" width="23" style="3" customWidth="1"/>
    <col min="16" max="16" width="11" style="3" customWidth="1"/>
    <col min="17" max="17" width="16.5703125" style="3" customWidth="1"/>
    <col min="18" max="18" width="20" style="3" customWidth="1"/>
    <col min="19" max="19" width="23.5703125" style="3" customWidth="1"/>
    <col min="20" max="21" width="11" style="3" customWidth="1"/>
    <col min="22" max="22" width="20.140625" style="3" customWidth="1"/>
    <col min="23" max="23" width="22.7109375" style="3" customWidth="1"/>
    <col min="24" max="25" width="11" style="3" customWidth="1"/>
    <col min="26" max="26" width="19.140625" style="3" customWidth="1"/>
    <col min="27" max="27" width="23" style="3" customWidth="1"/>
    <col min="28" max="28" width="11.7109375" style="3" customWidth="1"/>
    <col min="29" max="29" width="12.5703125" style="3" customWidth="1"/>
    <col min="30" max="30" width="20.85546875" style="3" bestFit="1" customWidth="1"/>
    <col min="31" max="31" width="21.85546875" style="3" bestFit="1" customWidth="1"/>
    <col min="32" max="32" width="11.7109375" style="3" customWidth="1"/>
    <col min="33" max="33" width="12.5703125" style="3" customWidth="1"/>
    <col min="34" max="34" width="20" style="3" bestFit="1" customWidth="1"/>
    <col min="35" max="35" width="20.85546875" style="3" customWidth="1"/>
    <col min="36" max="36" width="10.5703125" style="3" customWidth="1"/>
    <col min="37" max="37" width="12.140625" style="3" customWidth="1"/>
    <col min="38" max="38" width="20" style="3" customWidth="1"/>
    <col min="39" max="39" width="20.85546875" style="3" customWidth="1"/>
    <col min="40" max="40" width="10.28515625" style="3" customWidth="1"/>
    <col min="41" max="41" width="12.5703125" style="3" customWidth="1"/>
    <col min="42" max="42" width="20" style="3" bestFit="1" customWidth="1"/>
    <col min="43" max="43" width="20.42578125" style="3" bestFit="1" customWidth="1"/>
    <col min="44" max="44" width="9.5703125" style="3" bestFit="1" customWidth="1"/>
    <col min="45" max="45" width="10.85546875" style="3" customWidth="1"/>
    <col min="46" max="46" width="20" style="3" bestFit="1" customWidth="1"/>
    <col min="47" max="47" width="20.85546875" style="3" bestFit="1" customWidth="1"/>
    <col min="48" max="48" width="9.5703125" style="3" bestFit="1" customWidth="1"/>
    <col min="49" max="49" width="10.85546875" style="3" customWidth="1"/>
    <col min="50" max="50" width="20.85546875" style="3" bestFit="1" customWidth="1"/>
    <col min="51" max="51" width="25" style="3" bestFit="1" customWidth="1"/>
    <col min="52" max="52" width="9.5703125" style="3" bestFit="1" customWidth="1"/>
    <col min="53" max="53" width="10.85546875" style="3" customWidth="1"/>
    <col min="54" max="54" width="20" style="3" bestFit="1" customWidth="1"/>
    <col min="55" max="55" width="21.140625" style="3" bestFit="1" customWidth="1"/>
    <col min="56" max="56" width="9.5703125" style="3" bestFit="1" customWidth="1"/>
    <col min="57" max="57" width="10.85546875" style="3" customWidth="1"/>
    <col min="58" max="58" width="20" style="3" bestFit="1" customWidth="1"/>
    <col min="59" max="59" width="25" style="3" bestFit="1" customWidth="1"/>
    <col min="60" max="60" width="9.5703125" style="3" bestFit="1" customWidth="1"/>
    <col min="61" max="61" width="10.85546875" style="3" customWidth="1"/>
    <col min="62" max="62" width="20.28515625" style="3" customWidth="1"/>
    <col min="63" max="63" width="21.140625" style="3" bestFit="1" customWidth="1"/>
    <col min="64" max="64" width="9.5703125" style="3" bestFit="1" customWidth="1"/>
    <col min="65" max="65" width="10.85546875" style="3" customWidth="1"/>
    <col min="66" max="66" width="20.5703125" style="3" customWidth="1"/>
    <col min="67" max="67" width="25" style="3" bestFit="1" customWidth="1"/>
    <col min="68" max="68" width="12.5703125" style="3" customWidth="1"/>
    <col min="69" max="69" width="11" style="3" customWidth="1"/>
    <col min="70" max="70" width="21" style="3" customWidth="1"/>
    <col min="71" max="71" width="21.140625" style="3" bestFit="1" customWidth="1"/>
    <col min="72" max="72" width="10.7109375" style="3" customWidth="1"/>
    <col min="73" max="73" width="11.7109375" style="3" customWidth="1"/>
    <col min="74" max="74" width="20.85546875" style="3" customWidth="1"/>
    <col min="75" max="75" width="25.7109375" style="3" bestFit="1" customWidth="1"/>
    <col min="76" max="76" width="10.7109375" style="3" customWidth="1"/>
    <col min="77" max="77" width="11.42578125" style="3" customWidth="1"/>
    <col min="78" max="78" width="20.7109375" style="3" customWidth="1"/>
    <col min="79" max="79" width="25.7109375" style="3" bestFit="1" customWidth="1"/>
    <col min="80" max="80" width="10.7109375" style="3" customWidth="1"/>
    <col min="81" max="81" width="11.42578125" style="3" customWidth="1"/>
    <col min="82" max="82" width="20.42578125" style="3" bestFit="1" customWidth="1"/>
    <col min="83" max="83" width="25.7109375" style="3" bestFit="1" customWidth="1"/>
    <col min="84" max="84" width="9.5703125" style="3" bestFit="1" customWidth="1"/>
    <col min="85" max="85" width="10.5703125" style="3" bestFit="1" customWidth="1"/>
    <col min="86" max="86" width="20.7109375" style="3" customWidth="1"/>
    <col min="87" max="87" width="21.85546875" style="3" bestFit="1" customWidth="1"/>
    <col min="88" max="88" width="10.7109375" style="3" customWidth="1"/>
    <col min="89" max="89" width="11.28515625" style="3" customWidth="1"/>
    <col min="90" max="90" width="20" style="3" customWidth="1"/>
    <col min="91" max="91" width="21" style="3" bestFit="1" customWidth="1"/>
    <col min="92" max="93" width="10.85546875" style="3" customWidth="1"/>
    <col min="94" max="94" width="20" style="3" customWidth="1"/>
    <col min="95" max="95" width="20.85546875" style="3" bestFit="1" customWidth="1"/>
    <col min="96" max="97" width="10.85546875" style="3" customWidth="1"/>
    <col min="98" max="98" width="20.28515625" style="3" customWidth="1"/>
    <col min="99" max="99" width="20.85546875" style="3" bestFit="1" customWidth="1"/>
    <col min="100" max="101" width="10.85546875" style="3" customWidth="1"/>
    <col min="102" max="102" width="20.28515625" style="3" customWidth="1"/>
    <col min="103" max="103" width="20.85546875" style="3" bestFit="1" customWidth="1"/>
    <col min="104" max="105" width="10.85546875" style="3" customWidth="1"/>
    <col min="106" max="106" width="19.7109375" style="3" customWidth="1"/>
    <col min="107" max="107" width="21.42578125" style="3" bestFit="1" customWidth="1"/>
    <col min="108" max="108" width="11.42578125" style="3" customWidth="1"/>
    <col min="109" max="109" width="10.85546875" style="3" customWidth="1"/>
    <col min="110" max="110" width="22.28515625" style="3" customWidth="1"/>
    <col min="111" max="111" width="21.85546875" style="3" bestFit="1" customWidth="1"/>
    <col min="112" max="112" width="10.7109375" style="3" customWidth="1"/>
    <col min="113" max="113" width="11.7109375" style="3" customWidth="1"/>
    <col min="114" max="114" width="21.42578125" style="3" customWidth="1"/>
    <col min="115" max="115" width="20.85546875" style="3" bestFit="1" customWidth="1"/>
    <col min="116" max="116" width="10.5703125" style="3" customWidth="1"/>
    <col min="117" max="117" width="11.140625" style="3" customWidth="1"/>
    <col min="118" max="118" width="21.5703125" style="3" customWidth="1"/>
    <col min="119" max="119" width="21" style="3" bestFit="1" customWidth="1"/>
    <col min="120" max="120" width="10.140625" style="3" customWidth="1"/>
    <col min="121" max="121" width="11.5703125" style="3" customWidth="1"/>
    <col min="122" max="122" width="19.7109375" style="3" customWidth="1"/>
    <col min="123" max="123" width="27.28515625" style="3" bestFit="1" customWidth="1"/>
    <col min="124" max="124" width="10.7109375" style="3" customWidth="1"/>
    <col min="125" max="125" width="11.140625" style="3" customWidth="1"/>
    <col min="126" max="126" width="21" style="3" bestFit="1" customWidth="1"/>
    <col min="127" max="127" width="28.5703125" style="3" bestFit="1" customWidth="1"/>
    <col min="128" max="129" width="11.140625" style="3" customWidth="1"/>
    <col min="130" max="130" width="21" style="3" bestFit="1" customWidth="1"/>
    <col min="131" max="131" width="28.5703125" style="3" bestFit="1" customWidth="1"/>
    <col min="132" max="133" width="11.140625" style="3" customWidth="1"/>
    <col min="134" max="134" width="20.5703125" style="3" customWidth="1"/>
    <col min="135" max="135" width="27.28515625" style="3" bestFit="1" customWidth="1"/>
    <col min="136" max="136" width="10.7109375" style="3" customWidth="1"/>
    <col min="137" max="137" width="13" style="3" customWidth="1"/>
    <col min="138" max="138" width="20.42578125" style="3" customWidth="1"/>
    <col min="139" max="139" width="27.28515625" style="3" bestFit="1" customWidth="1"/>
    <col min="140" max="140" width="10.7109375" style="3" customWidth="1"/>
    <col min="141" max="141" width="11" style="3" customWidth="1"/>
    <col min="142" max="142" width="19.42578125" style="3" customWidth="1"/>
    <col min="143" max="143" width="28.5703125" style="3" bestFit="1" customWidth="1"/>
    <col min="144" max="145" width="11" style="3" customWidth="1"/>
    <col min="146" max="146" width="21.42578125" style="3" customWidth="1"/>
    <col min="147" max="147" width="27.85546875" style="3" customWidth="1"/>
    <col min="148" max="149" width="11" style="3" customWidth="1"/>
    <col min="150" max="150" width="22.140625" style="3" customWidth="1"/>
    <col min="151" max="151" width="20.85546875" style="3" bestFit="1" customWidth="1"/>
    <col min="152" max="153" width="10.85546875" style="3" customWidth="1"/>
    <col min="154" max="154" width="20.85546875" style="3" customWidth="1"/>
    <col min="155" max="155" width="20.85546875" style="3" bestFit="1" customWidth="1"/>
    <col min="156" max="157" width="10.85546875" style="3" customWidth="1"/>
    <col min="158" max="158" width="21.42578125" style="3" customWidth="1"/>
    <col min="159" max="159" width="20.85546875" style="3" bestFit="1" customWidth="1"/>
    <col min="160" max="160" width="10.7109375" style="3" customWidth="1"/>
    <col min="161" max="161" width="10.5703125" style="3" bestFit="1" customWidth="1"/>
    <col min="162" max="162" width="20.5703125" style="3" customWidth="1"/>
    <col min="163" max="163" width="21.28515625" style="3" bestFit="1" customWidth="1"/>
    <col min="164" max="165" width="10.85546875" style="3" customWidth="1"/>
    <col min="166" max="166" width="20.85546875" style="3" customWidth="1"/>
    <col min="167" max="167" width="21" style="3" bestFit="1" customWidth="1"/>
    <col min="168" max="169" width="10.85546875" style="3" customWidth="1"/>
    <col min="170" max="170" width="20" style="3" bestFit="1" customWidth="1"/>
    <col min="171" max="171" width="21" style="3" bestFit="1" customWidth="1"/>
    <col min="172" max="173" width="10.85546875" style="3" customWidth="1"/>
    <col min="174" max="174" width="21.28515625" style="3" customWidth="1"/>
    <col min="175" max="175" width="21.85546875" style="3" bestFit="1" customWidth="1"/>
    <col min="176" max="177" width="10.7109375" style="3" customWidth="1"/>
    <col min="178" max="178" width="20" style="3" customWidth="1"/>
    <col min="179" max="179" width="21" style="3" bestFit="1" customWidth="1"/>
    <col min="180" max="180" width="11" style="3" customWidth="1"/>
    <col min="181" max="181" width="13.140625" style="3" customWidth="1"/>
    <col min="182" max="182" width="20.42578125" style="3" customWidth="1"/>
    <col min="183" max="183" width="24.42578125" style="3" bestFit="1" customWidth="1"/>
    <col min="184" max="184" width="10.85546875" style="3" customWidth="1"/>
    <col min="185" max="185" width="11.28515625" style="3" customWidth="1"/>
    <col min="186" max="186" width="20.85546875" style="3" customWidth="1"/>
    <col min="187" max="187" width="28.140625" style="3" bestFit="1" customWidth="1"/>
    <col min="188" max="188" width="11" style="3" customWidth="1"/>
    <col min="189" max="189" width="13.42578125" style="3" customWidth="1"/>
    <col min="190" max="190" width="20.42578125" style="3" customWidth="1"/>
    <col min="191" max="191" width="28.140625" style="3" bestFit="1" customWidth="1"/>
    <col min="192" max="192" width="10.42578125" style="3" customWidth="1"/>
    <col min="193" max="193" width="11.42578125" style="3" customWidth="1"/>
    <col min="194" max="194" width="21.28515625" style="3" bestFit="1" customWidth="1"/>
    <col min="195" max="195" width="28.140625" style="3" bestFit="1" customWidth="1"/>
    <col min="196" max="197" width="11.42578125" style="3" customWidth="1"/>
    <col min="198" max="198" width="19.5703125" style="3" customWidth="1"/>
    <col min="199" max="199" width="28.140625" style="3" bestFit="1" customWidth="1"/>
    <col min="200" max="200" width="10.42578125" style="3" customWidth="1"/>
    <col min="201" max="201" width="13.28515625" style="3" customWidth="1"/>
    <col min="202" max="202" width="20.7109375" style="3" customWidth="1"/>
    <col min="203" max="203" width="28.140625" style="3" bestFit="1" customWidth="1"/>
    <col min="204" max="204" width="10.42578125" style="3" customWidth="1"/>
    <col min="205" max="205" width="16.7109375" style="3" customWidth="1"/>
    <col min="206" max="206" width="20.5703125" style="3" customWidth="1"/>
    <col min="207" max="207" width="26" style="3" bestFit="1" customWidth="1"/>
    <col min="208" max="208" width="10.7109375" style="3" customWidth="1"/>
    <col min="209" max="209" width="10.85546875" style="3" customWidth="1"/>
    <col min="210" max="210" width="21.140625" style="3" customWidth="1"/>
    <col min="211" max="211" width="26" style="3" bestFit="1" customWidth="1"/>
    <col min="212" max="212" width="13.140625" style="3" customWidth="1"/>
    <col min="213" max="213" width="11" style="3" customWidth="1"/>
    <col min="214" max="214" width="20.42578125" style="3" customWidth="1"/>
    <col min="215" max="215" width="26.7109375" style="3" bestFit="1" customWidth="1"/>
    <col min="216" max="216" width="9.5703125" style="3" bestFit="1" customWidth="1"/>
    <col min="217" max="217" width="11" style="3" customWidth="1"/>
    <col min="218" max="218" width="23.42578125" style="3" customWidth="1"/>
    <col min="219" max="219" width="26.7109375" style="3" bestFit="1" customWidth="1"/>
    <col min="220" max="220" width="9.5703125" style="3" bestFit="1" customWidth="1"/>
    <col min="221" max="221" width="10.85546875" style="3" customWidth="1"/>
    <col min="222" max="16384" width="9.140625" style="3"/>
  </cols>
  <sheetData>
    <row r="1" spans="1:229" ht="23.25" x14ac:dyDescent="0.35">
      <c r="A1" s="101" t="s">
        <v>319</v>
      </c>
      <c r="D1" s="64"/>
      <c r="E1" s="64"/>
      <c r="H1" s="64"/>
      <c r="I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row>
    <row r="3" spans="1:229" x14ac:dyDescent="0.25">
      <c r="B3" s="3" t="s">
        <v>412</v>
      </c>
      <c r="G3" s="147"/>
    </row>
    <row r="4" spans="1:229" x14ac:dyDescent="0.25">
      <c r="HL4" s="2"/>
    </row>
    <row r="5" spans="1:229" s="102" customFormat="1" x14ac:dyDescent="0.25">
      <c r="B5" s="12" t="s">
        <v>11</v>
      </c>
      <c r="C5" s="140"/>
      <c r="D5" s="140"/>
      <c r="E5" s="140"/>
      <c r="F5" s="12" t="s">
        <v>11</v>
      </c>
      <c r="G5" s="140"/>
      <c r="H5" s="140"/>
      <c r="I5" s="141"/>
      <c r="J5" s="140" t="s">
        <v>11</v>
      </c>
      <c r="K5" s="140"/>
      <c r="L5" s="140"/>
      <c r="M5" s="141"/>
      <c r="N5" s="12" t="s">
        <v>11</v>
      </c>
      <c r="O5" s="140"/>
      <c r="P5" s="140"/>
      <c r="Q5" s="141"/>
      <c r="R5" s="140" t="s">
        <v>11</v>
      </c>
      <c r="S5" s="140"/>
      <c r="T5" s="140"/>
      <c r="U5" s="141"/>
      <c r="V5" s="140" t="s">
        <v>11</v>
      </c>
      <c r="W5" s="140"/>
      <c r="X5" s="140"/>
      <c r="Y5" s="141"/>
      <c r="Z5" s="140" t="s">
        <v>12</v>
      </c>
      <c r="AA5" s="140"/>
      <c r="AB5" s="140"/>
      <c r="AC5" s="140"/>
      <c r="AD5" s="12" t="s">
        <v>12</v>
      </c>
      <c r="AE5" s="140"/>
      <c r="AF5" s="140"/>
      <c r="AG5" s="141"/>
      <c r="AH5" s="140" t="s">
        <v>12</v>
      </c>
      <c r="AI5" s="140"/>
      <c r="AJ5" s="140"/>
      <c r="AK5" s="140"/>
      <c r="AL5" s="12" t="s">
        <v>12</v>
      </c>
      <c r="AM5" s="140"/>
      <c r="AN5" s="140"/>
      <c r="AO5" s="141"/>
      <c r="AP5" s="140" t="s">
        <v>12</v>
      </c>
      <c r="AQ5" s="140"/>
      <c r="AR5" s="140"/>
      <c r="AS5" s="141"/>
      <c r="AT5" s="140" t="s">
        <v>12</v>
      </c>
      <c r="AU5" s="140"/>
      <c r="AV5" s="140"/>
      <c r="AW5" s="140"/>
      <c r="AX5" s="12" t="s">
        <v>13</v>
      </c>
      <c r="AY5" s="140"/>
      <c r="AZ5" s="140"/>
      <c r="BA5" s="141"/>
      <c r="BB5" s="140" t="s">
        <v>13</v>
      </c>
      <c r="BC5" s="140"/>
      <c r="BD5" s="140"/>
      <c r="BE5" s="141"/>
      <c r="BF5" s="140" t="s">
        <v>13</v>
      </c>
      <c r="BG5" s="140"/>
      <c r="BH5" s="140"/>
      <c r="BI5" s="140"/>
      <c r="BJ5" s="142" t="s">
        <v>13</v>
      </c>
      <c r="BK5" s="140"/>
      <c r="BL5" s="140"/>
      <c r="BM5" s="141"/>
      <c r="BN5" s="140" t="s">
        <v>13</v>
      </c>
      <c r="BO5" s="140"/>
      <c r="BP5" s="140"/>
      <c r="BQ5" s="141"/>
      <c r="BR5" s="140" t="s">
        <v>14</v>
      </c>
      <c r="BS5" s="140"/>
      <c r="BT5" s="140"/>
      <c r="BU5" s="141"/>
      <c r="BV5" s="140" t="s">
        <v>348</v>
      </c>
      <c r="BW5" s="140"/>
      <c r="BX5" s="140"/>
      <c r="BY5" s="141"/>
      <c r="BZ5" s="140" t="s">
        <v>348</v>
      </c>
      <c r="CA5" s="140"/>
      <c r="CB5" s="140"/>
      <c r="CC5" s="141"/>
      <c r="CD5" s="140" t="s">
        <v>348</v>
      </c>
      <c r="CE5" s="140"/>
      <c r="CF5" s="140"/>
      <c r="CG5" s="140"/>
      <c r="CH5" s="12" t="s">
        <v>15</v>
      </c>
      <c r="CI5" s="140"/>
      <c r="CJ5" s="140"/>
      <c r="CK5" s="141"/>
      <c r="CL5" s="140" t="s">
        <v>15</v>
      </c>
      <c r="CM5" s="140"/>
      <c r="CN5" s="140"/>
      <c r="CO5" s="140"/>
      <c r="CP5" s="12" t="s">
        <v>15</v>
      </c>
      <c r="CQ5" s="140"/>
      <c r="CR5" s="140"/>
      <c r="CS5" s="141"/>
      <c r="CT5" s="140" t="s">
        <v>15</v>
      </c>
      <c r="CU5" s="140"/>
      <c r="CV5" s="140"/>
      <c r="CW5" s="140"/>
      <c r="CX5" s="12" t="s">
        <v>15</v>
      </c>
      <c r="CY5" s="140"/>
      <c r="CZ5" s="140"/>
      <c r="DA5" s="141"/>
      <c r="DB5" s="140" t="s">
        <v>16</v>
      </c>
      <c r="DC5" s="140"/>
      <c r="DD5" s="140"/>
      <c r="DE5" s="140"/>
      <c r="DF5" s="12" t="s">
        <v>16</v>
      </c>
      <c r="DG5" s="140"/>
      <c r="DH5" s="140"/>
      <c r="DI5" s="141"/>
      <c r="DJ5" s="140" t="s">
        <v>16</v>
      </c>
      <c r="DK5" s="140"/>
      <c r="DL5" s="140"/>
      <c r="DM5" s="140"/>
      <c r="DN5" s="12" t="s">
        <v>16</v>
      </c>
      <c r="DO5" s="140"/>
      <c r="DP5" s="140"/>
      <c r="DQ5" s="141"/>
      <c r="DR5" s="140" t="s">
        <v>124</v>
      </c>
      <c r="DS5" s="140"/>
      <c r="DT5" s="140"/>
      <c r="DU5" s="140"/>
      <c r="DV5" s="12" t="s">
        <v>124</v>
      </c>
      <c r="DW5" s="140"/>
      <c r="DX5" s="140"/>
      <c r="DY5" s="141"/>
      <c r="DZ5" s="140" t="s">
        <v>124</v>
      </c>
      <c r="EA5" s="140"/>
      <c r="EB5" s="140"/>
      <c r="EC5" s="140"/>
      <c r="ED5" s="12" t="s">
        <v>124</v>
      </c>
      <c r="EE5" s="140"/>
      <c r="EF5" s="140"/>
      <c r="EG5" s="141"/>
      <c r="EH5" s="140" t="s">
        <v>124</v>
      </c>
      <c r="EI5" s="140"/>
      <c r="EJ5" s="140"/>
      <c r="EK5" s="140"/>
      <c r="EL5" s="12" t="s">
        <v>124</v>
      </c>
      <c r="EM5" s="140"/>
      <c r="EN5" s="140"/>
      <c r="EO5" s="141"/>
      <c r="EP5" s="12" t="s">
        <v>124</v>
      </c>
      <c r="EQ5" s="140"/>
      <c r="ER5" s="140"/>
      <c r="ES5" s="141"/>
      <c r="ET5" s="12" t="s">
        <v>119</v>
      </c>
      <c r="EU5" s="140"/>
      <c r="EV5" s="140"/>
      <c r="EW5" s="140"/>
      <c r="EX5" s="12" t="s">
        <v>119</v>
      </c>
      <c r="EY5" s="140"/>
      <c r="EZ5" s="140"/>
      <c r="FA5" s="141"/>
      <c r="FB5" s="140" t="s">
        <v>119</v>
      </c>
      <c r="FC5" s="140"/>
      <c r="FD5" s="140"/>
      <c r="FE5" s="140"/>
      <c r="FF5" s="12" t="s">
        <v>119</v>
      </c>
      <c r="FG5" s="140"/>
      <c r="FH5" s="140"/>
      <c r="FI5" s="141"/>
      <c r="FJ5" s="140" t="s">
        <v>119</v>
      </c>
      <c r="FK5" s="140"/>
      <c r="FL5" s="140"/>
      <c r="FM5" s="141"/>
      <c r="FN5" s="140" t="s">
        <v>119</v>
      </c>
      <c r="FO5" s="140"/>
      <c r="FP5" s="140"/>
      <c r="FQ5" s="140"/>
      <c r="FR5" s="12" t="s">
        <v>17</v>
      </c>
      <c r="FS5" s="140"/>
      <c r="FT5" s="140"/>
      <c r="FU5" s="141"/>
      <c r="FV5" s="140" t="s">
        <v>17</v>
      </c>
      <c r="FW5" s="140"/>
      <c r="FX5" s="140"/>
      <c r="FY5" s="140"/>
      <c r="FZ5" s="12" t="s">
        <v>9</v>
      </c>
      <c r="GA5" s="140"/>
      <c r="GB5" s="140"/>
      <c r="GC5" s="141"/>
      <c r="GD5" s="140" t="s">
        <v>9</v>
      </c>
      <c r="GE5" s="140"/>
      <c r="GF5" s="140"/>
      <c r="GG5" s="140"/>
      <c r="GH5" s="12" t="s">
        <v>9</v>
      </c>
      <c r="GI5" s="140"/>
      <c r="GJ5" s="140"/>
      <c r="GK5" s="141"/>
      <c r="GL5" s="140" t="s">
        <v>9</v>
      </c>
      <c r="GM5" s="140"/>
      <c r="GN5" s="140"/>
      <c r="GO5" s="140"/>
      <c r="GP5" s="12" t="s">
        <v>9</v>
      </c>
      <c r="GQ5" s="140"/>
      <c r="GR5" s="140"/>
      <c r="GS5" s="141"/>
      <c r="GT5" s="140" t="s">
        <v>9</v>
      </c>
      <c r="GU5" s="140"/>
      <c r="GV5" s="140"/>
      <c r="GW5" s="140"/>
      <c r="GX5" s="12" t="s">
        <v>10</v>
      </c>
      <c r="GY5" s="140"/>
      <c r="GZ5" s="140"/>
      <c r="HA5" s="141"/>
      <c r="HB5" s="140" t="s">
        <v>10</v>
      </c>
      <c r="HC5" s="140"/>
      <c r="HD5" s="140"/>
      <c r="HE5" s="140"/>
      <c r="HF5" s="12" t="s">
        <v>123</v>
      </c>
      <c r="HG5" s="140"/>
      <c r="HH5" s="140"/>
      <c r="HI5" s="141"/>
      <c r="HJ5" s="140" t="s">
        <v>123</v>
      </c>
      <c r="HK5" s="140"/>
      <c r="HL5" s="140"/>
      <c r="HM5" s="141"/>
    </row>
    <row r="6" spans="1:229" x14ac:dyDescent="0.25">
      <c r="A6" s="4"/>
      <c r="B6" s="2"/>
      <c r="C6" s="2"/>
      <c r="D6" s="2"/>
      <c r="E6" s="2"/>
      <c r="F6" s="5"/>
      <c r="G6" s="2"/>
      <c r="H6" s="2"/>
      <c r="I6" s="4"/>
      <c r="J6" s="2"/>
      <c r="K6" s="2"/>
      <c r="L6" s="2"/>
      <c r="M6" s="4"/>
      <c r="N6" s="5"/>
      <c r="O6" s="2"/>
      <c r="P6" s="2"/>
      <c r="Q6" s="4"/>
      <c r="R6" s="2"/>
      <c r="S6" s="2"/>
      <c r="T6" s="2"/>
      <c r="U6" s="4"/>
      <c r="V6" s="2"/>
      <c r="W6" s="2"/>
      <c r="X6" s="2"/>
      <c r="Y6" s="4"/>
      <c r="Z6" s="2"/>
      <c r="AA6" s="2"/>
      <c r="AB6" s="2"/>
      <c r="AC6" s="2"/>
      <c r="AD6" s="5"/>
      <c r="AE6" s="2"/>
      <c r="AF6" s="2"/>
      <c r="AG6" s="4"/>
      <c r="AH6" s="2"/>
      <c r="AI6" s="2"/>
      <c r="AJ6" s="2"/>
      <c r="AK6" s="2"/>
      <c r="AL6" s="5"/>
      <c r="AM6" s="2"/>
      <c r="AN6" s="2"/>
      <c r="AO6" s="4"/>
      <c r="AP6" s="2"/>
      <c r="AQ6" s="2"/>
      <c r="AR6" s="2"/>
      <c r="AS6" s="4"/>
      <c r="AT6" s="2"/>
      <c r="AU6" s="2"/>
      <c r="AV6" s="2"/>
      <c r="AW6" s="2"/>
      <c r="AX6" s="5"/>
      <c r="AY6" s="2"/>
      <c r="AZ6" s="2"/>
      <c r="BA6" s="4"/>
      <c r="BB6" s="2"/>
      <c r="BC6" s="2"/>
      <c r="BD6" s="2"/>
      <c r="BE6" s="4"/>
      <c r="BF6" s="2"/>
      <c r="BG6" s="2"/>
      <c r="BH6" s="2"/>
      <c r="BI6" s="2"/>
      <c r="BJ6" s="5"/>
      <c r="BK6" s="2"/>
      <c r="BL6" s="2"/>
      <c r="BM6" s="4"/>
      <c r="BN6" s="2"/>
      <c r="BO6" s="2"/>
      <c r="BP6" s="2"/>
      <c r="BQ6" s="4"/>
      <c r="BR6" s="2"/>
      <c r="BS6" s="2"/>
      <c r="BT6" s="2"/>
      <c r="BU6" s="4"/>
      <c r="BV6" s="2"/>
      <c r="BW6" s="2"/>
      <c r="BX6" s="2"/>
      <c r="BY6" s="4"/>
      <c r="BZ6" s="2"/>
      <c r="CA6" s="2"/>
      <c r="CB6" s="2"/>
      <c r="CC6" s="4"/>
      <c r="CD6" s="2"/>
      <c r="CE6" s="2"/>
      <c r="CF6" s="2"/>
      <c r="CG6" s="2"/>
      <c r="CH6" s="5"/>
      <c r="CI6" s="2"/>
      <c r="CJ6" s="2"/>
      <c r="CK6" s="4"/>
      <c r="CL6" s="2"/>
      <c r="CM6" s="2"/>
      <c r="CN6" s="2"/>
      <c r="CO6" s="2"/>
      <c r="CP6" s="5"/>
      <c r="CQ6" s="2"/>
      <c r="CR6" s="2"/>
      <c r="CS6" s="4"/>
      <c r="CT6" s="2"/>
      <c r="CU6" s="2"/>
      <c r="CV6" s="2"/>
      <c r="CW6" s="2"/>
      <c r="CX6" s="5"/>
      <c r="CY6" s="2"/>
      <c r="CZ6" s="2"/>
      <c r="DA6" s="4"/>
      <c r="DB6" s="2"/>
      <c r="DC6" s="2"/>
      <c r="DD6" s="2"/>
      <c r="DE6" s="2"/>
      <c r="DF6" s="5"/>
      <c r="DG6" s="2"/>
      <c r="DH6" s="2"/>
      <c r="DI6" s="4"/>
      <c r="DJ6" s="2"/>
      <c r="DK6" s="2"/>
      <c r="DL6" s="2"/>
      <c r="DM6" s="2"/>
      <c r="DN6" s="5"/>
      <c r="DO6" s="2"/>
      <c r="DP6" s="2"/>
      <c r="DQ6" s="4"/>
      <c r="DR6" s="2"/>
      <c r="DS6" s="2"/>
      <c r="DT6" s="2"/>
      <c r="DU6" s="2"/>
      <c r="DV6" s="5"/>
      <c r="DW6" s="2"/>
      <c r="DX6" s="2"/>
      <c r="DY6" s="4"/>
      <c r="DZ6" s="2"/>
      <c r="EA6" s="2"/>
      <c r="EB6" s="2"/>
      <c r="EC6" s="2"/>
      <c r="ED6" s="5"/>
      <c r="EE6" s="2"/>
      <c r="EF6" s="2"/>
      <c r="EG6" s="4"/>
      <c r="EH6" s="2"/>
      <c r="EI6" s="2"/>
      <c r="EJ6" s="2"/>
      <c r="EK6" s="2"/>
      <c r="EL6" s="5"/>
      <c r="EM6" s="2"/>
      <c r="EN6" s="2"/>
      <c r="EO6" s="4"/>
      <c r="EP6" s="5"/>
      <c r="EQ6" s="2"/>
      <c r="ER6" s="2"/>
      <c r="ES6" s="4"/>
      <c r="ET6" s="2"/>
      <c r="EU6" s="2"/>
      <c r="EV6" s="2"/>
      <c r="EW6" s="2"/>
      <c r="EX6" s="5"/>
      <c r="EY6" s="2"/>
      <c r="EZ6" s="2"/>
      <c r="FA6" s="4"/>
      <c r="FB6" s="2"/>
      <c r="FC6" s="2"/>
      <c r="FD6" s="2"/>
      <c r="FE6" s="2"/>
      <c r="FF6" s="5"/>
      <c r="FG6" s="2"/>
      <c r="FH6" s="2"/>
      <c r="FI6" s="4"/>
      <c r="FJ6" s="2"/>
      <c r="FK6" s="2"/>
      <c r="FL6" s="2"/>
      <c r="FM6" s="2"/>
      <c r="FN6" s="5"/>
      <c r="FO6" s="2"/>
      <c r="FP6" s="2"/>
      <c r="FQ6" s="2"/>
      <c r="FR6" s="5"/>
      <c r="FS6" s="2"/>
      <c r="FT6" s="2"/>
      <c r="FU6" s="4"/>
      <c r="FV6" s="2"/>
      <c r="FW6" s="2"/>
      <c r="FX6" s="2"/>
      <c r="FY6" s="2"/>
      <c r="FZ6" s="5"/>
      <c r="GA6" s="2"/>
      <c r="GB6" s="2"/>
      <c r="GC6" s="4"/>
      <c r="GD6" s="2"/>
      <c r="GE6" s="2"/>
      <c r="GF6" s="2"/>
      <c r="GG6" s="2"/>
      <c r="GH6" s="5"/>
      <c r="GI6" s="2"/>
      <c r="GJ6" s="2"/>
      <c r="GK6" s="4"/>
      <c r="GL6" s="2"/>
      <c r="GM6" s="2"/>
      <c r="GN6" s="2"/>
      <c r="GO6" s="2"/>
      <c r="GP6" s="5"/>
      <c r="GQ6" s="2"/>
      <c r="GR6" s="2"/>
      <c r="GS6" s="4"/>
      <c r="GT6" s="2"/>
      <c r="GU6" s="2"/>
      <c r="GV6" s="2"/>
      <c r="GW6" s="2"/>
      <c r="GX6" s="5"/>
      <c r="GY6" s="2"/>
      <c r="GZ6" s="2"/>
      <c r="HA6" s="4"/>
      <c r="HB6" s="2"/>
      <c r="HC6" s="2"/>
      <c r="HD6" s="2"/>
      <c r="HE6" s="2"/>
      <c r="HF6" s="5"/>
      <c r="HG6" s="2"/>
      <c r="HH6" s="2"/>
      <c r="HI6" s="4"/>
      <c r="HJ6" s="2"/>
      <c r="HK6" s="2"/>
      <c r="HL6" s="2"/>
      <c r="HM6" s="4"/>
    </row>
    <row r="7" spans="1:229" x14ac:dyDescent="0.25">
      <c r="A7" s="4"/>
      <c r="B7" s="138" t="s">
        <v>134</v>
      </c>
      <c r="C7" s="138" t="s">
        <v>20</v>
      </c>
      <c r="D7" s="70"/>
      <c r="E7" s="70"/>
      <c r="F7" s="143" t="s">
        <v>134</v>
      </c>
      <c r="G7" s="138" t="s">
        <v>21</v>
      </c>
      <c r="H7" s="47"/>
      <c r="I7" s="144"/>
      <c r="J7" s="138" t="s">
        <v>134</v>
      </c>
      <c r="K7" s="138" t="s">
        <v>22</v>
      </c>
      <c r="L7" s="70"/>
      <c r="M7" s="144"/>
      <c r="N7" s="143" t="s">
        <v>134</v>
      </c>
      <c r="O7" s="138" t="s">
        <v>23</v>
      </c>
      <c r="P7" s="47"/>
      <c r="Q7" s="144"/>
      <c r="R7" s="138" t="s">
        <v>134</v>
      </c>
      <c r="S7" s="138" t="s">
        <v>50</v>
      </c>
      <c r="T7" s="47"/>
      <c r="U7" s="144"/>
      <c r="V7" s="138" t="s">
        <v>134</v>
      </c>
      <c r="W7" s="138" t="s">
        <v>80</v>
      </c>
      <c r="X7" s="70"/>
      <c r="Y7" s="144"/>
      <c r="Z7" s="138" t="s">
        <v>134</v>
      </c>
      <c r="AA7" s="138" t="s">
        <v>24</v>
      </c>
      <c r="AB7" s="70"/>
      <c r="AC7" s="70"/>
      <c r="AD7" s="143" t="s">
        <v>134</v>
      </c>
      <c r="AE7" s="138" t="s">
        <v>25</v>
      </c>
      <c r="AF7" s="47"/>
      <c r="AG7" s="144"/>
      <c r="AH7" s="138" t="s">
        <v>134</v>
      </c>
      <c r="AI7" s="138" t="s">
        <v>26</v>
      </c>
      <c r="AJ7" s="70"/>
      <c r="AK7" s="70"/>
      <c r="AL7" s="143" t="s">
        <v>134</v>
      </c>
      <c r="AM7" s="138" t="s">
        <v>45</v>
      </c>
      <c r="AN7" s="47"/>
      <c r="AO7" s="144"/>
      <c r="AP7" s="138" t="s">
        <v>134</v>
      </c>
      <c r="AQ7" s="138" t="s">
        <v>27</v>
      </c>
      <c r="AR7" s="70"/>
      <c r="AS7" s="144"/>
      <c r="AT7" s="138" t="s">
        <v>134</v>
      </c>
      <c r="AU7" s="138" t="s">
        <v>58</v>
      </c>
      <c r="AV7" s="70"/>
      <c r="AW7" s="70"/>
      <c r="AX7" s="143" t="s">
        <v>134</v>
      </c>
      <c r="AY7" s="138" t="s">
        <v>28</v>
      </c>
      <c r="AZ7" s="47"/>
      <c r="BA7" s="144"/>
      <c r="BB7" s="138" t="s">
        <v>134</v>
      </c>
      <c r="BC7" s="138" t="s">
        <v>29</v>
      </c>
      <c r="BD7" s="47"/>
      <c r="BE7" s="144"/>
      <c r="BF7" s="138" t="s">
        <v>134</v>
      </c>
      <c r="BG7" s="138" t="s">
        <v>55</v>
      </c>
      <c r="BH7" s="47"/>
      <c r="BI7" s="144"/>
      <c r="BJ7" s="138" t="s">
        <v>134</v>
      </c>
      <c r="BK7" s="138" t="s">
        <v>30</v>
      </c>
      <c r="BL7" s="47"/>
      <c r="BM7" s="144"/>
      <c r="BN7" s="138" t="s">
        <v>134</v>
      </c>
      <c r="BO7" s="138" t="s">
        <v>56</v>
      </c>
      <c r="BP7" s="47"/>
      <c r="BQ7" s="144"/>
      <c r="BR7" s="138" t="s">
        <v>134</v>
      </c>
      <c r="BS7" s="138" t="s">
        <v>31</v>
      </c>
      <c r="BT7" s="70"/>
      <c r="BU7" s="144"/>
      <c r="BV7" s="138" t="s">
        <v>134</v>
      </c>
      <c r="BW7" s="138" t="s">
        <v>59</v>
      </c>
      <c r="BX7" s="70"/>
      <c r="BY7" s="70"/>
      <c r="BZ7" s="143" t="s">
        <v>134</v>
      </c>
      <c r="CA7" s="138" t="s">
        <v>60</v>
      </c>
      <c r="CB7" s="47"/>
      <c r="CC7" s="144"/>
      <c r="CD7" s="138" t="s">
        <v>134</v>
      </c>
      <c r="CE7" s="138" t="s">
        <v>64</v>
      </c>
      <c r="CF7" s="70"/>
      <c r="CG7" s="70"/>
      <c r="CH7" s="143" t="s">
        <v>134</v>
      </c>
      <c r="CI7" s="138" t="s">
        <v>32</v>
      </c>
      <c r="CJ7" s="47"/>
      <c r="CK7" s="144"/>
      <c r="CL7" s="138" t="s">
        <v>134</v>
      </c>
      <c r="CM7" s="138" t="s">
        <v>52</v>
      </c>
      <c r="CN7" s="70"/>
      <c r="CO7" s="70"/>
      <c r="CP7" s="143" t="s">
        <v>134</v>
      </c>
      <c r="CQ7" s="138" t="s">
        <v>61</v>
      </c>
      <c r="CR7" s="47"/>
      <c r="CS7" s="144"/>
      <c r="CT7" s="138" t="s">
        <v>134</v>
      </c>
      <c r="CU7" s="138" t="s">
        <v>65</v>
      </c>
      <c r="CV7" s="70"/>
      <c r="CW7" s="70"/>
      <c r="CX7" s="143" t="s">
        <v>134</v>
      </c>
      <c r="CY7" s="138" t="s">
        <v>62</v>
      </c>
      <c r="CZ7" s="47"/>
      <c r="DA7" s="144"/>
      <c r="DB7" s="138" t="s">
        <v>134</v>
      </c>
      <c r="DC7" s="138" t="s">
        <v>33</v>
      </c>
      <c r="DD7" s="70"/>
      <c r="DE7" s="70"/>
      <c r="DF7" s="143" t="s">
        <v>134</v>
      </c>
      <c r="DG7" s="138" t="s">
        <v>19</v>
      </c>
      <c r="DH7" s="47"/>
      <c r="DI7" s="144"/>
      <c r="DJ7" s="138" t="s">
        <v>134</v>
      </c>
      <c r="DK7" s="138" t="s">
        <v>18</v>
      </c>
      <c r="DL7" s="70"/>
      <c r="DM7" s="70"/>
      <c r="DN7" s="143" t="s">
        <v>134</v>
      </c>
      <c r="DO7" s="138" t="s">
        <v>57</v>
      </c>
      <c r="DP7" s="47"/>
      <c r="DQ7" s="144"/>
      <c r="DR7" s="138" t="s">
        <v>134</v>
      </c>
      <c r="DS7" s="138" t="s">
        <v>34</v>
      </c>
      <c r="DT7" s="70"/>
      <c r="DU7" s="70"/>
      <c r="DV7" s="143" t="s">
        <v>134</v>
      </c>
      <c r="DW7" s="138" t="s">
        <v>125</v>
      </c>
      <c r="DX7" s="47"/>
      <c r="DY7" s="144"/>
      <c r="DZ7" s="138" t="s">
        <v>134</v>
      </c>
      <c r="EA7" s="138" t="s">
        <v>126</v>
      </c>
      <c r="EB7" s="70"/>
      <c r="EC7" s="70"/>
      <c r="ED7" s="143" t="s">
        <v>134</v>
      </c>
      <c r="EE7" s="138" t="s">
        <v>35</v>
      </c>
      <c r="EF7" s="47"/>
      <c r="EG7" s="144"/>
      <c r="EH7" s="138" t="s">
        <v>134</v>
      </c>
      <c r="EI7" s="138" t="s">
        <v>36</v>
      </c>
      <c r="EJ7" s="70"/>
      <c r="EK7" s="70"/>
      <c r="EL7" s="143" t="s">
        <v>134</v>
      </c>
      <c r="EM7" s="138" t="s">
        <v>127</v>
      </c>
      <c r="EN7" s="47"/>
      <c r="EO7" s="144"/>
      <c r="EP7" s="143" t="s">
        <v>134</v>
      </c>
      <c r="EQ7" s="138" t="s">
        <v>367</v>
      </c>
      <c r="ER7" s="47"/>
      <c r="ES7" s="144"/>
      <c r="ET7" s="138" t="s">
        <v>134</v>
      </c>
      <c r="EU7" s="138" t="s">
        <v>37</v>
      </c>
      <c r="EV7" s="70"/>
      <c r="EW7" s="70"/>
      <c r="EX7" s="143" t="s">
        <v>134</v>
      </c>
      <c r="EY7" s="138" t="s">
        <v>48</v>
      </c>
      <c r="EZ7" s="47"/>
      <c r="FA7" s="144"/>
      <c r="FB7" s="138" t="s">
        <v>134</v>
      </c>
      <c r="FC7" s="138" t="s">
        <v>49</v>
      </c>
      <c r="FD7" s="70"/>
      <c r="FE7" s="70"/>
      <c r="FF7" s="143" t="s">
        <v>134</v>
      </c>
      <c r="FG7" s="138" t="s">
        <v>38</v>
      </c>
      <c r="FH7" s="47"/>
      <c r="FI7" s="144"/>
      <c r="FJ7" s="138" t="s">
        <v>134</v>
      </c>
      <c r="FK7" s="138" t="s">
        <v>46</v>
      </c>
      <c r="FL7" s="70"/>
      <c r="FM7" s="70"/>
      <c r="FN7" s="49" t="s">
        <v>134</v>
      </c>
      <c r="FO7" s="70" t="s">
        <v>374</v>
      </c>
      <c r="FP7" s="70"/>
      <c r="FQ7" s="70"/>
      <c r="FR7" s="143" t="s">
        <v>134</v>
      </c>
      <c r="FS7" s="138" t="s">
        <v>47</v>
      </c>
      <c r="FT7" s="47"/>
      <c r="FU7" s="144"/>
      <c r="FV7" s="138" t="s">
        <v>134</v>
      </c>
      <c r="FW7" s="138" t="s">
        <v>39</v>
      </c>
      <c r="FX7" s="70"/>
      <c r="FY7" s="70"/>
      <c r="FZ7" s="143" t="s">
        <v>134</v>
      </c>
      <c r="GA7" s="138" t="s">
        <v>40</v>
      </c>
      <c r="GB7" s="47"/>
      <c r="GC7" s="144"/>
      <c r="GD7" s="138" t="s">
        <v>134</v>
      </c>
      <c r="GE7" s="138" t="s">
        <v>41</v>
      </c>
      <c r="GF7" s="70"/>
      <c r="GG7" s="70"/>
      <c r="GH7" s="143" t="s">
        <v>134</v>
      </c>
      <c r="GI7" s="138" t="s">
        <v>42</v>
      </c>
      <c r="GJ7" s="47"/>
      <c r="GK7" s="144"/>
      <c r="GL7" s="138" t="s">
        <v>134</v>
      </c>
      <c r="GM7" s="138" t="s">
        <v>122</v>
      </c>
      <c r="GN7" s="70"/>
      <c r="GO7" s="70"/>
      <c r="GP7" s="143" t="s">
        <v>134</v>
      </c>
      <c r="GQ7" s="138" t="s">
        <v>66</v>
      </c>
      <c r="GR7" s="47"/>
      <c r="GS7" s="144"/>
      <c r="GT7" s="138" t="s">
        <v>134</v>
      </c>
      <c r="GU7" s="138" t="s">
        <v>67</v>
      </c>
      <c r="GV7" s="70"/>
      <c r="GW7" s="70"/>
      <c r="GX7" s="143" t="s">
        <v>134</v>
      </c>
      <c r="GY7" s="138" t="s">
        <v>43</v>
      </c>
      <c r="GZ7" s="47"/>
      <c r="HA7" s="144"/>
      <c r="HB7" s="138" t="s">
        <v>134</v>
      </c>
      <c r="HC7" s="138" t="s">
        <v>44</v>
      </c>
      <c r="HD7" s="70"/>
      <c r="HE7" s="70"/>
      <c r="HF7" s="143" t="s">
        <v>134</v>
      </c>
      <c r="HG7" s="138" t="s">
        <v>51</v>
      </c>
      <c r="HH7" s="47"/>
      <c r="HI7" s="144"/>
      <c r="HJ7" s="138" t="s">
        <v>134</v>
      </c>
      <c r="HK7" s="138" t="s">
        <v>63</v>
      </c>
      <c r="HL7" s="47"/>
      <c r="HM7" s="144"/>
    </row>
    <row r="8" spans="1:229" x14ac:dyDescent="0.25">
      <c r="A8" s="4"/>
      <c r="B8" s="138"/>
      <c r="C8" s="138"/>
      <c r="D8" s="70"/>
      <c r="E8" s="70"/>
      <c r="F8" s="143"/>
      <c r="G8" s="138"/>
      <c r="H8" s="47"/>
      <c r="I8" s="144"/>
      <c r="J8" s="138"/>
      <c r="K8" s="138"/>
      <c r="L8" s="70"/>
      <c r="M8" s="144"/>
      <c r="N8" s="143"/>
      <c r="O8" s="138"/>
      <c r="P8" s="47"/>
      <c r="Q8" s="144"/>
      <c r="R8" s="138"/>
      <c r="S8" s="138"/>
      <c r="T8" s="47"/>
      <c r="U8" s="144"/>
      <c r="V8" s="138"/>
      <c r="W8" s="138"/>
      <c r="X8" s="70"/>
      <c r="Y8" s="144"/>
      <c r="Z8" s="138"/>
      <c r="AA8" s="138"/>
      <c r="AB8" s="70"/>
      <c r="AC8" s="70"/>
      <c r="AD8" s="143"/>
      <c r="AE8" s="138"/>
      <c r="AF8" s="47"/>
      <c r="AG8" s="144"/>
      <c r="AH8" s="138"/>
      <c r="AI8" s="138"/>
      <c r="AJ8" s="70"/>
      <c r="AK8" s="70"/>
      <c r="AL8" s="143"/>
      <c r="AM8" s="138"/>
      <c r="AN8" s="47"/>
      <c r="AO8" s="144"/>
      <c r="AP8" s="138"/>
      <c r="AQ8" s="138"/>
      <c r="AR8" s="70"/>
      <c r="AS8" s="144"/>
      <c r="AT8" s="138"/>
      <c r="AU8" s="138"/>
      <c r="AV8" s="70"/>
      <c r="AW8" s="70"/>
      <c r="AX8" s="143"/>
      <c r="AY8" s="138"/>
      <c r="AZ8" s="47"/>
      <c r="BA8" s="144"/>
      <c r="BB8" s="138"/>
      <c r="BC8" s="138"/>
      <c r="BD8" s="47"/>
      <c r="BE8" s="144"/>
      <c r="BF8" s="138"/>
      <c r="BG8" s="138"/>
      <c r="BH8" s="47"/>
      <c r="BI8" s="144"/>
      <c r="BJ8" s="138"/>
      <c r="BK8" s="138"/>
      <c r="BL8" s="47"/>
      <c r="BM8" s="144"/>
      <c r="BN8" s="138"/>
      <c r="BO8" s="138"/>
      <c r="BP8" s="47"/>
      <c r="BQ8" s="144"/>
      <c r="BR8" s="138"/>
      <c r="BS8" s="138"/>
      <c r="BT8" s="70"/>
      <c r="BU8" s="144"/>
      <c r="BV8" s="138"/>
      <c r="BW8" s="138"/>
      <c r="BX8" s="70"/>
      <c r="BY8" s="70"/>
      <c r="BZ8" s="143"/>
      <c r="CA8" s="138"/>
      <c r="CB8" s="47"/>
      <c r="CC8" s="144"/>
      <c r="CD8" s="138"/>
      <c r="CE8" s="138"/>
      <c r="CF8" s="70"/>
      <c r="CG8" s="70"/>
      <c r="CH8" s="143"/>
      <c r="CI8" s="138"/>
      <c r="CJ8" s="47"/>
      <c r="CK8" s="144"/>
      <c r="CL8" s="138"/>
      <c r="CM8" s="138"/>
      <c r="CN8" s="70"/>
      <c r="CO8" s="70"/>
      <c r="CP8" s="143"/>
      <c r="CQ8" s="138"/>
      <c r="CR8" s="47"/>
      <c r="CS8" s="144"/>
      <c r="CT8" s="138"/>
      <c r="CU8" s="138"/>
      <c r="CV8" s="70"/>
      <c r="CW8" s="70"/>
      <c r="CX8" s="143"/>
      <c r="CY8" s="138"/>
      <c r="CZ8" s="47"/>
      <c r="DA8" s="144"/>
      <c r="DB8" s="138"/>
      <c r="DC8" s="138"/>
      <c r="DD8" s="70"/>
      <c r="DE8" s="70"/>
      <c r="DF8" s="143"/>
      <c r="DG8" s="138"/>
      <c r="DH8" s="47"/>
      <c r="DI8" s="144"/>
      <c r="DJ8" s="138"/>
      <c r="DK8" s="138"/>
      <c r="DL8" s="70"/>
      <c r="DM8" s="70"/>
      <c r="DN8" s="143"/>
      <c r="DO8" s="138"/>
      <c r="DP8" s="47"/>
      <c r="DQ8" s="144"/>
      <c r="DR8" s="138"/>
      <c r="DS8" s="138"/>
      <c r="DT8" s="70"/>
      <c r="DU8" s="70"/>
      <c r="DV8" s="143"/>
      <c r="DW8" s="138"/>
      <c r="DX8" s="47"/>
      <c r="DY8" s="144"/>
      <c r="DZ8" s="138"/>
      <c r="EA8" s="138"/>
      <c r="EB8" s="70"/>
      <c r="EC8" s="70"/>
      <c r="ED8" s="143"/>
      <c r="EE8" s="138"/>
      <c r="EF8" s="47"/>
      <c r="EG8" s="144"/>
      <c r="EH8" s="138"/>
      <c r="EI8" s="138"/>
      <c r="EJ8" s="70"/>
      <c r="EK8" s="70"/>
      <c r="EL8" s="143"/>
      <c r="EM8" s="138"/>
      <c r="EN8" s="47"/>
      <c r="EO8" s="144"/>
      <c r="EP8" s="143"/>
      <c r="EQ8" s="138"/>
      <c r="ER8" s="47"/>
      <c r="ES8" s="144"/>
      <c r="ET8" s="138"/>
      <c r="EU8" s="138"/>
      <c r="EV8" s="70"/>
      <c r="EW8" s="70"/>
      <c r="EX8" s="143"/>
      <c r="EY8" s="138"/>
      <c r="EZ8" s="47"/>
      <c r="FA8" s="144"/>
      <c r="FB8" s="138"/>
      <c r="FC8" s="138"/>
      <c r="FD8" s="70"/>
      <c r="FE8" s="70"/>
      <c r="FF8" s="143"/>
      <c r="FG8" s="138"/>
      <c r="FH8" s="47"/>
      <c r="FI8" s="144"/>
      <c r="FJ8" s="138"/>
      <c r="FK8" s="138"/>
      <c r="FL8" s="70"/>
      <c r="FM8" s="70"/>
      <c r="FN8" s="49"/>
      <c r="FO8" s="70"/>
      <c r="FP8" s="70"/>
      <c r="FQ8" s="70"/>
      <c r="FR8" s="143"/>
      <c r="FS8" s="138"/>
      <c r="FT8" s="47"/>
      <c r="FU8" s="144"/>
      <c r="FV8" s="138"/>
      <c r="FW8" s="138"/>
      <c r="FX8" s="70"/>
      <c r="FY8" s="70"/>
      <c r="FZ8" s="143"/>
      <c r="GA8" s="138"/>
      <c r="GB8" s="47"/>
      <c r="GC8" s="144"/>
      <c r="GD8" s="138"/>
      <c r="GE8" s="138"/>
      <c r="GF8" s="70"/>
      <c r="GG8" s="70"/>
      <c r="GH8" s="143"/>
      <c r="GI8" s="138"/>
      <c r="GJ8" s="47"/>
      <c r="GK8" s="144"/>
      <c r="GL8" s="138"/>
      <c r="GM8" s="138"/>
      <c r="GN8" s="70"/>
      <c r="GO8" s="70"/>
      <c r="GP8" s="143"/>
      <c r="GQ8" s="138"/>
      <c r="GR8" s="47"/>
      <c r="GS8" s="144"/>
      <c r="GT8" s="138"/>
      <c r="GU8" s="138"/>
      <c r="GV8" s="70"/>
      <c r="GW8" s="70"/>
      <c r="GX8" s="143"/>
      <c r="GY8" s="138"/>
      <c r="GZ8" s="47"/>
      <c r="HA8" s="144"/>
      <c r="HB8" s="138"/>
      <c r="HC8" s="138"/>
      <c r="HD8" s="70"/>
      <c r="HE8" s="70"/>
      <c r="HF8" s="143"/>
      <c r="HG8" s="138"/>
      <c r="HH8" s="47"/>
      <c r="HI8" s="144"/>
      <c r="HJ8" s="138"/>
      <c r="HK8" s="138"/>
      <c r="HL8" s="47"/>
      <c r="HM8" s="144"/>
    </row>
    <row r="9" spans="1:229" s="495" customFormat="1" x14ac:dyDescent="0.25">
      <c r="A9" s="310"/>
      <c r="B9" s="138" t="s">
        <v>128</v>
      </c>
      <c r="C9" s="138" t="s">
        <v>140</v>
      </c>
      <c r="D9" s="70"/>
      <c r="E9" s="70"/>
      <c r="F9" s="143" t="s">
        <v>128</v>
      </c>
      <c r="G9" s="138" t="s">
        <v>140</v>
      </c>
      <c r="H9" s="47"/>
      <c r="I9" s="144"/>
      <c r="J9" s="138" t="s">
        <v>128</v>
      </c>
      <c r="K9" s="138" t="s">
        <v>140</v>
      </c>
      <c r="L9" s="70"/>
      <c r="M9" s="144"/>
      <c r="N9" s="143" t="s">
        <v>128</v>
      </c>
      <c r="O9" s="138" t="s">
        <v>140</v>
      </c>
      <c r="P9" s="47"/>
      <c r="Q9" s="144"/>
      <c r="R9" s="138" t="s">
        <v>128</v>
      </c>
      <c r="S9" s="138" t="s">
        <v>140</v>
      </c>
      <c r="T9" s="47"/>
      <c r="U9" s="144"/>
      <c r="V9" s="138" t="s">
        <v>128</v>
      </c>
      <c r="W9" s="138" t="s">
        <v>140</v>
      </c>
      <c r="X9" s="70"/>
      <c r="Y9" s="144"/>
      <c r="Z9" s="138" t="s">
        <v>128</v>
      </c>
      <c r="AA9" s="138" t="s">
        <v>141</v>
      </c>
      <c r="AB9" s="70"/>
      <c r="AC9" s="70"/>
      <c r="AD9" s="143" t="s">
        <v>128</v>
      </c>
      <c r="AE9" s="138" t="s">
        <v>142</v>
      </c>
      <c r="AF9" s="47"/>
      <c r="AG9" s="144"/>
      <c r="AH9" s="138" t="s">
        <v>128</v>
      </c>
      <c r="AI9" s="138" t="s">
        <v>142</v>
      </c>
      <c r="AJ9" s="70"/>
      <c r="AK9" s="70"/>
      <c r="AL9" s="143" t="s">
        <v>128</v>
      </c>
      <c r="AM9" s="138" t="s">
        <v>142</v>
      </c>
      <c r="AN9" s="47"/>
      <c r="AO9" s="144"/>
      <c r="AP9" s="138" t="s">
        <v>128</v>
      </c>
      <c r="AQ9" s="138" t="s">
        <v>142</v>
      </c>
      <c r="AR9" s="70"/>
      <c r="AS9" s="144"/>
      <c r="AT9" s="138" t="s">
        <v>128</v>
      </c>
      <c r="AU9" s="138" t="s">
        <v>142</v>
      </c>
      <c r="AV9" s="70"/>
      <c r="AW9" s="70"/>
      <c r="AX9" s="143" t="s">
        <v>128</v>
      </c>
      <c r="AY9" s="138" t="s">
        <v>143</v>
      </c>
      <c r="AZ9" s="47"/>
      <c r="BA9" s="144"/>
      <c r="BB9" s="138" t="s">
        <v>128</v>
      </c>
      <c r="BC9" s="138" t="s">
        <v>144</v>
      </c>
      <c r="BD9" s="47"/>
      <c r="BE9" s="144"/>
      <c r="BF9" s="138" t="s">
        <v>128</v>
      </c>
      <c r="BG9" s="138" t="s">
        <v>143</v>
      </c>
      <c r="BH9" s="47"/>
      <c r="BI9" s="144"/>
      <c r="BJ9" s="138" t="s">
        <v>128</v>
      </c>
      <c r="BK9" s="138" t="s">
        <v>144</v>
      </c>
      <c r="BL9" s="47"/>
      <c r="BM9" s="144"/>
      <c r="BN9" s="138" t="s">
        <v>128</v>
      </c>
      <c r="BO9" s="138" t="s">
        <v>143</v>
      </c>
      <c r="BP9" s="47"/>
      <c r="BQ9" s="144"/>
      <c r="BR9" s="138" t="s">
        <v>128</v>
      </c>
      <c r="BS9" s="138" t="s">
        <v>145</v>
      </c>
      <c r="BT9" s="70"/>
      <c r="BU9" s="144"/>
      <c r="BV9" s="138" t="s">
        <v>128</v>
      </c>
      <c r="BW9" s="138" t="s">
        <v>146</v>
      </c>
      <c r="BX9" s="70"/>
      <c r="BY9" s="70"/>
      <c r="BZ9" s="143" t="s">
        <v>128</v>
      </c>
      <c r="CA9" s="138" t="s">
        <v>146</v>
      </c>
      <c r="CB9" s="47"/>
      <c r="CC9" s="144"/>
      <c r="CD9" s="138" t="s">
        <v>128</v>
      </c>
      <c r="CE9" s="138" t="s">
        <v>146</v>
      </c>
      <c r="CF9" s="70"/>
      <c r="CG9" s="70"/>
      <c r="CH9" s="143" t="s">
        <v>128</v>
      </c>
      <c r="CI9" s="138" t="s">
        <v>147</v>
      </c>
      <c r="CJ9" s="47"/>
      <c r="CK9" s="144"/>
      <c r="CL9" s="138" t="s">
        <v>128</v>
      </c>
      <c r="CM9" s="138" t="s">
        <v>147</v>
      </c>
      <c r="CN9" s="70"/>
      <c r="CO9" s="70"/>
      <c r="CP9" s="143" t="s">
        <v>128</v>
      </c>
      <c r="CQ9" s="138" t="s">
        <v>147</v>
      </c>
      <c r="CR9" s="47"/>
      <c r="CS9" s="144"/>
      <c r="CT9" s="138" t="s">
        <v>128</v>
      </c>
      <c r="CU9" s="138" t="s">
        <v>147</v>
      </c>
      <c r="CV9" s="70"/>
      <c r="CW9" s="70"/>
      <c r="CX9" s="143" t="s">
        <v>128</v>
      </c>
      <c r="CY9" s="138" t="s">
        <v>147</v>
      </c>
      <c r="CZ9" s="47"/>
      <c r="DA9" s="144"/>
      <c r="DB9" s="138" t="s">
        <v>128</v>
      </c>
      <c r="DC9" s="138" t="s">
        <v>148</v>
      </c>
      <c r="DD9" s="70"/>
      <c r="DE9" s="70"/>
      <c r="DF9" s="143" t="s">
        <v>128</v>
      </c>
      <c r="DG9" s="138" t="s">
        <v>148</v>
      </c>
      <c r="DH9" s="47"/>
      <c r="DI9" s="144"/>
      <c r="DJ9" s="138" t="s">
        <v>128</v>
      </c>
      <c r="DK9" s="138" t="s">
        <v>148</v>
      </c>
      <c r="DL9" s="70"/>
      <c r="DM9" s="70"/>
      <c r="DN9" s="143" t="s">
        <v>128</v>
      </c>
      <c r="DO9" s="138" t="s">
        <v>148</v>
      </c>
      <c r="DP9" s="47"/>
      <c r="DQ9" s="144"/>
      <c r="DR9" s="138" t="s">
        <v>128</v>
      </c>
      <c r="DS9" s="138" t="s">
        <v>149</v>
      </c>
      <c r="DT9" s="70"/>
      <c r="DU9" s="70"/>
      <c r="DV9" s="143" t="s">
        <v>128</v>
      </c>
      <c r="DW9" s="138" t="s">
        <v>150</v>
      </c>
      <c r="DX9" s="47"/>
      <c r="DY9" s="144"/>
      <c r="DZ9" s="138" t="s">
        <v>128</v>
      </c>
      <c r="EA9" s="138" t="s">
        <v>150</v>
      </c>
      <c r="EB9" s="70"/>
      <c r="EC9" s="70"/>
      <c r="ED9" s="143" t="s">
        <v>128</v>
      </c>
      <c r="EE9" s="138" t="s">
        <v>149</v>
      </c>
      <c r="EF9" s="47"/>
      <c r="EG9" s="144"/>
      <c r="EH9" s="138" t="s">
        <v>128</v>
      </c>
      <c r="EI9" s="138" t="s">
        <v>149</v>
      </c>
      <c r="EJ9" s="70"/>
      <c r="EK9" s="70"/>
      <c r="EL9" s="143" t="s">
        <v>128</v>
      </c>
      <c r="EM9" s="138" t="s">
        <v>150</v>
      </c>
      <c r="EN9" s="47"/>
      <c r="EO9" s="144"/>
      <c r="EP9" s="143" t="s">
        <v>128</v>
      </c>
      <c r="EQ9" s="138" t="s">
        <v>150</v>
      </c>
      <c r="ER9" s="47"/>
      <c r="ES9" s="144"/>
      <c r="ET9" s="138" t="s">
        <v>128</v>
      </c>
      <c r="EU9" s="138" t="s">
        <v>151</v>
      </c>
      <c r="EV9" s="70"/>
      <c r="EW9" s="70"/>
      <c r="EX9" s="143" t="s">
        <v>128</v>
      </c>
      <c r="EY9" s="138" t="s">
        <v>152</v>
      </c>
      <c r="EZ9" s="47"/>
      <c r="FA9" s="144"/>
      <c r="FB9" s="138" t="s">
        <v>128</v>
      </c>
      <c r="FC9" s="138" t="s">
        <v>152</v>
      </c>
      <c r="FD9" s="70"/>
      <c r="FE9" s="70"/>
      <c r="FF9" s="143" t="s">
        <v>128</v>
      </c>
      <c r="FG9" s="138" t="s">
        <v>152</v>
      </c>
      <c r="FH9" s="47"/>
      <c r="FI9" s="144"/>
      <c r="FJ9" s="138" t="s">
        <v>128</v>
      </c>
      <c r="FK9" s="138" t="s">
        <v>152</v>
      </c>
      <c r="FL9" s="70"/>
      <c r="FM9" s="70"/>
      <c r="FN9" s="49" t="s">
        <v>128</v>
      </c>
      <c r="FO9" s="70" t="s">
        <v>152</v>
      </c>
      <c r="FP9" s="70"/>
      <c r="FQ9" s="70"/>
      <c r="FR9" s="143" t="s">
        <v>128</v>
      </c>
      <c r="FS9" s="138" t="s">
        <v>153</v>
      </c>
      <c r="FT9" s="47"/>
      <c r="FU9" s="144"/>
      <c r="FV9" s="138" t="s">
        <v>128</v>
      </c>
      <c r="FW9" s="138" t="s">
        <v>153</v>
      </c>
      <c r="FX9" s="70"/>
      <c r="FY9" s="70"/>
      <c r="FZ9" s="143" t="s">
        <v>128</v>
      </c>
      <c r="GA9" s="138" t="s">
        <v>154</v>
      </c>
      <c r="GB9" s="47"/>
      <c r="GC9" s="144"/>
      <c r="GD9" s="138" t="s">
        <v>128</v>
      </c>
      <c r="GE9" s="138" t="s">
        <v>155</v>
      </c>
      <c r="GF9" s="70"/>
      <c r="GG9" s="70"/>
      <c r="GH9" s="143" t="s">
        <v>128</v>
      </c>
      <c r="GI9" s="138" t="s">
        <v>155</v>
      </c>
      <c r="GJ9" s="47"/>
      <c r="GK9" s="144"/>
      <c r="GL9" s="138" t="s">
        <v>128</v>
      </c>
      <c r="GM9" s="138" t="s">
        <v>155</v>
      </c>
      <c r="GN9" s="70"/>
      <c r="GO9" s="70"/>
      <c r="GP9" s="143" t="s">
        <v>128</v>
      </c>
      <c r="GQ9" s="138" t="s">
        <v>155</v>
      </c>
      <c r="GR9" s="47"/>
      <c r="GS9" s="144"/>
      <c r="GT9" s="138" t="s">
        <v>128</v>
      </c>
      <c r="GU9" s="138" t="s">
        <v>155</v>
      </c>
      <c r="GV9" s="70"/>
      <c r="GW9" s="70"/>
      <c r="GX9" s="143" t="s">
        <v>128</v>
      </c>
      <c r="GY9" s="138" t="s">
        <v>156</v>
      </c>
      <c r="GZ9" s="47"/>
      <c r="HA9" s="144"/>
      <c r="HB9" s="138" t="s">
        <v>128</v>
      </c>
      <c r="HC9" s="138" t="s">
        <v>156</v>
      </c>
      <c r="HD9" s="70"/>
      <c r="HE9" s="70"/>
      <c r="HF9" s="143" t="s">
        <v>128</v>
      </c>
      <c r="HG9" s="138" t="s">
        <v>157</v>
      </c>
      <c r="HH9" s="47"/>
      <c r="HI9" s="144"/>
      <c r="HJ9" s="138" t="s">
        <v>128</v>
      </c>
      <c r="HK9" s="138" t="s">
        <v>157</v>
      </c>
      <c r="HL9" s="47"/>
      <c r="HM9" s="144"/>
    </row>
    <row r="10" spans="1:229" s="495" customFormat="1" x14ac:dyDescent="0.25">
      <c r="A10" s="310"/>
      <c r="B10" s="138" t="s">
        <v>129</v>
      </c>
      <c r="C10" s="138" t="s">
        <v>158</v>
      </c>
      <c r="D10" s="70"/>
      <c r="E10" s="70"/>
      <c r="F10" s="143" t="s">
        <v>129</v>
      </c>
      <c r="G10" s="138" t="s">
        <v>159</v>
      </c>
      <c r="H10" s="47"/>
      <c r="I10" s="144"/>
      <c r="J10" s="138" t="s">
        <v>129</v>
      </c>
      <c r="K10" s="138" t="s">
        <v>160</v>
      </c>
      <c r="L10" s="70"/>
      <c r="M10" s="144"/>
      <c r="N10" s="143" t="s">
        <v>129</v>
      </c>
      <c r="O10" s="138" t="s">
        <v>161</v>
      </c>
      <c r="P10" s="47"/>
      <c r="Q10" s="144"/>
      <c r="R10" s="138" t="s">
        <v>129</v>
      </c>
      <c r="S10" s="138" t="s">
        <v>162</v>
      </c>
      <c r="T10" s="47"/>
      <c r="U10" s="144"/>
      <c r="V10" s="138" t="s">
        <v>129</v>
      </c>
      <c r="W10" s="138" t="s">
        <v>163</v>
      </c>
      <c r="X10" s="70"/>
      <c r="Y10" s="144"/>
      <c r="Z10" s="138" t="s">
        <v>129</v>
      </c>
      <c r="AA10" s="138" t="s">
        <v>164</v>
      </c>
      <c r="AB10" s="70"/>
      <c r="AC10" s="70"/>
      <c r="AD10" s="143" t="s">
        <v>129</v>
      </c>
      <c r="AE10" s="138" t="s">
        <v>165</v>
      </c>
      <c r="AF10" s="47"/>
      <c r="AG10" s="144"/>
      <c r="AH10" s="138" t="s">
        <v>129</v>
      </c>
      <c r="AI10" s="138" t="s">
        <v>166</v>
      </c>
      <c r="AJ10" s="70"/>
      <c r="AK10" s="70"/>
      <c r="AL10" s="143" t="s">
        <v>129</v>
      </c>
      <c r="AM10" s="138" t="s">
        <v>167</v>
      </c>
      <c r="AN10" s="47"/>
      <c r="AO10" s="144"/>
      <c r="AP10" s="138" t="s">
        <v>129</v>
      </c>
      <c r="AQ10" s="138" t="s">
        <v>168</v>
      </c>
      <c r="AR10" s="70"/>
      <c r="AS10" s="144"/>
      <c r="AT10" s="138" t="s">
        <v>129</v>
      </c>
      <c r="AU10" s="138" t="s">
        <v>169</v>
      </c>
      <c r="AV10" s="70"/>
      <c r="AW10" s="70"/>
      <c r="AX10" s="143" t="s">
        <v>129</v>
      </c>
      <c r="AY10" s="138" t="s">
        <v>170</v>
      </c>
      <c r="AZ10" s="47"/>
      <c r="BA10" s="144"/>
      <c r="BB10" s="138" t="s">
        <v>129</v>
      </c>
      <c r="BC10" s="138" t="s">
        <v>171</v>
      </c>
      <c r="BD10" s="47"/>
      <c r="BE10" s="144"/>
      <c r="BF10" s="138" t="s">
        <v>129</v>
      </c>
      <c r="BG10" s="138" t="s">
        <v>172</v>
      </c>
      <c r="BH10" s="47"/>
      <c r="BI10" s="144"/>
      <c r="BJ10" s="138" t="s">
        <v>129</v>
      </c>
      <c r="BK10" s="138" t="s">
        <v>173</v>
      </c>
      <c r="BL10" s="47"/>
      <c r="BM10" s="144"/>
      <c r="BN10" s="138" t="s">
        <v>129</v>
      </c>
      <c r="BO10" s="138" t="s">
        <v>174</v>
      </c>
      <c r="BP10" s="47"/>
      <c r="BQ10" s="144"/>
      <c r="BR10" s="138" t="s">
        <v>129</v>
      </c>
      <c r="BS10" s="138" t="s">
        <v>175</v>
      </c>
      <c r="BT10" s="70"/>
      <c r="BU10" s="144"/>
      <c r="BV10" s="138" t="s">
        <v>129</v>
      </c>
      <c r="BW10" s="138" t="s">
        <v>176</v>
      </c>
      <c r="BX10" s="70"/>
      <c r="BY10" s="70"/>
      <c r="BZ10" s="143" t="s">
        <v>129</v>
      </c>
      <c r="CA10" s="138" t="s">
        <v>177</v>
      </c>
      <c r="CB10" s="47"/>
      <c r="CC10" s="144"/>
      <c r="CD10" s="138" t="s">
        <v>129</v>
      </c>
      <c r="CE10" s="138" t="s">
        <v>178</v>
      </c>
      <c r="CF10" s="70"/>
      <c r="CG10" s="70"/>
      <c r="CH10" s="143" t="s">
        <v>129</v>
      </c>
      <c r="CI10" s="138" t="s">
        <v>179</v>
      </c>
      <c r="CJ10" s="47"/>
      <c r="CK10" s="144"/>
      <c r="CL10" s="138" t="s">
        <v>129</v>
      </c>
      <c r="CM10" s="138" t="s">
        <v>180</v>
      </c>
      <c r="CN10" s="70"/>
      <c r="CO10" s="70"/>
      <c r="CP10" s="143" t="s">
        <v>129</v>
      </c>
      <c r="CQ10" s="138" t="s">
        <v>181</v>
      </c>
      <c r="CR10" s="47"/>
      <c r="CS10" s="144"/>
      <c r="CT10" s="138" t="s">
        <v>129</v>
      </c>
      <c r="CU10" s="138" t="s">
        <v>182</v>
      </c>
      <c r="CV10" s="70"/>
      <c r="CW10" s="70"/>
      <c r="CX10" s="143" t="s">
        <v>129</v>
      </c>
      <c r="CY10" s="138" t="s">
        <v>183</v>
      </c>
      <c r="CZ10" s="47"/>
      <c r="DA10" s="144"/>
      <c r="DB10" s="138" t="s">
        <v>129</v>
      </c>
      <c r="DC10" s="138" t="s">
        <v>184</v>
      </c>
      <c r="DD10" s="70"/>
      <c r="DE10" s="70"/>
      <c r="DF10" s="143" t="s">
        <v>129</v>
      </c>
      <c r="DG10" s="138" t="s">
        <v>185</v>
      </c>
      <c r="DH10" s="47"/>
      <c r="DI10" s="144"/>
      <c r="DJ10" s="138" t="s">
        <v>129</v>
      </c>
      <c r="DK10" s="138" t="s">
        <v>186</v>
      </c>
      <c r="DL10" s="70"/>
      <c r="DM10" s="70"/>
      <c r="DN10" s="143" t="s">
        <v>129</v>
      </c>
      <c r="DO10" s="138" t="s">
        <v>187</v>
      </c>
      <c r="DP10" s="47"/>
      <c r="DQ10" s="144"/>
      <c r="DR10" s="138" t="s">
        <v>129</v>
      </c>
      <c r="DS10" s="138" t="s">
        <v>188</v>
      </c>
      <c r="DT10" s="70"/>
      <c r="DU10" s="70"/>
      <c r="DV10" s="143" t="s">
        <v>129</v>
      </c>
      <c r="DW10" s="138" t="s">
        <v>189</v>
      </c>
      <c r="DX10" s="47"/>
      <c r="DY10" s="144"/>
      <c r="DZ10" s="138" t="s">
        <v>129</v>
      </c>
      <c r="EA10" s="138" t="s">
        <v>190</v>
      </c>
      <c r="EB10" s="70"/>
      <c r="EC10" s="70"/>
      <c r="ED10" s="143" t="s">
        <v>129</v>
      </c>
      <c r="EE10" s="138" t="s">
        <v>191</v>
      </c>
      <c r="EF10" s="47"/>
      <c r="EG10" s="144"/>
      <c r="EH10" s="138" t="s">
        <v>129</v>
      </c>
      <c r="EI10" s="138" t="s">
        <v>192</v>
      </c>
      <c r="EJ10" s="70"/>
      <c r="EK10" s="70"/>
      <c r="EL10" s="143" t="s">
        <v>129</v>
      </c>
      <c r="EM10" s="138" t="s">
        <v>193</v>
      </c>
      <c r="EN10" s="47"/>
      <c r="EO10" s="144"/>
      <c r="EP10" s="143" t="s">
        <v>129</v>
      </c>
      <c r="EQ10" s="138" t="s">
        <v>368</v>
      </c>
      <c r="ER10" s="47"/>
      <c r="ES10" s="144"/>
      <c r="ET10" s="138" t="s">
        <v>129</v>
      </c>
      <c r="EU10" s="138" t="s">
        <v>194</v>
      </c>
      <c r="EV10" s="70"/>
      <c r="EW10" s="70"/>
      <c r="EX10" s="143" t="s">
        <v>129</v>
      </c>
      <c r="EY10" s="138" t="s">
        <v>195</v>
      </c>
      <c r="EZ10" s="47"/>
      <c r="FA10" s="144"/>
      <c r="FB10" s="138" t="s">
        <v>129</v>
      </c>
      <c r="FC10" s="138" t="s">
        <v>196</v>
      </c>
      <c r="FD10" s="70"/>
      <c r="FE10" s="70"/>
      <c r="FF10" s="143" t="s">
        <v>129</v>
      </c>
      <c r="FG10" s="138" t="s">
        <v>197</v>
      </c>
      <c r="FH10" s="47"/>
      <c r="FI10" s="144"/>
      <c r="FJ10" s="138" t="s">
        <v>129</v>
      </c>
      <c r="FK10" s="138" t="s">
        <v>198</v>
      </c>
      <c r="FL10" s="70"/>
      <c r="FM10" s="70"/>
      <c r="FN10" s="49" t="s">
        <v>129</v>
      </c>
      <c r="FO10" s="70" t="s">
        <v>375</v>
      </c>
      <c r="FP10" s="70"/>
      <c r="FQ10" s="70"/>
      <c r="FR10" s="143" t="s">
        <v>129</v>
      </c>
      <c r="FS10" s="138" t="s">
        <v>199</v>
      </c>
      <c r="FT10" s="47"/>
      <c r="FU10" s="144"/>
      <c r="FV10" s="138" t="s">
        <v>129</v>
      </c>
      <c r="FW10" s="138" t="s">
        <v>200</v>
      </c>
      <c r="FX10" s="70"/>
      <c r="FY10" s="70"/>
      <c r="FZ10" s="143" t="s">
        <v>129</v>
      </c>
      <c r="GA10" s="138" t="s">
        <v>201</v>
      </c>
      <c r="GB10" s="47"/>
      <c r="GC10" s="144"/>
      <c r="GD10" s="138" t="s">
        <v>129</v>
      </c>
      <c r="GE10" s="138" t="s">
        <v>202</v>
      </c>
      <c r="GF10" s="70"/>
      <c r="GG10" s="70"/>
      <c r="GH10" s="143" t="s">
        <v>129</v>
      </c>
      <c r="GI10" s="138" t="s">
        <v>203</v>
      </c>
      <c r="GJ10" s="47"/>
      <c r="GK10" s="144"/>
      <c r="GL10" s="138" t="s">
        <v>129</v>
      </c>
      <c r="GM10" s="138" t="s">
        <v>204</v>
      </c>
      <c r="GN10" s="70"/>
      <c r="GO10" s="70"/>
      <c r="GP10" s="143" t="s">
        <v>129</v>
      </c>
      <c r="GQ10" s="138" t="s">
        <v>205</v>
      </c>
      <c r="GR10" s="47"/>
      <c r="GS10" s="144"/>
      <c r="GT10" s="138" t="s">
        <v>129</v>
      </c>
      <c r="GU10" s="138" t="s">
        <v>206</v>
      </c>
      <c r="GV10" s="70"/>
      <c r="GW10" s="70"/>
      <c r="GX10" s="143" t="s">
        <v>129</v>
      </c>
      <c r="GY10" s="138" t="s">
        <v>207</v>
      </c>
      <c r="GZ10" s="47"/>
      <c r="HA10" s="144"/>
      <c r="HB10" s="138" t="s">
        <v>129</v>
      </c>
      <c r="HC10" s="138" t="s">
        <v>208</v>
      </c>
      <c r="HD10" s="70"/>
      <c r="HE10" s="70"/>
      <c r="HF10" s="143" t="s">
        <v>129</v>
      </c>
      <c r="HG10" s="138" t="s">
        <v>209</v>
      </c>
      <c r="HH10" s="47"/>
      <c r="HI10" s="144"/>
      <c r="HJ10" s="138" t="s">
        <v>129</v>
      </c>
      <c r="HK10" s="138" t="s">
        <v>210</v>
      </c>
      <c r="HL10" s="47"/>
      <c r="HM10" s="144"/>
    </row>
    <row r="11" spans="1:229" s="495" customFormat="1" x14ac:dyDescent="0.25">
      <c r="A11" s="310"/>
      <c r="B11" s="138" t="s">
        <v>136</v>
      </c>
      <c r="C11" s="138" t="s">
        <v>211</v>
      </c>
      <c r="D11" s="70"/>
      <c r="E11" s="70"/>
      <c r="F11" s="143" t="s">
        <v>136</v>
      </c>
      <c r="G11" s="138" t="s">
        <v>211</v>
      </c>
      <c r="H11" s="47"/>
      <c r="I11" s="144"/>
      <c r="J11" s="138" t="s">
        <v>136</v>
      </c>
      <c r="K11" s="138" t="s">
        <v>211</v>
      </c>
      <c r="L11" s="70"/>
      <c r="M11" s="144"/>
      <c r="N11" s="143" t="s">
        <v>136</v>
      </c>
      <c r="O11" s="138" t="s">
        <v>211</v>
      </c>
      <c r="P11" s="47"/>
      <c r="Q11" s="144"/>
      <c r="R11" s="138" t="s">
        <v>136</v>
      </c>
      <c r="S11" s="138" t="s">
        <v>211</v>
      </c>
      <c r="T11" s="47"/>
      <c r="U11" s="144"/>
      <c r="V11" s="138" t="s">
        <v>136</v>
      </c>
      <c r="W11" s="138" t="s">
        <v>211</v>
      </c>
      <c r="X11" s="70"/>
      <c r="Y11" s="144"/>
      <c r="Z11" s="138" t="s">
        <v>136</v>
      </c>
      <c r="AA11" s="138" t="s">
        <v>211</v>
      </c>
      <c r="AB11" s="70"/>
      <c r="AC11" s="70"/>
      <c r="AD11" s="143" t="s">
        <v>136</v>
      </c>
      <c r="AE11" s="138" t="s">
        <v>211</v>
      </c>
      <c r="AF11" s="47"/>
      <c r="AG11" s="144"/>
      <c r="AH11" s="138" t="s">
        <v>136</v>
      </c>
      <c r="AI11" s="138" t="s">
        <v>211</v>
      </c>
      <c r="AJ11" s="70"/>
      <c r="AK11" s="70"/>
      <c r="AL11" s="143" t="s">
        <v>136</v>
      </c>
      <c r="AM11" s="138" t="s">
        <v>211</v>
      </c>
      <c r="AN11" s="47"/>
      <c r="AO11" s="144"/>
      <c r="AP11" s="138" t="s">
        <v>136</v>
      </c>
      <c r="AQ11" s="138" t="s">
        <v>211</v>
      </c>
      <c r="AR11" s="70"/>
      <c r="AS11" s="144"/>
      <c r="AT11" s="138" t="s">
        <v>136</v>
      </c>
      <c r="AU11" s="138" t="s">
        <v>211</v>
      </c>
      <c r="AV11" s="70"/>
      <c r="AW11" s="70"/>
      <c r="AX11" s="143" t="s">
        <v>136</v>
      </c>
      <c r="AY11" s="138" t="s">
        <v>211</v>
      </c>
      <c r="AZ11" s="47"/>
      <c r="BA11" s="144"/>
      <c r="BB11" s="138" t="s">
        <v>136</v>
      </c>
      <c r="BC11" s="138" t="s">
        <v>211</v>
      </c>
      <c r="BD11" s="47"/>
      <c r="BE11" s="144"/>
      <c r="BF11" s="138" t="s">
        <v>136</v>
      </c>
      <c r="BG11" s="138" t="s">
        <v>211</v>
      </c>
      <c r="BH11" s="47"/>
      <c r="BI11" s="144"/>
      <c r="BJ11" s="138" t="s">
        <v>136</v>
      </c>
      <c r="BK11" s="138" t="s">
        <v>211</v>
      </c>
      <c r="BL11" s="47"/>
      <c r="BM11" s="144"/>
      <c r="BN11" s="138" t="s">
        <v>136</v>
      </c>
      <c r="BO11" s="138" t="s">
        <v>211</v>
      </c>
      <c r="BP11" s="47"/>
      <c r="BQ11" s="144"/>
      <c r="BR11" s="138" t="s">
        <v>136</v>
      </c>
      <c r="BS11" s="138" t="s">
        <v>211</v>
      </c>
      <c r="BT11" s="70"/>
      <c r="BU11" s="144"/>
      <c r="BV11" s="138" t="s">
        <v>136</v>
      </c>
      <c r="BW11" s="138" t="s">
        <v>211</v>
      </c>
      <c r="BX11" s="70"/>
      <c r="BY11" s="70"/>
      <c r="BZ11" s="143" t="s">
        <v>136</v>
      </c>
      <c r="CA11" s="138" t="s">
        <v>211</v>
      </c>
      <c r="CB11" s="47"/>
      <c r="CC11" s="144"/>
      <c r="CD11" s="138" t="s">
        <v>136</v>
      </c>
      <c r="CE11" s="138" t="s">
        <v>211</v>
      </c>
      <c r="CF11" s="70"/>
      <c r="CG11" s="70"/>
      <c r="CH11" s="143" t="s">
        <v>136</v>
      </c>
      <c r="CI11" s="138" t="s">
        <v>211</v>
      </c>
      <c r="CJ11" s="47"/>
      <c r="CK11" s="144"/>
      <c r="CL11" s="138" t="s">
        <v>136</v>
      </c>
      <c r="CM11" s="138" t="s">
        <v>211</v>
      </c>
      <c r="CN11" s="70"/>
      <c r="CO11" s="70"/>
      <c r="CP11" s="143" t="s">
        <v>136</v>
      </c>
      <c r="CQ11" s="138" t="s">
        <v>211</v>
      </c>
      <c r="CR11" s="47"/>
      <c r="CS11" s="144"/>
      <c r="CT11" s="138" t="s">
        <v>136</v>
      </c>
      <c r="CU11" s="138" t="s">
        <v>211</v>
      </c>
      <c r="CV11" s="70"/>
      <c r="CW11" s="70"/>
      <c r="CX11" s="143" t="s">
        <v>136</v>
      </c>
      <c r="CY11" s="138" t="s">
        <v>211</v>
      </c>
      <c r="CZ11" s="47"/>
      <c r="DA11" s="144"/>
      <c r="DB11" s="138" t="s">
        <v>136</v>
      </c>
      <c r="DC11" s="138" t="s">
        <v>211</v>
      </c>
      <c r="DD11" s="70"/>
      <c r="DE11" s="70"/>
      <c r="DF11" s="143" t="s">
        <v>136</v>
      </c>
      <c r="DG11" s="138" t="s">
        <v>211</v>
      </c>
      <c r="DH11" s="47"/>
      <c r="DI11" s="144"/>
      <c r="DJ11" s="138" t="s">
        <v>136</v>
      </c>
      <c r="DK11" s="138" t="s">
        <v>211</v>
      </c>
      <c r="DL11" s="70"/>
      <c r="DM11" s="70"/>
      <c r="DN11" s="143" t="s">
        <v>136</v>
      </c>
      <c r="DO11" s="138" t="s">
        <v>211</v>
      </c>
      <c r="DP11" s="47"/>
      <c r="DQ11" s="144"/>
      <c r="DR11" s="138" t="s">
        <v>136</v>
      </c>
      <c r="DS11" s="138" t="s">
        <v>211</v>
      </c>
      <c r="DT11" s="70"/>
      <c r="DU11" s="70"/>
      <c r="DV11" s="143" t="s">
        <v>136</v>
      </c>
      <c r="DW11" s="138" t="s">
        <v>211</v>
      </c>
      <c r="DX11" s="47"/>
      <c r="DY11" s="144"/>
      <c r="DZ11" s="138" t="s">
        <v>136</v>
      </c>
      <c r="EA11" s="138" t="s">
        <v>211</v>
      </c>
      <c r="EB11" s="70"/>
      <c r="EC11" s="70"/>
      <c r="ED11" s="143" t="s">
        <v>136</v>
      </c>
      <c r="EE11" s="138" t="s">
        <v>211</v>
      </c>
      <c r="EF11" s="47"/>
      <c r="EG11" s="144"/>
      <c r="EH11" s="138" t="s">
        <v>136</v>
      </c>
      <c r="EI11" s="138" t="s">
        <v>211</v>
      </c>
      <c r="EJ11" s="70"/>
      <c r="EK11" s="70"/>
      <c r="EL11" s="143" t="s">
        <v>136</v>
      </c>
      <c r="EM11" s="138" t="s">
        <v>211</v>
      </c>
      <c r="EN11" s="47"/>
      <c r="EO11" s="144"/>
      <c r="EP11" s="143" t="s">
        <v>136</v>
      </c>
      <c r="EQ11" s="138" t="s">
        <v>211</v>
      </c>
      <c r="ER11" s="47"/>
      <c r="ES11" s="144"/>
      <c r="ET11" s="138" t="s">
        <v>136</v>
      </c>
      <c r="EU11" s="138" t="s">
        <v>211</v>
      </c>
      <c r="EV11" s="70"/>
      <c r="EW11" s="70"/>
      <c r="EX11" s="143" t="s">
        <v>136</v>
      </c>
      <c r="EY11" s="138" t="s">
        <v>211</v>
      </c>
      <c r="EZ11" s="47"/>
      <c r="FA11" s="144"/>
      <c r="FB11" s="138" t="s">
        <v>136</v>
      </c>
      <c r="FC11" s="138" t="s">
        <v>211</v>
      </c>
      <c r="FD11" s="70"/>
      <c r="FE11" s="70"/>
      <c r="FF11" s="143" t="s">
        <v>136</v>
      </c>
      <c r="FG11" s="138" t="s">
        <v>211</v>
      </c>
      <c r="FH11" s="47"/>
      <c r="FI11" s="144"/>
      <c r="FJ11" s="138" t="s">
        <v>136</v>
      </c>
      <c r="FK11" s="138" t="s">
        <v>211</v>
      </c>
      <c r="FL11" s="70"/>
      <c r="FM11" s="70"/>
      <c r="FN11" s="49" t="s">
        <v>136</v>
      </c>
      <c r="FO11" s="70" t="s">
        <v>211</v>
      </c>
      <c r="FP11" s="70"/>
      <c r="FQ11" s="70"/>
      <c r="FR11" s="143" t="s">
        <v>136</v>
      </c>
      <c r="FS11" s="138" t="s">
        <v>211</v>
      </c>
      <c r="FT11" s="47"/>
      <c r="FU11" s="144"/>
      <c r="FV11" s="138" t="s">
        <v>136</v>
      </c>
      <c r="FW11" s="138" t="s">
        <v>211</v>
      </c>
      <c r="FX11" s="70"/>
      <c r="FY11" s="70"/>
      <c r="FZ11" s="143" t="s">
        <v>136</v>
      </c>
      <c r="GA11" s="138" t="s">
        <v>211</v>
      </c>
      <c r="GB11" s="47"/>
      <c r="GC11" s="144"/>
      <c r="GD11" s="138" t="s">
        <v>136</v>
      </c>
      <c r="GE11" s="138" t="s">
        <v>211</v>
      </c>
      <c r="GF11" s="70"/>
      <c r="GG11" s="70"/>
      <c r="GH11" s="143" t="s">
        <v>136</v>
      </c>
      <c r="GI11" s="138" t="s">
        <v>211</v>
      </c>
      <c r="GJ11" s="47"/>
      <c r="GK11" s="144"/>
      <c r="GL11" s="138" t="s">
        <v>136</v>
      </c>
      <c r="GM11" s="138" t="s">
        <v>211</v>
      </c>
      <c r="GN11" s="70"/>
      <c r="GO11" s="70"/>
      <c r="GP11" s="143" t="s">
        <v>136</v>
      </c>
      <c r="GQ11" s="138" t="s">
        <v>211</v>
      </c>
      <c r="GR11" s="47"/>
      <c r="GS11" s="144"/>
      <c r="GT11" s="138" t="s">
        <v>136</v>
      </c>
      <c r="GU11" s="138" t="s">
        <v>211</v>
      </c>
      <c r="GV11" s="70"/>
      <c r="GW11" s="70"/>
      <c r="GX11" s="143" t="s">
        <v>136</v>
      </c>
      <c r="GY11" s="138" t="s">
        <v>211</v>
      </c>
      <c r="GZ11" s="47"/>
      <c r="HA11" s="144"/>
      <c r="HB11" s="138" t="s">
        <v>136</v>
      </c>
      <c r="HC11" s="138" t="s">
        <v>211</v>
      </c>
      <c r="HD11" s="70"/>
      <c r="HE11" s="70"/>
      <c r="HF11" s="143" t="s">
        <v>136</v>
      </c>
      <c r="HG11" s="138" t="s">
        <v>211</v>
      </c>
      <c r="HH11" s="47"/>
      <c r="HI11" s="144"/>
      <c r="HJ11" s="138" t="s">
        <v>136</v>
      </c>
      <c r="HK11" s="138" t="s">
        <v>211</v>
      </c>
      <c r="HL11" s="47"/>
      <c r="HM11" s="144"/>
    </row>
    <row r="12" spans="1:229" s="495" customFormat="1" x14ac:dyDescent="0.25">
      <c r="A12" s="310"/>
      <c r="B12" s="138" t="s">
        <v>137</v>
      </c>
      <c r="C12" s="138" t="s">
        <v>212</v>
      </c>
      <c r="D12" s="70"/>
      <c r="E12" s="70"/>
      <c r="F12" s="143" t="s">
        <v>137</v>
      </c>
      <c r="G12" s="138" t="s">
        <v>212</v>
      </c>
      <c r="H12" s="47"/>
      <c r="I12" s="144"/>
      <c r="J12" s="138" t="s">
        <v>137</v>
      </c>
      <c r="K12" s="138" t="s">
        <v>212</v>
      </c>
      <c r="L12" s="70"/>
      <c r="M12" s="144"/>
      <c r="N12" s="143" t="s">
        <v>137</v>
      </c>
      <c r="O12" s="138" t="s">
        <v>212</v>
      </c>
      <c r="P12" s="47"/>
      <c r="Q12" s="144"/>
      <c r="R12" s="138" t="s">
        <v>137</v>
      </c>
      <c r="S12" s="138" t="s">
        <v>212</v>
      </c>
      <c r="T12" s="47"/>
      <c r="U12" s="144"/>
      <c r="V12" s="138" t="s">
        <v>137</v>
      </c>
      <c r="W12" s="138" t="s">
        <v>212</v>
      </c>
      <c r="X12" s="70"/>
      <c r="Y12" s="144"/>
      <c r="Z12" s="138" t="s">
        <v>137</v>
      </c>
      <c r="AA12" s="138" t="s">
        <v>212</v>
      </c>
      <c r="AB12" s="70"/>
      <c r="AC12" s="70"/>
      <c r="AD12" s="143" t="s">
        <v>137</v>
      </c>
      <c r="AE12" s="138" t="s">
        <v>212</v>
      </c>
      <c r="AF12" s="47"/>
      <c r="AG12" s="144"/>
      <c r="AH12" s="138" t="s">
        <v>137</v>
      </c>
      <c r="AI12" s="138" t="s">
        <v>213</v>
      </c>
      <c r="AJ12" s="70"/>
      <c r="AK12" s="70"/>
      <c r="AL12" s="143" t="s">
        <v>137</v>
      </c>
      <c r="AM12" s="138" t="s">
        <v>212</v>
      </c>
      <c r="AN12" s="47"/>
      <c r="AO12" s="144"/>
      <c r="AP12" s="138" t="s">
        <v>137</v>
      </c>
      <c r="AQ12" s="138" t="s">
        <v>212</v>
      </c>
      <c r="AR12" s="70"/>
      <c r="AS12" s="144"/>
      <c r="AT12" s="138" t="s">
        <v>137</v>
      </c>
      <c r="AU12" s="138" t="s">
        <v>212</v>
      </c>
      <c r="AV12" s="70"/>
      <c r="AW12" s="70"/>
      <c r="AX12" s="143" t="s">
        <v>137</v>
      </c>
      <c r="AY12" s="138" t="s">
        <v>213</v>
      </c>
      <c r="AZ12" s="47"/>
      <c r="BA12" s="144"/>
      <c r="BB12" s="138" t="s">
        <v>137</v>
      </c>
      <c r="BC12" s="138" t="s">
        <v>212</v>
      </c>
      <c r="BD12" s="47"/>
      <c r="BE12" s="144"/>
      <c r="BF12" s="138" t="s">
        <v>137</v>
      </c>
      <c r="BG12" s="138" t="s">
        <v>212</v>
      </c>
      <c r="BH12" s="47"/>
      <c r="BI12" s="144"/>
      <c r="BJ12" s="138" t="s">
        <v>137</v>
      </c>
      <c r="BK12" s="138" t="s">
        <v>212</v>
      </c>
      <c r="BL12" s="47"/>
      <c r="BM12" s="144"/>
      <c r="BN12" s="138" t="s">
        <v>137</v>
      </c>
      <c r="BO12" s="138" t="s">
        <v>212</v>
      </c>
      <c r="BP12" s="47"/>
      <c r="BQ12" s="144"/>
      <c r="BR12" s="138" t="s">
        <v>137</v>
      </c>
      <c r="BS12" s="138" t="s">
        <v>212</v>
      </c>
      <c r="BT12" s="70"/>
      <c r="BU12" s="144"/>
      <c r="BV12" s="138" t="s">
        <v>137</v>
      </c>
      <c r="BW12" s="138" t="s">
        <v>212</v>
      </c>
      <c r="BX12" s="70"/>
      <c r="BY12" s="70"/>
      <c r="BZ12" s="143" t="s">
        <v>137</v>
      </c>
      <c r="CA12" s="138" t="s">
        <v>212</v>
      </c>
      <c r="CB12" s="47"/>
      <c r="CC12" s="144"/>
      <c r="CD12" s="138" t="s">
        <v>137</v>
      </c>
      <c r="CE12" s="138" t="s">
        <v>212</v>
      </c>
      <c r="CF12" s="70"/>
      <c r="CG12" s="70"/>
      <c r="CH12" s="143" t="s">
        <v>137</v>
      </c>
      <c r="CI12" s="138" t="s">
        <v>212</v>
      </c>
      <c r="CJ12" s="47"/>
      <c r="CK12" s="144"/>
      <c r="CL12" s="138" t="s">
        <v>137</v>
      </c>
      <c r="CM12" s="138" t="s">
        <v>212</v>
      </c>
      <c r="CN12" s="70"/>
      <c r="CO12" s="70"/>
      <c r="CP12" s="143" t="s">
        <v>137</v>
      </c>
      <c r="CQ12" s="138" t="s">
        <v>212</v>
      </c>
      <c r="CR12" s="47"/>
      <c r="CS12" s="144"/>
      <c r="CT12" s="138" t="s">
        <v>137</v>
      </c>
      <c r="CU12" s="138" t="s">
        <v>212</v>
      </c>
      <c r="CV12" s="70"/>
      <c r="CW12" s="70"/>
      <c r="CX12" s="143" t="s">
        <v>137</v>
      </c>
      <c r="CY12" s="138" t="s">
        <v>212</v>
      </c>
      <c r="CZ12" s="47"/>
      <c r="DA12" s="144"/>
      <c r="DB12" s="138" t="s">
        <v>137</v>
      </c>
      <c r="DC12" s="138" t="s">
        <v>213</v>
      </c>
      <c r="DD12" s="70"/>
      <c r="DE12" s="70"/>
      <c r="DF12" s="143" t="s">
        <v>137</v>
      </c>
      <c r="DG12" s="138" t="s">
        <v>212</v>
      </c>
      <c r="DH12" s="47"/>
      <c r="DI12" s="144"/>
      <c r="DJ12" s="138" t="s">
        <v>137</v>
      </c>
      <c r="DK12" s="138" t="s">
        <v>214</v>
      </c>
      <c r="DL12" s="70"/>
      <c r="DM12" s="70"/>
      <c r="DN12" s="143" t="s">
        <v>137</v>
      </c>
      <c r="DO12" s="138" t="s">
        <v>214</v>
      </c>
      <c r="DP12" s="47"/>
      <c r="DQ12" s="144"/>
      <c r="DR12" s="138" t="s">
        <v>137</v>
      </c>
      <c r="DS12" s="138" t="s">
        <v>212</v>
      </c>
      <c r="DT12" s="70"/>
      <c r="DU12" s="70"/>
      <c r="DV12" s="143" t="s">
        <v>137</v>
      </c>
      <c r="DW12" s="138" t="s">
        <v>212</v>
      </c>
      <c r="DX12" s="47"/>
      <c r="DY12" s="144"/>
      <c r="DZ12" s="138" t="s">
        <v>137</v>
      </c>
      <c r="EA12" s="138" t="s">
        <v>212</v>
      </c>
      <c r="EB12" s="70"/>
      <c r="EC12" s="70"/>
      <c r="ED12" s="143" t="s">
        <v>137</v>
      </c>
      <c r="EE12" s="138" t="s">
        <v>212</v>
      </c>
      <c r="EF12" s="47"/>
      <c r="EG12" s="144"/>
      <c r="EH12" s="138" t="s">
        <v>137</v>
      </c>
      <c r="EI12" s="138" t="s">
        <v>212</v>
      </c>
      <c r="EJ12" s="70"/>
      <c r="EK12" s="70"/>
      <c r="EL12" s="143" t="s">
        <v>137</v>
      </c>
      <c r="EM12" s="138" t="s">
        <v>212</v>
      </c>
      <c r="EN12" s="47"/>
      <c r="EO12" s="144"/>
      <c r="EP12" s="143" t="s">
        <v>137</v>
      </c>
      <c r="EQ12" s="138" t="s">
        <v>212</v>
      </c>
      <c r="ER12" s="47"/>
      <c r="ES12" s="144"/>
      <c r="ET12" s="138" t="s">
        <v>137</v>
      </c>
      <c r="EU12" s="138" t="s">
        <v>212</v>
      </c>
      <c r="EV12" s="70"/>
      <c r="EW12" s="70"/>
      <c r="EX12" s="143" t="s">
        <v>137</v>
      </c>
      <c r="EY12" s="138" t="s">
        <v>212</v>
      </c>
      <c r="EZ12" s="47"/>
      <c r="FA12" s="144"/>
      <c r="FB12" s="138" t="s">
        <v>137</v>
      </c>
      <c r="FC12" s="138" t="s">
        <v>212</v>
      </c>
      <c r="FD12" s="70"/>
      <c r="FE12" s="70"/>
      <c r="FF12" s="143" t="s">
        <v>137</v>
      </c>
      <c r="FG12" s="138" t="s">
        <v>212</v>
      </c>
      <c r="FH12" s="47"/>
      <c r="FI12" s="144"/>
      <c r="FJ12" s="138" t="s">
        <v>137</v>
      </c>
      <c r="FK12" s="138" t="s">
        <v>212</v>
      </c>
      <c r="FL12" s="70"/>
      <c r="FM12" s="70"/>
      <c r="FN12" s="49" t="s">
        <v>137</v>
      </c>
      <c r="FO12" s="70" t="s">
        <v>212</v>
      </c>
      <c r="FP12" s="70"/>
      <c r="FQ12" s="70"/>
      <c r="FR12" s="143" t="s">
        <v>137</v>
      </c>
      <c r="FS12" s="138" t="s">
        <v>212</v>
      </c>
      <c r="FT12" s="47"/>
      <c r="FU12" s="144"/>
      <c r="FV12" s="138" t="s">
        <v>137</v>
      </c>
      <c r="FW12" s="138" t="s">
        <v>212</v>
      </c>
      <c r="FX12" s="70"/>
      <c r="FY12" s="70"/>
      <c r="FZ12" s="143" t="s">
        <v>137</v>
      </c>
      <c r="GA12" s="138" t="s">
        <v>212</v>
      </c>
      <c r="GB12" s="47"/>
      <c r="GC12" s="144"/>
      <c r="GD12" s="138" t="s">
        <v>137</v>
      </c>
      <c r="GE12" s="138" t="s">
        <v>212</v>
      </c>
      <c r="GF12" s="70"/>
      <c r="GG12" s="70"/>
      <c r="GH12" s="143" t="s">
        <v>137</v>
      </c>
      <c r="GI12" s="138" t="s">
        <v>212</v>
      </c>
      <c r="GJ12" s="47"/>
      <c r="GK12" s="144"/>
      <c r="GL12" s="138" t="s">
        <v>137</v>
      </c>
      <c r="GM12" s="138" t="s">
        <v>212</v>
      </c>
      <c r="GN12" s="70"/>
      <c r="GO12" s="70"/>
      <c r="GP12" s="143" t="s">
        <v>137</v>
      </c>
      <c r="GQ12" s="138" t="s">
        <v>212</v>
      </c>
      <c r="GR12" s="47"/>
      <c r="GS12" s="144"/>
      <c r="GT12" s="138" t="s">
        <v>137</v>
      </c>
      <c r="GU12" s="138" t="s">
        <v>212</v>
      </c>
      <c r="GV12" s="70"/>
      <c r="GW12" s="70"/>
      <c r="GX12" s="143" t="s">
        <v>137</v>
      </c>
      <c r="GY12" s="138" t="s">
        <v>212</v>
      </c>
      <c r="GZ12" s="47"/>
      <c r="HA12" s="144"/>
      <c r="HB12" s="138" t="s">
        <v>137</v>
      </c>
      <c r="HC12" s="138" t="s">
        <v>212</v>
      </c>
      <c r="HD12" s="70"/>
      <c r="HE12" s="70"/>
      <c r="HF12" s="143" t="s">
        <v>137</v>
      </c>
      <c r="HG12" s="138" t="s">
        <v>212</v>
      </c>
      <c r="HH12" s="47"/>
      <c r="HI12" s="144"/>
      <c r="HJ12" s="138" t="s">
        <v>137</v>
      </c>
      <c r="HK12" s="138" t="s">
        <v>212</v>
      </c>
      <c r="HL12" s="47"/>
      <c r="HM12" s="144"/>
    </row>
    <row r="13" spans="1:229" s="495" customFormat="1" x14ac:dyDescent="0.25">
      <c r="A13" s="310"/>
      <c r="B13" s="138" t="s">
        <v>138</v>
      </c>
      <c r="C13" s="138" t="s">
        <v>215</v>
      </c>
      <c r="D13" s="70"/>
      <c r="E13" s="70"/>
      <c r="F13" s="143" t="s">
        <v>138</v>
      </c>
      <c r="G13" s="138" t="s">
        <v>215</v>
      </c>
      <c r="H13" s="47"/>
      <c r="I13" s="144"/>
      <c r="J13" s="138" t="s">
        <v>138</v>
      </c>
      <c r="K13" s="138" t="s">
        <v>215</v>
      </c>
      <c r="L13" s="70"/>
      <c r="M13" s="144"/>
      <c r="N13" s="143" t="s">
        <v>138</v>
      </c>
      <c r="O13" s="138" t="s">
        <v>215</v>
      </c>
      <c r="P13" s="47"/>
      <c r="Q13" s="144"/>
      <c r="R13" s="138" t="s">
        <v>138</v>
      </c>
      <c r="S13" s="138" t="s">
        <v>215</v>
      </c>
      <c r="T13" s="47"/>
      <c r="U13" s="144"/>
      <c r="V13" s="138" t="s">
        <v>138</v>
      </c>
      <c r="W13" s="138" t="s">
        <v>215</v>
      </c>
      <c r="X13" s="70"/>
      <c r="Y13" s="144"/>
      <c r="Z13" s="138" t="s">
        <v>138</v>
      </c>
      <c r="AA13" s="138" t="s">
        <v>1</v>
      </c>
      <c r="AB13" s="70"/>
      <c r="AC13" s="70"/>
      <c r="AD13" s="143" t="s">
        <v>138</v>
      </c>
      <c r="AE13" s="138" t="s">
        <v>1</v>
      </c>
      <c r="AF13" s="47"/>
      <c r="AG13" s="144"/>
      <c r="AH13" s="138" t="s">
        <v>138</v>
      </c>
      <c r="AI13" s="138" t="s">
        <v>1</v>
      </c>
      <c r="AJ13" s="70"/>
      <c r="AK13" s="70"/>
      <c r="AL13" s="143" t="s">
        <v>138</v>
      </c>
      <c r="AM13" s="138" t="s">
        <v>1</v>
      </c>
      <c r="AN13" s="47"/>
      <c r="AO13" s="144"/>
      <c r="AP13" s="138" t="s">
        <v>138</v>
      </c>
      <c r="AQ13" s="138" t="s">
        <v>1</v>
      </c>
      <c r="AR13" s="70"/>
      <c r="AS13" s="144"/>
      <c r="AT13" s="138" t="s">
        <v>138</v>
      </c>
      <c r="AU13" s="138" t="s">
        <v>1</v>
      </c>
      <c r="AV13" s="70"/>
      <c r="AW13" s="70"/>
      <c r="AX13" s="143" t="s">
        <v>138</v>
      </c>
      <c r="AY13" s="138" t="s">
        <v>1</v>
      </c>
      <c r="AZ13" s="47"/>
      <c r="BA13" s="144"/>
      <c r="BB13" s="138" t="s">
        <v>138</v>
      </c>
      <c r="BC13" s="138" t="s">
        <v>1</v>
      </c>
      <c r="BD13" s="47"/>
      <c r="BE13" s="144"/>
      <c r="BF13" s="138" t="s">
        <v>138</v>
      </c>
      <c r="BG13" s="138" t="s">
        <v>1</v>
      </c>
      <c r="BH13" s="47"/>
      <c r="BI13" s="144"/>
      <c r="BJ13" s="138" t="s">
        <v>138</v>
      </c>
      <c r="BK13" s="138" t="s">
        <v>1</v>
      </c>
      <c r="BL13" s="47"/>
      <c r="BM13" s="144"/>
      <c r="BN13" s="138" t="s">
        <v>138</v>
      </c>
      <c r="BO13" s="138" t="s">
        <v>1</v>
      </c>
      <c r="BP13" s="47"/>
      <c r="BQ13" s="144"/>
      <c r="BR13" s="138" t="s">
        <v>138</v>
      </c>
      <c r="BS13" s="138" t="s">
        <v>216</v>
      </c>
      <c r="BT13" s="70"/>
      <c r="BU13" s="144"/>
      <c r="BV13" s="138" t="s">
        <v>138</v>
      </c>
      <c r="BW13" s="138" t="s">
        <v>1</v>
      </c>
      <c r="BX13" s="70"/>
      <c r="BY13" s="70"/>
      <c r="BZ13" s="143" t="s">
        <v>138</v>
      </c>
      <c r="CA13" s="138" t="s">
        <v>1</v>
      </c>
      <c r="CB13" s="47"/>
      <c r="CC13" s="144"/>
      <c r="CD13" s="138" t="s">
        <v>138</v>
      </c>
      <c r="CE13" s="138" t="s">
        <v>1</v>
      </c>
      <c r="CF13" s="70"/>
      <c r="CG13" s="70"/>
      <c r="CH13" s="143" t="s">
        <v>138</v>
      </c>
      <c r="CI13" s="138" t="s">
        <v>216</v>
      </c>
      <c r="CJ13" s="47"/>
      <c r="CK13" s="144"/>
      <c r="CL13" s="138" t="s">
        <v>138</v>
      </c>
      <c r="CM13" s="138" t="s">
        <v>216</v>
      </c>
      <c r="CN13" s="70"/>
      <c r="CO13" s="70"/>
      <c r="CP13" s="143" t="s">
        <v>138</v>
      </c>
      <c r="CQ13" s="138" t="s">
        <v>216</v>
      </c>
      <c r="CR13" s="47"/>
      <c r="CS13" s="144"/>
      <c r="CT13" s="138" t="s">
        <v>138</v>
      </c>
      <c r="CU13" s="138" t="s">
        <v>216</v>
      </c>
      <c r="CV13" s="70"/>
      <c r="CW13" s="70"/>
      <c r="CX13" s="143" t="s">
        <v>138</v>
      </c>
      <c r="CY13" s="138" t="s">
        <v>216</v>
      </c>
      <c r="CZ13" s="47"/>
      <c r="DA13" s="144"/>
      <c r="DB13" s="138" t="s">
        <v>138</v>
      </c>
      <c r="DC13" s="138" t="s">
        <v>216</v>
      </c>
      <c r="DD13" s="70"/>
      <c r="DE13" s="70"/>
      <c r="DF13" s="143" t="s">
        <v>138</v>
      </c>
      <c r="DG13" s="138" t="s">
        <v>216</v>
      </c>
      <c r="DH13" s="47"/>
      <c r="DI13" s="144"/>
      <c r="DJ13" s="138" t="s">
        <v>138</v>
      </c>
      <c r="DK13" s="138" t="s">
        <v>216</v>
      </c>
      <c r="DL13" s="70"/>
      <c r="DM13" s="70"/>
      <c r="DN13" s="143" t="s">
        <v>138</v>
      </c>
      <c r="DO13" s="138" t="s">
        <v>216</v>
      </c>
      <c r="DP13" s="47"/>
      <c r="DQ13" s="144"/>
      <c r="DR13" s="138" t="s">
        <v>138</v>
      </c>
      <c r="DS13" s="138" t="s">
        <v>217</v>
      </c>
      <c r="DT13" s="70"/>
      <c r="DU13" s="70"/>
      <c r="DV13" s="143" t="s">
        <v>138</v>
      </c>
      <c r="DW13" s="138" t="s">
        <v>217</v>
      </c>
      <c r="DX13" s="47"/>
      <c r="DY13" s="144"/>
      <c r="DZ13" s="138" t="s">
        <v>138</v>
      </c>
      <c r="EA13" s="138" t="s">
        <v>217</v>
      </c>
      <c r="EB13" s="70"/>
      <c r="EC13" s="70"/>
      <c r="ED13" s="143" t="s">
        <v>138</v>
      </c>
      <c r="EE13" s="138" t="s">
        <v>217</v>
      </c>
      <c r="EF13" s="47"/>
      <c r="EG13" s="144"/>
      <c r="EH13" s="138" t="s">
        <v>138</v>
      </c>
      <c r="EI13" s="138" t="s">
        <v>217</v>
      </c>
      <c r="EJ13" s="70"/>
      <c r="EK13" s="70"/>
      <c r="EL13" s="143" t="s">
        <v>138</v>
      </c>
      <c r="EM13" s="138" t="s">
        <v>217</v>
      </c>
      <c r="EN13" s="47"/>
      <c r="EO13" s="144"/>
      <c r="EP13" s="143" t="s">
        <v>138</v>
      </c>
      <c r="EQ13" s="138" t="s">
        <v>217</v>
      </c>
      <c r="ER13" s="47"/>
      <c r="ES13" s="144"/>
      <c r="ET13" s="138" t="s">
        <v>138</v>
      </c>
      <c r="EU13" s="138" t="s">
        <v>218</v>
      </c>
      <c r="EV13" s="70"/>
      <c r="EW13" s="70"/>
      <c r="EX13" s="143" t="s">
        <v>138</v>
      </c>
      <c r="EY13" s="138" t="s">
        <v>218</v>
      </c>
      <c r="EZ13" s="47"/>
      <c r="FA13" s="144"/>
      <c r="FB13" s="138" t="s">
        <v>138</v>
      </c>
      <c r="FC13" s="138" t="s">
        <v>218</v>
      </c>
      <c r="FD13" s="70"/>
      <c r="FE13" s="70"/>
      <c r="FF13" s="143" t="s">
        <v>138</v>
      </c>
      <c r="FG13" s="138" t="s">
        <v>218</v>
      </c>
      <c r="FH13" s="47"/>
      <c r="FI13" s="144"/>
      <c r="FJ13" s="138" t="s">
        <v>138</v>
      </c>
      <c r="FK13" s="138" t="s">
        <v>218</v>
      </c>
      <c r="FL13" s="70"/>
      <c r="FM13" s="70"/>
      <c r="FN13" s="49" t="s">
        <v>138</v>
      </c>
      <c r="FO13" s="70" t="s">
        <v>218</v>
      </c>
      <c r="FP13" s="70"/>
      <c r="FQ13" s="70"/>
      <c r="FR13" s="143" t="s">
        <v>138</v>
      </c>
      <c r="FS13" s="138" t="s">
        <v>219</v>
      </c>
      <c r="FT13" s="47"/>
      <c r="FU13" s="144"/>
      <c r="FV13" s="138" t="s">
        <v>138</v>
      </c>
      <c r="FW13" s="138" t="s">
        <v>219</v>
      </c>
      <c r="FX13" s="70"/>
      <c r="FY13" s="70"/>
      <c r="FZ13" s="143" t="s">
        <v>138</v>
      </c>
      <c r="GA13" s="138" t="s">
        <v>219</v>
      </c>
      <c r="GB13" s="47"/>
      <c r="GC13" s="144"/>
      <c r="GD13" s="138" t="s">
        <v>138</v>
      </c>
      <c r="GE13" s="138" t="s">
        <v>219</v>
      </c>
      <c r="GF13" s="70"/>
      <c r="GG13" s="70"/>
      <c r="GH13" s="143" t="s">
        <v>138</v>
      </c>
      <c r="GI13" s="138" t="s">
        <v>219</v>
      </c>
      <c r="GJ13" s="47"/>
      <c r="GK13" s="144"/>
      <c r="GL13" s="138" t="s">
        <v>138</v>
      </c>
      <c r="GM13" s="138" t="s">
        <v>219</v>
      </c>
      <c r="GN13" s="70"/>
      <c r="GO13" s="70"/>
      <c r="GP13" s="143" t="s">
        <v>138</v>
      </c>
      <c r="GQ13" s="138" t="s">
        <v>219</v>
      </c>
      <c r="GR13" s="47"/>
      <c r="GS13" s="144"/>
      <c r="GT13" s="138" t="s">
        <v>138</v>
      </c>
      <c r="GU13" s="138" t="s">
        <v>219</v>
      </c>
      <c r="GV13" s="70"/>
      <c r="GW13" s="70"/>
      <c r="GX13" s="143" t="s">
        <v>138</v>
      </c>
      <c r="GY13" s="138" t="s">
        <v>1</v>
      </c>
      <c r="GZ13" s="47"/>
      <c r="HA13" s="144"/>
      <c r="HB13" s="138" t="s">
        <v>138</v>
      </c>
      <c r="HC13" s="138" t="s">
        <v>1</v>
      </c>
      <c r="HD13" s="70"/>
      <c r="HE13" s="70"/>
      <c r="HF13" s="143" t="s">
        <v>138</v>
      </c>
      <c r="HG13" s="138" t="s">
        <v>1</v>
      </c>
      <c r="HH13" s="47"/>
      <c r="HI13" s="144"/>
      <c r="HJ13" s="138" t="s">
        <v>138</v>
      </c>
      <c r="HK13" s="138" t="s">
        <v>1</v>
      </c>
      <c r="HL13" s="47"/>
      <c r="HM13" s="144"/>
    </row>
    <row r="14" spans="1:229" s="495" customFormat="1" x14ac:dyDescent="0.25">
      <c r="A14" s="310"/>
      <c r="B14" s="138" t="s">
        <v>139</v>
      </c>
      <c r="C14" s="139" t="s">
        <v>215</v>
      </c>
      <c r="D14" s="70"/>
      <c r="E14" s="70"/>
      <c r="F14" s="143" t="s">
        <v>139</v>
      </c>
      <c r="G14" s="139" t="s">
        <v>215</v>
      </c>
      <c r="H14" s="47"/>
      <c r="I14" s="144"/>
      <c r="J14" s="138" t="s">
        <v>139</v>
      </c>
      <c r="K14" s="139" t="s">
        <v>215</v>
      </c>
      <c r="L14" s="70"/>
      <c r="M14" s="144"/>
      <c r="N14" s="143" t="s">
        <v>139</v>
      </c>
      <c r="O14" s="139" t="s">
        <v>215</v>
      </c>
      <c r="P14" s="47"/>
      <c r="Q14" s="144"/>
      <c r="R14" s="138" t="s">
        <v>139</v>
      </c>
      <c r="S14" s="139" t="s">
        <v>215</v>
      </c>
      <c r="T14" s="47"/>
      <c r="U14" s="144"/>
      <c r="V14" s="138" t="s">
        <v>139</v>
      </c>
      <c r="W14" s="139" t="s">
        <v>215</v>
      </c>
      <c r="X14" s="70"/>
      <c r="Y14" s="144"/>
      <c r="Z14" s="138" t="s">
        <v>139</v>
      </c>
      <c r="AA14" s="139" t="s">
        <v>220</v>
      </c>
      <c r="AB14" s="70"/>
      <c r="AC14" s="70"/>
      <c r="AD14" s="143" t="s">
        <v>139</v>
      </c>
      <c r="AE14" s="139" t="s">
        <v>1</v>
      </c>
      <c r="AF14" s="47"/>
      <c r="AG14" s="144"/>
      <c r="AH14" s="138" t="s">
        <v>139</v>
      </c>
      <c r="AI14" s="139" t="s">
        <v>1</v>
      </c>
      <c r="AJ14" s="70"/>
      <c r="AK14" s="70"/>
      <c r="AL14" s="143" t="s">
        <v>139</v>
      </c>
      <c r="AM14" s="139" t="s">
        <v>218</v>
      </c>
      <c r="AN14" s="47"/>
      <c r="AO14" s="144"/>
      <c r="AP14" s="138" t="s">
        <v>139</v>
      </c>
      <c r="AQ14" s="139" t="s">
        <v>1</v>
      </c>
      <c r="AR14" s="70"/>
      <c r="AS14" s="144"/>
      <c r="AT14" s="138" t="s">
        <v>139</v>
      </c>
      <c r="AU14" s="139" t="s">
        <v>1</v>
      </c>
      <c r="AV14" s="70"/>
      <c r="AW14" s="70"/>
      <c r="AX14" s="143" t="s">
        <v>139</v>
      </c>
      <c r="AY14" s="139" t="s">
        <v>220</v>
      </c>
      <c r="AZ14" s="47"/>
      <c r="BA14" s="144"/>
      <c r="BB14" s="138" t="s">
        <v>139</v>
      </c>
      <c r="BC14" s="139" t="s">
        <v>1</v>
      </c>
      <c r="BD14" s="47"/>
      <c r="BE14" s="144"/>
      <c r="BF14" s="138" t="s">
        <v>139</v>
      </c>
      <c r="BG14" s="139" t="s">
        <v>1</v>
      </c>
      <c r="BH14" s="47"/>
      <c r="BI14" s="144"/>
      <c r="BJ14" s="138" t="s">
        <v>139</v>
      </c>
      <c r="BK14" s="139" t="s">
        <v>1</v>
      </c>
      <c r="BL14" s="47"/>
      <c r="BM14" s="144"/>
      <c r="BN14" s="138" t="s">
        <v>139</v>
      </c>
      <c r="BO14" s="139" t="s">
        <v>1</v>
      </c>
      <c r="BP14" s="47"/>
      <c r="BQ14" s="144"/>
      <c r="BR14" s="138" t="s">
        <v>139</v>
      </c>
      <c r="BS14" s="139" t="s">
        <v>220</v>
      </c>
      <c r="BT14" s="70"/>
      <c r="BU14" s="144"/>
      <c r="BV14" s="138" t="s">
        <v>139</v>
      </c>
      <c r="BW14" s="139" t="s">
        <v>220</v>
      </c>
      <c r="BX14" s="70"/>
      <c r="BY14" s="70"/>
      <c r="BZ14" s="143" t="s">
        <v>139</v>
      </c>
      <c r="CA14" s="139" t="s">
        <v>1</v>
      </c>
      <c r="CB14" s="47"/>
      <c r="CC14" s="144"/>
      <c r="CD14" s="138" t="s">
        <v>139</v>
      </c>
      <c r="CE14" s="139" t="s">
        <v>218</v>
      </c>
      <c r="CF14" s="70"/>
      <c r="CG14" s="70"/>
      <c r="CH14" s="143" t="s">
        <v>139</v>
      </c>
      <c r="CI14" s="139" t="s">
        <v>220</v>
      </c>
      <c r="CJ14" s="47"/>
      <c r="CK14" s="144"/>
      <c r="CL14" s="138" t="s">
        <v>139</v>
      </c>
      <c r="CM14" s="139" t="s">
        <v>216</v>
      </c>
      <c r="CN14" s="70"/>
      <c r="CO14" s="70"/>
      <c r="CP14" s="143" t="s">
        <v>139</v>
      </c>
      <c r="CQ14" s="139" t="s">
        <v>216</v>
      </c>
      <c r="CR14" s="47"/>
      <c r="CS14" s="144"/>
      <c r="CT14" s="138" t="s">
        <v>139</v>
      </c>
      <c r="CU14" s="139" t="s">
        <v>216</v>
      </c>
      <c r="CV14" s="70"/>
      <c r="CW14" s="70"/>
      <c r="CX14" s="143" t="s">
        <v>139</v>
      </c>
      <c r="CY14" s="139" t="s">
        <v>216</v>
      </c>
      <c r="CZ14" s="47"/>
      <c r="DA14" s="144"/>
      <c r="DB14" s="138" t="s">
        <v>139</v>
      </c>
      <c r="DC14" s="139" t="s">
        <v>220</v>
      </c>
      <c r="DD14" s="70"/>
      <c r="DE14" s="70"/>
      <c r="DF14" s="143" t="s">
        <v>139</v>
      </c>
      <c r="DG14" s="139" t="s">
        <v>216</v>
      </c>
      <c r="DH14" s="47"/>
      <c r="DI14" s="144"/>
      <c r="DJ14" s="138" t="s">
        <v>139</v>
      </c>
      <c r="DK14" s="139" t="s">
        <v>216</v>
      </c>
      <c r="DL14" s="70"/>
      <c r="DM14" s="70"/>
      <c r="DN14" s="143" t="s">
        <v>139</v>
      </c>
      <c r="DO14" s="139" t="s">
        <v>216</v>
      </c>
      <c r="DP14" s="47"/>
      <c r="DQ14" s="144"/>
      <c r="DR14" s="138" t="s">
        <v>139</v>
      </c>
      <c r="DS14" s="139" t="s">
        <v>217</v>
      </c>
      <c r="DT14" s="70"/>
      <c r="DU14" s="70"/>
      <c r="DV14" s="143" t="s">
        <v>139</v>
      </c>
      <c r="DW14" s="139" t="s">
        <v>217</v>
      </c>
      <c r="DX14" s="47"/>
      <c r="DY14" s="144"/>
      <c r="DZ14" s="138" t="s">
        <v>139</v>
      </c>
      <c r="EA14" s="139" t="s">
        <v>217</v>
      </c>
      <c r="EB14" s="70"/>
      <c r="EC14" s="70"/>
      <c r="ED14" s="143" t="s">
        <v>139</v>
      </c>
      <c r="EE14" s="139" t="s">
        <v>217</v>
      </c>
      <c r="EF14" s="47"/>
      <c r="EG14" s="144"/>
      <c r="EH14" s="138" t="s">
        <v>139</v>
      </c>
      <c r="EI14" s="139" t="s">
        <v>217</v>
      </c>
      <c r="EJ14" s="70"/>
      <c r="EK14" s="70"/>
      <c r="EL14" s="143" t="s">
        <v>139</v>
      </c>
      <c r="EM14" s="139" t="s">
        <v>217</v>
      </c>
      <c r="EN14" s="47"/>
      <c r="EO14" s="144"/>
      <c r="EP14" s="143" t="s">
        <v>139</v>
      </c>
      <c r="EQ14" s="139" t="s">
        <v>217</v>
      </c>
      <c r="ER14" s="47"/>
      <c r="ES14" s="144"/>
      <c r="ET14" s="138" t="s">
        <v>139</v>
      </c>
      <c r="EU14" s="139" t="s">
        <v>220</v>
      </c>
      <c r="EV14" s="70"/>
      <c r="EW14" s="70"/>
      <c r="EX14" s="143" t="s">
        <v>139</v>
      </c>
      <c r="EY14" s="139" t="s">
        <v>218</v>
      </c>
      <c r="EZ14" s="47"/>
      <c r="FA14" s="144"/>
      <c r="FB14" s="138" t="s">
        <v>139</v>
      </c>
      <c r="FC14" s="139" t="s">
        <v>218</v>
      </c>
      <c r="FD14" s="70"/>
      <c r="FE14" s="70"/>
      <c r="FF14" s="143" t="s">
        <v>139</v>
      </c>
      <c r="FG14" s="139" t="s">
        <v>215</v>
      </c>
      <c r="FH14" s="47"/>
      <c r="FI14" s="144"/>
      <c r="FJ14" s="138" t="s">
        <v>139</v>
      </c>
      <c r="FK14" s="139" t="s">
        <v>215</v>
      </c>
      <c r="FL14" s="70"/>
      <c r="FM14" s="70"/>
      <c r="FN14" s="49" t="s">
        <v>139</v>
      </c>
      <c r="FO14" s="70" t="s">
        <v>215</v>
      </c>
      <c r="FP14" s="70"/>
      <c r="FQ14" s="70"/>
      <c r="FR14" s="143" t="s">
        <v>139</v>
      </c>
      <c r="FS14" s="139" t="s">
        <v>220</v>
      </c>
      <c r="FT14" s="47"/>
      <c r="FU14" s="144"/>
      <c r="FV14" s="138" t="s">
        <v>139</v>
      </c>
      <c r="FW14" s="139" t="s">
        <v>219</v>
      </c>
      <c r="FX14" s="70"/>
      <c r="FY14" s="70"/>
      <c r="FZ14" s="143" t="s">
        <v>139</v>
      </c>
      <c r="GA14" s="139" t="s">
        <v>220</v>
      </c>
      <c r="GB14" s="47"/>
      <c r="GC14" s="144"/>
      <c r="GD14" s="138" t="s">
        <v>139</v>
      </c>
      <c r="GE14" s="139" t="s">
        <v>220</v>
      </c>
      <c r="GF14" s="70"/>
      <c r="GG14" s="70"/>
      <c r="GH14" s="143" t="s">
        <v>139</v>
      </c>
      <c r="GI14" s="139" t="s">
        <v>219</v>
      </c>
      <c r="GJ14" s="47"/>
      <c r="GK14" s="144"/>
      <c r="GL14" s="138" t="s">
        <v>139</v>
      </c>
      <c r="GM14" s="139" t="s">
        <v>219</v>
      </c>
      <c r="GN14" s="70"/>
      <c r="GO14" s="70"/>
      <c r="GP14" s="143" t="s">
        <v>139</v>
      </c>
      <c r="GQ14" s="139" t="s">
        <v>219</v>
      </c>
      <c r="GR14" s="47"/>
      <c r="GS14" s="144"/>
      <c r="GT14" s="138" t="s">
        <v>139</v>
      </c>
      <c r="GU14" s="139" t="s">
        <v>219</v>
      </c>
      <c r="GV14" s="70"/>
      <c r="GW14" s="70"/>
      <c r="GX14" s="143" t="s">
        <v>139</v>
      </c>
      <c r="GY14" s="139" t="s">
        <v>220</v>
      </c>
      <c r="GZ14" s="47"/>
      <c r="HA14" s="144"/>
      <c r="HB14" s="138" t="s">
        <v>139</v>
      </c>
      <c r="HC14" s="139" t="s">
        <v>1</v>
      </c>
      <c r="HD14" s="70"/>
      <c r="HE14" s="70"/>
      <c r="HF14" s="143" t="s">
        <v>139</v>
      </c>
      <c r="HG14" s="139" t="s">
        <v>1</v>
      </c>
      <c r="HH14" s="47"/>
      <c r="HI14" s="144"/>
      <c r="HJ14" s="138" t="s">
        <v>139</v>
      </c>
      <c r="HK14" s="139" t="s">
        <v>218</v>
      </c>
      <c r="HL14" s="47"/>
      <c r="HM14" s="144"/>
    </row>
    <row r="15" spans="1:229" s="495" customFormat="1" x14ac:dyDescent="0.25">
      <c r="A15" s="310"/>
      <c r="B15" s="138" t="s">
        <v>370</v>
      </c>
      <c r="C15" s="139" t="s">
        <v>371</v>
      </c>
      <c r="D15" s="70"/>
      <c r="E15" s="70"/>
      <c r="F15" s="143" t="s">
        <v>370</v>
      </c>
      <c r="G15" s="139" t="s">
        <v>371</v>
      </c>
      <c r="H15" s="47"/>
      <c r="I15" s="144"/>
      <c r="J15" s="138" t="s">
        <v>370</v>
      </c>
      <c r="K15" s="139" t="s">
        <v>371</v>
      </c>
      <c r="L15" s="70"/>
      <c r="M15" s="144"/>
      <c r="N15" s="143" t="s">
        <v>370</v>
      </c>
      <c r="O15" s="139" t="s">
        <v>371</v>
      </c>
      <c r="P15" s="47"/>
      <c r="Q15" s="144"/>
      <c r="R15" s="138" t="s">
        <v>370</v>
      </c>
      <c r="S15" s="139" t="s">
        <v>371</v>
      </c>
      <c r="T15" s="47"/>
      <c r="U15" s="144"/>
      <c r="V15" s="138" t="s">
        <v>370</v>
      </c>
      <c r="W15" s="139" t="s">
        <v>371</v>
      </c>
      <c r="X15" s="70"/>
      <c r="Y15" s="144"/>
      <c r="Z15" s="138" t="s">
        <v>370</v>
      </c>
      <c r="AA15" s="139" t="s">
        <v>371</v>
      </c>
      <c r="AB15" s="70"/>
      <c r="AC15" s="70"/>
      <c r="AD15" s="143" t="s">
        <v>370</v>
      </c>
      <c r="AE15" s="139" t="s">
        <v>371</v>
      </c>
      <c r="AF15" s="47"/>
      <c r="AG15" s="144"/>
      <c r="AH15" s="138" t="s">
        <v>370</v>
      </c>
      <c r="AI15" s="139" t="s">
        <v>371</v>
      </c>
      <c r="AJ15" s="70"/>
      <c r="AK15" s="70"/>
      <c r="AL15" s="143" t="s">
        <v>370</v>
      </c>
      <c r="AM15" s="139" t="s">
        <v>371</v>
      </c>
      <c r="AN15" s="47"/>
      <c r="AO15" s="144"/>
      <c r="AP15" s="138" t="s">
        <v>370</v>
      </c>
      <c r="AQ15" s="139" t="s">
        <v>371</v>
      </c>
      <c r="AR15" s="70"/>
      <c r="AS15" s="144"/>
      <c r="AT15" s="138" t="s">
        <v>370</v>
      </c>
      <c r="AU15" s="139" t="s">
        <v>371</v>
      </c>
      <c r="AV15" s="70"/>
      <c r="AW15" s="70"/>
      <c r="AX15" s="143" t="s">
        <v>370</v>
      </c>
      <c r="AY15" s="139" t="s">
        <v>372</v>
      </c>
      <c r="AZ15" s="47"/>
      <c r="BA15" s="144"/>
      <c r="BB15" s="138" t="s">
        <v>370</v>
      </c>
      <c r="BC15" s="139" t="s">
        <v>371</v>
      </c>
      <c r="BD15" s="47"/>
      <c r="BE15" s="144"/>
      <c r="BF15" s="138" t="s">
        <v>370</v>
      </c>
      <c r="BG15" s="139" t="s">
        <v>371</v>
      </c>
      <c r="BH15" s="47"/>
      <c r="BI15" s="144"/>
      <c r="BJ15" s="138" t="s">
        <v>370</v>
      </c>
      <c r="BK15" s="139" t="s">
        <v>371</v>
      </c>
      <c r="BL15" s="47"/>
      <c r="BM15" s="144"/>
      <c r="BN15" s="138" t="s">
        <v>370</v>
      </c>
      <c r="BO15" s="139" t="s">
        <v>371</v>
      </c>
      <c r="BP15" s="47"/>
      <c r="BQ15" s="144"/>
      <c r="BR15" s="138" t="s">
        <v>370</v>
      </c>
      <c r="BS15" s="139" t="s">
        <v>371</v>
      </c>
      <c r="BT15" s="70"/>
      <c r="BU15" s="144"/>
      <c r="BV15" s="138" t="s">
        <v>370</v>
      </c>
      <c r="BW15" s="139" t="s">
        <v>371</v>
      </c>
      <c r="BX15" s="70"/>
      <c r="BY15" s="70"/>
      <c r="BZ15" s="143" t="s">
        <v>370</v>
      </c>
      <c r="CA15" s="139" t="s">
        <v>371</v>
      </c>
      <c r="CB15" s="47"/>
      <c r="CC15" s="144"/>
      <c r="CD15" s="138" t="s">
        <v>370</v>
      </c>
      <c r="CE15" s="139" t="s">
        <v>371</v>
      </c>
      <c r="CF15" s="70"/>
      <c r="CG15" s="70"/>
      <c r="CH15" s="143" t="s">
        <v>370</v>
      </c>
      <c r="CI15" s="139" t="s">
        <v>371</v>
      </c>
      <c r="CJ15" s="47"/>
      <c r="CK15" s="144"/>
      <c r="CL15" s="138" t="s">
        <v>370</v>
      </c>
      <c r="CM15" s="139" t="s">
        <v>371</v>
      </c>
      <c r="CN15" s="70"/>
      <c r="CO15" s="70"/>
      <c r="CP15" s="143" t="s">
        <v>370</v>
      </c>
      <c r="CQ15" s="139" t="s">
        <v>371</v>
      </c>
      <c r="CR15" s="47"/>
      <c r="CS15" s="144"/>
      <c r="CT15" s="138" t="s">
        <v>370</v>
      </c>
      <c r="CU15" s="139" t="s">
        <v>371</v>
      </c>
      <c r="CV15" s="70"/>
      <c r="CW15" s="70"/>
      <c r="CX15" s="143" t="s">
        <v>370</v>
      </c>
      <c r="CY15" s="139" t="s">
        <v>371</v>
      </c>
      <c r="CZ15" s="47"/>
      <c r="DA15" s="144"/>
      <c r="DB15" s="138" t="s">
        <v>370</v>
      </c>
      <c r="DC15" s="139" t="s">
        <v>371</v>
      </c>
      <c r="DD15" s="70"/>
      <c r="DE15" s="70"/>
      <c r="DF15" s="143" t="s">
        <v>370</v>
      </c>
      <c r="DG15" s="139" t="s">
        <v>371</v>
      </c>
      <c r="DH15" s="47"/>
      <c r="DI15" s="144"/>
      <c r="DJ15" s="138" t="s">
        <v>370</v>
      </c>
      <c r="DK15" s="139" t="s">
        <v>371</v>
      </c>
      <c r="DL15" s="70"/>
      <c r="DM15" s="70"/>
      <c r="DN15" s="143" t="s">
        <v>370</v>
      </c>
      <c r="DO15" s="139" t="s">
        <v>371</v>
      </c>
      <c r="DP15" s="47"/>
      <c r="DQ15" s="144"/>
      <c r="DR15" s="138" t="s">
        <v>370</v>
      </c>
      <c r="DS15" s="139" t="s">
        <v>371</v>
      </c>
      <c r="DT15" s="70"/>
      <c r="DU15" s="70"/>
      <c r="DV15" s="143" t="s">
        <v>370</v>
      </c>
      <c r="DW15" s="139" t="s">
        <v>371</v>
      </c>
      <c r="DX15" s="47"/>
      <c r="DY15" s="144"/>
      <c r="DZ15" s="138" t="s">
        <v>370</v>
      </c>
      <c r="EA15" s="139" t="s">
        <v>371</v>
      </c>
      <c r="EB15" s="70"/>
      <c r="EC15" s="70"/>
      <c r="ED15" s="143" t="s">
        <v>370</v>
      </c>
      <c r="EE15" s="139" t="s">
        <v>371</v>
      </c>
      <c r="EF15" s="47"/>
      <c r="EG15" s="144"/>
      <c r="EH15" s="138" t="s">
        <v>370</v>
      </c>
      <c r="EI15" s="139" t="s">
        <v>371</v>
      </c>
      <c r="EJ15" s="70"/>
      <c r="EK15" s="70"/>
      <c r="EL15" s="143" t="s">
        <v>370</v>
      </c>
      <c r="EM15" s="139" t="s">
        <v>371</v>
      </c>
      <c r="EN15" s="47"/>
      <c r="EO15" s="144"/>
      <c r="EP15" s="143" t="s">
        <v>370</v>
      </c>
      <c r="EQ15" s="139" t="s">
        <v>371</v>
      </c>
      <c r="ER15" s="47"/>
      <c r="ES15" s="144"/>
      <c r="ET15" s="138" t="s">
        <v>370</v>
      </c>
      <c r="EU15" s="139" t="s">
        <v>371</v>
      </c>
      <c r="EV15" s="70"/>
      <c r="EW15" s="70"/>
      <c r="EX15" s="143" t="s">
        <v>370</v>
      </c>
      <c r="EY15" s="139" t="s">
        <v>371</v>
      </c>
      <c r="EZ15" s="47"/>
      <c r="FA15" s="144"/>
      <c r="FB15" s="138" t="s">
        <v>370</v>
      </c>
      <c r="FC15" s="139" t="s">
        <v>371</v>
      </c>
      <c r="FD15" s="70"/>
      <c r="FE15" s="70"/>
      <c r="FF15" s="143" t="s">
        <v>370</v>
      </c>
      <c r="FG15" s="139" t="s">
        <v>371</v>
      </c>
      <c r="FH15" s="47"/>
      <c r="FI15" s="144"/>
      <c r="FJ15" s="138" t="s">
        <v>370</v>
      </c>
      <c r="FK15" s="139" t="s">
        <v>371</v>
      </c>
      <c r="FL15" s="70"/>
      <c r="FM15" s="70"/>
      <c r="FN15" s="49" t="s">
        <v>370</v>
      </c>
      <c r="FO15" s="70" t="s">
        <v>371</v>
      </c>
      <c r="FP15" s="70"/>
      <c r="FQ15" s="70"/>
      <c r="FR15" s="143" t="s">
        <v>370</v>
      </c>
      <c r="FS15" s="139" t="s">
        <v>371</v>
      </c>
      <c r="FT15" s="47"/>
      <c r="FU15" s="144"/>
      <c r="FV15" s="138" t="s">
        <v>370</v>
      </c>
      <c r="FW15" s="139" t="s">
        <v>371</v>
      </c>
      <c r="FX15" s="70"/>
      <c r="FY15" s="70"/>
      <c r="FZ15" s="143" t="s">
        <v>370</v>
      </c>
      <c r="GA15" s="139" t="s">
        <v>371</v>
      </c>
      <c r="GB15" s="47"/>
      <c r="GC15" s="144"/>
      <c r="GD15" s="138" t="s">
        <v>370</v>
      </c>
      <c r="GE15" s="139" t="s">
        <v>371</v>
      </c>
      <c r="GF15" s="70"/>
      <c r="GG15" s="70"/>
      <c r="GH15" s="143" t="s">
        <v>370</v>
      </c>
      <c r="GI15" s="139" t="s">
        <v>371</v>
      </c>
      <c r="GJ15" s="47"/>
      <c r="GK15" s="144"/>
      <c r="GL15" s="138" t="s">
        <v>370</v>
      </c>
      <c r="GM15" s="139" t="s">
        <v>371</v>
      </c>
      <c r="GN15" s="70"/>
      <c r="GO15" s="70"/>
      <c r="GP15" s="143" t="s">
        <v>370</v>
      </c>
      <c r="GQ15" s="139" t="s">
        <v>371</v>
      </c>
      <c r="GR15" s="47"/>
      <c r="GS15" s="144"/>
      <c r="GT15" s="138" t="s">
        <v>370</v>
      </c>
      <c r="GU15" s="139" t="s">
        <v>371</v>
      </c>
      <c r="GV15" s="70"/>
      <c r="GW15" s="70"/>
      <c r="GX15" s="143" t="s">
        <v>370</v>
      </c>
      <c r="GY15" s="139" t="s">
        <v>371</v>
      </c>
      <c r="GZ15" s="47"/>
      <c r="HA15" s="144"/>
      <c r="HB15" s="138" t="s">
        <v>370</v>
      </c>
      <c r="HC15" s="139" t="s">
        <v>371</v>
      </c>
      <c r="HD15" s="70"/>
      <c r="HE15" s="70"/>
      <c r="HF15" s="143" t="s">
        <v>370</v>
      </c>
      <c r="HG15" s="139" t="s">
        <v>371</v>
      </c>
      <c r="HH15" s="47"/>
      <c r="HI15" s="144"/>
      <c r="HJ15" s="138" t="s">
        <v>370</v>
      </c>
      <c r="HK15" s="139" t="s">
        <v>371</v>
      </c>
      <c r="HL15" s="47"/>
      <c r="HM15" s="144"/>
    </row>
    <row r="16" spans="1:229" s="495" customFormat="1" x14ac:dyDescent="0.25">
      <c r="A16" s="310"/>
      <c r="B16" s="138" t="s">
        <v>130</v>
      </c>
      <c r="C16" s="139">
        <v>7.25</v>
      </c>
      <c r="D16" s="70"/>
      <c r="E16" s="70"/>
      <c r="F16" s="143" t="s">
        <v>130</v>
      </c>
      <c r="G16" s="139">
        <v>8</v>
      </c>
      <c r="H16" s="47"/>
      <c r="I16" s="144"/>
      <c r="J16" s="138" t="s">
        <v>130</v>
      </c>
      <c r="K16" s="139">
        <v>8</v>
      </c>
      <c r="L16" s="70"/>
      <c r="M16" s="144"/>
      <c r="N16" s="143" t="s">
        <v>130</v>
      </c>
      <c r="O16" s="139">
        <v>5.47</v>
      </c>
      <c r="P16" s="47"/>
      <c r="Q16" s="144"/>
      <c r="R16" s="138" t="s">
        <v>130</v>
      </c>
      <c r="S16" s="139">
        <v>4.7300000000000004</v>
      </c>
      <c r="T16" s="47"/>
      <c r="U16" s="144"/>
      <c r="V16" s="138" t="s">
        <v>130</v>
      </c>
      <c r="W16" s="139">
        <v>5.52</v>
      </c>
      <c r="X16" s="70"/>
      <c r="Y16" s="144"/>
      <c r="Z16" s="138" t="s">
        <v>130</v>
      </c>
      <c r="AA16" s="139">
        <v>7.25</v>
      </c>
      <c r="AB16" s="70"/>
      <c r="AC16" s="70"/>
      <c r="AD16" s="143" t="s">
        <v>130</v>
      </c>
      <c r="AE16" s="139">
        <v>7.65</v>
      </c>
      <c r="AF16" s="47"/>
      <c r="AG16" s="144"/>
      <c r="AH16" s="138" t="s">
        <v>130</v>
      </c>
      <c r="AI16" s="139">
        <v>7.1849999999999996</v>
      </c>
      <c r="AJ16" s="70"/>
      <c r="AK16" s="70"/>
      <c r="AL16" s="143" t="s">
        <v>130</v>
      </c>
      <c r="AM16" s="139">
        <v>5.2050000000000001</v>
      </c>
      <c r="AN16" s="47"/>
      <c r="AO16" s="144"/>
      <c r="AP16" s="138" t="s">
        <v>130</v>
      </c>
      <c r="AQ16" s="139">
        <v>8.3000000000000007</v>
      </c>
      <c r="AR16" s="70"/>
      <c r="AS16" s="144"/>
      <c r="AT16" s="138" t="s">
        <v>130</v>
      </c>
      <c r="AU16" s="139">
        <v>5.81</v>
      </c>
      <c r="AV16" s="70"/>
      <c r="AW16" s="70"/>
      <c r="AX16" s="143" t="s">
        <v>130</v>
      </c>
      <c r="AY16" s="139">
        <v>8.36</v>
      </c>
      <c r="AZ16" s="47"/>
      <c r="BA16" s="144"/>
      <c r="BB16" s="138" t="s">
        <v>130</v>
      </c>
      <c r="BC16" s="139">
        <v>7.55</v>
      </c>
      <c r="BD16" s="47"/>
      <c r="BE16" s="144"/>
      <c r="BF16" s="138" t="s">
        <v>130</v>
      </c>
      <c r="BG16" s="139">
        <v>5.0289999999999999</v>
      </c>
      <c r="BH16" s="47"/>
      <c r="BI16" s="144"/>
      <c r="BJ16" s="138" t="s">
        <v>130</v>
      </c>
      <c r="BK16" s="139">
        <v>8.2100000000000009</v>
      </c>
      <c r="BL16" s="47"/>
      <c r="BM16" s="144"/>
      <c r="BN16" s="138" t="s">
        <v>130</v>
      </c>
      <c r="BO16" s="139">
        <v>5.7930000000000001</v>
      </c>
      <c r="BP16" s="47"/>
      <c r="BQ16" s="144"/>
      <c r="BR16" s="138" t="s">
        <v>130</v>
      </c>
      <c r="BS16" s="139">
        <v>7.8</v>
      </c>
      <c r="BT16" s="70"/>
      <c r="BU16" s="144"/>
      <c r="BV16" s="138" t="s">
        <v>130</v>
      </c>
      <c r="BW16" s="139">
        <v>7.5</v>
      </c>
      <c r="BX16" s="70"/>
      <c r="BY16" s="70"/>
      <c r="BZ16" s="143" t="s">
        <v>130</v>
      </c>
      <c r="CA16" s="139">
        <v>5.27</v>
      </c>
      <c r="CB16" s="47"/>
      <c r="CC16" s="144"/>
      <c r="CD16" s="138" t="s">
        <v>130</v>
      </c>
      <c r="CE16" s="139">
        <v>6.25</v>
      </c>
      <c r="CF16" s="70"/>
      <c r="CG16" s="70"/>
      <c r="CH16" s="143" t="s">
        <v>130</v>
      </c>
      <c r="CI16" s="139">
        <v>8</v>
      </c>
      <c r="CJ16" s="47"/>
      <c r="CK16" s="144"/>
      <c r="CL16" s="138" t="s">
        <v>130</v>
      </c>
      <c r="CM16" s="139">
        <v>7.8550000000000004</v>
      </c>
      <c r="CN16" s="70"/>
      <c r="CO16" s="70"/>
      <c r="CP16" s="143" t="s">
        <v>130</v>
      </c>
      <c r="CQ16" s="139">
        <v>4.8</v>
      </c>
      <c r="CR16" s="47"/>
      <c r="CS16" s="144"/>
      <c r="CT16" s="138" t="s">
        <v>130</v>
      </c>
      <c r="CU16" s="139">
        <v>5.8</v>
      </c>
      <c r="CV16" s="70"/>
      <c r="CW16" s="70"/>
      <c r="CX16" s="143" t="s">
        <v>130</v>
      </c>
      <c r="CY16" s="139">
        <v>5.2770000000000001</v>
      </c>
      <c r="CZ16" s="47"/>
      <c r="DA16" s="144"/>
      <c r="DB16" s="138" t="s">
        <v>130</v>
      </c>
      <c r="DC16" s="139">
        <v>6.39</v>
      </c>
      <c r="DD16" s="70"/>
      <c r="DE16" s="70"/>
      <c r="DF16" s="143" t="s">
        <v>130</v>
      </c>
      <c r="DG16" s="139">
        <v>6.53</v>
      </c>
      <c r="DH16" s="47"/>
      <c r="DI16" s="144"/>
      <c r="DJ16" s="138" t="s">
        <v>130</v>
      </c>
      <c r="DK16" s="139">
        <v>6.74</v>
      </c>
      <c r="DL16" s="70"/>
      <c r="DM16" s="70"/>
      <c r="DN16" s="143" t="s">
        <v>130</v>
      </c>
      <c r="DO16" s="139">
        <v>6.31</v>
      </c>
      <c r="DP16" s="47"/>
      <c r="DQ16" s="144"/>
      <c r="DR16" s="138" t="s">
        <v>130</v>
      </c>
      <c r="DS16" s="139">
        <v>6.5949999999999998</v>
      </c>
      <c r="DT16" s="70"/>
      <c r="DU16" s="70"/>
      <c r="DV16" s="143" t="s">
        <v>130</v>
      </c>
      <c r="DW16" s="139">
        <v>5.14</v>
      </c>
      <c r="DX16" s="47"/>
      <c r="DY16" s="144"/>
      <c r="DZ16" s="138" t="s">
        <v>130</v>
      </c>
      <c r="EA16" s="139">
        <v>4.6500000000000004</v>
      </c>
      <c r="EB16" s="70"/>
      <c r="EC16" s="70"/>
      <c r="ED16" s="143" t="s">
        <v>130</v>
      </c>
      <c r="EE16" s="139">
        <v>7.19</v>
      </c>
      <c r="EF16" s="47"/>
      <c r="EG16" s="144"/>
      <c r="EH16" s="138" t="s">
        <v>130</v>
      </c>
      <c r="EI16" s="139">
        <v>6.95</v>
      </c>
      <c r="EJ16" s="70"/>
      <c r="EK16" s="70"/>
      <c r="EL16" s="143" t="s">
        <v>130</v>
      </c>
      <c r="EM16" s="139">
        <v>5.4480000000000004</v>
      </c>
      <c r="EN16" s="47"/>
      <c r="EO16" s="144"/>
      <c r="EP16" s="143" t="s">
        <v>130</v>
      </c>
      <c r="EQ16" s="139">
        <v>5.8929999999999998</v>
      </c>
      <c r="ER16" s="47"/>
      <c r="ES16" s="144"/>
      <c r="ET16" s="138" t="s">
        <v>130</v>
      </c>
      <c r="EU16" s="139">
        <v>6.92</v>
      </c>
      <c r="EV16" s="70"/>
      <c r="EW16" s="70"/>
      <c r="EX16" s="143" t="s">
        <v>130</v>
      </c>
      <c r="EY16" s="139">
        <v>8.65</v>
      </c>
      <c r="EZ16" s="47"/>
      <c r="FA16" s="144"/>
      <c r="FB16" s="138" t="s">
        <v>130</v>
      </c>
      <c r="FC16" s="139">
        <v>8.35</v>
      </c>
      <c r="FD16" s="70"/>
      <c r="FE16" s="70"/>
      <c r="FF16" s="143" t="s">
        <v>130</v>
      </c>
      <c r="FG16" s="139">
        <v>7.04</v>
      </c>
      <c r="FH16" s="47"/>
      <c r="FI16" s="144"/>
      <c r="FJ16" s="138" t="s">
        <v>130</v>
      </c>
      <c r="FK16" s="139">
        <v>5.25</v>
      </c>
      <c r="FL16" s="70"/>
      <c r="FM16" s="70"/>
      <c r="FN16" s="49" t="s">
        <v>130</v>
      </c>
      <c r="FO16" s="70">
        <v>4.5</v>
      </c>
      <c r="FP16" s="70"/>
      <c r="FQ16" s="70"/>
      <c r="FR16" s="143" t="s">
        <v>130</v>
      </c>
      <c r="FS16" s="139">
        <v>7.15</v>
      </c>
      <c r="FT16" s="47"/>
      <c r="FU16" s="144"/>
      <c r="FV16" s="138" t="s">
        <v>130</v>
      </c>
      <c r="FW16" s="139">
        <v>7.5149999999999997</v>
      </c>
      <c r="FX16" s="70"/>
      <c r="FY16" s="70"/>
      <c r="FZ16" s="143" t="s">
        <v>130</v>
      </c>
      <c r="GA16" s="139">
        <v>6.86</v>
      </c>
      <c r="GB16" s="47"/>
      <c r="GC16" s="144"/>
      <c r="GD16" s="138" t="s">
        <v>130</v>
      </c>
      <c r="GE16" s="139">
        <v>7.75</v>
      </c>
      <c r="GF16" s="70"/>
      <c r="GG16" s="70"/>
      <c r="GH16" s="143" t="s">
        <v>130</v>
      </c>
      <c r="GI16" s="139">
        <v>6.83</v>
      </c>
      <c r="GJ16" s="47"/>
      <c r="GK16" s="144"/>
      <c r="GL16" s="138" t="s">
        <v>130</v>
      </c>
      <c r="GM16" s="139">
        <v>4.5999999999999996</v>
      </c>
      <c r="GN16" s="70"/>
      <c r="GO16" s="70"/>
      <c r="GP16" s="143" t="s">
        <v>130</v>
      </c>
      <c r="GQ16" s="139">
        <v>5.52</v>
      </c>
      <c r="GR16" s="47"/>
      <c r="GS16" s="144"/>
      <c r="GT16" s="138" t="s">
        <v>130</v>
      </c>
      <c r="GU16" s="139">
        <v>5.9</v>
      </c>
      <c r="GV16" s="70"/>
      <c r="GW16" s="70"/>
      <c r="GX16" s="143" t="s">
        <v>130</v>
      </c>
      <c r="GY16" s="139">
        <v>7.15</v>
      </c>
      <c r="GZ16" s="47"/>
      <c r="HA16" s="144"/>
      <c r="HB16" s="138" t="s">
        <v>130</v>
      </c>
      <c r="HC16" s="139">
        <v>7.55</v>
      </c>
      <c r="HD16" s="70"/>
      <c r="HE16" s="70"/>
      <c r="HF16" s="143" t="s">
        <v>130</v>
      </c>
      <c r="HG16" s="139">
        <v>5.15</v>
      </c>
      <c r="HH16" s="47"/>
      <c r="HI16" s="144"/>
      <c r="HJ16" s="138" t="s">
        <v>130</v>
      </c>
      <c r="HK16" s="139">
        <v>6.25</v>
      </c>
      <c r="HL16" s="47"/>
      <c r="HM16" s="144"/>
    </row>
    <row r="17" spans="1:252" s="495" customFormat="1" x14ac:dyDescent="0.25">
      <c r="A17" s="310"/>
      <c r="B17" s="138" t="s">
        <v>135</v>
      </c>
      <c r="C17" s="139" t="s">
        <v>221</v>
      </c>
      <c r="D17" s="70"/>
      <c r="E17" s="70"/>
      <c r="F17" s="143" t="s">
        <v>135</v>
      </c>
      <c r="G17" s="139" t="s">
        <v>221</v>
      </c>
      <c r="H17" s="47"/>
      <c r="I17" s="144"/>
      <c r="J17" s="138" t="s">
        <v>135</v>
      </c>
      <c r="K17" s="139" t="s">
        <v>221</v>
      </c>
      <c r="L17" s="70"/>
      <c r="M17" s="144"/>
      <c r="N17" s="143" t="s">
        <v>135</v>
      </c>
      <c r="O17" s="139" t="s">
        <v>221</v>
      </c>
      <c r="P17" s="47"/>
      <c r="Q17" s="144"/>
      <c r="R17" s="138" t="s">
        <v>135</v>
      </c>
      <c r="S17" s="139" t="s">
        <v>221</v>
      </c>
      <c r="T17" s="47"/>
      <c r="U17" s="144"/>
      <c r="V17" s="138" t="s">
        <v>135</v>
      </c>
      <c r="W17" s="139" t="s">
        <v>221</v>
      </c>
      <c r="X17" s="70"/>
      <c r="Y17" s="144"/>
      <c r="Z17" s="138" t="s">
        <v>135</v>
      </c>
      <c r="AA17" s="139" t="s">
        <v>218</v>
      </c>
      <c r="AB17" s="70"/>
      <c r="AC17" s="70"/>
      <c r="AD17" s="143" t="s">
        <v>135</v>
      </c>
      <c r="AE17" s="139" t="s">
        <v>221</v>
      </c>
      <c r="AF17" s="47"/>
      <c r="AG17" s="144"/>
      <c r="AH17" s="138" t="s">
        <v>135</v>
      </c>
      <c r="AI17" s="139" t="s">
        <v>221</v>
      </c>
      <c r="AJ17" s="70"/>
      <c r="AK17" s="70"/>
      <c r="AL17" s="143" t="s">
        <v>135</v>
      </c>
      <c r="AM17" s="139" t="s">
        <v>221</v>
      </c>
      <c r="AN17" s="47"/>
      <c r="AO17" s="144"/>
      <c r="AP17" s="138" t="s">
        <v>135</v>
      </c>
      <c r="AQ17" s="139" t="s">
        <v>221</v>
      </c>
      <c r="AR17" s="70"/>
      <c r="AS17" s="144"/>
      <c r="AT17" s="138" t="s">
        <v>135</v>
      </c>
      <c r="AU17" s="139" t="s">
        <v>221</v>
      </c>
      <c r="AV17" s="70"/>
      <c r="AW17" s="70"/>
      <c r="AX17" s="143" t="s">
        <v>135</v>
      </c>
      <c r="AY17" s="139" t="s">
        <v>218</v>
      </c>
      <c r="AZ17" s="47"/>
      <c r="BA17" s="144"/>
      <c r="BB17" s="138" t="s">
        <v>135</v>
      </c>
      <c r="BC17" s="139" t="s">
        <v>221</v>
      </c>
      <c r="BD17" s="47"/>
      <c r="BE17" s="144"/>
      <c r="BF17" s="138" t="s">
        <v>135</v>
      </c>
      <c r="BG17" s="139" t="s">
        <v>221</v>
      </c>
      <c r="BH17" s="47"/>
      <c r="BI17" s="144"/>
      <c r="BJ17" s="138" t="s">
        <v>135</v>
      </c>
      <c r="BK17" s="139" t="s">
        <v>221</v>
      </c>
      <c r="BL17" s="47"/>
      <c r="BM17" s="144"/>
      <c r="BN17" s="138" t="s">
        <v>135</v>
      </c>
      <c r="BO17" s="139" t="s">
        <v>221</v>
      </c>
      <c r="BP17" s="47"/>
      <c r="BQ17" s="144"/>
      <c r="BR17" s="138" t="s">
        <v>135</v>
      </c>
      <c r="BS17" s="139" t="s">
        <v>218</v>
      </c>
      <c r="BT17" s="70"/>
      <c r="BU17" s="144"/>
      <c r="BV17" s="138" t="s">
        <v>135</v>
      </c>
      <c r="BW17" s="139" t="s">
        <v>218</v>
      </c>
      <c r="BX17" s="70"/>
      <c r="BY17" s="70"/>
      <c r="BZ17" s="143" t="s">
        <v>135</v>
      </c>
      <c r="CA17" s="139" t="s">
        <v>221</v>
      </c>
      <c r="CB17" s="47"/>
      <c r="CC17" s="144"/>
      <c r="CD17" s="138" t="s">
        <v>135</v>
      </c>
      <c r="CE17" s="139" t="s">
        <v>221</v>
      </c>
      <c r="CF17" s="70"/>
      <c r="CG17" s="70"/>
      <c r="CH17" s="143" t="s">
        <v>135</v>
      </c>
      <c r="CI17" s="139" t="s">
        <v>218</v>
      </c>
      <c r="CJ17" s="47"/>
      <c r="CK17" s="144"/>
      <c r="CL17" s="138" t="s">
        <v>135</v>
      </c>
      <c r="CM17" s="139" t="s">
        <v>221</v>
      </c>
      <c r="CN17" s="70"/>
      <c r="CO17" s="70"/>
      <c r="CP17" s="143" t="s">
        <v>135</v>
      </c>
      <c r="CQ17" s="139" t="s">
        <v>221</v>
      </c>
      <c r="CR17" s="47"/>
      <c r="CS17" s="144"/>
      <c r="CT17" s="138" t="s">
        <v>135</v>
      </c>
      <c r="CU17" s="139" t="s">
        <v>222</v>
      </c>
      <c r="CV17" s="70"/>
      <c r="CW17" s="70"/>
      <c r="CX17" s="143" t="s">
        <v>135</v>
      </c>
      <c r="CY17" s="139" t="s">
        <v>221</v>
      </c>
      <c r="CZ17" s="47"/>
      <c r="DA17" s="144"/>
      <c r="DB17" s="138" t="s">
        <v>135</v>
      </c>
      <c r="DC17" s="139" t="s">
        <v>218</v>
      </c>
      <c r="DD17" s="70"/>
      <c r="DE17" s="70"/>
      <c r="DF17" s="143" t="s">
        <v>135</v>
      </c>
      <c r="DG17" s="139" t="s">
        <v>222</v>
      </c>
      <c r="DH17" s="47"/>
      <c r="DI17" s="144"/>
      <c r="DJ17" s="138" t="s">
        <v>135</v>
      </c>
      <c r="DK17" s="139" t="s">
        <v>222</v>
      </c>
      <c r="DL17" s="70"/>
      <c r="DM17" s="70"/>
      <c r="DN17" s="143" t="s">
        <v>135</v>
      </c>
      <c r="DO17" s="139" t="s">
        <v>221</v>
      </c>
      <c r="DP17" s="47"/>
      <c r="DQ17" s="144"/>
      <c r="DR17" s="138" t="s">
        <v>135</v>
      </c>
      <c r="DS17" s="139" t="s">
        <v>221</v>
      </c>
      <c r="DT17" s="70"/>
      <c r="DU17" s="70"/>
      <c r="DV17" s="143" t="s">
        <v>135</v>
      </c>
      <c r="DW17" s="139" t="s">
        <v>221</v>
      </c>
      <c r="DX17" s="47"/>
      <c r="DY17" s="144"/>
      <c r="DZ17" s="138" t="s">
        <v>135</v>
      </c>
      <c r="EA17" s="139" t="s">
        <v>221</v>
      </c>
      <c r="EB17" s="70"/>
      <c r="EC17" s="70"/>
      <c r="ED17" s="143" t="s">
        <v>135</v>
      </c>
      <c r="EE17" s="139" t="s">
        <v>221</v>
      </c>
      <c r="EF17" s="47"/>
      <c r="EG17" s="144"/>
      <c r="EH17" s="138" t="s">
        <v>135</v>
      </c>
      <c r="EI17" s="139" t="s">
        <v>221</v>
      </c>
      <c r="EJ17" s="70"/>
      <c r="EK17" s="70"/>
      <c r="EL17" s="143" t="s">
        <v>135</v>
      </c>
      <c r="EM17" s="139" t="s">
        <v>221</v>
      </c>
      <c r="EN17" s="47"/>
      <c r="EO17" s="144"/>
      <c r="EP17" s="143" t="s">
        <v>135</v>
      </c>
      <c r="EQ17" s="139" t="s">
        <v>221</v>
      </c>
      <c r="ER17" s="47"/>
      <c r="ES17" s="144"/>
      <c r="ET17" s="138" t="s">
        <v>135</v>
      </c>
      <c r="EU17" s="139" t="s">
        <v>218</v>
      </c>
      <c r="EV17" s="70"/>
      <c r="EW17" s="70"/>
      <c r="EX17" s="143" t="s">
        <v>135</v>
      </c>
      <c r="EY17" s="139" t="s">
        <v>221</v>
      </c>
      <c r="EZ17" s="47"/>
      <c r="FA17" s="144"/>
      <c r="FB17" s="138" t="s">
        <v>135</v>
      </c>
      <c r="FC17" s="139" t="s">
        <v>221</v>
      </c>
      <c r="FD17" s="70"/>
      <c r="FE17" s="70"/>
      <c r="FF17" s="143" t="s">
        <v>135</v>
      </c>
      <c r="FG17" s="139" t="s">
        <v>221</v>
      </c>
      <c r="FH17" s="47"/>
      <c r="FI17" s="144"/>
      <c r="FJ17" s="138" t="s">
        <v>135</v>
      </c>
      <c r="FK17" s="139" t="s">
        <v>221</v>
      </c>
      <c r="FL17" s="70"/>
      <c r="FM17" s="70"/>
      <c r="FN17" s="49" t="s">
        <v>135</v>
      </c>
      <c r="FO17" s="70" t="s">
        <v>221</v>
      </c>
      <c r="FP17" s="70"/>
      <c r="FQ17" s="70"/>
      <c r="FR17" s="143" t="s">
        <v>135</v>
      </c>
      <c r="FS17" s="139" t="s">
        <v>218</v>
      </c>
      <c r="FT17" s="47"/>
      <c r="FU17" s="144"/>
      <c r="FV17" s="138" t="s">
        <v>135</v>
      </c>
      <c r="FW17" s="139" t="s">
        <v>221</v>
      </c>
      <c r="FX17" s="70"/>
      <c r="FY17" s="70"/>
      <c r="FZ17" s="143" t="s">
        <v>135</v>
      </c>
      <c r="GA17" s="139" t="s">
        <v>218</v>
      </c>
      <c r="GB17" s="47"/>
      <c r="GC17" s="144"/>
      <c r="GD17" s="138" t="s">
        <v>135</v>
      </c>
      <c r="GE17" s="139" t="s">
        <v>218</v>
      </c>
      <c r="GF17" s="70"/>
      <c r="GG17" s="70"/>
      <c r="GH17" s="143" t="s">
        <v>135</v>
      </c>
      <c r="GI17" s="139" t="s">
        <v>221</v>
      </c>
      <c r="GJ17" s="47"/>
      <c r="GK17" s="144"/>
      <c r="GL17" s="138" t="s">
        <v>135</v>
      </c>
      <c r="GM17" s="139" t="s">
        <v>221</v>
      </c>
      <c r="GN17" s="70"/>
      <c r="GO17" s="70"/>
      <c r="GP17" s="143" t="s">
        <v>135</v>
      </c>
      <c r="GQ17" s="139" t="s">
        <v>221</v>
      </c>
      <c r="GR17" s="47"/>
      <c r="GS17" s="144"/>
      <c r="GT17" s="138" t="s">
        <v>135</v>
      </c>
      <c r="GU17" s="139" t="s">
        <v>221</v>
      </c>
      <c r="GV17" s="70"/>
      <c r="GW17" s="70"/>
      <c r="GX17" s="143" t="s">
        <v>135</v>
      </c>
      <c r="GY17" s="139" t="s">
        <v>218</v>
      </c>
      <c r="GZ17" s="47"/>
      <c r="HA17" s="144"/>
      <c r="HB17" s="138" t="s">
        <v>135</v>
      </c>
      <c r="HC17" s="139" t="s">
        <v>221</v>
      </c>
      <c r="HD17" s="70"/>
      <c r="HE17" s="70"/>
      <c r="HF17" s="143" t="s">
        <v>135</v>
      </c>
      <c r="HG17" s="139" t="s">
        <v>221</v>
      </c>
      <c r="HH17" s="47"/>
      <c r="HI17" s="144"/>
      <c r="HJ17" s="138" t="s">
        <v>135</v>
      </c>
      <c r="HK17" s="139" t="s">
        <v>221</v>
      </c>
      <c r="HL17" s="47"/>
      <c r="HM17" s="144"/>
    </row>
    <row r="18" spans="1:252" s="495" customFormat="1" x14ac:dyDescent="0.25">
      <c r="A18" s="310"/>
      <c r="B18" s="138" t="s">
        <v>133</v>
      </c>
      <c r="C18" s="505">
        <v>100000000</v>
      </c>
      <c r="D18" s="70"/>
      <c r="E18" s="70"/>
      <c r="F18" s="143" t="s">
        <v>133</v>
      </c>
      <c r="G18" s="505">
        <v>25000000</v>
      </c>
      <c r="H18" s="47"/>
      <c r="I18" s="144"/>
      <c r="J18" s="138" t="s">
        <v>133</v>
      </c>
      <c r="K18" s="505">
        <v>130000000</v>
      </c>
      <c r="L18" s="70"/>
      <c r="M18" s="144"/>
      <c r="N18" s="143" t="s">
        <v>133</v>
      </c>
      <c r="O18" s="505">
        <v>100000000</v>
      </c>
      <c r="P18" s="47"/>
      <c r="Q18" s="144"/>
      <c r="R18" s="138" t="s">
        <v>133</v>
      </c>
      <c r="S18" s="505">
        <v>100000000</v>
      </c>
      <c r="T18" s="47"/>
      <c r="U18" s="144"/>
      <c r="V18" s="138" t="s">
        <v>133</v>
      </c>
      <c r="W18" s="505">
        <v>150000000</v>
      </c>
      <c r="X18" s="70"/>
      <c r="Y18" s="144"/>
      <c r="Z18" s="138" t="s">
        <v>133</v>
      </c>
      <c r="AA18" s="505">
        <v>120000000</v>
      </c>
      <c r="AB18" s="70"/>
      <c r="AC18" s="70"/>
      <c r="AD18" s="143" t="s">
        <v>133</v>
      </c>
      <c r="AE18" s="505">
        <v>105000000</v>
      </c>
      <c r="AF18" s="47"/>
      <c r="AG18" s="144"/>
      <c r="AH18" s="138" t="s">
        <v>133</v>
      </c>
      <c r="AI18" s="505">
        <v>75000000</v>
      </c>
      <c r="AJ18" s="70"/>
      <c r="AK18" s="70"/>
      <c r="AL18" s="143" t="s">
        <v>133</v>
      </c>
      <c r="AM18" s="505">
        <v>50000000</v>
      </c>
      <c r="AN18" s="47"/>
      <c r="AO18" s="144"/>
      <c r="AP18" s="138" t="s">
        <v>133</v>
      </c>
      <c r="AQ18" s="505">
        <v>70000000</v>
      </c>
      <c r="AR18" s="70"/>
      <c r="AS18" s="144"/>
      <c r="AT18" s="138" t="s">
        <v>133</v>
      </c>
      <c r="AU18" s="505">
        <v>70000000</v>
      </c>
      <c r="AV18" s="70"/>
      <c r="AW18" s="70"/>
      <c r="AX18" s="143" t="s">
        <v>133</v>
      </c>
      <c r="AY18" s="505">
        <v>200000000</v>
      </c>
      <c r="AZ18" s="47"/>
      <c r="BA18" s="144"/>
      <c r="BB18" s="138" t="s">
        <v>133</v>
      </c>
      <c r="BC18" s="505">
        <v>70000000</v>
      </c>
      <c r="BD18" s="47"/>
      <c r="BE18" s="144"/>
      <c r="BF18" s="138" t="s">
        <v>133</v>
      </c>
      <c r="BG18" s="505">
        <v>75000000</v>
      </c>
      <c r="BH18" s="47"/>
      <c r="BI18" s="144"/>
      <c r="BJ18" s="138" t="s">
        <v>133</v>
      </c>
      <c r="BK18" s="505">
        <v>30000000</v>
      </c>
      <c r="BL18" s="47"/>
      <c r="BM18" s="144"/>
      <c r="BN18" s="138" t="s">
        <v>133</v>
      </c>
      <c r="BO18" s="505">
        <v>25000000</v>
      </c>
      <c r="BP18" s="47"/>
      <c r="BQ18" s="144"/>
      <c r="BR18" s="138" t="s">
        <v>133</v>
      </c>
      <c r="BS18" s="505">
        <v>150000000</v>
      </c>
      <c r="BT18" s="70"/>
      <c r="BU18" s="144"/>
      <c r="BV18" s="138" t="s">
        <v>133</v>
      </c>
      <c r="BW18" s="505">
        <v>100000000</v>
      </c>
      <c r="BX18" s="70"/>
      <c r="BY18" s="70"/>
      <c r="BZ18" s="143" t="s">
        <v>133</v>
      </c>
      <c r="CA18" s="505">
        <v>25000000</v>
      </c>
      <c r="CB18" s="47"/>
      <c r="CC18" s="144"/>
      <c r="CD18" s="138" t="s">
        <v>133</v>
      </c>
      <c r="CE18" s="505">
        <v>75000000</v>
      </c>
      <c r="CF18" s="70"/>
      <c r="CG18" s="70"/>
      <c r="CH18" s="143" t="s">
        <v>133</v>
      </c>
      <c r="CI18" s="505">
        <v>550000000</v>
      </c>
      <c r="CJ18" s="47"/>
      <c r="CK18" s="144"/>
      <c r="CL18" s="138" t="s">
        <v>133</v>
      </c>
      <c r="CM18" s="505">
        <v>100000000</v>
      </c>
      <c r="CN18" s="70"/>
      <c r="CO18" s="70"/>
      <c r="CP18" s="143" t="s">
        <v>133</v>
      </c>
      <c r="CQ18" s="505">
        <v>50000000</v>
      </c>
      <c r="CR18" s="47"/>
      <c r="CS18" s="144"/>
      <c r="CT18" s="138" t="s">
        <v>133</v>
      </c>
      <c r="CU18" s="505">
        <v>222000000.015625</v>
      </c>
      <c r="CV18" s="70"/>
      <c r="CW18" s="70"/>
      <c r="CX18" s="143" t="s">
        <v>133</v>
      </c>
      <c r="CY18" s="505">
        <v>50000000</v>
      </c>
      <c r="CZ18" s="47"/>
      <c r="DA18" s="144"/>
      <c r="DB18" s="138" t="s">
        <v>133</v>
      </c>
      <c r="DC18" s="505">
        <v>100000000</v>
      </c>
      <c r="DD18" s="70"/>
      <c r="DE18" s="70"/>
      <c r="DF18" s="143" t="s">
        <v>133</v>
      </c>
      <c r="DG18" s="505">
        <v>50000000</v>
      </c>
      <c r="DH18" s="47"/>
      <c r="DI18" s="144"/>
      <c r="DJ18" s="138" t="s">
        <v>133</v>
      </c>
      <c r="DK18" s="505">
        <v>50000000</v>
      </c>
      <c r="DL18" s="70"/>
      <c r="DM18" s="70"/>
      <c r="DN18" s="143" t="s">
        <v>133</v>
      </c>
      <c r="DO18" s="505">
        <v>65000000</v>
      </c>
      <c r="DP18" s="47"/>
      <c r="DQ18" s="144"/>
      <c r="DR18" s="138" t="s">
        <v>133</v>
      </c>
      <c r="DS18" s="505">
        <v>50000000</v>
      </c>
      <c r="DT18" s="70"/>
      <c r="DU18" s="70"/>
      <c r="DV18" s="143" t="s">
        <v>133</v>
      </c>
      <c r="DW18" s="505">
        <v>325000000</v>
      </c>
      <c r="DX18" s="47"/>
      <c r="DY18" s="144"/>
      <c r="DZ18" s="138" t="s">
        <v>133</v>
      </c>
      <c r="EA18" s="505">
        <v>200000000</v>
      </c>
      <c r="EB18" s="70"/>
      <c r="EC18" s="70"/>
      <c r="ED18" s="143" t="s">
        <v>133</v>
      </c>
      <c r="EE18" s="505">
        <v>50000000</v>
      </c>
      <c r="EF18" s="47"/>
      <c r="EG18" s="144"/>
      <c r="EH18" s="138" t="s">
        <v>133</v>
      </c>
      <c r="EI18" s="505">
        <v>150000000</v>
      </c>
      <c r="EJ18" s="70"/>
      <c r="EK18" s="70"/>
      <c r="EL18" s="143" t="s">
        <v>133</v>
      </c>
      <c r="EM18" s="505">
        <v>50000000</v>
      </c>
      <c r="EN18" s="47"/>
      <c r="EO18" s="144"/>
      <c r="EP18" s="143" t="s">
        <v>133</v>
      </c>
      <c r="EQ18" s="505">
        <v>100000000</v>
      </c>
      <c r="ER18" s="47"/>
      <c r="ES18" s="144"/>
      <c r="ET18" s="138" t="s">
        <v>133</v>
      </c>
      <c r="EU18" s="505">
        <v>250000000</v>
      </c>
      <c r="EV18" s="70"/>
      <c r="EW18" s="70"/>
      <c r="EX18" s="143" t="s">
        <v>133</v>
      </c>
      <c r="EY18" s="505">
        <v>54710000</v>
      </c>
      <c r="EZ18" s="47"/>
      <c r="FA18" s="144"/>
      <c r="FB18" s="138" t="s">
        <v>133</v>
      </c>
      <c r="FC18" s="505">
        <v>18272500</v>
      </c>
      <c r="FD18" s="70"/>
      <c r="FE18" s="70"/>
      <c r="FF18" s="143" t="s">
        <v>133</v>
      </c>
      <c r="FG18" s="505">
        <v>150000000</v>
      </c>
      <c r="FH18" s="47"/>
      <c r="FI18" s="144"/>
      <c r="FJ18" s="138" t="s">
        <v>133</v>
      </c>
      <c r="FK18" s="505">
        <v>250000000</v>
      </c>
      <c r="FL18" s="70"/>
      <c r="FM18" s="70"/>
      <c r="FN18" s="49" t="s">
        <v>133</v>
      </c>
      <c r="FO18" s="70">
        <v>100000000</v>
      </c>
      <c r="FP18" s="70"/>
      <c r="FQ18" s="70"/>
      <c r="FR18" s="143" t="s">
        <v>133</v>
      </c>
      <c r="FS18" s="505">
        <v>155000000</v>
      </c>
      <c r="FT18" s="47"/>
      <c r="FU18" s="144"/>
      <c r="FV18" s="138" t="s">
        <v>133</v>
      </c>
      <c r="FW18" s="505">
        <v>100000000</v>
      </c>
      <c r="FX18" s="70"/>
      <c r="FY18" s="70"/>
      <c r="FZ18" s="143" t="s">
        <v>133</v>
      </c>
      <c r="GA18" s="505">
        <v>325000000</v>
      </c>
      <c r="GB18" s="47"/>
      <c r="GC18" s="144"/>
      <c r="GD18" s="138" t="s">
        <v>133</v>
      </c>
      <c r="GE18" s="505">
        <v>800000000</v>
      </c>
      <c r="GF18" s="70"/>
      <c r="GG18" s="70"/>
      <c r="GH18" s="143" t="s">
        <v>133</v>
      </c>
      <c r="GI18" s="505">
        <v>150000000</v>
      </c>
      <c r="GJ18" s="47"/>
      <c r="GK18" s="144"/>
      <c r="GL18" s="138" t="s">
        <v>133</v>
      </c>
      <c r="GM18" s="505">
        <v>125000000</v>
      </c>
      <c r="GN18" s="70"/>
      <c r="GO18" s="70"/>
      <c r="GP18" s="143" t="s">
        <v>133</v>
      </c>
      <c r="GQ18" s="505">
        <v>150000000</v>
      </c>
      <c r="GR18" s="47"/>
      <c r="GS18" s="144"/>
      <c r="GT18" s="138" t="s">
        <v>133</v>
      </c>
      <c r="GU18" s="505">
        <v>100000000</v>
      </c>
      <c r="GV18" s="70"/>
      <c r="GW18" s="70"/>
      <c r="GX18" s="143" t="s">
        <v>133</v>
      </c>
      <c r="GY18" s="505">
        <v>125000000</v>
      </c>
      <c r="GZ18" s="47"/>
      <c r="HA18" s="144"/>
      <c r="HB18" s="138" t="s">
        <v>133</v>
      </c>
      <c r="HC18" s="505">
        <v>75000000</v>
      </c>
      <c r="HD18" s="70"/>
      <c r="HE18" s="70"/>
      <c r="HF18" s="143" t="s">
        <v>133</v>
      </c>
      <c r="HG18" s="505">
        <v>75000000</v>
      </c>
      <c r="HH18" s="47"/>
      <c r="HI18" s="144"/>
      <c r="HJ18" s="138" t="s">
        <v>133</v>
      </c>
      <c r="HK18" s="505">
        <v>50000000</v>
      </c>
      <c r="HL18" s="47"/>
      <c r="HM18" s="144"/>
    </row>
    <row r="19" spans="1:252" s="495" customFormat="1" x14ac:dyDescent="0.25">
      <c r="A19" s="310"/>
      <c r="B19" s="138" t="s">
        <v>131</v>
      </c>
      <c r="C19" s="139" t="s">
        <v>223</v>
      </c>
      <c r="D19" s="70"/>
      <c r="E19" s="70"/>
      <c r="F19" s="143" t="s">
        <v>131</v>
      </c>
      <c r="G19" s="139" t="s">
        <v>224</v>
      </c>
      <c r="H19" s="47"/>
      <c r="I19" s="144"/>
      <c r="J19" s="138" t="s">
        <v>131</v>
      </c>
      <c r="K19" s="139" t="s">
        <v>225</v>
      </c>
      <c r="L19" s="70"/>
      <c r="M19" s="144"/>
      <c r="N19" s="143" t="s">
        <v>131</v>
      </c>
      <c r="O19" s="139" t="s">
        <v>226</v>
      </c>
      <c r="P19" s="47"/>
      <c r="Q19" s="144"/>
      <c r="R19" s="138" t="s">
        <v>131</v>
      </c>
      <c r="S19" s="139" t="s">
        <v>227</v>
      </c>
      <c r="T19" s="47"/>
      <c r="U19" s="144"/>
      <c r="V19" s="138" t="s">
        <v>131</v>
      </c>
      <c r="W19" s="139" t="s">
        <v>228</v>
      </c>
      <c r="X19" s="70"/>
      <c r="Y19" s="144"/>
      <c r="Z19" s="138" t="s">
        <v>131</v>
      </c>
      <c r="AA19" s="139" t="s">
        <v>229</v>
      </c>
      <c r="AB19" s="70"/>
      <c r="AC19" s="70"/>
      <c r="AD19" s="143" t="s">
        <v>131</v>
      </c>
      <c r="AE19" s="139" t="s">
        <v>229</v>
      </c>
      <c r="AF19" s="47"/>
      <c r="AG19" s="144"/>
      <c r="AH19" s="138" t="s">
        <v>131</v>
      </c>
      <c r="AI19" s="139" t="s">
        <v>230</v>
      </c>
      <c r="AJ19" s="70"/>
      <c r="AK19" s="70"/>
      <c r="AL19" s="143" t="s">
        <v>131</v>
      </c>
      <c r="AM19" s="139" t="s">
        <v>231</v>
      </c>
      <c r="AN19" s="47"/>
      <c r="AO19" s="144"/>
      <c r="AP19" s="138" t="s">
        <v>131</v>
      </c>
      <c r="AQ19" s="139" t="s">
        <v>232</v>
      </c>
      <c r="AR19" s="70"/>
      <c r="AS19" s="144"/>
      <c r="AT19" s="138" t="s">
        <v>131</v>
      </c>
      <c r="AU19" s="139" t="s">
        <v>233</v>
      </c>
      <c r="AV19" s="70"/>
      <c r="AW19" s="70"/>
      <c r="AX19" s="143" t="s">
        <v>131</v>
      </c>
      <c r="AY19" s="139" t="s">
        <v>234</v>
      </c>
      <c r="AZ19" s="47"/>
      <c r="BA19" s="144"/>
      <c r="BB19" s="138" t="s">
        <v>131</v>
      </c>
      <c r="BC19" s="139" t="s">
        <v>235</v>
      </c>
      <c r="BD19" s="47"/>
      <c r="BE19" s="144"/>
      <c r="BF19" s="138" t="s">
        <v>131</v>
      </c>
      <c r="BG19" s="139" t="s">
        <v>236</v>
      </c>
      <c r="BH19" s="47"/>
      <c r="BI19" s="144"/>
      <c r="BJ19" s="138" t="s">
        <v>131</v>
      </c>
      <c r="BK19" s="139" t="s">
        <v>237</v>
      </c>
      <c r="BL19" s="47"/>
      <c r="BM19" s="144"/>
      <c r="BN19" s="138" t="s">
        <v>131</v>
      </c>
      <c r="BO19" s="139" t="s">
        <v>236</v>
      </c>
      <c r="BP19" s="47"/>
      <c r="BQ19" s="144"/>
      <c r="BR19" s="138" t="s">
        <v>131</v>
      </c>
      <c r="BS19" s="139" t="s">
        <v>238</v>
      </c>
      <c r="BT19" s="70"/>
      <c r="BU19" s="144"/>
      <c r="BV19" s="138" t="s">
        <v>131</v>
      </c>
      <c r="BW19" s="139" t="s">
        <v>239</v>
      </c>
      <c r="BX19" s="70"/>
      <c r="BY19" s="70"/>
      <c r="BZ19" s="143" t="s">
        <v>131</v>
      </c>
      <c r="CA19" s="139" t="s">
        <v>240</v>
      </c>
      <c r="CB19" s="47"/>
      <c r="CC19" s="144"/>
      <c r="CD19" s="138" t="s">
        <v>131</v>
      </c>
      <c r="CE19" s="139" t="s">
        <v>241</v>
      </c>
      <c r="CF19" s="70"/>
      <c r="CG19" s="70"/>
      <c r="CH19" s="143" t="s">
        <v>131</v>
      </c>
      <c r="CI19" s="139" t="s">
        <v>242</v>
      </c>
      <c r="CJ19" s="47"/>
      <c r="CK19" s="144"/>
      <c r="CL19" s="138" t="s">
        <v>131</v>
      </c>
      <c r="CM19" s="139" t="s">
        <v>243</v>
      </c>
      <c r="CN19" s="70"/>
      <c r="CO19" s="70"/>
      <c r="CP19" s="143" t="s">
        <v>131</v>
      </c>
      <c r="CQ19" s="139" t="s">
        <v>244</v>
      </c>
      <c r="CR19" s="47"/>
      <c r="CS19" s="144"/>
      <c r="CT19" s="138" t="s">
        <v>131</v>
      </c>
      <c r="CU19" s="139" t="s">
        <v>245</v>
      </c>
      <c r="CV19" s="70"/>
      <c r="CW19" s="70"/>
      <c r="CX19" s="143" t="s">
        <v>131</v>
      </c>
      <c r="CY19" s="139" t="s">
        <v>244</v>
      </c>
      <c r="CZ19" s="47"/>
      <c r="DA19" s="144"/>
      <c r="DB19" s="138" t="s">
        <v>131</v>
      </c>
      <c r="DC19" s="139" t="s">
        <v>246</v>
      </c>
      <c r="DD19" s="70"/>
      <c r="DE19" s="70"/>
      <c r="DF19" s="143" t="s">
        <v>131</v>
      </c>
      <c r="DG19" s="139" t="s">
        <v>246</v>
      </c>
      <c r="DH19" s="47"/>
      <c r="DI19" s="144"/>
      <c r="DJ19" s="138" t="s">
        <v>131</v>
      </c>
      <c r="DK19" s="139" t="s">
        <v>247</v>
      </c>
      <c r="DL19" s="70"/>
      <c r="DM19" s="70"/>
      <c r="DN19" s="143" t="s">
        <v>131</v>
      </c>
      <c r="DO19" s="139" t="s">
        <v>248</v>
      </c>
      <c r="DP19" s="47"/>
      <c r="DQ19" s="144"/>
      <c r="DR19" s="138" t="s">
        <v>131</v>
      </c>
      <c r="DS19" s="139" t="s">
        <v>249</v>
      </c>
      <c r="DT19" s="70"/>
      <c r="DU19" s="70"/>
      <c r="DV19" s="143" t="s">
        <v>131</v>
      </c>
      <c r="DW19" s="139" t="s">
        <v>250</v>
      </c>
      <c r="DX19" s="47"/>
      <c r="DY19" s="144"/>
      <c r="DZ19" s="138" t="s">
        <v>131</v>
      </c>
      <c r="EA19" s="139" t="s">
        <v>251</v>
      </c>
      <c r="EB19" s="70"/>
      <c r="EC19" s="70"/>
      <c r="ED19" s="143" t="s">
        <v>131</v>
      </c>
      <c r="EE19" s="139" t="s">
        <v>252</v>
      </c>
      <c r="EF19" s="47"/>
      <c r="EG19" s="144"/>
      <c r="EH19" s="138" t="s">
        <v>131</v>
      </c>
      <c r="EI19" s="139" t="s">
        <v>253</v>
      </c>
      <c r="EJ19" s="70"/>
      <c r="EK19" s="70"/>
      <c r="EL19" s="143" t="s">
        <v>131</v>
      </c>
      <c r="EM19" s="139" t="s">
        <v>254</v>
      </c>
      <c r="EN19" s="47"/>
      <c r="EO19" s="144"/>
      <c r="EP19" s="143" t="s">
        <v>131</v>
      </c>
      <c r="EQ19" s="139" t="s">
        <v>254</v>
      </c>
      <c r="ER19" s="47"/>
      <c r="ES19" s="144"/>
      <c r="ET19" s="138" t="s">
        <v>131</v>
      </c>
      <c r="EU19" s="139" t="s">
        <v>255</v>
      </c>
      <c r="EV19" s="70"/>
      <c r="EW19" s="70"/>
      <c r="EX19" s="143" t="s">
        <v>131</v>
      </c>
      <c r="EY19" s="139" t="s">
        <v>256</v>
      </c>
      <c r="EZ19" s="47"/>
      <c r="FA19" s="144"/>
      <c r="FB19" s="138" t="s">
        <v>131</v>
      </c>
      <c r="FC19" s="139" t="s">
        <v>256</v>
      </c>
      <c r="FD19" s="70"/>
      <c r="FE19" s="70"/>
      <c r="FF19" s="143" t="s">
        <v>131</v>
      </c>
      <c r="FG19" s="139" t="s">
        <v>255</v>
      </c>
      <c r="FH19" s="47"/>
      <c r="FI19" s="144"/>
      <c r="FJ19" s="138" t="s">
        <v>131</v>
      </c>
      <c r="FK19" s="139" t="s">
        <v>257</v>
      </c>
      <c r="FL19" s="70"/>
      <c r="FM19" s="70"/>
      <c r="FN19" s="49" t="s">
        <v>131</v>
      </c>
      <c r="FO19" s="70" t="s">
        <v>376</v>
      </c>
      <c r="FP19" s="70"/>
      <c r="FQ19" s="70"/>
      <c r="FR19" s="143" t="s">
        <v>131</v>
      </c>
      <c r="FS19" s="139" t="s">
        <v>258</v>
      </c>
      <c r="FT19" s="47"/>
      <c r="FU19" s="144"/>
      <c r="FV19" s="138" t="s">
        <v>131</v>
      </c>
      <c r="FW19" s="139" t="s">
        <v>259</v>
      </c>
      <c r="FX19" s="70"/>
      <c r="FY19" s="70"/>
      <c r="FZ19" s="143" t="s">
        <v>131</v>
      </c>
      <c r="GA19" s="139" t="s">
        <v>260</v>
      </c>
      <c r="GB19" s="47"/>
      <c r="GC19" s="144"/>
      <c r="GD19" s="138" t="s">
        <v>131</v>
      </c>
      <c r="GE19" s="139" t="s">
        <v>261</v>
      </c>
      <c r="GF19" s="70"/>
      <c r="GG19" s="70"/>
      <c r="GH19" s="143" t="s">
        <v>131</v>
      </c>
      <c r="GI19" s="139" t="s">
        <v>249</v>
      </c>
      <c r="GJ19" s="47"/>
      <c r="GK19" s="144"/>
      <c r="GL19" s="138" t="s">
        <v>131</v>
      </c>
      <c r="GM19" s="139" t="s">
        <v>262</v>
      </c>
      <c r="GN19" s="70"/>
      <c r="GO19" s="70"/>
      <c r="GP19" s="143" t="s">
        <v>131</v>
      </c>
      <c r="GQ19" s="139" t="s">
        <v>263</v>
      </c>
      <c r="GR19" s="47"/>
      <c r="GS19" s="144"/>
      <c r="GT19" s="138" t="s">
        <v>131</v>
      </c>
      <c r="GU19" s="139" t="s">
        <v>263</v>
      </c>
      <c r="GV19" s="70"/>
      <c r="GW19" s="70"/>
      <c r="GX19" s="143" t="s">
        <v>131</v>
      </c>
      <c r="GY19" s="139" t="s">
        <v>264</v>
      </c>
      <c r="GZ19" s="47"/>
      <c r="HA19" s="144"/>
      <c r="HB19" s="138" t="s">
        <v>131</v>
      </c>
      <c r="HC19" s="139" t="s">
        <v>264</v>
      </c>
      <c r="HD19" s="70"/>
      <c r="HE19" s="70"/>
      <c r="HF19" s="143" t="s">
        <v>131</v>
      </c>
      <c r="HG19" s="139" t="s">
        <v>265</v>
      </c>
      <c r="HH19" s="47"/>
      <c r="HI19" s="144"/>
      <c r="HJ19" s="138" t="s">
        <v>131</v>
      </c>
      <c r="HK19" s="139" t="s">
        <v>266</v>
      </c>
      <c r="HL19" s="47"/>
      <c r="HM19" s="144"/>
    </row>
    <row r="20" spans="1:252" s="495" customFormat="1" x14ac:dyDescent="0.25">
      <c r="A20" s="310"/>
      <c r="B20" s="138" t="s">
        <v>132</v>
      </c>
      <c r="C20" s="139" t="s">
        <v>267</v>
      </c>
      <c r="D20" s="70"/>
      <c r="E20" s="70"/>
      <c r="F20" s="143" t="s">
        <v>132</v>
      </c>
      <c r="G20" s="139" t="s">
        <v>268</v>
      </c>
      <c r="H20" s="47"/>
      <c r="I20" s="144"/>
      <c r="J20" s="138" t="s">
        <v>132</v>
      </c>
      <c r="K20" s="139" t="s">
        <v>269</v>
      </c>
      <c r="L20" s="70"/>
      <c r="M20" s="144"/>
      <c r="N20" s="143" t="s">
        <v>132</v>
      </c>
      <c r="O20" s="139" t="s">
        <v>270</v>
      </c>
      <c r="P20" s="47"/>
      <c r="Q20" s="144"/>
      <c r="R20" s="138" t="s">
        <v>132</v>
      </c>
      <c r="S20" s="139" t="s">
        <v>271</v>
      </c>
      <c r="T20" s="47"/>
      <c r="U20" s="144"/>
      <c r="V20" s="138" t="s">
        <v>132</v>
      </c>
      <c r="W20" s="139" t="s">
        <v>272</v>
      </c>
      <c r="X20" s="70"/>
      <c r="Y20" s="144"/>
      <c r="Z20" s="138" t="s">
        <v>132</v>
      </c>
      <c r="AA20" s="139" t="s">
        <v>273</v>
      </c>
      <c r="AB20" s="70"/>
      <c r="AC20" s="70"/>
      <c r="AD20" s="143" t="s">
        <v>132</v>
      </c>
      <c r="AE20" s="139" t="s">
        <v>274</v>
      </c>
      <c r="AF20" s="47"/>
      <c r="AG20" s="144"/>
      <c r="AH20" s="138" t="s">
        <v>132</v>
      </c>
      <c r="AI20" s="139" t="s">
        <v>275</v>
      </c>
      <c r="AJ20" s="70"/>
      <c r="AK20" s="70"/>
      <c r="AL20" s="143" t="s">
        <v>132</v>
      </c>
      <c r="AM20" s="139" t="s">
        <v>276</v>
      </c>
      <c r="AN20" s="47"/>
      <c r="AO20" s="144"/>
      <c r="AP20" s="138" t="s">
        <v>132</v>
      </c>
      <c r="AQ20" s="139" t="s">
        <v>277</v>
      </c>
      <c r="AR20" s="70"/>
      <c r="AS20" s="144"/>
      <c r="AT20" s="138" t="s">
        <v>132</v>
      </c>
      <c r="AU20" s="139" t="s">
        <v>278</v>
      </c>
      <c r="AV20" s="70"/>
      <c r="AW20" s="70"/>
      <c r="AX20" s="143" t="s">
        <v>132</v>
      </c>
      <c r="AY20" s="139" t="s">
        <v>279</v>
      </c>
      <c r="AZ20" s="47"/>
      <c r="BA20" s="144"/>
      <c r="BB20" s="138" t="s">
        <v>132</v>
      </c>
      <c r="BC20" s="139" t="s">
        <v>280</v>
      </c>
      <c r="BD20" s="47"/>
      <c r="BE20" s="144"/>
      <c r="BF20" s="138" t="s">
        <v>132</v>
      </c>
      <c r="BG20" s="139" t="s">
        <v>281</v>
      </c>
      <c r="BH20" s="47"/>
      <c r="BI20" s="144"/>
      <c r="BJ20" s="138" t="s">
        <v>132</v>
      </c>
      <c r="BK20" s="139" t="s">
        <v>282</v>
      </c>
      <c r="BL20" s="47"/>
      <c r="BM20" s="144"/>
      <c r="BN20" s="138" t="s">
        <v>132</v>
      </c>
      <c r="BO20" s="139" t="s">
        <v>283</v>
      </c>
      <c r="BP20" s="47"/>
      <c r="BQ20" s="144"/>
      <c r="BR20" s="138" t="s">
        <v>132</v>
      </c>
      <c r="BS20" s="139" t="s">
        <v>284</v>
      </c>
      <c r="BT20" s="70"/>
      <c r="BU20" s="144"/>
      <c r="BV20" s="138" t="s">
        <v>132</v>
      </c>
      <c r="BW20" s="139" t="s">
        <v>285</v>
      </c>
      <c r="BX20" s="70"/>
      <c r="BY20" s="70"/>
      <c r="BZ20" s="143" t="s">
        <v>132</v>
      </c>
      <c r="CA20" s="139" t="s">
        <v>286</v>
      </c>
      <c r="CB20" s="47"/>
      <c r="CC20" s="144"/>
      <c r="CD20" s="138" t="s">
        <v>132</v>
      </c>
      <c r="CE20" s="139" t="s">
        <v>287</v>
      </c>
      <c r="CF20" s="70"/>
      <c r="CG20" s="70"/>
      <c r="CH20" s="143" t="s">
        <v>132</v>
      </c>
      <c r="CI20" s="139" t="s">
        <v>288</v>
      </c>
      <c r="CJ20" s="47"/>
      <c r="CK20" s="144"/>
      <c r="CL20" s="138" t="s">
        <v>132</v>
      </c>
      <c r="CM20" s="139" t="s">
        <v>289</v>
      </c>
      <c r="CN20" s="70"/>
      <c r="CO20" s="70"/>
      <c r="CP20" s="143" t="s">
        <v>132</v>
      </c>
      <c r="CQ20" s="139" t="s">
        <v>290</v>
      </c>
      <c r="CR20" s="47"/>
      <c r="CS20" s="144"/>
      <c r="CT20" s="138" t="s">
        <v>132</v>
      </c>
      <c r="CU20" s="139" t="s">
        <v>291</v>
      </c>
      <c r="CV20" s="70"/>
      <c r="CW20" s="70"/>
      <c r="CX20" s="143" t="s">
        <v>132</v>
      </c>
      <c r="CY20" s="139" t="s">
        <v>292</v>
      </c>
      <c r="CZ20" s="47"/>
      <c r="DA20" s="144"/>
      <c r="DB20" s="138" t="s">
        <v>132</v>
      </c>
      <c r="DC20" s="139" t="s">
        <v>293</v>
      </c>
      <c r="DD20" s="70"/>
      <c r="DE20" s="70"/>
      <c r="DF20" s="143" t="s">
        <v>132</v>
      </c>
      <c r="DG20" s="139" t="s">
        <v>294</v>
      </c>
      <c r="DH20" s="47"/>
      <c r="DI20" s="144"/>
      <c r="DJ20" s="138" t="s">
        <v>132</v>
      </c>
      <c r="DK20" s="139" t="s">
        <v>295</v>
      </c>
      <c r="DL20" s="70"/>
      <c r="DM20" s="70"/>
      <c r="DN20" s="143" t="s">
        <v>132</v>
      </c>
      <c r="DO20" s="139" t="s">
        <v>296</v>
      </c>
      <c r="DP20" s="47"/>
      <c r="DQ20" s="144"/>
      <c r="DR20" s="138" t="s">
        <v>132</v>
      </c>
      <c r="DS20" s="139" t="s">
        <v>297</v>
      </c>
      <c r="DT20" s="70"/>
      <c r="DU20" s="70"/>
      <c r="DV20" s="143" t="s">
        <v>132</v>
      </c>
      <c r="DW20" s="139" t="s">
        <v>298</v>
      </c>
      <c r="DX20" s="47"/>
      <c r="DY20" s="144"/>
      <c r="DZ20" s="138" t="s">
        <v>132</v>
      </c>
      <c r="EA20" s="139" t="s">
        <v>299</v>
      </c>
      <c r="EB20" s="70"/>
      <c r="EC20" s="70"/>
      <c r="ED20" s="143" t="s">
        <v>132</v>
      </c>
      <c r="EE20" s="139" t="s">
        <v>300</v>
      </c>
      <c r="EF20" s="47"/>
      <c r="EG20" s="144"/>
      <c r="EH20" s="138" t="s">
        <v>132</v>
      </c>
      <c r="EI20" s="139" t="s">
        <v>301</v>
      </c>
      <c r="EJ20" s="70"/>
      <c r="EK20" s="70"/>
      <c r="EL20" s="143" t="s">
        <v>132</v>
      </c>
      <c r="EM20" s="139" t="s">
        <v>302</v>
      </c>
      <c r="EN20" s="47"/>
      <c r="EO20" s="144"/>
      <c r="EP20" s="143" t="s">
        <v>132</v>
      </c>
      <c r="EQ20" s="139" t="s">
        <v>369</v>
      </c>
      <c r="ER20" s="47"/>
      <c r="ES20" s="144"/>
      <c r="ET20" s="138" t="s">
        <v>132</v>
      </c>
      <c r="EU20" s="139" t="s">
        <v>303</v>
      </c>
      <c r="EV20" s="70"/>
      <c r="EW20" s="70"/>
      <c r="EX20" s="143" t="s">
        <v>132</v>
      </c>
      <c r="EY20" s="139" t="s">
        <v>304</v>
      </c>
      <c r="EZ20" s="47"/>
      <c r="FA20" s="144"/>
      <c r="FB20" s="138" t="s">
        <v>132</v>
      </c>
      <c r="FC20" s="139" t="s">
        <v>304</v>
      </c>
      <c r="FD20" s="70"/>
      <c r="FE20" s="70"/>
      <c r="FF20" s="143" t="s">
        <v>132</v>
      </c>
      <c r="FG20" s="139" t="s">
        <v>305</v>
      </c>
      <c r="FH20" s="47"/>
      <c r="FI20" s="144"/>
      <c r="FJ20" s="138" t="s">
        <v>132</v>
      </c>
      <c r="FK20" s="139" t="s">
        <v>306</v>
      </c>
      <c r="FL20" s="70"/>
      <c r="FM20" s="70"/>
      <c r="FN20" s="49" t="s">
        <v>132</v>
      </c>
      <c r="FO20" s="70" t="s">
        <v>377</v>
      </c>
      <c r="FP20" s="70"/>
      <c r="FQ20" s="70"/>
      <c r="FR20" s="143" t="s">
        <v>132</v>
      </c>
      <c r="FS20" s="139" t="s">
        <v>307</v>
      </c>
      <c r="FT20" s="47"/>
      <c r="FU20" s="144"/>
      <c r="FV20" s="138" t="s">
        <v>132</v>
      </c>
      <c r="FW20" s="139" t="s">
        <v>308</v>
      </c>
      <c r="FX20" s="70"/>
      <c r="FY20" s="70"/>
      <c r="FZ20" s="143" t="s">
        <v>132</v>
      </c>
      <c r="GA20" s="139" t="s">
        <v>309</v>
      </c>
      <c r="GB20" s="47"/>
      <c r="GC20" s="144"/>
      <c r="GD20" s="138" t="s">
        <v>132</v>
      </c>
      <c r="GE20" s="139" t="s">
        <v>310</v>
      </c>
      <c r="GF20" s="70"/>
      <c r="GG20" s="70"/>
      <c r="GH20" s="143" t="s">
        <v>132</v>
      </c>
      <c r="GI20" s="139" t="s">
        <v>311</v>
      </c>
      <c r="GJ20" s="47"/>
      <c r="GK20" s="144"/>
      <c r="GL20" s="138" t="s">
        <v>132</v>
      </c>
      <c r="GM20" s="139" t="s">
        <v>312</v>
      </c>
      <c r="GN20" s="70"/>
      <c r="GO20" s="70"/>
      <c r="GP20" s="143" t="s">
        <v>132</v>
      </c>
      <c r="GQ20" s="139" t="s">
        <v>313</v>
      </c>
      <c r="GR20" s="47"/>
      <c r="GS20" s="144"/>
      <c r="GT20" s="138" t="s">
        <v>132</v>
      </c>
      <c r="GU20" s="139" t="s">
        <v>314</v>
      </c>
      <c r="GV20" s="70"/>
      <c r="GW20" s="70"/>
      <c r="GX20" s="143" t="s">
        <v>132</v>
      </c>
      <c r="GY20" s="139" t="s">
        <v>315</v>
      </c>
      <c r="GZ20" s="47"/>
      <c r="HA20" s="144"/>
      <c r="HB20" s="138" t="s">
        <v>132</v>
      </c>
      <c r="HC20" s="139" t="s">
        <v>316</v>
      </c>
      <c r="HD20" s="70"/>
      <c r="HE20" s="70"/>
      <c r="HF20" s="143" t="s">
        <v>132</v>
      </c>
      <c r="HG20" s="139" t="s">
        <v>317</v>
      </c>
      <c r="HH20" s="47"/>
      <c r="HI20" s="144"/>
      <c r="HJ20" s="138" t="s">
        <v>132</v>
      </c>
      <c r="HK20" s="139" t="s">
        <v>318</v>
      </c>
      <c r="HL20" s="47"/>
      <c r="HM20" s="144"/>
    </row>
    <row r="21" spans="1:252" x14ac:dyDescent="0.25">
      <c r="B21" s="10"/>
      <c r="C21" s="11"/>
      <c r="D21" s="11"/>
      <c r="E21" s="11"/>
      <c r="F21" s="10"/>
      <c r="G21" s="11"/>
      <c r="H21" s="11"/>
      <c r="I21" s="18"/>
      <c r="J21" s="11"/>
      <c r="K21" s="11"/>
      <c r="L21" s="11"/>
      <c r="M21" s="18"/>
      <c r="N21" s="10"/>
      <c r="O21" s="11"/>
      <c r="P21" s="11"/>
      <c r="Q21" s="18"/>
      <c r="R21" s="11"/>
      <c r="S21" s="11"/>
      <c r="T21" s="11"/>
      <c r="U21" s="18"/>
      <c r="V21" s="11"/>
      <c r="W21" s="11"/>
      <c r="X21" s="11"/>
      <c r="Y21" s="18"/>
      <c r="Z21" s="11"/>
      <c r="AA21" s="11"/>
      <c r="AB21" s="11"/>
      <c r="AC21" s="11"/>
      <c r="AD21" s="10"/>
      <c r="AE21" s="11"/>
      <c r="AF21" s="11"/>
      <c r="AG21" s="18"/>
      <c r="AH21" s="11"/>
      <c r="AI21" s="11"/>
      <c r="AJ21" s="11"/>
      <c r="AK21" s="11"/>
      <c r="AL21" s="10"/>
      <c r="AM21" s="11"/>
      <c r="AN21" s="11"/>
      <c r="AO21" s="18"/>
      <c r="AP21" s="11"/>
      <c r="AQ21" s="11"/>
      <c r="AR21" s="11"/>
      <c r="AS21" s="18"/>
      <c r="AT21" s="11"/>
      <c r="AU21" s="11"/>
      <c r="AV21" s="11"/>
      <c r="AW21" s="11"/>
      <c r="AX21" s="10"/>
      <c r="AY21" s="11"/>
      <c r="AZ21" s="11"/>
      <c r="BA21" s="18"/>
      <c r="BB21" s="11"/>
      <c r="BC21" s="11"/>
      <c r="BD21" s="11"/>
      <c r="BE21" s="18"/>
      <c r="BF21" s="11"/>
      <c r="BG21" s="11"/>
      <c r="BH21" s="11"/>
      <c r="BI21" s="18"/>
      <c r="BJ21" s="11"/>
      <c r="BK21" s="11"/>
      <c r="BL21" s="11"/>
      <c r="BM21" s="18"/>
      <c r="BN21" s="11"/>
      <c r="BO21" s="11"/>
      <c r="BP21" s="11"/>
      <c r="BQ21" s="18"/>
      <c r="BR21" s="11"/>
      <c r="BS21" s="11"/>
      <c r="BT21" s="11"/>
      <c r="BU21" s="18"/>
      <c r="BV21" s="11"/>
      <c r="BW21" s="11"/>
      <c r="BX21" s="11"/>
      <c r="BY21" s="11"/>
      <c r="BZ21" s="10"/>
      <c r="CA21" s="11"/>
      <c r="CB21" s="11"/>
      <c r="CC21" s="18"/>
      <c r="CD21" s="11"/>
      <c r="CE21" s="11"/>
      <c r="CF21" s="11"/>
      <c r="CG21" s="11"/>
      <c r="CH21" s="10"/>
      <c r="CI21" s="11"/>
      <c r="CJ21" s="11"/>
      <c r="CK21" s="18"/>
      <c r="CL21" s="11"/>
      <c r="CM21" s="11"/>
      <c r="CN21" s="11"/>
      <c r="CO21" s="11"/>
      <c r="CP21" s="10"/>
      <c r="CQ21" s="11"/>
      <c r="CR21" s="11"/>
      <c r="CS21" s="18"/>
      <c r="CT21" s="11"/>
      <c r="CU21" s="11"/>
      <c r="CV21" s="11"/>
      <c r="CW21" s="11"/>
      <c r="CX21" s="10"/>
      <c r="CY21" s="11"/>
      <c r="CZ21" s="11"/>
      <c r="DA21" s="18"/>
      <c r="DB21" s="11"/>
      <c r="DC21" s="11"/>
      <c r="DD21" s="11"/>
      <c r="DE21" s="11"/>
      <c r="DF21" s="10"/>
      <c r="DG21" s="11"/>
      <c r="DH21" s="11"/>
      <c r="DI21" s="18"/>
      <c r="DJ21" s="11"/>
      <c r="DK21" s="11"/>
      <c r="DL21" s="11"/>
      <c r="DM21" s="11"/>
      <c r="DN21" s="10"/>
      <c r="DO21" s="11"/>
      <c r="DP21" s="11"/>
      <c r="DQ21" s="18"/>
      <c r="DR21" s="11"/>
      <c r="DS21" s="11"/>
      <c r="DT21" s="11"/>
      <c r="DU21" s="11"/>
      <c r="DV21" s="10"/>
      <c r="DW21" s="11"/>
      <c r="DX21" s="11"/>
      <c r="DY21" s="18"/>
      <c r="DZ21" s="11"/>
      <c r="EA21" s="11"/>
      <c r="EB21" s="11"/>
      <c r="EC21" s="11"/>
      <c r="ED21" s="10"/>
      <c r="EE21" s="11"/>
      <c r="EF21" s="11"/>
      <c r="EG21" s="18"/>
      <c r="EH21" s="11"/>
      <c r="EI21" s="11"/>
      <c r="EJ21" s="11"/>
      <c r="EK21" s="11"/>
      <c r="EL21" s="10"/>
      <c r="EM21" s="11"/>
      <c r="EN21" s="11"/>
      <c r="EO21" s="18"/>
      <c r="EP21" s="10"/>
      <c r="EQ21" s="11"/>
      <c r="ER21" s="11"/>
      <c r="ES21" s="18"/>
      <c r="ET21" s="11"/>
      <c r="EU21" s="11"/>
      <c r="EV21" s="11"/>
      <c r="EW21" s="11"/>
      <c r="EX21" s="10"/>
      <c r="EY21" s="11"/>
      <c r="EZ21" s="11"/>
      <c r="FA21" s="18"/>
      <c r="FB21" s="11"/>
      <c r="FC21" s="11"/>
      <c r="FD21" s="11"/>
      <c r="FE21" s="11"/>
      <c r="FF21" s="10"/>
      <c r="FG21" s="11"/>
      <c r="FH21" s="11"/>
      <c r="FI21" s="18"/>
      <c r="FJ21" s="11"/>
      <c r="FK21" s="11"/>
      <c r="FL21" s="11"/>
      <c r="FM21" s="11"/>
      <c r="FN21" s="10"/>
      <c r="FO21" s="11"/>
      <c r="FP21" s="11"/>
      <c r="FQ21" s="11"/>
      <c r="FR21" s="10"/>
      <c r="FS21" s="11"/>
      <c r="FT21" s="11"/>
      <c r="FU21" s="18"/>
      <c r="FV21" s="11"/>
      <c r="FW21" s="11"/>
      <c r="FX21" s="11"/>
      <c r="FY21" s="11"/>
      <c r="FZ21" s="10"/>
      <c r="GA21" s="11"/>
      <c r="GB21" s="11"/>
      <c r="GC21" s="18"/>
      <c r="GD21" s="11"/>
      <c r="GE21" s="11"/>
      <c r="GF21" s="11"/>
      <c r="GG21" s="11"/>
      <c r="GH21" s="10"/>
      <c r="GI21" s="11"/>
      <c r="GJ21" s="11"/>
      <c r="GK21" s="18"/>
      <c r="GL21" s="11"/>
      <c r="GM21" s="11"/>
      <c r="GN21" s="11"/>
      <c r="GO21" s="11"/>
      <c r="GP21" s="10"/>
      <c r="GQ21" s="11"/>
      <c r="GR21" s="11"/>
      <c r="GS21" s="18"/>
      <c r="GT21" s="11"/>
      <c r="GU21" s="11"/>
      <c r="GV21" s="11"/>
      <c r="GW21" s="11"/>
      <c r="GX21" s="10"/>
      <c r="GY21" s="11"/>
      <c r="GZ21" s="11"/>
      <c r="HA21" s="18"/>
      <c r="HB21" s="11"/>
      <c r="HC21" s="11"/>
      <c r="HD21" s="11"/>
      <c r="HE21" s="11"/>
      <c r="HF21" s="10"/>
      <c r="HG21" s="11"/>
      <c r="HH21" s="11"/>
      <c r="HI21" s="18"/>
      <c r="HJ21" s="11"/>
      <c r="HK21" s="11"/>
      <c r="HL21" s="11"/>
      <c r="HM21" s="18"/>
    </row>
    <row r="22" spans="1:252" x14ac:dyDescent="0.25">
      <c r="B22" s="5"/>
      <c r="C22" s="2"/>
      <c r="D22" s="2"/>
      <c r="E22" s="8"/>
      <c r="F22" s="5"/>
      <c r="G22" s="2"/>
      <c r="H22" s="2"/>
      <c r="I22" s="4"/>
      <c r="J22" s="2"/>
      <c r="K22" s="2"/>
      <c r="L22" s="2"/>
      <c r="M22" s="4"/>
      <c r="N22" s="5"/>
      <c r="O22" s="2"/>
      <c r="P22" s="2"/>
      <c r="Q22" s="4"/>
      <c r="R22" s="2"/>
      <c r="S22" s="2"/>
      <c r="T22" s="2"/>
      <c r="U22" s="2"/>
      <c r="V22" s="5"/>
      <c r="W22" s="2"/>
      <c r="X22" s="2"/>
      <c r="Y22" s="4"/>
      <c r="Z22" s="2"/>
      <c r="AA22" s="2"/>
      <c r="AB22" s="2"/>
      <c r="AC22" s="2"/>
      <c r="AD22" s="5"/>
      <c r="AE22" s="2"/>
      <c r="AF22" s="2"/>
      <c r="AG22" s="4"/>
      <c r="AH22" s="2"/>
      <c r="AI22" s="2"/>
      <c r="AJ22" s="2"/>
      <c r="AK22" s="4"/>
      <c r="AL22" s="2"/>
      <c r="AM22" s="2"/>
      <c r="AN22" s="2"/>
      <c r="AO22" s="4"/>
      <c r="AP22" s="2"/>
      <c r="AQ22" s="2"/>
      <c r="AR22" s="2"/>
      <c r="AS22" s="2"/>
      <c r="AT22" s="5"/>
      <c r="AU22" s="2"/>
      <c r="AV22" s="2"/>
      <c r="AW22" s="4"/>
      <c r="AX22" s="2"/>
      <c r="AY22" s="2"/>
      <c r="AZ22" s="2"/>
      <c r="BA22" s="2"/>
      <c r="BB22" s="5"/>
      <c r="BC22" s="2"/>
      <c r="BD22" s="2"/>
      <c r="BE22" s="4"/>
      <c r="BF22" s="2"/>
      <c r="BG22" s="2"/>
      <c r="BH22" s="2"/>
      <c r="BI22" s="2"/>
      <c r="BJ22" s="5"/>
      <c r="BK22" s="2"/>
      <c r="BL22" s="2"/>
      <c r="BM22" s="4"/>
      <c r="BN22" s="2"/>
      <c r="BO22" s="2"/>
      <c r="BP22" s="2"/>
      <c r="BQ22" s="2"/>
      <c r="BR22" s="5"/>
      <c r="BS22" s="2"/>
      <c r="BT22" s="2"/>
      <c r="BU22" s="4"/>
      <c r="BV22" s="2"/>
      <c r="BW22" s="2"/>
      <c r="BX22" s="2"/>
      <c r="BY22" s="2"/>
      <c r="BZ22" s="5"/>
      <c r="CA22" s="2"/>
      <c r="CB22" s="2"/>
      <c r="CC22" s="4"/>
      <c r="CD22" s="2"/>
      <c r="CE22" s="2"/>
      <c r="CF22" s="2"/>
      <c r="CG22" s="4"/>
      <c r="CH22" s="2"/>
      <c r="CI22" s="2"/>
      <c r="CJ22" s="2"/>
      <c r="CK22" s="4"/>
      <c r="CL22" s="2"/>
      <c r="CM22" s="2"/>
      <c r="CN22" s="2"/>
      <c r="CO22" s="2"/>
      <c r="CP22" s="5"/>
      <c r="CQ22" s="2"/>
      <c r="CR22" s="2"/>
      <c r="CS22" s="4"/>
      <c r="CT22" s="5"/>
      <c r="CU22" s="2"/>
      <c r="CV22" s="2"/>
      <c r="CW22" s="4"/>
      <c r="CX22" s="2"/>
      <c r="CY22" s="2"/>
      <c r="CZ22" s="2"/>
      <c r="DA22" s="2"/>
      <c r="DB22" s="5"/>
      <c r="DC22" s="2"/>
      <c r="DD22" s="2"/>
      <c r="DE22" s="4"/>
      <c r="DF22" s="2"/>
      <c r="DG22" s="2"/>
      <c r="DH22" s="2"/>
      <c r="DI22" s="2"/>
      <c r="DJ22" s="5"/>
      <c r="DK22" s="2"/>
      <c r="DL22" s="2"/>
      <c r="DM22" s="4"/>
      <c r="DN22" s="2"/>
      <c r="DO22" s="2"/>
      <c r="DP22" s="2"/>
      <c r="DQ22" s="2"/>
      <c r="DR22" s="5"/>
      <c r="DS22" s="2"/>
      <c r="DT22" s="2"/>
      <c r="DU22" s="4"/>
      <c r="DV22" s="5"/>
      <c r="DW22" s="2"/>
      <c r="DX22" s="2"/>
      <c r="DY22" s="4"/>
      <c r="DZ22" s="5"/>
      <c r="EA22" s="2"/>
      <c r="EB22" s="2"/>
      <c r="EC22" s="4"/>
      <c r="ED22" s="2"/>
      <c r="EE22" s="2"/>
      <c r="EF22" s="2"/>
      <c r="EG22" s="2"/>
      <c r="EH22" s="5"/>
      <c r="EI22" s="2"/>
      <c r="EJ22" s="2"/>
      <c r="EK22" s="4"/>
      <c r="EL22" s="5"/>
      <c r="EM22" s="2"/>
      <c r="EN22" s="2"/>
      <c r="EO22" s="4"/>
      <c r="EP22" s="5"/>
      <c r="EQ22" s="2"/>
      <c r="ER22" s="2"/>
      <c r="ES22" s="4"/>
      <c r="ET22" s="2"/>
      <c r="EU22" s="2"/>
      <c r="EV22" s="2"/>
      <c r="EW22" s="2"/>
      <c r="EX22" s="5"/>
      <c r="EY22" s="2"/>
      <c r="EZ22" s="2"/>
      <c r="FA22" s="4"/>
      <c r="FB22" s="2"/>
      <c r="FC22" s="2"/>
      <c r="FD22" s="2"/>
      <c r="FE22" s="2"/>
      <c r="FF22" s="5"/>
      <c r="FG22" s="2"/>
      <c r="FH22" s="2"/>
      <c r="FI22" s="4"/>
      <c r="FJ22" s="2"/>
      <c r="FK22" s="2"/>
      <c r="FL22" s="2"/>
      <c r="FM22" s="2"/>
      <c r="FN22" s="6"/>
      <c r="FO22" s="2"/>
      <c r="FP22" s="2"/>
      <c r="FQ22" s="2"/>
      <c r="FR22" s="5"/>
      <c r="FS22" s="2"/>
      <c r="FT22" s="2"/>
      <c r="FU22" s="4"/>
      <c r="FV22" s="2"/>
      <c r="FW22" s="2"/>
      <c r="FX22" s="2"/>
      <c r="FY22" s="2"/>
      <c r="FZ22" s="5"/>
      <c r="GA22" s="2"/>
      <c r="GB22" s="2"/>
      <c r="GC22" s="4"/>
      <c r="GD22" s="2"/>
      <c r="GE22" s="2"/>
      <c r="GF22" s="2"/>
      <c r="GG22" s="2"/>
      <c r="GH22" s="5"/>
      <c r="GI22" s="2"/>
      <c r="GJ22" s="2"/>
      <c r="GK22" s="4"/>
      <c r="GL22" s="5"/>
      <c r="GM22" s="2"/>
      <c r="GN22" s="2"/>
      <c r="GO22" s="4"/>
      <c r="GP22" s="2"/>
      <c r="GQ22" s="2"/>
      <c r="GR22" s="2"/>
      <c r="GS22" s="2"/>
      <c r="GT22" s="5"/>
      <c r="GU22" s="2"/>
      <c r="GV22" s="2"/>
      <c r="GW22" s="4"/>
      <c r="GX22" s="2"/>
      <c r="GY22" s="2"/>
      <c r="GZ22" s="2"/>
      <c r="HA22" s="2"/>
      <c r="HB22" s="5"/>
      <c r="HC22" s="2"/>
      <c r="HD22" s="2"/>
      <c r="HE22" s="4"/>
      <c r="HF22" s="2"/>
      <c r="HG22" s="2"/>
      <c r="HH22" s="2"/>
      <c r="HI22" s="2"/>
      <c r="HJ22" s="5"/>
      <c r="HK22" s="2"/>
      <c r="HL22" s="2"/>
      <c r="HM22" s="4"/>
    </row>
    <row r="23" spans="1:252" x14ac:dyDescent="0.25">
      <c r="B23" s="5"/>
      <c r="C23" s="58" t="s">
        <v>0</v>
      </c>
      <c r="D23" s="145">
        <v>42064</v>
      </c>
      <c r="E23" s="146">
        <v>42094</v>
      </c>
      <c r="F23" s="5"/>
      <c r="G23" s="58" t="s">
        <v>0</v>
      </c>
      <c r="H23" s="58">
        <f>$D$23</f>
        <v>42064</v>
      </c>
      <c r="I23" s="52">
        <f>$E$23</f>
        <v>42094</v>
      </c>
      <c r="J23" s="2"/>
      <c r="K23" s="58" t="s">
        <v>0</v>
      </c>
      <c r="L23" s="58">
        <f>$D$23</f>
        <v>42064</v>
      </c>
      <c r="M23" s="52">
        <f>$E$23</f>
        <v>42094</v>
      </c>
      <c r="N23" s="103"/>
      <c r="O23" s="58" t="s">
        <v>0</v>
      </c>
      <c r="P23" s="58">
        <f>$D$23</f>
        <v>42064</v>
      </c>
      <c r="Q23" s="52">
        <f>$E$23</f>
        <v>42094</v>
      </c>
      <c r="R23" s="58"/>
      <c r="S23" s="58" t="s">
        <v>0</v>
      </c>
      <c r="T23" s="58">
        <f>$D$23</f>
        <v>42064</v>
      </c>
      <c r="U23" s="58">
        <f>$E$23</f>
        <v>42094</v>
      </c>
      <c r="V23" s="103"/>
      <c r="W23" s="58" t="s">
        <v>0</v>
      </c>
      <c r="X23" s="58">
        <f>$D$23</f>
        <v>42064</v>
      </c>
      <c r="Y23" s="52">
        <f>$E$23</f>
        <v>42094</v>
      </c>
      <c r="Z23" s="2"/>
      <c r="AA23" s="58" t="s">
        <v>0</v>
      </c>
      <c r="AB23" s="58">
        <f>$D$23</f>
        <v>42064</v>
      </c>
      <c r="AC23" s="58">
        <f>$E$23</f>
        <v>42094</v>
      </c>
      <c r="AD23" s="5"/>
      <c r="AE23" s="58" t="s">
        <v>0</v>
      </c>
      <c r="AF23" s="58">
        <f>$D$23</f>
        <v>42064</v>
      </c>
      <c r="AG23" s="52">
        <f>$E$23</f>
        <v>42094</v>
      </c>
      <c r="AH23" s="2"/>
      <c r="AI23" s="58" t="s">
        <v>0</v>
      </c>
      <c r="AJ23" s="58">
        <f>$D$23</f>
        <v>42064</v>
      </c>
      <c r="AK23" s="52">
        <f>$E$23</f>
        <v>42094</v>
      </c>
      <c r="AL23" s="2"/>
      <c r="AM23" s="58" t="s">
        <v>0</v>
      </c>
      <c r="AN23" s="58">
        <f>$D$23</f>
        <v>42064</v>
      </c>
      <c r="AO23" s="52">
        <f>$E$23</f>
        <v>42094</v>
      </c>
      <c r="AP23" s="2"/>
      <c r="AQ23" s="58" t="s">
        <v>0</v>
      </c>
      <c r="AR23" s="58">
        <f>$D$23</f>
        <v>42064</v>
      </c>
      <c r="AS23" s="58">
        <f>$E$23</f>
        <v>42094</v>
      </c>
      <c r="AT23" s="5"/>
      <c r="AU23" s="58" t="s">
        <v>0</v>
      </c>
      <c r="AV23" s="58">
        <f>$D$23</f>
        <v>42064</v>
      </c>
      <c r="AW23" s="52">
        <f>$E$23</f>
        <v>42094</v>
      </c>
      <c r="AX23" s="2"/>
      <c r="AY23" s="58" t="s">
        <v>0</v>
      </c>
      <c r="AZ23" s="58">
        <f>$D$23</f>
        <v>42064</v>
      </c>
      <c r="BA23" s="58">
        <f>$E$23</f>
        <v>42094</v>
      </c>
      <c r="BB23" s="5"/>
      <c r="BC23" s="58" t="s">
        <v>0</v>
      </c>
      <c r="BD23" s="58">
        <f>$D$23</f>
        <v>42064</v>
      </c>
      <c r="BE23" s="52">
        <f>$E$23</f>
        <v>42094</v>
      </c>
      <c r="BF23" s="2"/>
      <c r="BG23" s="58" t="s">
        <v>0</v>
      </c>
      <c r="BH23" s="58">
        <f>$D$23</f>
        <v>42064</v>
      </c>
      <c r="BI23" s="58">
        <f>$E$23</f>
        <v>42094</v>
      </c>
      <c r="BJ23" s="5"/>
      <c r="BK23" s="58" t="s">
        <v>0</v>
      </c>
      <c r="BL23" s="58">
        <f>$D$23</f>
        <v>42064</v>
      </c>
      <c r="BM23" s="52">
        <f>$E$23</f>
        <v>42094</v>
      </c>
      <c r="BN23" s="2"/>
      <c r="BO23" s="58" t="s">
        <v>0</v>
      </c>
      <c r="BP23" s="58">
        <f>$D$23</f>
        <v>42064</v>
      </c>
      <c r="BQ23" s="58">
        <f>$E$23</f>
        <v>42094</v>
      </c>
      <c r="BR23" s="5"/>
      <c r="BS23" s="58" t="s">
        <v>0</v>
      </c>
      <c r="BT23" s="58">
        <f>$D$23</f>
        <v>42064</v>
      </c>
      <c r="BU23" s="52">
        <f>$E$23</f>
        <v>42094</v>
      </c>
      <c r="BV23" s="2"/>
      <c r="BW23" s="58" t="s">
        <v>0</v>
      </c>
      <c r="BX23" s="58">
        <f>$D$23</f>
        <v>42064</v>
      </c>
      <c r="BY23" s="58">
        <f>$E$23</f>
        <v>42094</v>
      </c>
      <c r="BZ23" s="5"/>
      <c r="CA23" s="58" t="s">
        <v>0</v>
      </c>
      <c r="CB23" s="58">
        <f>$D$23</f>
        <v>42064</v>
      </c>
      <c r="CC23" s="52">
        <f>$E$23</f>
        <v>42094</v>
      </c>
      <c r="CD23" s="58"/>
      <c r="CE23" s="58" t="s">
        <v>0</v>
      </c>
      <c r="CF23" s="58">
        <f>$D$23</f>
        <v>42064</v>
      </c>
      <c r="CG23" s="58">
        <f>$E$23</f>
        <v>42094</v>
      </c>
      <c r="CH23" s="5"/>
      <c r="CI23" s="58" t="s">
        <v>0</v>
      </c>
      <c r="CJ23" s="58">
        <f>$D$23</f>
        <v>42064</v>
      </c>
      <c r="CK23" s="52">
        <f>$E$23</f>
        <v>42094</v>
      </c>
      <c r="CL23" s="2"/>
      <c r="CM23" s="58" t="s">
        <v>0</v>
      </c>
      <c r="CN23" s="58">
        <f>$D$23</f>
        <v>42064</v>
      </c>
      <c r="CO23" s="58">
        <f>$E$23</f>
        <v>42094</v>
      </c>
      <c r="CP23" s="5"/>
      <c r="CQ23" s="58" t="s">
        <v>0</v>
      </c>
      <c r="CR23" s="58">
        <f>$D$23</f>
        <v>42064</v>
      </c>
      <c r="CS23" s="52">
        <f>$E$23</f>
        <v>42094</v>
      </c>
      <c r="CT23" s="5"/>
      <c r="CU23" s="58" t="s">
        <v>0</v>
      </c>
      <c r="CV23" s="58">
        <f>$D$23</f>
        <v>42064</v>
      </c>
      <c r="CW23" s="52">
        <f>$E$23</f>
        <v>42094</v>
      </c>
      <c r="CX23" s="2"/>
      <c r="CY23" s="58" t="s">
        <v>0</v>
      </c>
      <c r="CZ23" s="58">
        <f>$D$23</f>
        <v>42064</v>
      </c>
      <c r="DA23" s="58">
        <f>$E$23</f>
        <v>42094</v>
      </c>
      <c r="DB23" s="5"/>
      <c r="DC23" s="58" t="s">
        <v>0</v>
      </c>
      <c r="DD23" s="58">
        <f>$D$23</f>
        <v>42064</v>
      </c>
      <c r="DE23" s="52">
        <f>$E$23</f>
        <v>42094</v>
      </c>
      <c r="DF23" s="2"/>
      <c r="DG23" s="58" t="s">
        <v>0</v>
      </c>
      <c r="DH23" s="58">
        <f>$D$23</f>
        <v>42064</v>
      </c>
      <c r="DI23" s="58">
        <f>$E$23</f>
        <v>42094</v>
      </c>
      <c r="DJ23" s="5"/>
      <c r="DK23" s="58" t="s">
        <v>0</v>
      </c>
      <c r="DL23" s="58">
        <f>$D$23</f>
        <v>42064</v>
      </c>
      <c r="DM23" s="52">
        <f>$E$23</f>
        <v>42094</v>
      </c>
      <c r="DN23" s="2"/>
      <c r="DO23" s="58" t="s">
        <v>0</v>
      </c>
      <c r="DP23" s="58">
        <f>$D$23</f>
        <v>42064</v>
      </c>
      <c r="DQ23" s="58">
        <f>$E$23</f>
        <v>42094</v>
      </c>
      <c r="DR23" s="5"/>
      <c r="DS23" s="58" t="s">
        <v>0</v>
      </c>
      <c r="DT23" s="58">
        <f>$D$23</f>
        <v>42064</v>
      </c>
      <c r="DU23" s="52">
        <f>$E$23</f>
        <v>42094</v>
      </c>
      <c r="DV23" s="5"/>
      <c r="DW23" s="58" t="s">
        <v>0</v>
      </c>
      <c r="DX23" s="58">
        <f>$D$23</f>
        <v>42064</v>
      </c>
      <c r="DY23" s="52">
        <f>$E$23</f>
        <v>42094</v>
      </c>
      <c r="DZ23" s="5"/>
      <c r="EA23" s="58" t="s">
        <v>0</v>
      </c>
      <c r="EB23" s="58">
        <f>$D$23</f>
        <v>42064</v>
      </c>
      <c r="EC23" s="52">
        <f>$E$23</f>
        <v>42094</v>
      </c>
      <c r="ED23" s="2"/>
      <c r="EE23" s="58" t="s">
        <v>0</v>
      </c>
      <c r="EF23" s="58">
        <f>$D$23</f>
        <v>42064</v>
      </c>
      <c r="EG23" s="58">
        <f>$E$23</f>
        <v>42094</v>
      </c>
      <c r="EH23" s="5"/>
      <c r="EI23" s="58" t="s">
        <v>0</v>
      </c>
      <c r="EJ23" s="58">
        <f>$D$23</f>
        <v>42064</v>
      </c>
      <c r="EK23" s="52">
        <f>$E$23</f>
        <v>42094</v>
      </c>
      <c r="EL23" s="5"/>
      <c r="EM23" s="58" t="s">
        <v>0</v>
      </c>
      <c r="EN23" s="58">
        <f>$D$23</f>
        <v>42064</v>
      </c>
      <c r="EO23" s="52">
        <f>$E$23</f>
        <v>42094</v>
      </c>
      <c r="EP23" s="5"/>
      <c r="EQ23" s="58" t="s">
        <v>0</v>
      </c>
      <c r="ER23" s="58">
        <f>$D$23</f>
        <v>42064</v>
      </c>
      <c r="ES23" s="52">
        <f>$E$23</f>
        <v>42094</v>
      </c>
      <c r="ET23" s="2"/>
      <c r="EU23" s="58" t="s">
        <v>0</v>
      </c>
      <c r="EV23" s="58">
        <f>$D$23</f>
        <v>42064</v>
      </c>
      <c r="EW23" s="58">
        <f>$E$23</f>
        <v>42094</v>
      </c>
      <c r="EX23" s="5"/>
      <c r="EY23" s="58" t="s">
        <v>0</v>
      </c>
      <c r="EZ23" s="58">
        <f>$D$23</f>
        <v>42064</v>
      </c>
      <c r="FA23" s="52">
        <f>$E$23</f>
        <v>42094</v>
      </c>
      <c r="FB23" s="2"/>
      <c r="FC23" s="58" t="s">
        <v>0</v>
      </c>
      <c r="FD23" s="58">
        <f>$D$23</f>
        <v>42064</v>
      </c>
      <c r="FE23" s="58">
        <f>$E$23</f>
        <v>42094</v>
      </c>
      <c r="FF23" s="5"/>
      <c r="FG23" s="58" t="s">
        <v>0</v>
      </c>
      <c r="FH23" s="58">
        <f>$D$23</f>
        <v>42064</v>
      </c>
      <c r="FI23" s="52">
        <f>$E$23</f>
        <v>42094</v>
      </c>
      <c r="FJ23" s="2"/>
      <c r="FK23" s="58" t="s">
        <v>0</v>
      </c>
      <c r="FL23" s="58">
        <f>$D$23</f>
        <v>42064</v>
      </c>
      <c r="FM23" s="58">
        <f>$E$23</f>
        <v>42094</v>
      </c>
      <c r="FN23" s="5"/>
      <c r="FO23" s="58" t="s">
        <v>0</v>
      </c>
      <c r="FP23" s="58">
        <f>$D$23</f>
        <v>42064</v>
      </c>
      <c r="FQ23" s="58">
        <f>$E$23</f>
        <v>42094</v>
      </c>
      <c r="FR23" s="5"/>
      <c r="FS23" s="58" t="s">
        <v>0</v>
      </c>
      <c r="FT23" s="58">
        <f>$D$23</f>
        <v>42064</v>
      </c>
      <c r="FU23" s="52">
        <f>$E$23</f>
        <v>42094</v>
      </c>
      <c r="FV23" s="2"/>
      <c r="FW23" s="58" t="s">
        <v>0</v>
      </c>
      <c r="FX23" s="58">
        <f>$D$23</f>
        <v>42064</v>
      </c>
      <c r="FY23" s="58">
        <f>$E$23</f>
        <v>42094</v>
      </c>
      <c r="FZ23" s="5"/>
      <c r="GA23" s="58" t="s">
        <v>0</v>
      </c>
      <c r="GB23" s="58">
        <f>$D$23</f>
        <v>42064</v>
      </c>
      <c r="GC23" s="52">
        <f>$E$23</f>
        <v>42094</v>
      </c>
      <c r="GD23" s="2"/>
      <c r="GE23" s="58" t="s">
        <v>0</v>
      </c>
      <c r="GF23" s="58">
        <f>$D$23</f>
        <v>42064</v>
      </c>
      <c r="GG23" s="58">
        <f>$E$23</f>
        <v>42094</v>
      </c>
      <c r="GH23" s="5"/>
      <c r="GI23" s="58" t="s">
        <v>0</v>
      </c>
      <c r="GJ23" s="58">
        <f>$D$23</f>
        <v>42064</v>
      </c>
      <c r="GK23" s="52">
        <f>$E$23</f>
        <v>42094</v>
      </c>
      <c r="GL23" s="5"/>
      <c r="GM23" s="58" t="s">
        <v>0</v>
      </c>
      <c r="GN23" s="58">
        <f>$D$23</f>
        <v>42064</v>
      </c>
      <c r="GO23" s="52">
        <f>$E$23</f>
        <v>42094</v>
      </c>
      <c r="GP23" s="2"/>
      <c r="GQ23" s="58" t="s">
        <v>0</v>
      </c>
      <c r="GR23" s="58">
        <f>$D$23</f>
        <v>42064</v>
      </c>
      <c r="GS23" s="58">
        <f>$E$23</f>
        <v>42094</v>
      </c>
      <c r="GT23" s="5"/>
      <c r="GU23" s="58" t="s">
        <v>0</v>
      </c>
      <c r="GV23" s="58">
        <f>$D$23</f>
        <v>42064</v>
      </c>
      <c r="GW23" s="52">
        <f>$E$23</f>
        <v>42094</v>
      </c>
      <c r="GX23" s="2"/>
      <c r="GY23" s="58" t="s">
        <v>0</v>
      </c>
      <c r="GZ23" s="58">
        <f>$D$23</f>
        <v>42064</v>
      </c>
      <c r="HA23" s="58">
        <f>$E$23</f>
        <v>42094</v>
      </c>
      <c r="HB23" s="5"/>
      <c r="HC23" s="58" t="s">
        <v>0</v>
      </c>
      <c r="HD23" s="58">
        <f>$D$23</f>
        <v>42064</v>
      </c>
      <c r="HE23" s="52">
        <f>$E$23</f>
        <v>42094</v>
      </c>
      <c r="HF23" s="2"/>
      <c r="HG23" s="58" t="s">
        <v>0</v>
      </c>
      <c r="HH23" s="58">
        <f>$D$23</f>
        <v>42064</v>
      </c>
      <c r="HI23" s="58">
        <f>$E$23</f>
        <v>42094</v>
      </c>
      <c r="HJ23" s="5"/>
      <c r="HK23" s="58" t="s">
        <v>0</v>
      </c>
      <c r="HL23" s="58">
        <f>$D$23</f>
        <v>42064</v>
      </c>
      <c r="HM23" s="52">
        <f>$E$23</f>
        <v>42094</v>
      </c>
    </row>
    <row r="24" spans="1:252" x14ac:dyDescent="0.25">
      <c r="A24" s="4"/>
      <c r="B24" s="2" t="str">
        <f>C7</f>
        <v>ef1623737 @bval corp</v>
      </c>
      <c r="C24" s="58" t="e">
        <f ca="1">_xll.BDH(B24,C23,D23,E23,"cols=2;rows=22")</f>
        <v>#NAME?</v>
      </c>
      <c r="D24" s="2">
        <v>3.972</v>
      </c>
      <c r="E24" s="2"/>
      <c r="F24" s="5" t="str">
        <f>G7</f>
        <v>ei3171176 @bval corp</v>
      </c>
      <c r="G24" s="58" t="e">
        <f ca="1">_xll.BDH(F24,G23,H23,I23,"cols=2;rows=22")</f>
        <v>#NAME?</v>
      </c>
      <c r="H24" s="2">
        <v>4.1130000000000004</v>
      </c>
      <c r="I24" s="4"/>
      <c r="J24" s="2" t="str">
        <f>K7</f>
        <v>eh6125130 @bval corp</v>
      </c>
      <c r="K24" s="58" t="e">
        <f ca="1">_xll.BDH(J24,K23,L23,M23,"cols=2;rows=22")</f>
        <v>#NAME?</v>
      </c>
      <c r="L24" s="57">
        <v>4.0170000000000003</v>
      </c>
      <c r="M24" s="4"/>
      <c r="N24" s="5" t="str">
        <f>O7</f>
        <v>ei8387900 @bval corp</v>
      </c>
      <c r="O24" s="58" t="e">
        <f ca="1">_xll.BDH(N24,O23,P23,Q23,"cols=2;rows=22")</f>
        <v>#NAME?</v>
      </c>
      <c r="P24" s="57">
        <v>4.0860000000000003</v>
      </c>
      <c r="Q24" s="4"/>
      <c r="R24" s="2" t="str">
        <f>S7</f>
        <v>ej4614594 @bval corp</v>
      </c>
      <c r="S24" s="58" t="e">
        <f ca="1">_xll.BDH(R24,S23,T23,U23,"cols=2;rows=22")</f>
        <v>#NAME?</v>
      </c>
      <c r="T24" s="57">
        <v>4.2809999999999997</v>
      </c>
      <c r="U24" s="2"/>
      <c r="V24" s="5" t="str">
        <f>W7</f>
        <v>ek2689892 @bval corp</v>
      </c>
      <c r="W24" s="58" t="e">
        <f ca="1">_xll.BDH(V24,W23,X23,Y23,"cols=2;rows=22")</f>
        <v>#NAME?</v>
      </c>
      <c r="X24" s="57">
        <v>4.4690000000000003</v>
      </c>
      <c r="Y24" s="4"/>
      <c r="Z24" s="2" t="str">
        <f>AA7</f>
        <v>EH6500639 @bval Corp</v>
      </c>
      <c r="AA24" s="58" t="e">
        <f ca="1">_xll.BDH(Z24,AA23,AB23,AC23)</f>
        <v>#NAME?</v>
      </c>
      <c r="AB24" s="2"/>
      <c r="AC24" s="2"/>
      <c r="AD24" s="5" t="str">
        <f>AE7</f>
        <v>EH6500670 @bval Corp</v>
      </c>
      <c r="AE24" s="58" t="e">
        <f ca="1">_xll.BDH(AD24,AE23,AF23,AG23,"cols=2;rows=22")</f>
        <v>#NAME?</v>
      </c>
      <c r="AF24" s="2">
        <v>4.2279999999999998</v>
      </c>
      <c r="AG24" s="4"/>
      <c r="AH24" s="2" t="str">
        <f>AI7</f>
        <v>EI1820840 @bval Corp</v>
      </c>
      <c r="AI24" s="58" t="e">
        <f ca="1">_xll.BDH(AH24,AI23,AJ23,AK23,"cols=2;rows=22")</f>
        <v>#NAME?</v>
      </c>
      <c r="AJ24" s="2">
        <v>4.3140000000000001</v>
      </c>
      <c r="AK24" s="4"/>
      <c r="AL24" s="2" t="str">
        <f>AM7</f>
        <v>EJ4279950 @bval Corp</v>
      </c>
      <c r="AM24" s="58" t="e">
        <f ca="1">_xll.BDH(AL24,AM23,AN23,AO23,"cols=2;rows=22")</f>
        <v>#NAME?</v>
      </c>
      <c r="AN24" s="57">
        <v>4.5839999999999996</v>
      </c>
      <c r="AO24" s="4"/>
      <c r="AP24" s="2" t="str">
        <f>AQ7</f>
        <v>EI3063357 @bval Corp</v>
      </c>
      <c r="AQ24" s="58" t="e">
        <f ca="1">_xll.BDH(AP24,AQ23,AR23,AS23,"cols=2;rows=22")</f>
        <v>#NAME?</v>
      </c>
      <c r="AR24" s="2">
        <v>4.7940000000000005</v>
      </c>
      <c r="AS24" s="2"/>
      <c r="AT24" s="5" t="str">
        <f>AU7</f>
        <v>EJ5861020 @bval Corp</v>
      </c>
      <c r="AU24" s="58" t="e">
        <f ca="1">_xll.BDH(AT24,AU23,AV23,AW23,"cols=2;rows=22")</f>
        <v>#NAME?</v>
      </c>
      <c r="AV24" s="2">
        <v>4.907</v>
      </c>
      <c r="AW24" s="4"/>
      <c r="AX24" s="2" t="str">
        <f>AY7</f>
        <v>EC9557264 @bval Corp</v>
      </c>
      <c r="AY24" s="58" t="e">
        <f ca="1">_xll.BDH(AX24,AY23,AZ23,BA23)</f>
        <v>#NAME?</v>
      </c>
      <c r="AZ24" s="2"/>
      <c r="BA24" s="2"/>
      <c r="BB24" s="5" t="str">
        <f>BC7</f>
        <v>EI1390976 @bval Corp</v>
      </c>
      <c r="BC24" s="58" t="e">
        <f ca="1">_xll.BDH(BB24,BC23,BD23,BE23,"cols=2;rows=22")</f>
        <v>#NAME?</v>
      </c>
      <c r="BD24" s="2">
        <v>4.3179999999999996</v>
      </c>
      <c r="BE24" s="4"/>
      <c r="BF24" s="2" t="str">
        <f>BG7</f>
        <v>EJ5727601 @bval Corp</v>
      </c>
      <c r="BG24" s="58" t="e">
        <f ca="1">_xll.BDH(BF24,BG23,BH23,BI23,"cols=2;rows=22")</f>
        <v>#NAME?</v>
      </c>
      <c r="BH24" s="2">
        <v>4.6539999999999999</v>
      </c>
      <c r="BI24" s="2"/>
      <c r="BJ24" s="5" t="str">
        <f>BK7</f>
        <v>EI1390778 @bval corp</v>
      </c>
      <c r="BK24" s="58" t="e">
        <f ca="1">_xll.BDH(BJ24,BK23,BL23,BM23,"cols=2;rows=22")</f>
        <v>#NAME?</v>
      </c>
      <c r="BL24" s="2">
        <v>4.7640000000000002</v>
      </c>
      <c r="BM24" s="4"/>
      <c r="BN24" s="2" t="str">
        <f>BO7</f>
        <v>EJ5727809 @bval corp</v>
      </c>
      <c r="BO24" s="58" t="e">
        <f ca="1">_xll.BDH(BN24,BO23,BP23,BQ23,"cols=2;rows=22")</f>
        <v>#NAME?</v>
      </c>
      <c r="BP24" s="2">
        <v>5.1950000000000003</v>
      </c>
      <c r="BQ24" s="2"/>
      <c r="BR24" s="5" t="str">
        <f>BS7</f>
        <v>EH8155796 @bval Corp</v>
      </c>
      <c r="BS24" s="58" t="e">
        <f ca="1">_xll.BDH(BR24,BS23,BT23,BU23)</f>
        <v>#NAME?</v>
      </c>
      <c r="BT24" s="2"/>
      <c r="BU24" s="4"/>
      <c r="BV24" s="2" t="str">
        <f>BW7</f>
        <v>EH6704561 @bval Corp</v>
      </c>
      <c r="BW24" s="58" t="e">
        <f ca="1">_xll.BDH(BV24,BW23,BX23,BY23)</f>
        <v>#NAME?</v>
      </c>
      <c r="BX24" s="2"/>
      <c r="BY24" s="2"/>
      <c r="BZ24" s="5" t="str">
        <f>CA7</f>
        <v>EJ7117835 @bval Corp</v>
      </c>
      <c r="CA24" s="58" t="e">
        <f ca="1">_xll.BDH(BZ24,CA23,CB23,CC23,"cols=2;rows=22")</f>
        <v>#NAME?</v>
      </c>
      <c r="CB24" s="2">
        <v>4.9350000000000005</v>
      </c>
      <c r="CC24" s="4"/>
      <c r="CD24" s="2" t="str">
        <f>CE7</f>
        <v>EJ8777645 @bval Corp</v>
      </c>
      <c r="CE24" s="58" t="e">
        <f ca="1">_xll.BDH(CD24,CE23,CF23,CG23,"cols=2;rows=22")</f>
        <v>#NAME?</v>
      </c>
      <c r="CF24" s="57">
        <v>4.8860000000000001</v>
      </c>
      <c r="CG24" s="2"/>
      <c r="CH24" s="5" t="str">
        <f>CI7</f>
        <v>EH7510983 @bval Corp</v>
      </c>
      <c r="CI24" s="58" t="e">
        <f ca="1">_xll.BDH(CH24,CI23,CJ23,CK23)</f>
        <v>#NAME?</v>
      </c>
      <c r="CJ24" s="57"/>
      <c r="CK24" s="4"/>
      <c r="CL24" s="2" t="str">
        <f>CM7</f>
        <v>ei2174312 @bval corp</v>
      </c>
      <c r="CM24" s="58" t="e">
        <f ca="1">_xll.BDH(CL24,CM23,CN23,CO23,"cols=2;rows=22")</f>
        <v>#NAME?</v>
      </c>
      <c r="CN24" s="57">
        <v>4.5490000000000004</v>
      </c>
      <c r="CO24" s="2"/>
      <c r="CP24" s="5" t="str">
        <f>CQ7</f>
        <v>EJ6898492 @bval corp</v>
      </c>
      <c r="CQ24" s="58" t="e">
        <f ca="1">_xll.BDH(CP24,CQ23,CR23,CS23,"cols=2;rows=22")</f>
        <v>#NAME?</v>
      </c>
      <c r="CR24" s="57">
        <v>4.7140000000000004</v>
      </c>
      <c r="CS24" s="4"/>
      <c r="CT24" s="5" t="str">
        <f>CU7</f>
        <v>EJ9996244 @bval corp</v>
      </c>
      <c r="CU24" s="58" t="e">
        <f ca="1">_xll.BDH(CT24,CU23,CV23,CW23,"cols=2;rows=22")</f>
        <v>#NAME?</v>
      </c>
      <c r="CV24" s="57">
        <v>4.6379999999999999</v>
      </c>
      <c r="CW24" s="4"/>
      <c r="CX24" s="2" t="str">
        <f>CY7</f>
        <v>EJ6898542 @bval corp</v>
      </c>
      <c r="CY24" s="58" t="e">
        <f ca="1">_xll.BDH(CX24,CY23,CZ23,DA23,"cols=2;rows=22")</f>
        <v>#NAME?</v>
      </c>
      <c r="CZ24" s="57">
        <v>4.7160000000000002</v>
      </c>
      <c r="DA24" s="2"/>
      <c r="DB24" s="5" t="str">
        <f>DC7</f>
        <v>ed3478929 @bval corp</v>
      </c>
      <c r="DC24" s="58" t="e">
        <f ca="1">_xll.BDH(DB24,DC23,DD23,DE23)</f>
        <v>#NAME?</v>
      </c>
      <c r="DD24" s="2"/>
      <c r="DE24" s="4"/>
      <c r="DF24" s="2" t="str">
        <f>DG7</f>
        <v>ED3479000 @bval Corp</v>
      </c>
      <c r="DG24" s="58" t="e">
        <f ca="1">_xll.BDH(DF24,DG23,DH23,DI23,"cols=2;rows=22")</f>
        <v>#NAME?</v>
      </c>
      <c r="DH24" s="57">
        <v>4.3579999999999997</v>
      </c>
      <c r="DI24" s="2"/>
      <c r="DJ24" s="5" t="str">
        <f>DK7</f>
        <v>EF1103383 @bval Corp</v>
      </c>
      <c r="DK24" s="58" t="e">
        <f ca="1">_xll.BDH(DJ24,DK23,DL23,DM23,"cols=2;rows=22")</f>
        <v>#NAME?</v>
      </c>
      <c r="DL24" s="57">
        <v>4.5750000000000002</v>
      </c>
      <c r="DM24" s="4"/>
      <c r="DN24" s="2" t="str">
        <f>DO7</f>
        <v>EI9124740 @bval Corp</v>
      </c>
      <c r="DO24" s="58" t="e">
        <f ca="1">_xll.BDH(DN24,DO23,DP23,DQ23,"cols=2;rows=22")</f>
        <v>#NAME?</v>
      </c>
      <c r="DP24" s="57">
        <v>4.7409999999999997</v>
      </c>
      <c r="DQ24" s="2"/>
      <c r="DR24" s="5" t="str">
        <f>DS7</f>
        <v>EI2217194 @bval Corp</v>
      </c>
      <c r="DS24" s="58" t="e">
        <f ca="1">_xll.BDH(DR24,DS23,DT23,DU23,"cols=2;rows=22")</f>
        <v>#NAME?</v>
      </c>
      <c r="DT24" s="57">
        <v>3.9260000000000002</v>
      </c>
      <c r="DU24" s="4"/>
      <c r="DV24" t="str">
        <f>DW7</f>
        <v>EI8907400 @bval Corp</v>
      </c>
      <c r="DW24" s="58" t="e">
        <f ca="1">_xll.BDH(DV24,DW23,DX23,DY23,"cols=2;rows=22")</f>
        <v>#NAME?</v>
      </c>
      <c r="DX24" s="57">
        <v>4.0410000000000004</v>
      </c>
      <c r="DY24" s="4"/>
      <c r="DZ24" s="5" t="str">
        <f>EA7</f>
        <v>EJ3319393 @bval Corp</v>
      </c>
      <c r="EA24" s="58" t="e">
        <f ca="1">_xll.BDH(DZ24,EA23,EB23,EC23,"cols=2;rows=22")</f>
        <v>#NAME?</v>
      </c>
      <c r="EB24" s="57">
        <v>4.1379999999999999</v>
      </c>
      <c r="EC24" s="4"/>
      <c r="ED24" s="2" t="str">
        <f>EE7</f>
        <v>EH6216616 @bval Corp</v>
      </c>
      <c r="EE24" s="58" t="e">
        <f ca="1">_xll.BDH(ED24,EE23,EF23,EG23,"cols=2;rows=22")</f>
        <v>#NAME?</v>
      </c>
      <c r="EF24" s="57">
        <v>4.2140000000000004</v>
      </c>
      <c r="EG24" s="2"/>
      <c r="EH24" s="5" t="str">
        <f>EI7</f>
        <v>ED9170645 @bval Corp</v>
      </c>
      <c r="EI24" s="58" t="e">
        <f ca="1">_xll.BDH(EH24,EI23,EJ23,EK23,"cols=2;rows=22")</f>
        <v>#NAME?</v>
      </c>
      <c r="EJ24" s="57">
        <v>4.2290000000000001</v>
      </c>
      <c r="EK24" s="4"/>
      <c r="EL24" t="str">
        <f>EM7</f>
        <v>EJ5781053 @bval Corp</v>
      </c>
      <c r="EM24" s="58" t="e">
        <f ca="1">_xll.BDH(EL24,EM23,EN23,EO23,"cols=2;rows=22")</f>
        <v>#NAME?</v>
      </c>
      <c r="EN24" s="57">
        <v>4.4779999999999998</v>
      </c>
      <c r="EO24" s="4"/>
      <c r="EP24" t="str">
        <f>EQ7</f>
        <v>EJ5781202 @bval Corp</v>
      </c>
      <c r="EQ24" s="58" t="e">
        <f ca="1">_xll.BDH(EP24,EQ23,ER23,ES23,"cols=2;rows=22")</f>
        <v>#NAME?</v>
      </c>
      <c r="ER24" s="57">
        <v>4.835</v>
      </c>
      <c r="ES24" s="4"/>
      <c r="ET24" s="2" t="str">
        <f>EU7</f>
        <v>EF3172634 @bval Corp</v>
      </c>
      <c r="EU24" s="58" t="e">
        <f ca="1">_xll.BDH(ET24,EU23,EV23,EW23)</f>
        <v>#NAME?</v>
      </c>
      <c r="EV24" s="57"/>
      <c r="EW24" s="2"/>
      <c r="EX24" s="5" t="str">
        <f>EY7</f>
        <v>EH4409775 @bval corp</v>
      </c>
      <c r="EY24" s="58" t="e">
        <f ca="1">_xll.BDH(EX24,EY23,EZ23,FA23,"cols=2;rows=22")</f>
        <v>#NAME?</v>
      </c>
      <c r="EZ24" s="57">
        <v>4.1440000000000001</v>
      </c>
      <c r="FA24" s="4"/>
      <c r="FB24" s="2" t="str">
        <f>FC7</f>
        <v>EH6715898 @bval corp</v>
      </c>
      <c r="FC24" s="58" t="e">
        <f ca="1">_xll.BDH(FB24,FC23,FD23,FE23,"cols=2;rows=22")</f>
        <v>#NAME?</v>
      </c>
      <c r="FD24" s="57">
        <v>4.093</v>
      </c>
      <c r="FE24" s="2"/>
      <c r="FF24" s="5" t="str">
        <f>FG7</f>
        <v>EF3172675 @bval Corp</v>
      </c>
      <c r="FG24" s="58" t="e">
        <f ca="1">_xll.BDH(FF24,FG23,FH23,FI23,"cols=2;rows=22")</f>
        <v>#NAME?</v>
      </c>
      <c r="FH24" s="57">
        <v>4.07</v>
      </c>
      <c r="FI24" s="4"/>
      <c r="FJ24" s="2" t="str">
        <f>FK7</f>
        <v>EJ4120915 @bval Corp</v>
      </c>
      <c r="FK24" s="58" t="e">
        <f ca="1">_xll.BDH(FJ24,FK23,FL23,FM23,"cols=2;rows=22")</f>
        <v>#NAME?</v>
      </c>
      <c r="FL24" s="57">
        <v>4.4879999999999995</v>
      </c>
      <c r="FM24" s="2"/>
      <c r="FN24" s="5" t="str">
        <f>FO7</f>
        <v>EK823791 @bval Corp</v>
      </c>
      <c r="FO24" s="58" t="e">
        <f ca="1">_xll.BDH(FN24,FO23,FP23,FQ23,"cols=2;rows=6")</f>
        <v>#NAME?</v>
      </c>
      <c r="FP24" s="57">
        <v>4.5389999999999997</v>
      </c>
      <c r="FQ24" s="2"/>
      <c r="FR24" s="5" t="str">
        <f>FS7</f>
        <v>ED6978404 @bval Corp</v>
      </c>
      <c r="FS24" s="58" t="e">
        <f ca="1">_xll.BDH(FR24,FS23,FT23,FU23)</f>
        <v>#NAME?</v>
      </c>
      <c r="FT24" s="57"/>
      <c r="FU24" s="4"/>
      <c r="FV24" s="2" t="str">
        <f>FW7</f>
        <v>EI2419691 @bval Corp</v>
      </c>
      <c r="FW24" s="58" t="e">
        <f ca="1">_xll.BDH(FV24,FW23,FX23,FY23,"cols=2;rows=22")</f>
        <v>#NAME?</v>
      </c>
      <c r="FX24" s="57">
        <v>4.1710000000000003</v>
      </c>
      <c r="FY24" s="2"/>
      <c r="FZ24" s="5" t="str">
        <f>GA7</f>
        <v>ED4334592 @bval Corp</v>
      </c>
      <c r="GA24" s="58" t="e">
        <f ca="1">_xll.BDH(FZ24,GA23,GB23,GC23)</f>
        <v>#NAME?</v>
      </c>
      <c r="GB24" s="57"/>
      <c r="GC24" s="4"/>
      <c r="GD24" s="2" t="str">
        <f>GE7</f>
        <v>EH7439449 @bval Corp</v>
      </c>
      <c r="GE24" s="58" t="e">
        <f ca="1">_xll.BDH(GD24,GE23,GF23,GG23,"cols=2;rows=6")</f>
        <v>#NAME?</v>
      </c>
      <c r="GF24" s="57">
        <v>4.4509999999999996</v>
      </c>
      <c r="GG24" s="2"/>
      <c r="GH24" s="5" t="str">
        <f>GI7</f>
        <v>EI1475025 @bval Corp</v>
      </c>
      <c r="GI24" s="58" t="e">
        <f ca="1">_xll.BDH(GH24,GI23,GJ23,GK23,"cols=2;rows=22")</f>
        <v>#NAME?</v>
      </c>
      <c r="GJ24" s="57">
        <v>3.851</v>
      </c>
      <c r="GK24" s="4"/>
      <c r="GL24" s="5" t="str">
        <f>GM7</f>
        <v>EK5386579 @bval Corp</v>
      </c>
      <c r="GM24" s="58" t="e">
        <f ca="1">_xll.BDH(GL24,GM23,GN23,GO23,"cols=2;rows=22")</f>
        <v>#NAME?</v>
      </c>
      <c r="GN24" s="57">
        <v>4.0410000000000004</v>
      </c>
      <c r="GO24" s="4"/>
      <c r="GP24" s="2" t="str">
        <f>GQ7</f>
        <v>EK0841677 @bval Corp</v>
      </c>
      <c r="GQ24" s="58" t="e">
        <f ca="1">_xll.BDH(GP24,GQ23,GR23,GS23,"cols=2;rows=22")</f>
        <v>#NAME?</v>
      </c>
      <c r="GR24" s="57">
        <v>4.3029999999999999</v>
      </c>
      <c r="GS24" s="2"/>
      <c r="GT24" s="5" t="str">
        <f>GU7</f>
        <v>EK0841735 @bval Corp</v>
      </c>
      <c r="GU24" s="58" t="e">
        <f ca="1">_xll.BDH(GT24,GU23,GV23,GW23,"cols=2;rows=22")</f>
        <v>#NAME?</v>
      </c>
      <c r="GV24" s="57">
        <v>4.5309999999999997</v>
      </c>
      <c r="GW24" s="4"/>
      <c r="GX24" s="2" t="str">
        <f>GY7</f>
        <v>EI1361563 @bval Corp</v>
      </c>
      <c r="GY24" s="58" t="e">
        <f ca="1">_xll.BDH(GX24,GY23,GZ23,HA23,"cols=2;rows=10")</f>
        <v>#NAME?</v>
      </c>
      <c r="GZ24" s="57">
        <v>4.319</v>
      </c>
      <c r="HA24" s="2"/>
      <c r="HB24" s="5" t="str">
        <f>HC7</f>
        <v>EI1361522 @bval Corp</v>
      </c>
      <c r="HC24" s="58" t="e">
        <f ca="1">_xll.BDH(HB24,HC23,HD23,HE23,"cols=2;rows=22")</f>
        <v>#NAME?</v>
      </c>
      <c r="HD24" s="57">
        <v>4.319</v>
      </c>
      <c r="HE24" s="4"/>
      <c r="HF24" s="2" t="str">
        <f>HG7</f>
        <v>EJ4614693 @bval Corp</v>
      </c>
      <c r="HG24" s="58" t="e">
        <f ca="1">_xll.BDH(HF24,HG23,HH23,HI23,"cols=2;rows=22")</f>
        <v>#NAME?</v>
      </c>
      <c r="HH24" s="57">
        <v>4.6959999999999997</v>
      </c>
      <c r="HI24" s="2"/>
      <c r="HJ24" s="5" t="str">
        <f>HK7</f>
        <v>EJ8492658 @bval Corp</v>
      </c>
      <c r="HK24" s="58" t="e">
        <f ca="1">_xll.BDH(HJ24,HK23,HL23,HM23,"cols=2;rows=22")</f>
        <v>#NAME?</v>
      </c>
      <c r="HL24" s="57">
        <v>4.8449999999999998</v>
      </c>
      <c r="HM24" s="4"/>
    </row>
    <row r="25" spans="1:252" x14ac:dyDescent="0.25">
      <c r="A25" s="4"/>
      <c r="C25" s="58">
        <v>42066</v>
      </c>
      <c r="D25" s="2">
        <v>3.9809999999999999</v>
      </c>
      <c r="E25" s="2"/>
      <c r="F25" s="5"/>
      <c r="G25" s="58">
        <v>42066</v>
      </c>
      <c r="H25" s="2">
        <v>4.125</v>
      </c>
      <c r="I25" s="4"/>
      <c r="J25" s="2"/>
      <c r="K25" s="58">
        <v>42066</v>
      </c>
      <c r="L25" s="57">
        <v>4.0720000000000001</v>
      </c>
      <c r="M25" s="4"/>
      <c r="N25" s="5"/>
      <c r="O25" s="58">
        <v>42066</v>
      </c>
      <c r="P25" s="2">
        <v>4.0570000000000004</v>
      </c>
      <c r="Q25" s="4"/>
      <c r="R25" s="2"/>
      <c r="S25" s="58">
        <v>42066</v>
      </c>
      <c r="T25" s="2">
        <v>4.3239999999999998</v>
      </c>
      <c r="U25" s="2"/>
      <c r="V25" s="5"/>
      <c r="W25" s="58">
        <v>42066</v>
      </c>
      <c r="X25" s="2">
        <v>4.5129999999999999</v>
      </c>
      <c r="Y25" s="4"/>
      <c r="Z25" s="2"/>
      <c r="AA25" s="58"/>
      <c r="AB25" s="2"/>
      <c r="AC25" s="2"/>
      <c r="AD25" s="5"/>
      <c r="AE25" s="58">
        <v>42066</v>
      </c>
      <c r="AF25" s="2">
        <v>4.2279999999999998</v>
      </c>
      <c r="AG25" s="4"/>
      <c r="AH25" s="2"/>
      <c r="AI25" s="58">
        <v>42066</v>
      </c>
      <c r="AJ25" s="2">
        <v>4.319</v>
      </c>
      <c r="AK25" s="4"/>
      <c r="AL25" s="2"/>
      <c r="AM25" s="58">
        <v>42066</v>
      </c>
      <c r="AN25" s="57">
        <v>4.6139999999999999</v>
      </c>
      <c r="AO25" s="4"/>
      <c r="AP25" s="2"/>
      <c r="AQ25" s="58">
        <v>42066</v>
      </c>
      <c r="AR25" s="2">
        <v>4.8360000000000003</v>
      </c>
      <c r="AS25" s="2"/>
      <c r="AT25" s="5"/>
      <c r="AU25" s="58">
        <v>42066</v>
      </c>
      <c r="AV25" s="2">
        <v>4.9489999999999998</v>
      </c>
      <c r="AW25" s="4"/>
      <c r="AX25" s="2"/>
      <c r="AY25" s="58"/>
      <c r="AZ25" s="2"/>
      <c r="BA25" s="2"/>
      <c r="BB25" s="5"/>
      <c r="BC25" s="58">
        <v>42066</v>
      </c>
      <c r="BD25" s="2">
        <v>4.327</v>
      </c>
      <c r="BE25" s="4"/>
      <c r="BF25" s="2"/>
      <c r="BG25" s="58">
        <v>42066</v>
      </c>
      <c r="BH25" s="2">
        <v>4.6899999999999995</v>
      </c>
      <c r="BI25" s="2"/>
      <c r="BJ25" s="5"/>
      <c r="BK25" s="58">
        <v>42066</v>
      </c>
      <c r="BL25" s="2">
        <v>4.8049999999999997</v>
      </c>
      <c r="BM25" s="4"/>
      <c r="BN25" s="2"/>
      <c r="BO25" s="58">
        <v>42066</v>
      </c>
      <c r="BP25" s="2">
        <v>5.2510000000000003</v>
      </c>
      <c r="BQ25" s="2"/>
      <c r="BR25" s="5"/>
      <c r="BS25" s="58"/>
      <c r="BT25" s="2"/>
      <c r="BU25" s="4"/>
      <c r="BV25" s="2"/>
      <c r="BW25" s="58"/>
      <c r="BX25" s="2"/>
      <c r="BY25" s="2"/>
      <c r="BZ25" s="5"/>
      <c r="CA25" s="58">
        <v>42066</v>
      </c>
      <c r="CB25" s="2">
        <v>4.9729999999999999</v>
      </c>
      <c r="CC25" s="4"/>
      <c r="CD25" s="2"/>
      <c r="CE25" s="58">
        <v>42066</v>
      </c>
      <c r="CF25" s="57">
        <v>4.9329999999999998</v>
      </c>
      <c r="CG25" s="2"/>
      <c r="CH25" s="5"/>
      <c r="CI25" s="58"/>
      <c r="CJ25" s="57"/>
      <c r="CK25" s="4"/>
      <c r="CL25" s="58"/>
      <c r="CM25" s="58">
        <v>42066</v>
      </c>
      <c r="CN25" s="57">
        <v>4.5730000000000004</v>
      </c>
      <c r="CO25" s="2"/>
      <c r="CP25" s="103"/>
      <c r="CQ25" s="58">
        <v>42066</v>
      </c>
      <c r="CR25" s="57">
        <v>4.74</v>
      </c>
      <c r="CS25" s="4"/>
      <c r="CT25" s="103"/>
      <c r="CU25" s="58">
        <v>42066</v>
      </c>
      <c r="CV25" s="57">
        <v>4.6769999999999996</v>
      </c>
      <c r="CW25" s="4"/>
      <c r="CX25" s="58"/>
      <c r="CY25" s="58">
        <v>42066</v>
      </c>
      <c r="CZ25" s="57">
        <v>4.7489999999999997</v>
      </c>
      <c r="DA25" s="2"/>
      <c r="DB25" s="5"/>
      <c r="DC25" s="58"/>
      <c r="DD25" s="2"/>
      <c r="DE25" s="4"/>
      <c r="DF25" s="2"/>
      <c r="DG25" s="58">
        <v>42066</v>
      </c>
      <c r="DH25" s="57">
        <v>4.3639999999999999</v>
      </c>
      <c r="DI25" s="2"/>
      <c r="DJ25" s="5"/>
      <c r="DK25" s="58">
        <v>42066</v>
      </c>
      <c r="DL25" s="57">
        <v>4.5979999999999999</v>
      </c>
      <c r="DM25" s="4"/>
      <c r="DN25" s="2"/>
      <c r="DO25" s="58">
        <v>42066</v>
      </c>
      <c r="DP25" s="57">
        <v>4.7709999999999999</v>
      </c>
      <c r="DQ25" s="2"/>
      <c r="DR25" s="5"/>
      <c r="DS25" s="58">
        <v>42066</v>
      </c>
      <c r="DT25" s="57">
        <v>3.948</v>
      </c>
      <c r="DU25" s="4"/>
      <c r="DV25" s="5"/>
      <c r="DW25" s="58">
        <v>42066</v>
      </c>
      <c r="DX25" s="57">
        <v>4.0750000000000002</v>
      </c>
      <c r="DY25" s="4"/>
      <c r="DZ25" s="5"/>
      <c r="EA25" s="58">
        <v>42066</v>
      </c>
      <c r="EB25" s="57">
        <v>4.1779999999999999</v>
      </c>
      <c r="EC25" s="4"/>
      <c r="ED25" s="2"/>
      <c r="EE25" s="58">
        <v>42066</v>
      </c>
      <c r="EF25" s="57">
        <v>4.2560000000000002</v>
      </c>
      <c r="EG25" s="2"/>
      <c r="EH25" s="5"/>
      <c r="EI25" s="58">
        <v>42066</v>
      </c>
      <c r="EJ25" s="57">
        <v>4.2750000000000004</v>
      </c>
      <c r="EK25" s="4"/>
      <c r="EL25" s="5"/>
      <c r="EM25" s="58">
        <v>42066</v>
      </c>
      <c r="EN25" s="57">
        <v>4.5369999999999999</v>
      </c>
      <c r="EO25" s="4"/>
      <c r="EP25" s="5"/>
      <c r="EQ25" s="58">
        <v>42066</v>
      </c>
      <c r="ER25" s="57">
        <v>4.9000000000000004</v>
      </c>
      <c r="ES25" s="4"/>
      <c r="ET25" s="2"/>
      <c r="EU25" s="58"/>
      <c r="EV25" s="57"/>
      <c r="EW25" s="2"/>
      <c r="EX25" s="5"/>
      <c r="EY25" s="58">
        <v>42066</v>
      </c>
      <c r="EZ25" s="57">
        <v>4.1550000000000002</v>
      </c>
      <c r="FA25" s="4"/>
      <c r="FB25" s="2"/>
      <c r="FC25" s="58">
        <v>42066</v>
      </c>
      <c r="FD25" s="57">
        <v>4.1050000000000004</v>
      </c>
      <c r="FE25" s="2"/>
      <c r="FF25" s="5"/>
      <c r="FG25" s="58">
        <v>42066</v>
      </c>
      <c r="FH25" s="57">
        <v>4.0780000000000003</v>
      </c>
      <c r="FI25" s="4"/>
      <c r="FJ25" s="2"/>
      <c r="FK25" s="58">
        <v>42066</v>
      </c>
      <c r="FL25" s="57">
        <v>4.5270000000000001</v>
      </c>
      <c r="FM25" s="2"/>
      <c r="FN25" s="5"/>
      <c r="FO25" s="58">
        <v>42088</v>
      </c>
      <c r="FP25" s="57">
        <v>4.524</v>
      </c>
      <c r="FQ25" s="2"/>
      <c r="FR25" s="5"/>
      <c r="FS25" s="58"/>
      <c r="FT25" s="57"/>
      <c r="FU25" s="4"/>
      <c r="FV25" s="2"/>
      <c r="FW25" s="58">
        <v>42066</v>
      </c>
      <c r="FX25" s="57">
        <v>4.1980000000000004</v>
      </c>
      <c r="FY25" s="2"/>
      <c r="FZ25" s="5"/>
      <c r="GA25" s="58"/>
      <c r="GB25" s="57"/>
      <c r="GC25" s="4"/>
      <c r="GD25" s="2"/>
      <c r="GE25" s="58">
        <v>42066</v>
      </c>
      <c r="GF25" s="57">
        <v>4.58</v>
      </c>
      <c r="GG25" s="2"/>
      <c r="GH25" s="5"/>
      <c r="GI25" s="58">
        <v>42066</v>
      </c>
      <c r="GJ25" s="57">
        <v>3.8559999999999999</v>
      </c>
      <c r="GK25" s="4"/>
      <c r="GL25" s="5"/>
      <c r="GM25" s="58">
        <v>42066</v>
      </c>
      <c r="GN25" s="57">
        <v>4.0659999999999998</v>
      </c>
      <c r="GO25" s="4"/>
      <c r="GP25" s="2"/>
      <c r="GQ25" s="58">
        <v>42066</v>
      </c>
      <c r="GR25" s="57">
        <v>4.3479999999999999</v>
      </c>
      <c r="GS25" s="2"/>
      <c r="GT25" s="5"/>
      <c r="GU25" s="58">
        <v>42066</v>
      </c>
      <c r="GV25" s="57">
        <v>4.5830000000000002</v>
      </c>
      <c r="GW25" s="4"/>
      <c r="GX25" s="2"/>
      <c r="GY25" s="58">
        <v>42066</v>
      </c>
      <c r="GZ25" s="57">
        <v>4.335</v>
      </c>
      <c r="HA25" s="2"/>
      <c r="HB25" s="5"/>
      <c r="HC25" s="58">
        <v>42066</v>
      </c>
      <c r="HD25" s="57">
        <v>4.3390000000000004</v>
      </c>
      <c r="HE25" s="4"/>
      <c r="HF25" s="2"/>
      <c r="HG25" s="58">
        <v>42066</v>
      </c>
      <c r="HH25" s="57">
        <v>4.7379999999999995</v>
      </c>
      <c r="HI25" s="2"/>
      <c r="HJ25" s="5"/>
      <c r="HK25" s="58">
        <v>42066</v>
      </c>
      <c r="HL25" s="57">
        <v>4.8949999999999996</v>
      </c>
      <c r="HM25" s="4"/>
    </row>
    <row r="26" spans="1:252" x14ac:dyDescent="0.25">
      <c r="B26" s="5"/>
      <c r="C26" s="58">
        <v>42067</v>
      </c>
      <c r="D26" s="2">
        <v>3.992</v>
      </c>
      <c r="E26" s="2"/>
      <c r="F26" s="5"/>
      <c r="G26" s="58">
        <v>42067</v>
      </c>
      <c r="H26" s="2">
        <v>4.1589999999999998</v>
      </c>
      <c r="I26" s="4"/>
      <c r="J26" s="2"/>
      <c r="K26" s="58">
        <v>42067</v>
      </c>
      <c r="L26" s="57">
        <v>4.125</v>
      </c>
      <c r="M26" s="4"/>
      <c r="N26" s="5"/>
      <c r="O26" s="58">
        <v>42067</v>
      </c>
      <c r="P26" s="2">
        <v>4.1180000000000003</v>
      </c>
      <c r="Q26" s="4"/>
      <c r="R26" s="2"/>
      <c r="S26" s="58">
        <v>42067</v>
      </c>
      <c r="T26" s="2">
        <v>4.3259999999999996</v>
      </c>
      <c r="U26" s="2"/>
      <c r="V26" s="5"/>
      <c r="W26" s="58">
        <v>42067</v>
      </c>
      <c r="X26" s="2">
        <v>4.5019999999999998</v>
      </c>
      <c r="Y26" s="4"/>
      <c r="Z26" s="2"/>
      <c r="AA26" s="58"/>
      <c r="AB26" s="2"/>
      <c r="AC26" s="2"/>
      <c r="AD26" s="5"/>
      <c r="AE26" s="58">
        <v>42067</v>
      </c>
      <c r="AF26" s="2">
        <v>4.2480000000000002</v>
      </c>
      <c r="AG26" s="4"/>
      <c r="AH26" s="2"/>
      <c r="AI26" s="58">
        <v>42067</v>
      </c>
      <c r="AJ26" s="2">
        <v>4.33</v>
      </c>
      <c r="AK26" s="4"/>
      <c r="AL26" s="2"/>
      <c r="AM26" s="58">
        <v>42067</v>
      </c>
      <c r="AN26" s="57">
        <v>4.63</v>
      </c>
      <c r="AO26" s="4"/>
      <c r="AP26" s="2"/>
      <c r="AQ26" s="58">
        <v>42067</v>
      </c>
      <c r="AR26" s="2">
        <v>4.8419999999999996</v>
      </c>
      <c r="AS26" s="2"/>
      <c r="AT26" s="5"/>
      <c r="AU26" s="58">
        <v>42067</v>
      </c>
      <c r="AV26" s="2">
        <v>4.9820000000000002</v>
      </c>
      <c r="AW26" s="4"/>
      <c r="AX26" s="2"/>
      <c r="AY26" s="58"/>
      <c r="AZ26" s="2"/>
      <c r="BA26" s="2"/>
      <c r="BB26" s="5"/>
      <c r="BC26" s="58">
        <v>42067</v>
      </c>
      <c r="BD26" s="2">
        <v>4.3419999999999996</v>
      </c>
      <c r="BE26" s="4"/>
      <c r="BF26" s="2"/>
      <c r="BG26" s="58">
        <v>42067</v>
      </c>
      <c r="BH26" s="2">
        <v>4.6909999999999998</v>
      </c>
      <c r="BI26" s="2"/>
      <c r="BJ26" s="5"/>
      <c r="BK26" s="58">
        <v>42067</v>
      </c>
      <c r="BL26" s="2">
        <v>4.8079999999999998</v>
      </c>
      <c r="BM26" s="4"/>
      <c r="BN26" s="2"/>
      <c r="BO26" s="58">
        <v>42067</v>
      </c>
      <c r="BP26" s="2">
        <v>5.2640000000000002</v>
      </c>
      <c r="BQ26" s="2"/>
      <c r="BR26" s="5"/>
      <c r="BS26" s="58"/>
      <c r="BT26" s="2"/>
      <c r="BU26" s="4"/>
      <c r="BV26" s="2"/>
      <c r="BW26" s="58"/>
      <c r="BX26" s="2"/>
      <c r="BY26" s="2"/>
      <c r="BZ26" s="5"/>
      <c r="CA26" s="58">
        <v>42067</v>
      </c>
      <c r="CB26" s="2">
        <v>4.9790000000000001</v>
      </c>
      <c r="CC26" s="4"/>
      <c r="CD26" s="2"/>
      <c r="CE26" s="58">
        <v>42067</v>
      </c>
      <c r="CF26" s="57">
        <v>4.9409999999999998</v>
      </c>
      <c r="CG26" s="2"/>
      <c r="CH26" s="5"/>
      <c r="CI26" s="58"/>
      <c r="CJ26" s="57"/>
      <c r="CK26" s="4"/>
      <c r="CL26" s="58"/>
      <c r="CM26" s="58">
        <v>42067</v>
      </c>
      <c r="CN26" s="57">
        <v>4.5789999999999997</v>
      </c>
      <c r="CO26" s="2"/>
      <c r="CP26" s="103"/>
      <c r="CQ26" s="58">
        <v>42067</v>
      </c>
      <c r="CR26" s="57">
        <v>4.7480000000000002</v>
      </c>
      <c r="CS26" s="4"/>
      <c r="CT26" s="103"/>
      <c r="CU26" s="58">
        <v>42067</v>
      </c>
      <c r="CV26" s="57">
        <v>4.6660000000000004</v>
      </c>
      <c r="CW26" s="4"/>
      <c r="CX26" s="58"/>
      <c r="CY26" s="58">
        <v>42067</v>
      </c>
      <c r="CZ26" s="57">
        <v>4.7629999999999999</v>
      </c>
      <c r="DA26" s="2"/>
      <c r="DB26" s="5"/>
      <c r="DC26" s="58"/>
      <c r="DD26" s="2"/>
      <c r="DE26" s="4"/>
      <c r="DF26" s="2"/>
      <c r="DG26" s="58">
        <v>42067</v>
      </c>
      <c r="DH26" s="57">
        <v>4.4240000000000004</v>
      </c>
      <c r="DI26" s="2"/>
      <c r="DJ26" s="5"/>
      <c r="DK26" s="58">
        <v>42067</v>
      </c>
      <c r="DL26" s="57">
        <v>4.6020000000000003</v>
      </c>
      <c r="DM26" s="4"/>
      <c r="DN26" s="2"/>
      <c r="DO26" s="58">
        <v>42067</v>
      </c>
      <c r="DP26" s="57">
        <v>4.774</v>
      </c>
      <c r="DQ26" s="2"/>
      <c r="DR26" s="5"/>
      <c r="DS26" s="58">
        <v>42067</v>
      </c>
      <c r="DT26" s="57">
        <v>3.9550000000000001</v>
      </c>
      <c r="DU26" s="4"/>
      <c r="DV26" s="5"/>
      <c r="DW26" s="58">
        <v>42067</v>
      </c>
      <c r="DX26" s="57">
        <v>4.0759999999999996</v>
      </c>
      <c r="DY26" s="4"/>
      <c r="DZ26" s="5"/>
      <c r="EA26" s="58">
        <v>42067</v>
      </c>
      <c r="EB26" s="57">
        <v>4.18</v>
      </c>
      <c r="EC26" s="4"/>
      <c r="ED26" s="2"/>
      <c r="EE26" s="58">
        <v>42067</v>
      </c>
      <c r="EF26" s="57">
        <v>4.26</v>
      </c>
      <c r="EG26" s="2"/>
      <c r="EH26" s="5"/>
      <c r="EI26" s="58">
        <v>42067</v>
      </c>
      <c r="EJ26" s="57">
        <v>4.28</v>
      </c>
      <c r="EK26" s="4"/>
      <c r="EL26" s="5"/>
      <c r="EM26" s="58">
        <v>42067</v>
      </c>
      <c r="EN26" s="57">
        <v>4.5519999999999996</v>
      </c>
      <c r="EO26" s="4"/>
      <c r="EP26" s="5"/>
      <c r="EQ26" s="58">
        <v>42067</v>
      </c>
      <c r="ER26" s="57">
        <v>4.923</v>
      </c>
      <c r="ES26" s="4"/>
      <c r="ET26" s="2"/>
      <c r="EU26" s="58"/>
      <c r="EV26" s="57"/>
      <c r="EW26" s="2"/>
      <c r="EX26" s="5"/>
      <c r="EY26" s="58">
        <v>42067</v>
      </c>
      <c r="EZ26" s="57">
        <v>4.1319999999999997</v>
      </c>
      <c r="FA26" s="4"/>
      <c r="FB26" s="2"/>
      <c r="FC26" s="58">
        <v>42067</v>
      </c>
      <c r="FD26" s="57">
        <v>4.1139999999999999</v>
      </c>
      <c r="FE26" s="2"/>
      <c r="FF26" s="5"/>
      <c r="FG26" s="58">
        <v>42067</v>
      </c>
      <c r="FH26" s="57">
        <v>4.0860000000000003</v>
      </c>
      <c r="FI26" s="4"/>
      <c r="FJ26" s="2"/>
      <c r="FK26" s="58">
        <v>42067</v>
      </c>
      <c r="FL26" s="57">
        <v>4.5309999999999997</v>
      </c>
      <c r="FM26" s="2"/>
      <c r="FN26" s="5"/>
      <c r="FO26" s="58">
        <v>42089</v>
      </c>
      <c r="FP26" s="57">
        <v>4.5579999999999998</v>
      </c>
      <c r="FQ26" s="2"/>
      <c r="FR26" s="5"/>
      <c r="FS26" s="58"/>
      <c r="FT26" s="57"/>
      <c r="FU26" s="4"/>
      <c r="FV26" s="2"/>
      <c r="FW26" s="58">
        <v>42067</v>
      </c>
      <c r="FX26" s="57">
        <v>4.202</v>
      </c>
      <c r="FY26" s="2"/>
      <c r="FZ26" s="5"/>
      <c r="GA26" s="58"/>
      <c r="GB26" s="57"/>
      <c r="GC26" s="4"/>
      <c r="GD26" s="2"/>
      <c r="GE26" s="58">
        <v>42067</v>
      </c>
      <c r="GF26" s="57">
        <v>6.8390000000000004</v>
      </c>
      <c r="GG26" s="2"/>
      <c r="GH26" s="5"/>
      <c r="GI26" s="58">
        <v>42067</v>
      </c>
      <c r="GJ26" s="57">
        <v>3.8679999999999999</v>
      </c>
      <c r="GK26" s="4"/>
      <c r="GL26" s="5"/>
      <c r="GM26" s="58">
        <v>42067</v>
      </c>
      <c r="GN26" s="57">
        <v>4.0670000000000002</v>
      </c>
      <c r="GO26" s="4"/>
      <c r="GP26" s="2"/>
      <c r="GQ26" s="58">
        <v>42067</v>
      </c>
      <c r="GR26" s="57">
        <v>4.3469999999999995</v>
      </c>
      <c r="GS26" s="2"/>
      <c r="GT26" s="5"/>
      <c r="GU26" s="58">
        <v>42067</v>
      </c>
      <c r="GV26" s="57">
        <v>4.5949999999999998</v>
      </c>
      <c r="GW26" s="4"/>
      <c r="GX26" s="2"/>
      <c r="GY26" s="58">
        <v>42067</v>
      </c>
      <c r="GZ26" s="57">
        <v>4.8469999999999995</v>
      </c>
      <c r="HA26" s="2"/>
      <c r="HB26" s="5"/>
      <c r="HC26" s="58">
        <v>42067</v>
      </c>
      <c r="HD26" s="57">
        <v>4.3419999999999996</v>
      </c>
      <c r="HE26" s="4"/>
      <c r="HF26" s="2"/>
      <c r="HG26" s="58">
        <v>42067</v>
      </c>
      <c r="HH26" s="57">
        <v>4.74</v>
      </c>
      <c r="HI26" s="2"/>
      <c r="HJ26" s="5"/>
      <c r="HK26" s="58">
        <v>42067</v>
      </c>
      <c r="HL26" s="57">
        <v>4.9020000000000001</v>
      </c>
      <c r="HM26" s="4"/>
    </row>
    <row r="27" spans="1:252" x14ac:dyDescent="0.25">
      <c r="B27" s="5"/>
      <c r="C27" s="58">
        <v>42068</v>
      </c>
      <c r="D27" s="2">
        <v>3.9809999999999999</v>
      </c>
      <c r="E27" s="2"/>
      <c r="F27" s="5"/>
      <c r="G27" s="58">
        <v>42068</v>
      </c>
      <c r="H27" s="2">
        <v>4.1349999999999998</v>
      </c>
      <c r="I27" s="4"/>
      <c r="J27" s="2"/>
      <c r="K27" s="58">
        <v>42068</v>
      </c>
      <c r="L27" s="57">
        <v>4.08</v>
      </c>
      <c r="M27" s="4"/>
      <c r="N27" s="5"/>
      <c r="O27" s="58">
        <v>42068</v>
      </c>
      <c r="P27" s="2">
        <v>4.08</v>
      </c>
      <c r="Q27" s="4"/>
      <c r="R27" s="2"/>
      <c r="S27" s="58">
        <v>42068</v>
      </c>
      <c r="T27" s="2">
        <v>4.2919999999999998</v>
      </c>
      <c r="U27" s="2"/>
      <c r="V27" s="5"/>
      <c r="W27" s="58">
        <v>42068</v>
      </c>
      <c r="X27" s="2">
        <v>4.4729999999999999</v>
      </c>
      <c r="Y27" s="4"/>
      <c r="Z27" s="2"/>
      <c r="AA27" s="58"/>
      <c r="AB27" s="2"/>
      <c r="AC27" s="2"/>
      <c r="AD27" s="5"/>
      <c r="AE27" s="58">
        <v>42068</v>
      </c>
      <c r="AF27" s="2">
        <v>4.2210000000000001</v>
      </c>
      <c r="AG27" s="4"/>
      <c r="AH27" s="2"/>
      <c r="AI27" s="58">
        <v>42068</v>
      </c>
      <c r="AJ27" s="2">
        <v>4.3019999999999996</v>
      </c>
      <c r="AK27" s="4"/>
      <c r="AL27" s="2"/>
      <c r="AM27" s="58">
        <v>42068</v>
      </c>
      <c r="AN27" s="57">
        <v>4.5990000000000002</v>
      </c>
      <c r="AO27" s="4"/>
      <c r="AP27" s="2"/>
      <c r="AQ27" s="58">
        <v>42068</v>
      </c>
      <c r="AR27" s="2">
        <v>4.8070000000000004</v>
      </c>
      <c r="AS27" s="2"/>
      <c r="AT27" s="5"/>
      <c r="AU27" s="58">
        <v>42068</v>
      </c>
      <c r="AV27" s="2">
        <v>4.968</v>
      </c>
      <c r="AW27" s="4"/>
      <c r="AX27" s="2"/>
      <c r="AY27" s="58"/>
      <c r="AZ27" s="2"/>
      <c r="BA27" s="2"/>
      <c r="BB27" s="5"/>
      <c r="BC27" s="58">
        <v>42068</v>
      </c>
      <c r="BD27" s="2">
        <v>4.3049999999999997</v>
      </c>
      <c r="BE27" s="4"/>
      <c r="BF27" s="2"/>
      <c r="BG27" s="58">
        <v>42068</v>
      </c>
      <c r="BH27" s="2">
        <v>4.657</v>
      </c>
      <c r="BI27" s="2"/>
      <c r="BJ27" s="5"/>
      <c r="BK27" s="58">
        <v>42068</v>
      </c>
      <c r="BL27" s="2">
        <v>4.7720000000000002</v>
      </c>
      <c r="BM27" s="4"/>
      <c r="BN27" s="2"/>
      <c r="BO27" s="58">
        <v>42068</v>
      </c>
      <c r="BP27" s="2">
        <v>5.2450000000000001</v>
      </c>
      <c r="BQ27" s="2"/>
      <c r="BR27" s="5"/>
      <c r="BS27" s="58"/>
      <c r="BT27" s="2"/>
      <c r="BU27" s="4"/>
      <c r="BV27" s="2"/>
      <c r="BW27" s="58"/>
      <c r="BX27" s="2"/>
      <c r="BY27" s="2"/>
      <c r="BZ27" s="5"/>
      <c r="CA27" s="58">
        <v>42068</v>
      </c>
      <c r="CB27" s="2">
        <v>4.9480000000000004</v>
      </c>
      <c r="CC27" s="4"/>
      <c r="CD27" s="2"/>
      <c r="CE27" s="58">
        <v>42068</v>
      </c>
      <c r="CF27" s="57">
        <v>4.915</v>
      </c>
      <c r="CG27" s="2"/>
      <c r="CH27" s="5"/>
      <c r="CI27" s="58"/>
      <c r="CJ27" s="57"/>
      <c r="CK27" s="4"/>
      <c r="CL27" s="58"/>
      <c r="CM27" s="58">
        <v>42068</v>
      </c>
      <c r="CN27" s="57">
        <v>4.5369999999999999</v>
      </c>
      <c r="CO27" s="2"/>
      <c r="CP27" s="103"/>
      <c r="CQ27" s="58">
        <v>42068</v>
      </c>
      <c r="CR27" s="57">
        <v>4.7069999999999999</v>
      </c>
      <c r="CS27" s="4"/>
      <c r="CT27" s="103"/>
      <c r="CU27" s="58">
        <v>42068</v>
      </c>
      <c r="CV27" s="57">
        <v>4.6440000000000001</v>
      </c>
      <c r="CW27" s="4"/>
      <c r="CX27" s="58"/>
      <c r="CY27" s="58">
        <v>42068</v>
      </c>
      <c r="CZ27" s="57">
        <v>4.742</v>
      </c>
      <c r="DA27" s="2"/>
      <c r="DB27" s="5"/>
      <c r="DC27" s="58"/>
      <c r="DD27" s="2"/>
      <c r="DE27" s="4"/>
      <c r="DF27" s="2"/>
      <c r="DG27" s="58">
        <v>42068</v>
      </c>
      <c r="DH27" s="57">
        <v>4.3609999999999998</v>
      </c>
      <c r="DI27" s="2"/>
      <c r="DJ27" s="5"/>
      <c r="DK27" s="58">
        <v>42068</v>
      </c>
      <c r="DL27" s="57">
        <v>4.5629999999999997</v>
      </c>
      <c r="DM27" s="4"/>
      <c r="DN27" s="2"/>
      <c r="DO27" s="58">
        <v>42068</v>
      </c>
      <c r="DP27" s="57">
        <v>4.7379999999999995</v>
      </c>
      <c r="DQ27" s="2"/>
      <c r="DR27" s="5"/>
      <c r="DS27" s="58">
        <v>42068</v>
      </c>
      <c r="DT27" s="57">
        <v>3.9130000000000003</v>
      </c>
      <c r="DU27" s="4"/>
      <c r="DV27" s="5"/>
      <c r="DW27" s="58">
        <v>42068</v>
      </c>
      <c r="DX27" s="57">
        <v>4.0410000000000004</v>
      </c>
      <c r="DY27" s="4"/>
      <c r="DZ27" s="5"/>
      <c r="EA27" s="58">
        <v>42068</v>
      </c>
      <c r="EB27" s="57">
        <v>4.1459999999999999</v>
      </c>
      <c r="EC27" s="4"/>
      <c r="ED27" s="2"/>
      <c r="EE27" s="58">
        <v>42068</v>
      </c>
      <c r="EF27" s="57">
        <v>4.2240000000000002</v>
      </c>
      <c r="EG27" s="2"/>
      <c r="EH27" s="5"/>
      <c r="EI27" s="58">
        <v>42068</v>
      </c>
      <c r="EJ27" s="57">
        <v>4.2460000000000004</v>
      </c>
      <c r="EK27" s="4"/>
      <c r="EL27" s="5"/>
      <c r="EM27" s="58">
        <v>42068</v>
      </c>
      <c r="EN27" s="57">
        <v>4.532</v>
      </c>
      <c r="EO27" s="4"/>
      <c r="EP27" s="5"/>
      <c r="EQ27" s="58">
        <v>42068</v>
      </c>
      <c r="ER27" s="57">
        <v>4.9109999999999996</v>
      </c>
      <c r="ES27" s="4"/>
      <c r="ET27" s="2"/>
      <c r="EU27" s="58"/>
      <c r="EV27" s="57"/>
      <c r="EW27" s="2"/>
      <c r="EX27" s="5"/>
      <c r="EY27" s="58">
        <v>42068</v>
      </c>
      <c r="EZ27" s="57">
        <v>4.1829999999999998</v>
      </c>
      <c r="FA27" s="4"/>
      <c r="FB27" s="2"/>
      <c r="FC27" s="58">
        <v>42068</v>
      </c>
      <c r="FD27" s="57">
        <v>4.0789999999999997</v>
      </c>
      <c r="FE27" s="2"/>
      <c r="FF27" s="5"/>
      <c r="FG27" s="58">
        <v>42068</v>
      </c>
      <c r="FH27" s="57">
        <v>4.0549999999999997</v>
      </c>
      <c r="FI27" s="4"/>
      <c r="FJ27" s="2"/>
      <c r="FK27" s="58">
        <v>42068</v>
      </c>
      <c r="FL27" s="57">
        <v>4.4980000000000002</v>
      </c>
      <c r="FM27" s="2"/>
      <c r="FN27" s="5"/>
      <c r="FO27" s="58">
        <v>42090</v>
      </c>
      <c r="FP27" s="57">
        <v>4.5739999999999998</v>
      </c>
      <c r="FQ27" s="2"/>
      <c r="FR27" s="5"/>
      <c r="FS27" s="58"/>
      <c r="FT27" s="57"/>
      <c r="FU27" s="4"/>
      <c r="FV27" s="2"/>
      <c r="FW27" s="58">
        <v>42068</v>
      </c>
      <c r="FX27" s="57">
        <v>4.1609999999999996</v>
      </c>
      <c r="FY27" s="2"/>
      <c r="FZ27" s="5"/>
      <c r="GA27" s="58"/>
      <c r="GB27" s="57"/>
      <c r="GC27" s="4"/>
      <c r="GD27" s="2"/>
      <c r="GE27" s="58">
        <v>42068</v>
      </c>
      <c r="GF27" s="57">
        <v>7.859</v>
      </c>
      <c r="GG27" s="2"/>
      <c r="GH27" s="5"/>
      <c r="GI27" s="58">
        <v>42068</v>
      </c>
      <c r="GJ27" s="57">
        <v>3.839</v>
      </c>
      <c r="GK27" s="4"/>
      <c r="GL27" s="5"/>
      <c r="GM27" s="58">
        <v>42068</v>
      </c>
      <c r="GN27" s="57">
        <v>4.03</v>
      </c>
      <c r="GO27" s="4"/>
      <c r="GP27" s="2"/>
      <c r="GQ27" s="58">
        <v>42068</v>
      </c>
      <c r="GR27" s="57">
        <v>4.3170000000000002</v>
      </c>
      <c r="GS27" s="2"/>
      <c r="GT27" s="5"/>
      <c r="GU27" s="58">
        <v>42068</v>
      </c>
      <c r="GV27" s="57">
        <v>4.569</v>
      </c>
      <c r="GW27" s="4"/>
      <c r="GX27" s="2"/>
      <c r="GY27" s="58">
        <v>42068</v>
      </c>
      <c r="GZ27" s="57">
        <v>4.5049999999999999</v>
      </c>
      <c r="HA27" s="2"/>
      <c r="HB27" s="5"/>
      <c r="HC27" s="58">
        <v>42068</v>
      </c>
      <c r="HD27" s="57">
        <v>4.3049999999999997</v>
      </c>
      <c r="HE27" s="4"/>
      <c r="HF27" s="2"/>
      <c r="HG27" s="58">
        <v>42068</v>
      </c>
      <c r="HH27" s="57">
        <v>4.7069999999999999</v>
      </c>
      <c r="HI27" s="2"/>
      <c r="HJ27" s="5"/>
      <c r="HK27" s="58">
        <v>42068</v>
      </c>
      <c r="HL27" s="57">
        <v>4.8769999999999998</v>
      </c>
      <c r="HM27" s="4"/>
    </row>
    <row r="28" spans="1:252" x14ac:dyDescent="0.25">
      <c r="B28" s="5"/>
      <c r="C28" s="58">
        <v>42069</v>
      </c>
      <c r="D28" s="2">
        <v>3.9689999999999999</v>
      </c>
      <c r="E28" s="58"/>
      <c r="F28" s="5"/>
      <c r="G28" s="58">
        <v>42069</v>
      </c>
      <c r="H28" s="2">
        <v>4.1109999999999998</v>
      </c>
      <c r="I28" s="52"/>
      <c r="J28" s="2"/>
      <c r="K28" s="58">
        <v>42069</v>
      </c>
      <c r="L28" s="57">
        <v>4.0279999999999996</v>
      </c>
      <c r="M28" s="52"/>
      <c r="N28" s="103"/>
      <c r="O28" s="58">
        <v>42069</v>
      </c>
      <c r="P28" s="2">
        <v>4.03</v>
      </c>
      <c r="Q28" s="52"/>
      <c r="R28" s="58"/>
      <c r="S28" s="58">
        <v>42069</v>
      </c>
      <c r="T28" s="2">
        <v>4.3029999999999999</v>
      </c>
      <c r="U28" s="58"/>
      <c r="V28" s="103"/>
      <c r="W28" s="58">
        <v>42069</v>
      </c>
      <c r="X28" s="2">
        <v>4.4850000000000003</v>
      </c>
      <c r="Y28" s="52"/>
      <c r="Z28" s="2"/>
      <c r="AA28" s="58"/>
      <c r="AB28" s="2"/>
      <c r="AC28" s="58"/>
      <c r="AD28" s="5"/>
      <c r="AE28" s="58">
        <v>42069</v>
      </c>
      <c r="AF28" s="2">
        <v>4.2110000000000003</v>
      </c>
      <c r="AG28" s="52"/>
      <c r="AH28" s="2"/>
      <c r="AI28" s="58">
        <v>42069</v>
      </c>
      <c r="AJ28" s="2">
        <v>4.3070000000000004</v>
      </c>
      <c r="AK28" s="52"/>
      <c r="AL28" s="58"/>
      <c r="AM28" s="58">
        <v>42069</v>
      </c>
      <c r="AN28" s="57">
        <v>4.601</v>
      </c>
      <c r="AO28" s="52"/>
      <c r="AP28" s="2"/>
      <c r="AQ28" s="58">
        <v>42069</v>
      </c>
      <c r="AR28" s="2">
        <v>4.8209999999999997</v>
      </c>
      <c r="AS28" s="58"/>
      <c r="AT28" s="5"/>
      <c r="AU28" s="58">
        <v>42069</v>
      </c>
      <c r="AV28" s="2">
        <v>4.9790000000000001</v>
      </c>
      <c r="AW28" s="52"/>
      <c r="AX28" s="2"/>
      <c r="AY28" s="58"/>
      <c r="AZ28" s="2"/>
      <c r="BA28" s="58"/>
      <c r="BB28" s="5"/>
      <c r="BC28" s="58">
        <v>42069</v>
      </c>
      <c r="BD28" s="2">
        <v>4.3070000000000004</v>
      </c>
      <c r="BE28" s="52"/>
      <c r="BF28" s="2"/>
      <c r="BG28" s="58">
        <v>42069</v>
      </c>
      <c r="BH28" s="2">
        <v>4.6630000000000003</v>
      </c>
      <c r="BI28" s="58"/>
      <c r="BJ28" s="5"/>
      <c r="BK28" s="58">
        <v>42069</v>
      </c>
      <c r="BL28" s="2">
        <v>4.7850000000000001</v>
      </c>
      <c r="BM28" s="52"/>
      <c r="BN28" s="2"/>
      <c r="BO28" s="58">
        <v>42069</v>
      </c>
      <c r="BP28" s="2">
        <v>5.2610000000000001</v>
      </c>
      <c r="BQ28" s="58"/>
      <c r="BR28" s="5"/>
      <c r="BS28" s="58"/>
      <c r="BT28" s="2"/>
      <c r="BU28" s="52"/>
      <c r="BV28" s="2"/>
      <c r="BW28" s="58"/>
      <c r="BX28" s="2"/>
      <c r="BY28" s="58"/>
      <c r="BZ28" s="5"/>
      <c r="CA28" s="58">
        <v>42069</v>
      </c>
      <c r="CB28" s="2">
        <v>4.9580000000000002</v>
      </c>
      <c r="CC28" s="52"/>
      <c r="CD28" s="58"/>
      <c r="CE28" s="58">
        <v>42069</v>
      </c>
      <c r="CF28" s="57">
        <v>4.9279999999999999</v>
      </c>
      <c r="CG28" s="58"/>
      <c r="CH28" s="5"/>
      <c r="CI28" s="58"/>
      <c r="CJ28" s="57"/>
      <c r="CK28" s="52"/>
      <c r="CL28" s="58"/>
      <c r="CM28" s="58">
        <v>42069</v>
      </c>
      <c r="CN28" s="57">
        <v>4.5359999999999996</v>
      </c>
      <c r="CO28" s="58"/>
      <c r="CP28" s="103"/>
      <c r="CQ28" s="58">
        <v>42069</v>
      </c>
      <c r="CR28" s="57">
        <v>4.7110000000000003</v>
      </c>
      <c r="CS28" s="52"/>
      <c r="CT28" s="103"/>
      <c r="CU28" s="58">
        <v>42069</v>
      </c>
      <c r="CV28" s="57">
        <v>4.6399999999999997</v>
      </c>
      <c r="CW28" s="52"/>
      <c r="CX28" s="58"/>
      <c r="CY28" s="58">
        <v>42069</v>
      </c>
      <c r="CZ28" s="57">
        <v>4.7519999999999998</v>
      </c>
      <c r="DA28" s="58"/>
      <c r="DB28" s="5"/>
      <c r="DC28" s="58"/>
      <c r="DD28" s="2"/>
      <c r="DE28" s="52"/>
      <c r="DF28" s="2"/>
      <c r="DG28" s="58">
        <v>42069</v>
      </c>
      <c r="DH28" s="57">
        <v>4.3479999999999999</v>
      </c>
      <c r="DI28" s="58"/>
      <c r="DJ28" s="5"/>
      <c r="DK28" s="58">
        <v>42069</v>
      </c>
      <c r="DL28" s="57">
        <v>4.5659999999999998</v>
      </c>
      <c r="DM28" s="52"/>
      <c r="DN28" s="2"/>
      <c r="DO28" s="58">
        <v>42069</v>
      </c>
      <c r="DP28" s="57">
        <v>4.7450000000000001</v>
      </c>
      <c r="DQ28" s="58"/>
      <c r="DR28" s="5"/>
      <c r="DS28" s="58">
        <v>42069</v>
      </c>
      <c r="DT28" s="57">
        <v>3.9159999999999999</v>
      </c>
      <c r="DU28" s="52"/>
      <c r="DV28" s="5"/>
      <c r="DW28" s="58">
        <v>42069</v>
      </c>
      <c r="DX28" s="57">
        <v>4.0449999999999999</v>
      </c>
      <c r="DY28" s="52"/>
      <c r="DZ28" s="5"/>
      <c r="EA28" s="58">
        <v>42069</v>
      </c>
      <c r="EB28" s="57">
        <v>4.1550000000000002</v>
      </c>
      <c r="EC28" s="52"/>
      <c r="ED28" s="2"/>
      <c r="EE28" s="58">
        <v>42069</v>
      </c>
      <c r="EF28" s="57">
        <v>4.2329999999999997</v>
      </c>
      <c r="EG28" s="58"/>
      <c r="EH28" s="5"/>
      <c r="EI28" s="58">
        <v>42069</v>
      </c>
      <c r="EJ28" s="57">
        <v>4.2560000000000002</v>
      </c>
      <c r="EK28" s="52"/>
      <c r="EL28" s="5"/>
      <c r="EM28" s="58">
        <v>42069</v>
      </c>
      <c r="EN28" s="57">
        <v>4.5469999999999997</v>
      </c>
      <c r="EO28" s="52"/>
      <c r="EP28" s="5"/>
      <c r="EQ28" s="58">
        <v>42069</v>
      </c>
      <c r="ER28" s="57">
        <v>4.9269999999999996</v>
      </c>
      <c r="ES28" s="52"/>
      <c r="ET28" s="2"/>
      <c r="EU28" s="58"/>
      <c r="EV28" s="57"/>
      <c r="EW28" s="58"/>
      <c r="EX28" s="103"/>
      <c r="EY28" s="58">
        <v>42069</v>
      </c>
      <c r="EZ28" s="57">
        <v>4.1050000000000004</v>
      </c>
      <c r="FA28" s="52"/>
      <c r="FB28" s="58"/>
      <c r="FC28" s="58">
        <v>42069</v>
      </c>
      <c r="FD28" s="57">
        <v>4.0650000000000004</v>
      </c>
      <c r="FE28" s="58"/>
      <c r="FF28" s="5"/>
      <c r="FG28" s="58">
        <v>42069</v>
      </c>
      <c r="FH28" s="57">
        <v>4.0510000000000002</v>
      </c>
      <c r="FI28" s="52"/>
      <c r="FJ28" s="58"/>
      <c r="FK28" s="58">
        <v>42069</v>
      </c>
      <c r="FL28" s="57">
        <v>4.5049999999999999</v>
      </c>
      <c r="FM28" s="58"/>
      <c r="FN28" s="103"/>
      <c r="FO28" s="58">
        <v>42093</v>
      </c>
      <c r="FP28" s="57">
        <v>4.5549999999999997</v>
      </c>
      <c r="FQ28" s="58"/>
      <c r="FR28" s="103"/>
      <c r="FS28" s="58"/>
      <c r="FT28" s="57"/>
      <c r="FU28" s="52"/>
      <c r="FV28" s="2"/>
      <c r="FW28" s="58">
        <v>42069</v>
      </c>
      <c r="FX28" s="57">
        <v>4.1609999999999996</v>
      </c>
      <c r="FY28" s="58"/>
      <c r="FZ28" s="5"/>
      <c r="GA28" s="58"/>
      <c r="GB28" s="57"/>
      <c r="GC28" s="52"/>
      <c r="GD28" s="2"/>
      <c r="GE28" s="58">
        <v>42069</v>
      </c>
      <c r="GF28" s="57">
        <v>7.859</v>
      </c>
      <c r="GG28" s="58"/>
      <c r="GH28" s="5"/>
      <c r="GI28" s="58">
        <v>42069</v>
      </c>
      <c r="GJ28" s="57">
        <v>3.8369999999999997</v>
      </c>
      <c r="GK28" s="52"/>
      <c r="GL28" s="5"/>
      <c r="GM28" s="58">
        <v>42069</v>
      </c>
      <c r="GN28" s="57">
        <v>4.032</v>
      </c>
      <c r="GO28" s="52"/>
      <c r="GP28" s="2"/>
      <c r="GQ28" s="58">
        <v>42069</v>
      </c>
      <c r="GR28" s="57">
        <v>4.327</v>
      </c>
      <c r="GS28" s="58"/>
      <c r="GT28" s="5"/>
      <c r="GU28" s="58">
        <v>42069</v>
      </c>
      <c r="GV28" s="57">
        <v>4.585</v>
      </c>
      <c r="GW28" s="52"/>
      <c r="GX28" s="2"/>
      <c r="GY28" s="58">
        <v>42069</v>
      </c>
      <c r="GZ28" s="57">
        <v>4.0339999999999998</v>
      </c>
      <c r="HA28" s="58"/>
      <c r="HB28" s="5"/>
      <c r="HC28" s="58">
        <v>42069</v>
      </c>
      <c r="HD28" s="57">
        <v>4.3049999999999997</v>
      </c>
      <c r="HE28" s="52"/>
      <c r="HF28" s="2"/>
      <c r="HG28" s="58">
        <v>42069</v>
      </c>
      <c r="HH28" s="57">
        <v>4.7169999999999996</v>
      </c>
      <c r="HI28" s="58"/>
      <c r="HJ28" s="5"/>
      <c r="HK28" s="58">
        <v>42069</v>
      </c>
      <c r="HL28" s="57">
        <v>4.8929999999999998</v>
      </c>
      <c r="HM28" s="52"/>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row>
    <row r="29" spans="1:252" x14ac:dyDescent="0.25">
      <c r="B29" s="5"/>
      <c r="C29" s="58">
        <v>42072</v>
      </c>
      <c r="D29" s="2">
        <v>3.98</v>
      </c>
      <c r="E29" s="2"/>
      <c r="F29" s="5"/>
      <c r="G29" s="58">
        <v>42072</v>
      </c>
      <c r="H29" s="2">
        <v>4.1319999999999997</v>
      </c>
      <c r="I29" s="4"/>
      <c r="J29" s="2"/>
      <c r="K29" s="58">
        <v>42072</v>
      </c>
      <c r="L29" s="57">
        <v>4.056</v>
      </c>
      <c r="M29" s="4"/>
      <c r="N29" s="5"/>
      <c r="O29" s="58">
        <v>42072</v>
      </c>
      <c r="P29" s="2">
        <v>4.0519999999999996</v>
      </c>
      <c r="Q29" s="4"/>
      <c r="R29" s="2"/>
      <c r="S29" s="58">
        <v>42072</v>
      </c>
      <c r="T29" s="2">
        <v>4.3469999999999995</v>
      </c>
      <c r="U29" s="2"/>
      <c r="V29" s="5"/>
      <c r="W29" s="58">
        <v>42072</v>
      </c>
      <c r="X29" s="2">
        <v>4.5389999999999997</v>
      </c>
      <c r="Y29" s="4"/>
      <c r="Z29" s="2"/>
      <c r="AA29" s="58"/>
      <c r="AB29" s="2"/>
      <c r="AC29" s="2"/>
      <c r="AD29" s="5"/>
      <c r="AE29" s="58">
        <v>42072</v>
      </c>
      <c r="AF29" s="2">
        <v>4.2460000000000004</v>
      </c>
      <c r="AG29" s="4"/>
      <c r="AH29" s="2"/>
      <c r="AI29" s="58">
        <v>42072</v>
      </c>
      <c r="AJ29" s="2">
        <v>4.3369999999999997</v>
      </c>
      <c r="AK29" s="4"/>
      <c r="AL29" s="2"/>
      <c r="AM29" s="58">
        <v>42072</v>
      </c>
      <c r="AN29" s="57">
        <v>4.6500000000000004</v>
      </c>
      <c r="AO29" s="4"/>
      <c r="AP29" s="2"/>
      <c r="AQ29" s="58">
        <v>42072</v>
      </c>
      <c r="AR29" s="2">
        <v>4.87</v>
      </c>
      <c r="AS29" s="2"/>
      <c r="AT29" s="5"/>
      <c r="AU29" s="58">
        <v>42072</v>
      </c>
      <c r="AV29" s="2">
        <v>5.0460000000000003</v>
      </c>
      <c r="AW29" s="4"/>
      <c r="AX29" s="2"/>
      <c r="AY29" s="58"/>
      <c r="AZ29" s="2"/>
      <c r="BA29" s="2"/>
      <c r="BB29" s="5"/>
      <c r="BC29" s="58">
        <v>42072</v>
      </c>
      <c r="BD29" s="2">
        <v>4.3410000000000002</v>
      </c>
      <c r="BE29" s="4"/>
      <c r="BF29" s="2"/>
      <c r="BG29" s="58">
        <v>42072</v>
      </c>
      <c r="BH29" s="2">
        <v>4.6959999999999997</v>
      </c>
      <c r="BI29" s="2"/>
      <c r="BJ29" s="5"/>
      <c r="BK29" s="58">
        <v>42072</v>
      </c>
      <c r="BL29" s="2">
        <v>4.8309999999999995</v>
      </c>
      <c r="BM29" s="4"/>
      <c r="BN29" s="2"/>
      <c r="BO29" s="58">
        <v>42072</v>
      </c>
      <c r="BP29" s="2">
        <v>5.3239999999999998</v>
      </c>
      <c r="BQ29" s="2"/>
      <c r="BR29" s="5"/>
      <c r="BS29" s="58"/>
      <c r="BT29" s="2"/>
      <c r="BU29" s="4"/>
      <c r="BV29" s="2"/>
      <c r="BW29" s="58"/>
      <c r="BX29" s="2"/>
      <c r="BY29" s="2"/>
      <c r="BZ29" s="5"/>
      <c r="CA29" s="58">
        <v>42072</v>
      </c>
      <c r="CB29" s="2">
        <v>5.0090000000000003</v>
      </c>
      <c r="CC29" s="4"/>
      <c r="CD29" s="2"/>
      <c r="CE29" s="58">
        <v>42072</v>
      </c>
      <c r="CF29" s="57">
        <v>4.9820000000000002</v>
      </c>
      <c r="CG29" s="2"/>
      <c r="CH29" s="5"/>
      <c r="CI29" s="58"/>
      <c r="CJ29" s="57"/>
      <c r="CK29" s="4"/>
      <c r="CL29" s="58"/>
      <c r="CM29" s="58">
        <v>42072</v>
      </c>
      <c r="CN29" s="57">
        <v>4.5529999999999999</v>
      </c>
      <c r="CO29" s="2"/>
      <c r="CP29" s="103"/>
      <c r="CQ29" s="58">
        <v>42072</v>
      </c>
      <c r="CR29" s="57">
        <v>4.7359999999999998</v>
      </c>
      <c r="CS29" s="4"/>
      <c r="CT29" s="103"/>
      <c r="CU29" s="58">
        <v>42072</v>
      </c>
      <c r="CV29" s="57">
        <v>4.6760000000000002</v>
      </c>
      <c r="CW29" s="4"/>
      <c r="CX29" s="58"/>
      <c r="CY29" s="58">
        <v>42072</v>
      </c>
      <c r="CZ29" s="57">
        <v>4.7990000000000004</v>
      </c>
      <c r="DA29" s="2"/>
      <c r="DB29" s="5"/>
      <c r="DC29" s="58"/>
      <c r="DD29" s="2"/>
      <c r="DE29" s="4"/>
      <c r="DF29" s="2"/>
      <c r="DG29" s="58">
        <v>42072</v>
      </c>
      <c r="DH29" s="57">
        <v>4.4119999999999999</v>
      </c>
      <c r="DI29" s="2"/>
      <c r="DJ29" s="5"/>
      <c r="DK29" s="58">
        <v>42072</v>
      </c>
      <c r="DL29" s="57">
        <v>4.5830000000000002</v>
      </c>
      <c r="DM29" s="4"/>
      <c r="DN29" s="2"/>
      <c r="DO29" s="58">
        <v>42072</v>
      </c>
      <c r="DP29" s="57">
        <v>4.7750000000000004</v>
      </c>
      <c r="DQ29" s="2"/>
      <c r="DR29" s="5"/>
      <c r="DS29" s="58">
        <v>42072</v>
      </c>
      <c r="DT29" s="57">
        <v>3.9329999999999998</v>
      </c>
      <c r="DU29" s="4"/>
      <c r="DV29" s="5"/>
      <c r="DW29" s="58">
        <v>42072</v>
      </c>
      <c r="DX29" s="57">
        <v>4.0759999999999996</v>
      </c>
      <c r="DY29" s="4"/>
      <c r="DZ29" s="5"/>
      <c r="EA29" s="58">
        <v>42072</v>
      </c>
      <c r="EB29" s="57">
        <v>4.1959999999999997</v>
      </c>
      <c r="EC29" s="4"/>
      <c r="ED29" s="2"/>
      <c r="EE29" s="58">
        <v>42072</v>
      </c>
      <c r="EF29" s="57">
        <v>4.2770000000000001</v>
      </c>
      <c r="EG29" s="2"/>
      <c r="EH29" s="5"/>
      <c r="EI29" s="58">
        <v>42072</v>
      </c>
      <c r="EJ29" s="57">
        <v>4.3049999999999997</v>
      </c>
      <c r="EK29" s="4"/>
      <c r="EL29" s="5"/>
      <c r="EM29" s="58">
        <v>42072</v>
      </c>
      <c r="EN29" s="57">
        <v>4.6079999999999997</v>
      </c>
      <c r="EO29" s="4"/>
      <c r="EP29" s="5"/>
      <c r="EQ29" s="58">
        <v>42072</v>
      </c>
      <c r="ER29" s="57">
        <v>4.99</v>
      </c>
      <c r="ES29" s="4"/>
      <c r="ET29" s="2"/>
      <c r="EU29" s="58"/>
      <c r="EV29" s="57"/>
      <c r="EW29" s="2"/>
      <c r="EX29" s="5"/>
      <c r="EY29" s="58">
        <v>42072</v>
      </c>
      <c r="EZ29" s="57">
        <v>4.09</v>
      </c>
      <c r="FA29" s="4"/>
      <c r="FB29" s="2"/>
      <c r="FC29" s="58">
        <v>42072</v>
      </c>
      <c r="FD29" s="57">
        <v>4.0839999999999996</v>
      </c>
      <c r="FE29" s="2"/>
      <c r="FF29" s="5"/>
      <c r="FG29" s="58">
        <v>42072</v>
      </c>
      <c r="FH29" s="57">
        <v>4.0789999999999997</v>
      </c>
      <c r="FI29" s="4"/>
      <c r="FJ29" s="2"/>
      <c r="FK29" s="58">
        <v>42072</v>
      </c>
      <c r="FL29" s="57">
        <v>4.548</v>
      </c>
      <c r="FM29" s="2"/>
      <c r="FN29" s="5"/>
      <c r="FO29" s="58">
        <v>42094</v>
      </c>
      <c r="FP29" s="57">
        <v>4.5490000000000004</v>
      </c>
      <c r="FQ29" s="2"/>
      <c r="FR29" s="5"/>
      <c r="FS29" s="58"/>
      <c r="FT29" s="57"/>
      <c r="FU29" s="4"/>
      <c r="FV29" s="2"/>
      <c r="FW29" s="58">
        <v>42072</v>
      </c>
      <c r="FX29" s="57">
        <v>4.1790000000000003</v>
      </c>
      <c r="FY29" s="2"/>
      <c r="FZ29" s="5"/>
      <c r="GA29" s="58"/>
      <c r="GB29" s="57"/>
      <c r="GC29" s="4"/>
      <c r="GD29" s="2"/>
      <c r="GE29" s="58">
        <v>42072</v>
      </c>
      <c r="GF29" s="57">
        <v>7.859</v>
      </c>
      <c r="GG29" s="2"/>
      <c r="GH29" s="5"/>
      <c r="GI29" s="58">
        <v>42072</v>
      </c>
      <c r="GJ29" s="57">
        <v>3.8660000000000001</v>
      </c>
      <c r="GK29" s="4"/>
      <c r="GL29" s="5"/>
      <c r="GM29" s="58">
        <v>42072</v>
      </c>
      <c r="GN29" s="57">
        <v>4.05</v>
      </c>
      <c r="GO29" s="4"/>
      <c r="GP29" s="2"/>
      <c r="GQ29" s="58">
        <v>42072</v>
      </c>
      <c r="GR29" s="57">
        <v>4.375</v>
      </c>
      <c r="GS29" s="2"/>
      <c r="GT29" s="5"/>
      <c r="GU29" s="58">
        <v>42072</v>
      </c>
      <c r="GV29" s="57">
        <v>4.641</v>
      </c>
      <c r="GW29" s="4"/>
      <c r="GX29" s="2"/>
      <c r="GY29" s="58">
        <v>42072</v>
      </c>
      <c r="GZ29" s="57">
        <v>4.6870000000000003</v>
      </c>
      <c r="HA29" s="2"/>
      <c r="HB29" s="5"/>
      <c r="HC29" s="58">
        <v>42072</v>
      </c>
      <c r="HD29" s="57">
        <v>4.3220000000000001</v>
      </c>
      <c r="HE29" s="4"/>
      <c r="HF29" s="2"/>
      <c r="HG29" s="58">
        <v>42072</v>
      </c>
      <c r="HH29" s="57">
        <v>4.7610000000000001</v>
      </c>
      <c r="HI29" s="2"/>
      <c r="HJ29" s="5"/>
      <c r="HK29" s="58">
        <v>42072</v>
      </c>
      <c r="HL29" s="57">
        <v>4.9489999999999998</v>
      </c>
      <c r="HM29" s="4"/>
    </row>
    <row r="30" spans="1:252" x14ac:dyDescent="0.25">
      <c r="B30" s="5"/>
      <c r="C30" s="58">
        <v>42073</v>
      </c>
      <c r="D30" s="2">
        <v>3.95</v>
      </c>
      <c r="E30" s="2"/>
      <c r="F30" s="5"/>
      <c r="G30" s="58">
        <v>42073</v>
      </c>
      <c r="H30" s="2">
        <v>4.1150000000000002</v>
      </c>
      <c r="I30" s="4"/>
      <c r="J30" s="2"/>
      <c r="K30" s="58">
        <v>42073</v>
      </c>
      <c r="L30" s="57">
        <v>4.0110000000000001</v>
      </c>
      <c r="M30" s="4"/>
      <c r="N30" s="5"/>
      <c r="O30" s="58">
        <v>42073</v>
      </c>
      <c r="P30" s="2">
        <v>4.048</v>
      </c>
      <c r="Q30" s="4"/>
      <c r="R30" s="2"/>
      <c r="S30" s="58">
        <v>42073</v>
      </c>
      <c r="T30" s="2">
        <v>4.2990000000000004</v>
      </c>
      <c r="U30" s="2"/>
      <c r="V30" s="5"/>
      <c r="W30" s="58">
        <v>42073</v>
      </c>
      <c r="X30" s="2">
        <v>4.4879999999999995</v>
      </c>
      <c r="Y30" s="4"/>
      <c r="Z30" s="2"/>
      <c r="AA30" s="58"/>
      <c r="AB30" s="2"/>
      <c r="AC30" s="2"/>
      <c r="AD30" s="5"/>
      <c r="AE30" s="58">
        <v>42073</v>
      </c>
      <c r="AF30" s="2">
        <v>4.2130000000000001</v>
      </c>
      <c r="AG30" s="4"/>
      <c r="AH30" s="2"/>
      <c r="AI30" s="58">
        <v>42073</v>
      </c>
      <c r="AJ30" s="2">
        <v>4.2949999999999999</v>
      </c>
      <c r="AK30" s="4"/>
      <c r="AL30" s="2"/>
      <c r="AM30" s="58">
        <v>42073</v>
      </c>
      <c r="AN30" s="57">
        <v>4.6189999999999998</v>
      </c>
      <c r="AO30" s="4"/>
      <c r="AP30" s="2"/>
      <c r="AQ30" s="58">
        <v>42073</v>
      </c>
      <c r="AR30" s="2">
        <v>4.8220000000000001</v>
      </c>
      <c r="AS30" s="2"/>
      <c r="AT30" s="5"/>
      <c r="AU30" s="58">
        <v>42073</v>
      </c>
      <c r="AV30" s="2">
        <v>5.0049999999999999</v>
      </c>
      <c r="AW30" s="4"/>
      <c r="AX30" s="2"/>
      <c r="AY30" s="58"/>
      <c r="AZ30" s="2"/>
      <c r="BA30" s="2"/>
      <c r="BB30" s="5"/>
      <c r="BC30" s="58">
        <v>42073</v>
      </c>
      <c r="BD30" s="2">
        <v>4.2949999999999999</v>
      </c>
      <c r="BE30" s="4"/>
      <c r="BF30" s="2"/>
      <c r="BG30" s="58">
        <v>42073</v>
      </c>
      <c r="BH30" s="2">
        <v>4.641</v>
      </c>
      <c r="BI30" s="2"/>
      <c r="BJ30" s="5"/>
      <c r="BK30" s="58">
        <v>42073</v>
      </c>
      <c r="BL30" s="2">
        <v>4.7839999999999998</v>
      </c>
      <c r="BM30" s="4"/>
      <c r="BN30" s="2"/>
      <c r="BO30" s="58">
        <v>42073</v>
      </c>
      <c r="BP30" s="2">
        <v>5.2620000000000005</v>
      </c>
      <c r="BQ30" s="2"/>
      <c r="BR30" s="5"/>
      <c r="BS30" s="58"/>
      <c r="BT30" s="2"/>
      <c r="BU30" s="4"/>
      <c r="BV30" s="2"/>
      <c r="BW30" s="58"/>
      <c r="BX30" s="2"/>
      <c r="BY30" s="2"/>
      <c r="BZ30" s="5"/>
      <c r="CA30" s="58">
        <v>42073</v>
      </c>
      <c r="CB30" s="2">
        <v>4.9660000000000002</v>
      </c>
      <c r="CC30" s="4"/>
      <c r="CD30" s="2"/>
      <c r="CE30" s="58">
        <v>42073</v>
      </c>
      <c r="CF30" s="57">
        <v>4.9320000000000004</v>
      </c>
      <c r="CG30" s="2"/>
      <c r="CH30" s="5"/>
      <c r="CI30" s="58"/>
      <c r="CJ30" s="57"/>
      <c r="CK30" s="4"/>
      <c r="CL30" s="58"/>
      <c r="CM30" s="58">
        <v>42073</v>
      </c>
      <c r="CN30" s="57">
        <v>4.5060000000000002</v>
      </c>
      <c r="CO30" s="2"/>
      <c r="CP30" s="103"/>
      <c r="CQ30" s="58">
        <v>42073</v>
      </c>
      <c r="CR30" s="57">
        <v>4.6950000000000003</v>
      </c>
      <c r="CS30" s="4"/>
      <c r="CT30" s="103"/>
      <c r="CU30" s="58">
        <v>42073</v>
      </c>
      <c r="CV30" s="57">
        <v>4.63</v>
      </c>
      <c r="CW30" s="4"/>
      <c r="CX30" s="58"/>
      <c r="CY30" s="58">
        <v>42073</v>
      </c>
      <c r="CZ30" s="57">
        <v>4.7590000000000003</v>
      </c>
      <c r="DA30" s="2"/>
      <c r="DB30" s="5"/>
      <c r="DC30" s="58"/>
      <c r="DD30" s="2"/>
      <c r="DE30" s="4"/>
      <c r="DF30" s="2"/>
      <c r="DG30" s="58">
        <v>42073</v>
      </c>
      <c r="DH30" s="57">
        <v>4.3579999999999997</v>
      </c>
      <c r="DI30" s="2"/>
      <c r="DJ30" s="5"/>
      <c r="DK30" s="58">
        <v>42073</v>
      </c>
      <c r="DL30" s="57">
        <v>4.5339999999999998</v>
      </c>
      <c r="DM30" s="4"/>
      <c r="DN30" s="2"/>
      <c r="DO30" s="58">
        <v>42073</v>
      </c>
      <c r="DP30" s="57">
        <v>4.7320000000000002</v>
      </c>
      <c r="DQ30" s="2"/>
      <c r="DR30" s="5"/>
      <c r="DS30" s="58">
        <v>42073</v>
      </c>
      <c r="DT30" s="57">
        <v>3.8879999999999999</v>
      </c>
      <c r="DU30" s="4"/>
      <c r="DV30" s="5"/>
      <c r="DW30" s="58">
        <v>42073</v>
      </c>
      <c r="DX30" s="57">
        <v>4.032</v>
      </c>
      <c r="DY30" s="4"/>
      <c r="DZ30" s="5"/>
      <c r="EA30" s="58">
        <v>42073</v>
      </c>
      <c r="EB30" s="57">
        <v>4.1479999999999997</v>
      </c>
      <c r="EC30" s="4"/>
      <c r="ED30" s="2"/>
      <c r="EE30" s="58">
        <v>42073</v>
      </c>
      <c r="EF30" s="57">
        <v>4.2279999999999998</v>
      </c>
      <c r="EG30" s="2"/>
      <c r="EH30" s="5"/>
      <c r="EI30" s="58">
        <v>42073</v>
      </c>
      <c r="EJ30" s="57">
        <v>4.2560000000000002</v>
      </c>
      <c r="EK30" s="4"/>
      <c r="EL30" s="5"/>
      <c r="EM30" s="58">
        <v>42073</v>
      </c>
      <c r="EN30" s="57">
        <v>4.5510000000000002</v>
      </c>
      <c r="EO30" s="4"/>
      <c r="EP30" s="5"/>
      <c r="EQ30" s="58">
        <v>42073</v>
      </c>
      <c r="ER30" s="57">
        <v>4.9260000000000002</v>
      </c>
      <c r="ES30" s="4"/>
      <c r="ET30" s="2"/>
      <c r="EU30" s="58"/>
      <c r="EV30" s="57"/>
      <c r="EW30" s="2"/>
      <c r="EX30" s="5"/>
      <c r="EY30" s="58">
        <v>42073</v>
      </c>
      <c r="EZ30" s="57">
        <v>4.0910000000000002</v>
      </c>
      <c r="FA30" s="4"/>
      <c r="FB30" s="2"/>
      <c r="FC30" s="58">
        <v>42073</v>
      </c>
      <c r="FD30" s="57">
        <v>4.0739999999999998</v>
      </c>
      <c r="FE30" s="2"/>
      <c r="FF30" s="5"/>
      <c r="FG30" s="58">
        <v>42073</v>
      </c>
      <c r="FH30" s="57">
        <v>4.0469999999999997</v>
      </c>
      <c r="FI30" s="4"/>
      <c r="FJ30" s="2"/>
      <c r="FK30" s="58">
        <v>42073</v>
      </c>
      <c r="FL30" s="57">
        <v>4.5030000000000001</v>
      </c>
      <c r="FM30" s="2"/>
      <c r="FN30" s="5"/>
      <c r="FO30" s="58"/>
      <c r="FP30" s="57"/>
      <c r="FQ30" s="2"/>
      <c r="FR30" s="5"/>
      <c r="FS30" s="58"/>
      <c r="FT30" s="57"/>
      <c r="FU30" s="4"/>
      <c r="FV30" s="2"/>
      <c r="FW30" s="58">
        <v>42073</v>
      </c>
      <c r="FX30" s="57">
        <v>4.1319999999999997</v>
      </c>
      <c r="FY30" s="2"/>
      <c r="FZ30" s="5"/>
      <c r="GA30" s="58"/>
      <c r="GB30" s="57"/>
      <c r="GC30" s="4"/>
      <c r="GD30" s="2"/>
      <c r="GE30" s="58"/>
      <c r="GF30" s="57"/>
      <c r="GG30" s="2"/>
      <c r="GH30" s="5"/>
      <c r="GI30" s="58">
        <v>42073</v>
      </c>
      <c r="GJ30" s="57">
        <v>3.83</v>
      </c>
      <c r="GK30" s="4"/>
      <c r="GL30" s="5"/>
      <c r="GM30" s="58">
        <v>42073</v>
      </c>
      <c r="GN30" s="57">
        <v>4.0170000000000003</v>
      </c>
      <c r="GO30" s="4"/>
      <c r="GP30" s="2"/>
      <c r="GQ30" s="58">
        <v>42073</v>
      </c>
      <c r="GR30" s="57">
        <v>4.3369999999999997</v>
      </c>
      <c r="GS30" s="2"/>
      <c r="GT30" s="5"/>
      <c r="GU30" s="58">
        <v>42073</v>
      </c>
      <c r="GV30" s="57">
        <v>4.5949999999999998</v>
      </c>
      <c r="GW30" s="4"/>
      <c r="GX30" s="2"/>
      <c r="GY30" s="58">
        <v>42073</v>
      </c>
      <c r="GZ30" s="57">
        <v>4.827</v>
      </c>
      <c r="HA30" s="2"/>
      <c r="HB30" s="5"/>
      <c r="HC30" s="58">
        <v>42073</v>
      </c>
      <c r="HD30" s="57">
        <v>4.2709999999999999</v>
      </c>
      <c r="HE30" s="4"/>
      <c r="HF30" s="2"/>
      <c r="HG30" s="58">
        <v>42073</v>
      </c>
      <c r="HH30" s="57">
        <v>4.7140000000000004</v>
      </c>
      <c r="HI30" s="2"/>
      <c r="HJ30" s="5"/>
      <c r="HK30" s="58">
        <v>42073</v>
      </c>
      <c r="HL30" s="57">
        <v>4.8970000000000002</v>
      </c>
      <c r="HM30" s="4"/>
    </row>
    <row r="31" spans="1:252" x14ac:dyDescent="0.25">
      <c r="B31" s="5"/>
      <c r="C31" s="58">
        <v>42074</v>
      </c>
      <c r="D31" s="2">
        <v>3.9769999999999999</v>
      </c>
      <c r="E31" s="2"/>
      <c r="F31" s="5"/>
      <c r="G31" s="58">
        <v>42074</v>
      </c>
      <c r="H31" s="2">
        <v>4.1109999999999998</v>
      </c>
      <c r="I31" s="4"/>
      <c r="J31" s="2"/>
      <c r="K31" s="58">
        <v>42074</v>
      </c>
      <c r="L31" s="57">
        <v>4.0380000000000003</v>
      </c>
      <c r="M31" s="4"/>
      <c r="N31" s="5"/>
      <c r="O31" s="58">
        <v>42074</v>
      </c>
      <c r="P31" s="2">
        <v>4.0510000000000002</v>
      </c>
      <c r="Q31" s="4"/>
      <c r="R31" s="2"/>
      <c r="S31" s="58">
        <v>42074</v>
      </c>
      <c r="T31" s="2">
        <v>4.2889999999999997</v>
      </c>
      <c r="U31" s="2"/>
      <c r="V31" s="5"/>
      <c r="W31" s="58">
        <v>42074</v>
      </c>
      <c r="X31" s="2">
        <v>4.4770000000000003</v>
      </c>
      <c r="Y31" s="4"/>
      <c r="Z31" s="2"/>
      <c r="AA31" s="58"/>
      <c r="AB31" s="2"/>
      <c r="AC31" s="2"/>
      <c r="AD31" s="5"/>
      <c r="AE31" s="58">
        <v>42074</v>
      </c>
      <c r="AF31" s="2">
        <v>4.226</v>
      </c>
      <c r="AG31" s="4"/>
      <c r="AH31" s="2"/>
      <c r="AI31" s="58">
        <v>42074</v>
      </c>
      <c r="AJ31" s="2">
        <v>4.2930000000000001</v>
      </c>
      <c r="AK31" s="4"/>
      <c r="AL31" s="2"/>
      <c r="AM31" s="58">
        <v>42074</v>
      </c>
      <c r="AN31" s="57">
        <v>4.5999999999999996</v>
      </c>
      <c r="AO31" s="4"/>
      <c r="AP31" s="2"/>
      <c r="AQ31" s="58">
        <v>42074</v>
      </c>
      <c r="AR31" s="2">
        <v>4.8100000000000005</v>
      </c>
      <c r="AS31" s="2"/>
      <c r="AT31" s="5"/>
      <c r="AU31" s="58">
        <v>42074</v>
      </c>
      <c r="AV31" s="2">
        <v>4.9749999999999996</v>
      </c>
      <c r="AW31" s="4"/>
      <c r="AX31" s="2"/>
      <c r="AY31" s="58"/>
      <c r="AZ31" s="2"/>
      <c r="BA31" s="2"/>
      <c r="BB31" s="5"/>
      <c r="BC31" s="58">
        <v>42074</v>
      </c>
      <c r="BD31" s="2">
        <v>4.3019999999999996</v>
      </c>
      <c r="BE31" s="4"/>
      <c r="BF31" s="2"/>
      <c r="BG31" s="58">
        <v>42074</v>
      </c>
      <c r="BH31" s="2">
        <v>4.6420000000000003</v>
      </c>
      <c r="BI31" s="2"/>
      <c r="BJ31" s="5"/>
      <c r="BK31" s="58">
        <v>42074</v>
      </c>
      <c r="BL31" s="2">
        <v>4.7729999999999997</v>
      </c>
      <c r="BM31" s="4"/>
      <c r="BN31" s="2"/>
      <c r="BO31" s="58">
        <v>42074</v>
      </c>
      <c r="BP31" s="2">
        <v>5.2439999999999998</v>
      </c>
      <c r="BQ31" s="2"/>
      <c r="BR31" s="5"/>
      <c r="BS31" s="58"/>
      <c r="BT31" s="2"/>
      <c r="BU31" s="4"/>
      <c r="BV31" s="2"/>
      <c r="BW31" s="58"/>
      <c r="BX31" s="2"/>
      <c r="BY31" s="2"/>
      <c r="BZ31" s="5"/>
      <c r="CA31" s="58">
        <v>42074</v>
      </c>
      <c r="CB31" s="2">
        <v>4.9489999999999998</v>
      </c>
      <c r="CC31" s="4"/>
      <c r="CD31" s="2"/>
      <c r="CE31" s="58">
        <v>42074</v>
      </c>
      <c r="CF31" s="57">
        <v>4.9190000000000005</v>
      </c>
      <c r="CG31" s="2"/>
      <c r="CH31" s="5"/>
      <c r="CI31" s="58"/>
      <c r="CJ31" s="57"/>
      <c r="CK31" s="4"/>
      <c r="CL31" s="58"/>
      <c r="CM31" s="58">
        <v>42074</v>
      </c>
      <c r="CN31" s="57">
        <v>4.5170000000000003</v>
      </c>
      <c r="CO31" s="2"/>
      <c r="CP31" s="103"/>
      <c r="CQ31" s="58">
        <v>42074</v>
      </c>
      <c r="CR31" s="57">
        <v>4.6840000000000002</v>
      </c>
      <c r="CS31" s="4"/>
      <c r="CT31" s="103"/>
      <c r="CU31" s="58">
        <v>42074</v>
      </c>
      <c r="CV31" s="57">
        <v>4.6189999999999998</v>
      </c>
      <c r="CW31" s="4"/>
      <c r="CX31" s="58"/>
      <c r="CY31" s="58">
        <v>42074</v>
      </c>
      <c r="CZ31" s="57">
        <v>4.734</v>
      </c>
      <c r="DA31" s="2"/>
      <c r="DB31" s="5"/>
      <c r="DC31" s="58"/>
      <c r="DD31" s="2"/>
      <c r="DE31" s="4"/>
      <c r="DF31" s="2"/>
      <c r="DG31" s="58">
        <v>42074</v>
      </c>
      <c r="DH31" s="57">
        <v>4.4290000000000003</v>
      </c>
      <c r="DI31" s="2"/>
      <c r="DJ31" s="5"/>
      <c r="DK31" s="58">
        <v>42074</v>
      </c>
      <c r="DL31" s="57">
        <v>4.54</v>
      </c>
      <c r="DM31" s="4"/>
      <c r="DN31" s="2"/>
      <c r="DO31" s="58">
        <v>42074</v>
      </c>
      <c r="DP31" s="57">
        <v>4.7210000000000001</v>
      </c>
      <c r="DQ31" s="2"/>
      <c r="DR31" s="5"/>
      <c r="DS31" s="58">
        <v>42074</v>
      </c>
      <c r="DT31" s="57">
        <v>3.895</v>
      </c>
      <c r="DU31" s="4"/>
      <c r="DV31" s="5"/>
      <c r="DW31" s="58">
        <v>42074</v>
      </c>
      <c r="DX31" s="57">
        <v>4.0250000000000004</v>
      </c>
      <c r="DY31" s="4"/>
      <c r="DZ31" s="5"/>
      <c r="EA31" s="58">
        <v>42074</v>
      </c>
      <c r="EB31" s="57">
        <v>4.1379999999999999</v>
      </c>
      <c r="EC31" s="4"/>
      <c r="ED31" s="2"/>
      <c r="EE31" s="58">
        <v>42074</v>
      </c>
      <c r="EF31" s="57">
        <v>4.2210000000000001</v>
      </c>
      <c r="EG31" s="2"/>
      <c r="EH31" s="5"/>
      <c r="EI31" s="58">
        <v>42074</v>
      </c>
      <c r="EJ31" s="57">
        <v>4.2489999999999997</v>
      </c>
      <c r="EK31" s="4"/>
      <c r="EL31" s="5"/>
      <c r="EM31" s="58">
        <v>42074</v>
      </c>
      <c r="EN31" s="57">
        <v>4.5330000000000004</v>
      </c>
      <c r="EO31" s="4"/>
      <c r="EP31" s="5"/>
      <c r="EQ31" s="58">
        <v>42074</v>
      </c>
      <c r="ER31" s="57">
        <v>4.9139999999999997</v>
      </c>
      <c r="ES31" s="4"/>
      <c r="ET31" s="2"/>
      <c r="EU31" s="58"/>
      <c r="EV31" s="57"/>
      <c r="EW31" s="2"/>
      <c r="EX31" s="5"/>
      <c r="EY31" s="58">
        <v>42074</v>
      </c>
      <c r="EZ31" s="57">
        <v>4.1280000000000001</v>
      </c>
      <c r="FA31" s="4"/>
      <c r="FB31" s="2"/>
      <c r="FC31" s="58">
        <v>42074</v>
      </c>
      <c r="FD31" s="57">
        <v>4.1239999999999997</v>
      </c>
      <c r="FE31" s="2"/>
      <c r="FF31" s="5"/>
      <c r="FG31" s="58">
        <v>42074</v>
      </c>
      <c r="FH31" s="57">
        <v>4.0650000000000004</v>
      </c>
      <c r="FI31" s="4"/>
      <c r="FJ31" s="2"/>
      <c r="FK31" s="58">
        <v>42074</v>
      </c>
      <c r="FL31" s="57">
        <v>4.4930000000000003</v>
      </c>
      <c r="FM31" s="2"/>
      <c r="FN31" s="5"/>
      <c r="FO31" s="58"/>
      <c r="FP31" s="57"/>
      <c r="FQ31" s="2"/>
      <c r="FR31" s="5"/>
      <c r="FS31" s="58"/>
      <c r="FT31" s="57"/>
      <c r="FU31" s="4"/>
      <c r="FV31" s="2"/>
      <c r="FW31" s="58">
        <v>42074</v>
      </c>
      <c r="FX31" s="57">
        <v>4.1399999999999997</v>
      </c>
      <c r="FY31" s="2"/>
      <c r="FZ31" s="5"/>
      <c r="GA31" s="58"/>
      <c r="GB31" s="57"/>
      <c r="GC31" s="4"/>
      <c r="GD31" s="2"/>
      <c r="GE31" s="58"/>
      <c r="GF31" s="57"/>
      <c r="GG31" s="2"/>
      <c r="GH31" s="5"/>
      <c r="GI31" s="58">
        <v>42074</v>
      </c>
      <c r="GJ31" s="57">
        <v>3.8479999999999999</v>
      </c>
      <c r="GK31" s="4"/>
      <c r="GL31" s="5"/>
      <c r="GM31" s="58">
        <v>42074</v>
      </c>
      <c r="GN31" s="57">
        <v>4.0389999999999997</v>
      </c>
      <c r="GO31" s="4"/>
      <c r="GP31" s="2"/>
      <c r="GQ31" s="58">
        <v>42074</v>
      </c>
      <c r="GR31" s="57">
        <v>4.335</v>
      </c>
      <c r="GS31" s="2"/>
      <c r="GT31" s="5"/>
      <c r="GU31" s="58">
        <v>42074</v>
      </c>
      <c r="GV31" s="57">
        <v>4.59</v>
      </c>
      <c r="GW31" s="4"/>
      <c r="GX31" s="2"/>
      <c r="GY31" s="58">
        <v>42074</v>
      </c>
      <c r="GZ31" s="57">
        <v>7.2140000000000004</v>
      </c>
      <c r="HA31" s="2"/>
      <c r="HB31" s="5"/>
      <c r="HC31" s="58">
        <v>42074</v>
      </c>
      <c r="HD31" s="57">
        <v>4.2839999999999998</v>
      </c>
      <c r="HE31" s="4"/>
      <c r="HF31" s="2"/>
      <c r="HG31" s="58">
        <v>42074</v>
      </c>
      <c r="HH31" s="57">
        <v>4.7030000000000003</v>
      </c>
      <c r="HI31" s="2"/>
      <c r="HJ31" s="5"/>
      <c r="HK31" s="58">
        <v>42074</v>
      </c>
      <c r="HL31" s="57">
        <v>4.8789999999999996</v>
      </c>
      <c r="HM31" s="4"/>
    </row>
    <row r="32" spans="1:252" x14ac:dyDescent="0.25">
      <c r="B32" s="5"/>
      <c r="C32" s="58">
        <v>42075</v>
      </c>
      <c r="D32" s="2">
        <v>3.9729999999999999</v>
      </c>
      <c r="E32" s="58"/>
      <c r="F32" s="5"/>
      <c r="G32" s="58">
        <v>42075</v>
      </c>
      <c r="H32" s="2">
        <v>4.1040000000000001</v>
      </c>
      <c r="I32" s="52"/>
      <c r="J32" s="2"/>
      <c r="K32" s="58">
        <v>42075</v>
      </c>
      <c r="L32" s="57">
        <v>4.0119999999999996</v>
      </c>
      <c r="M32" s="52"/>
      <c r="N32" s="103"/>
      <c r="O32" s="58">
        <v>42075</v>
      </c>
      <c r="P32" s="2">
        <v>3.9969999999999999</v>
      </c>
      <c r="Q32" s="52"/>
      <c r="R32" s="58"/>
      <c r="S32" s="58">
        <v>42075</v>
      </c>
      <c r="T32" s="2">
        <v>4.2949999999999999</v>
      </c>
      <c r="U32" s="58"/>
      <c r="V32" s="103"/>
      <c r="W32" s="58">
        <v>42075</v>
      </c>
      <c r="X32" s="2">
        <v>4.4710000000000001</v>
      </c>
      <c r="Y32" s="52"/>
      <c r="Z32" s="2"/>
      <c r="AA32" s="58"/>
      <c r="AB32" s="2"/>
      <c r="AC32" s="58"/>
      <c r="AD32" s="5"/>
      <c r="AE32" s="58">
        <v>42075</v>
      </c>
      <c r="AF32" s="2">
        <v>4.2279999999999998</v>
      </c>
      <c r="AG32" s="52"/>
      <c r="AH32" s="2"/>
      <c r="AI32" s="58">
        <v>42075</v>
      </c>
      <c r="AJ32" s="2">
        <v>4.3019999999999996</v>
      </c>
      <c r="AK32" s="52"/>
      <c r="AL32" s="58"/>
      <c r="AM32" s="58">
        <v>42075</v>
      </c>
      <c r="AN32" s="57">
        <v>4.6029999999999998</v>
      </c>
      <c r="AO32" s="52"/>
      <c r="AP32" s="2"/>
      <c r="AQ32" s="58">
        <v>42075</v>
      </c>
      <c r="AR32" s="2">
        <v>4.8159999999999998</v>
      </c>
      <c r="AS32" s="58"/>
      <c r="AT32" s="5"/>
      <c r="AU32" s="58">
        <v>42075</v>
      </c>
      <c r="AV32" s="2">
        <v>4.9589999999999996</v>
      </c>
      <c r="AW32" s="52"/>
      <c r="AX32" s="2"/>
      <c r="AY32" s="58"/>
      <c r="AZ32" s="2"/>
      <c r="BA32" s="58"/>
      <c r="BB32" s="5"/>
      <c r="BC32" s="58">
        <v>42075</v>
      </c>
      <c r="BD32" s="2">
        <v>4.3120000000000003</v>
      </c>
      <c r="BE32" s="52"/>
      <c r="BF32" s="2"/>
      <c r="BG32" s="58">
        <v>42075</v>
      </c>
      <c r="BH32" s="2">
        <v>4.6550000000000002</v>
      </c>
      <c r="BI32" s="58"/>
      <c r="BJ32" s="5"/>
      <c r="BK32" s="58">
        <v>42075</v>
      </c>
      <c r="BL32" s="2">
        <v>4.7859999999999996</v>
      </c>
      <c r="BM32" s="52"/>
      <c r="BN32" s="2"/>
      <c r="BO32" s="58">
        <v>42075</v>
      </c>
      <c r="BP32" s="2">
        <v>5.2389999999999999</v>
      </c>
      <c r="BQ32" s="58"/>
      <c r="BR32" s="5"/>
      <c r="BS32" s="58"/>
      <c r="BT32" s="2"/>
      <c r="BU32" s="52"/>
      <c r="BV32" s="2"/>
      <c r="BW32" s="58"/>
      <c r="BX32" s="2"/>
      <c r="BY32" s="58"/>
      <c r="BZ32" s="5"/>
      <c r="CA32" s="58">
        <v>42075</v>
      </c>
      <c r="CB32" s="2">
        <v>4.9640000000000004</v>
      </c>
      <c r="CC32" s="52"/>
      <c r="CD32" s="58"/>
      <c r="CE32" s="58">
        <v>42075</v>
      </c>
      <c r="CF32" s="57">
        <v>4.923</v>
      </c>
      <c r="CG32" s="58"/>
      <c r="CH32" s="5"/>
      <c r="CI32" s="58"/>
      <c r="CJ32" s="57"/>
      <c r="CK32" s="52"/>
      <c r="CL32" s="58"/>
      <c r="CM32" s="58">
        <v>42075</v>
      </c>
      <c r="CN32" s="57">
        <v>4.5220000000000002</v>
      </c>
      <c r="CO32" s="58"/>
      <c r="CP32" s="103"/>
      <c r="CQ32" s="58">
        <v>42075</v>
      </c>
      <c r="CR32" s="57">
        <v>4.71</v>
      </c>
      <c r="CS32" s="52"/>
      <c r="CT32" s="103"/>
      <c r="CU32" s="58">
        <v>42075</v>
      </c>
      <c r="CV32" s="57">
        <v>4.6289999999999996</v>
      </c>
      <c r="CW32" s="52"/>
      <c r="CX32" s="58"/>
      <c r="CY32" s="58">
        <v>42075</v>
      </c>
      <c r="CZ32" s="57">
        <v>4.7359999999999998</v>
      </c>
      <c r="DA32" s="58"/>
      <c r="DB32" s="5"/>
      <c r="DC32" s="58"/>
      <c r="DD32" s="2"/>
      <c r="DE32" s="4"/>
      <c r="DF32" s="2"/>
      <c r="DG32" s="58">
        <v>42075</v>
      </c>
      <c r="DH32" s="57">
        <v>4.3520000000000003</v>
      </c>
      <c r="DI32" s="58"/>
      <c r="DJ32" s="5"/>
      <c r="DK32" s="58">
        <v>42075</v>
      </c>
      <c r="DL32" s="57">
        <v>4.5579999999999998</v>
      </c>
      <c r="DM32" s="52"/>
      <c r="DN32" s="2"/>
      <c r="DO32" s="58">
        <v>42075</v>
      </c>
      <c r="DP32" s="57">
        <v>4.7300000000000004</v>
      </c>
      <c r="DQ32" s="58"/>
      <c r="DR32" s="5"/>
      <c r="DS32" s="58">
        <v>42075</v>
      </c>
      <c r="DT32" s="57">
        <v>3.903</v>
      </c>
      <c r="DU32" s="52"/>
      <c r="DV32" s="5"/>
      <c r="DW32" s="58">
        <v>42075</v>
      </c>
      <c r="DX32" s="57">
        <v>4.0410000000000004</v>
      </c>
      <c r="DY32" s="52"/>
      <c r="DZ32" s="5"/>
      <c r="EA32" s="58">
        <v>42075</v>
      </c>
      <c r="EB32" s="57">
        <v>4.1529999999999996</v>
      </c>
      <c r="EC32" s="52"/>
      <c r="ED32" s="2"/>
      <c r="EE32" s="58">
        <v>42075</v>
      </c>
      <c r="EF32" s="57">
        <v>4.226</v>
      </c>
      <c r="EG32" s="58"/>
      <c r="EH32" s="5"/>
      <c r="EI32" s="58">
        <v>42075</v>
      </c>
      <c r="EJ32" s="57">
        <v>4.2549999999999999</v>
      </c>
      <c r="EK32" s="52"/>
      <c r="EL32" s="5"/>
      <c r="EM32" s="58">
        <v>42075</v>
      </c>
      <c r="EN32" s="57">
        <v>4.5259999999999998</v>
      </c>
      <c r="EO32" s="52"/>
      <c r="EP32" s="5"/>
      <c r="EQ32" s="58">
        <v>42075</v>
      </c>
      <c r="ER32" s="57">
        <v>4.91</v>
      </c>
      <c r="ES32" s="52"/>
      <c r="ET32" s="2"/>
      <c r="EU32" s="58"/>
      <c r="EV32" s="57"/>
      <c r="EW32" s="58"/>
      <c r="EX32" s="103"/>
      <c r="EY32" s="58">
        <v>42075</v>
      </c>
      <c r="EZ32" s="57">
        <v>4.0869999999999997</v>
      </c>
      <c r="FA32" s="52"/>
      <c r="FB32" s="58"/>
      <c r="FC32" s="58">
        <v>42075</v>
      </c>
      <c r="FD32" s="57">
        <v>4.085</v>
      </c>
      <c r="FE32" s="58"/>
      <c r="FF32" s="5"/>
      <c r="FG32" s="58">
        <v>42075</v>
      </c>
      <c r="FH32" s="57">
        <v>4.0720000000000001</v>
      </c>
      <c r="FI32" s="52"/>
      <c r="FJ32" s="58"/>
      <c r="FK32" s="58">
        <v>42075</v>
      </c>
      <c r="FL32" s="57">
        <v>4.4320000000000004</v>
      </c>
      <c r="FM32" s="58"/>
      <c r="FN32" s="103"/>
      <c r="FO32" s="58"/>
      <c r="FP32" s="57"/>
      <c r="FQ32" s="58"/>
      <c r="FR32" s="103"/>
      <c r="FS32" s="58"/>
      <c r="FT32" s="57"/>
      <c r="FU32" s="52"/>
      <c r="FV32" s="2"/>
      <c r="FW32" s="58">
        <v>42075</v>
      </c>
      <c r="FX32" s="57">
        <v>4.1420000000000003</v>
      </c>
      <c r="FY32" s="58"/>
      <c r="FZ32" s="5"/>
      <c r="GA32" s="58"/>
      <c r="GB32" s="57"/>
      <c r="GC32" s="52"/>
      <c r="GD32" s="2"/>
      <c r="GE32" s="58"/>
      <c r="GF32" s="57"/>
      <c r="GG32" s="58"/>
      <c r="GH32" s="5"/>
      <c r="GI32" s="58">
        <v>42075</v>
      </c>
      <c r="GJ32" s="57">
        <v>3.8439999999999999</v>
      </c>
      <c r="GK32" s="52"/>
      <c r="GL32" s="5"/>
      <c r="GM32" s="58">
        <v>42075</v>
      </c>
      <c r="GN32" s="57">
        <v>4.0540000000000003</v>
      </c>
      <c r="GO32" s="52"/>
      <c r="GP32" s="2"/>
      <c r="GQ32" s="58">
        <v>42075</v>
      </c>
      <c r="GR32" s="57">
        <v>4.3319999999999999</v>
      </c>
      <c r="GS32" s="58"/>
      <c r="GT32" s="5"/>
      <c r="GU32" s="58">
        <v>42075</v>
      </c>
      <c r="GV32" s="57">
        <v>4.5880000000000001</v>
      </c>
      <c r="GW32" s="52"/>
      <c r="GX32" s="2"/>
      <c r="GY32" s="58">
        <v>42075</v>
      </c>
      <c r="GZ32" s="57">
        <v>7.2140000000000004</v>
      </c>
      <c r="HA32" s="58"/>
      <c r="HB32" s="5"/>
      <c r="HC32" s="58">
        <v>42075</v>
      </c>
      <c r="HD32" s="57">
        <v>4.2939999999999996</v>
      </c>
      <c r="HE32" s="52"/>
      <c r="HF32" s="2"/>
      <c r="HG32" s="58">
        <v>42075</v>
      </c>
      <c r="HH32" s="57">
        <v>4.7039999999999997</v>
      </c>
      <c r="HI32" s="58"/>
      <c r="HJ32" s="5"/>
      <c r="HK32" s="58">
        <v>42075</v>
      </c>
      <c r="HL32" s="57">
        <v>4.8730000000000002</v>
      </c>
      <c r="HM32" s="52"/>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row>
    <row r="33" spans="2:252" x14ac:dyDescent="0.25">
      <c r="B33" s="5"/>
      <c r="C33" s="58">
        <v>42076</v>
      </c>
      <c r="D33" s="2">
        <v>3.976</v>
      </c>
      <c r="E33" s="2"/>
      <c r="F33" s="5"/>
      <c r="G33" s="58">
        <v>42076</v>
      </c>
      <c r="H33" s="2">
        <v>4.1150000000000002</v>
      </c>
      <c r="I33" s="4"/>
      <c r="J33" s="2"/>
      <c r="K33" s="58">
        <v>42076</v>
      </c>
      <c r="L33" s="57">
        <v>4.0030000000000001</v>
      </c>
      <c r="M33" s="4"/>
      <c r="N33" s="5"/>
      <c r="O33" s="58">
        <v>42076</v>
      </c>
      <c r="P33" s="2">
        <v>4.0679999999999996</v>
      </c>
      <c r="Q33" s="4"/>
      <c r="R33" s="2"/>
      <c r="S33" s="58">
        <v>42076</v>
      </c>
      <c r="T33" s="2">
        <v>4.3079999999999998</v>
      </c>
      <c r="U33" s="2"/>
      <c r="V33" s="5"/>
      <c r="W33" s="58">
        <v>42076</v>
      </c>
      <c r="X33" s="2">
        <v>4.4820000000000002</v>
      </c>
      <c r="Y33" s="4"/>
      <c r="Z33" s="2"/>
      <c r="AA33" s="58"/>
      <c r="AB33" s="2"/>
      <c r="AC33" s="2"/>
      <c r="AD33" s="5"/>
      <c r="AE33" s="58">
        <v>42076</v>
      </c>
      <c r="AF33" s="2">
        <v>4.2270000000000003</v>
      </c>
      <c r="AG33" s="4"/>
      <c r="AH33" s="2"/>
      <c r="AI33" s="58">
        <v>42076</v>
      </c>
      <c r="AJ33" s="2">
        <v>4.3029999999999999</v>
      </c>
      <c r="AK33" s="4"/>
      <c r="AL33" s="2"/>
      <c r="AM33" s="58">
        <v>42076</v>
      </c>
      <c r="AN33" s="57">
        <v>4.6050000000000004</v>
      </c>
      <c r="AO33" s="4"/>
      <c r="AP33" s="2"/>
      <c r="AQ33" s="58">
        <v>42076</v>
      </c>
      <c r="AR33" s="2">
        <v>4.819</v>
      </c>
      <c r="AS33" s="2"/>
      <c r="AT33" s="5"/>
      <c r="AU33" s="58">
        <v>42076</v>
      </c>
      <c r="AV33" s="2">
        <v>4.9619999999999997</v>
      </c>
      <c r="AW33" s="4"/>
      <c r="AX33" s="2"/>
      <c r="AY33" s="58"/>
      <c r="AZ33" s="2"/>
      <c r="BA33" s="2"/>
      <c r="BB33" s="5"/>
      <c r="BC33" s="58">
        <v>42076</v>
      </c>
      <c r="BD33" s="2">
        <v>4.3079999999999998</v>
      </c>
      <c r="BE33" s="4"/>
      <c r="BF33" s="2"/>
      <c r="BG33" s="58">
        <v>42076</v>
      </c>
      <c r="BH33" s="2">
        <v>4.6669999999999998</v>
      </c>
      <c r="BI33" s="2"/>
      <c r="BJ33" s="5"/>
      <c r="BK33" s="58">
        <v>42076</v>
      </c>
      <c r="BL33" s="2">
        <v>4.7889999999999997</v>
      </c>
      <c r="BM33" s="4"/>
      <c r="BN33" s="2"/>
      <c r="BO33" s="58">
        <v>42076</v>
      </c>
      <c r="BP33" s="2">
        <v>5.2450000000000001</v>
      </c>
      <c r="BQ33" s="2"/>
      <c r="BR33" s="5"/>
      <c r="BS33" s="58"/>
      <c r="BT33" s="2"/>
      <c r="BU33" s="4"/>
      <c r="BV33" s="2"/>
      <c r="BW33" s="58"/>
      <c r="BX33" s="2"/>
      <c r="BY33" s="2"/>
      <c r="BZ33" s="5"/>
      <c r="CA33" s="58">
        <v>42076</v>
      </c>
      <c r="CB33" s="2">
        <v>4.968</v>
      </c>
      <c r="CC33" s="4"/>
      <c r="CD33" s="2"/>
      <c r="CE33" s="58">
        <v>42076</v>
      </c>
      <c r="CF33" s="57">
        <v>4.93</v>
      </c>
      <c r="CG33" s="2"/>
      <c r="CH33" s="5"/>
      <c r="CI33" s="58"/>
      <c r="CJ33" s="57"/>
      <c r="CK33" s="4"/>
      <c r="CL33" s="58"/>
      <c r="CM33" s="58">
        <v>42076</v>
      </c>
      <c r="CN33" s="57">
        <v>4.5309999999999997</v>
      </c>
      <c r="CO33" s="2"/>
      <c r="CP33" s="103"/>
      <c r="CQ33" s="58">
        <v>42076</v>
      </c>
      <c r="CR33" s="57">
        <v>4.7149999999999999</v>
      </c>
      <c r="CS33" s="4"/>
      <c r="CT33" s="103"/>
      <c r="CU33" s="58">
        <v>42076</v>
      </c>
      <c r="CV33" s="57">
        <v>4.6390000000000002</v>
      </c>
      <c r="CW33" s="4"/>
      <c r="CX33" s="58"/>
      <c r="CY33" s="58">
        <v>42076</v>
      </c>
      <c r="CZ33" s="57">
        <v>4.742</v>
      </c>
      <c r="DA33" s="2"/>
      <c r="DB33" s="5"/>
      <c r="DC33" s="58"/>
      <c r="DD33" s="2"/>
      <c r="DE33" s="4"/>
      <c r="DF33" s="2"/>
      <c r="DG33" s="58">
        <v>42076</v>
      </c>
      <c r="DH33" s="57">
        <v>4.3319999999999999</v>
      </c>
      <c r="DI33" s="2"/>
      <c r="DJ33" s="5"/>
      <c r="DK33" s="58">
        <v>42076</v>
      </c>
      <c r="DL33" s="57">
        <v>4.5609999999999999</v>
      </c>
      <c r="DM33" s="4"/>
      <c r="DN33" s="2"/>
      <c r="DO33" s="58">
        <v>42076</v>
      </c>
      <c r="DP33" s="57">
        <v>4.734</v>
      </c>
      <c r="DQ33" s="2"/>
      <c r="DR33" s="5"/>
      <c r="DS33" s="58">
        <v>42076</v>
      </c>
      <c r="DT33" s="57">
        <v>3.911</v>
      </c>
      <c r="DU33" s="4"/>
      <c r="DV33" s="5"/>
      <c r="DW33" s="58">
        <v>42076</v>
      </c>
      <c r="DX33" s="57">
        <v>4.0510000000000002</v>
      </c>
      <c r="DY33" s="4"/>
      <c r="DZ33" s="5"/>
      <c r="EA33" s="58">
        <v>42076</v>
      </c>
      <c r="EB33" s="57">
        <v>4.1639999999999997</v>
      </c>
      <c r="EC33" s="4"/>
      <c r="ED33" s="2"/>
      <c r="EE33" s="58">
        <v>42076</v>
      </c>
      <c r="EF33" s="57">
        <v>4.2370000000000001</v>
      </c>
      <c r="EG33" s="2"/>
      <c r="EH33" s="5"/>
      <c r="EI33" s="58">
        <v>42076</v>
      </c>
      <c r="EJ33" s="57">
        <v>4.2640000000000002</v>
      </c>
      <c r="EK33" s="4"/>
      <c r="EL33" s="5"/>
      <c r="EM33" s="58">
        <v>42076</v>
      </c>
      <c r="EN33" s="57">
        <v>4.5359999999999996</v>
      </c>
      <c r="EO33" s="4"/>
      <c r="EP33" s="5"/>
      <c r="EQ33" s="58">
        <v>42076</v>
      </c>
      <c r="ER33" s="57">
        <v>4.9160000000000004</v>
      </c>
      <c r="ES33" s="4"/>
      <c r="ET33" s="2"/>
      <c r="EU33" s="58"/>
      <c r="EV33" s="57"/>
      <c r="EW33" s="2"/>
      <c r="EX33" s="5"/>
      <c r="EY33" s="58">
        <v>42076</v>
      </c>
      <c r="EZ33" s="57">
        <v>4.0659999999999998</v>
      </c>
      <c r="FA33" s="4"/>
      <c r="FB33" s="2"/>
      <c r="FC33" s="58">
        <v>42076</v>
      </c>
      <c r="FD33" s="57">
        <v>4.0659999999999998</v>
      </c>
      <c r="FE33" s="2"/>
      <c r="FF33" s="5"/>
      <c r="FG33" s="58">
        <v>42076</v>
      </c>
      <c r="FH33" s="57">
        <v>4.0650000000000004</v>
      </c>
      <c r="FI33" s="4"/>
      <c r="FJ33" s="2"/>
      <c r="FK33" s="58">
        <v>42076</v>
      </c>
      <c r="FL33" s="57">
        <v>4.4349999999999996</v>
      </c>
      <c r="FM33" s="2"/>
      <c r="FN33" s="5"/>
      <c r="FO33" s="58"/>
      <c r="FP33" s="57"/>
      <c r="FQ33" s="2"/>
      <c r="FR33" s="5"/>
      <c r="FS33" s="58"/>
      <c r="FT33" s="57"/>
      <c r="FU33" s="4"/>
      <c r="FV33" s="2"/>
      <c r="FW33" s="58">
        <v>42076</v>
      </c>
      <c r="FX33" s="57">
        <v>4.1449999999999996</v>
      </c>
      <c r="FY33" s="2"/>
      <c r="FZ33" s="5"/>
      <c r="GA33" s="58"/>
      <c r="GB33" s="57"/>
      <c r="GC33" s="4"/>
      <c r="GD33" s="2"/>
      <c r="GE33" s="58"/>
      <c r="GF33" s="57"/>
      <c r="GG33" s="2"/>
      <c r="GH33" s="5"/>
      <c r="GI33" s="58">
        <v>42076</v>
      </c>
      <c r="GJ33" s="57">
        <v>3.84</v>
      </c>
      <c r="GK33" s="4"/>
      <c r="GL33" s="5"/>
      <c r="GM33" s="58">
        <v>42076</v>
      </c>
      <c r="GN33" s="57">
        <v>4.0579999999999998</v>
      </c>
      <c r="GO33" s="4"/>
      <c r="GP33" s="2"/>
      <c r="GQ33" s="58">
        <v>42076</v>
      </c>
      <c r="GR33" s="57">
        <v>4.3440000000000003</v>
      </c>
      <c r="GS33" s="2"/>
      <c r="GT33" s="5"/>
      <c r="GU33" s="58">
        <v>42076</v>
      </c>
      <c r="GV33" s="57">
        <v>4.5910000000000002</v>
      </c>
      <c r="GW33" s="4"/>
      <c r="GX33" s="2"/>
      <c r="GY33" s="58">
        <v>42076</v>
      </c>
      <c r="GZ33" s="57">
        <v>7.2140000000000004</v>
      </c>
      <c r="HA33" s="2"/>
      <c r="HB33" s="5"/>
      <c r="HC33" s="58">
        <v>42076</v>
      </c>
      <c r="HD33" s="57">
        <v>4.298</v>
      </c>
      <c r="HE33" s="4"/>
      <c r="HF33" s="2"/>
      <c r="HG33" s="58">
        <v>42076</v>
      </c>
      <c r="HH33" s="57">
        <v>4.718</v>
      </c>
      <c r="HI33" s="2"/>
      <c r="HJ33" s="5"/>
      <c r="HK33" s="58">
        <v>42076</v>
      </c>
      <c r="HL33" s="57">
        <v>4.8789999999999996</v>
      </c>
      <c r="HM33" s="4"/>
    </row>
    <row r="34" spans="2:252" x14ac:dyDescent="0.25">
      <c r="B34" s="5"/>
      <c r="C34" s="58">
        <v>42079</v>
      </c>
      <c r="D34" s="2">
        <v>3.9699999999999998</v>
      </c>
      <c r="E34" s="2"/>
      <c r="F34" s="5"/>
      <c r="G34" s="58">
        <v>42079</v>
      </c>
      <c r="H34" s="2">
        <v>4.12</v>
      </c>
      <c r="I34" s="4"/>
      <c r="J34" s="2"/>
      <c r="K34" s="58">
        <v>42079</v>
      </c>
      <c r="L34" s="57">
        <v>4.0330000000000004</v>
      </c>
      <c r="M34" s="4"/>
      <c r="N34" s="5"/>
      <c r="O34" s="58">
        <v>42079</v>
      </c>
      <c r="P34" s="2">
        <v>4.0640000000000001</v>
      </c>
      <c r="Q34" s="4"/>
      <c r="R34" s="2"/>
      <c r="S34" s="58">
        <v>42079</v>
      </c>
      <c r="T34" s="2">
        <v>4.2990000000000004</v>
      </c>
      <c r="U34" s="2"/>
      <c r="V34" s="5"/>
      <c r="W34" s="58">
        <v>42079</v>
      </c>
      <c r="X34" s="2">
        <v>4.4719999999999995</v>
      </c>
      <c r="Y34" s="4"/>
      <c r="Z34" s="2"/>
      <c r="AA34" s="58"/>
      <c r="AB34" s="2"/>
      <c r="AC34" s="2"/>
      <c r="AD34" s="5"/>
      <c r="AE34" s="58">
        <v>42079</v>
      </c>
      <c r="AF34" s="2">
        <v>4.2270000000000003</v>
      </c>
      <c r="AG34" s="4"/>
      <c r="AH34" s="2"/>
      <c r="AI34" s="58">
        <v>42079</v>
      </c>
      <c r="AJ34" s="2">
        <v>4.2910000000000004</v>
      </c>
      <c r="AK34" s="4"/>
      <c r="AL34" s="2"/>
      <c r="AM34" s="58">
        <v>42079</v>
      </c>
      <c r="AN34" s="57">
        <v>4.5990000000000002</v>
      </c>
      <c r="AO34" s="4"/>
      <c r="AP34" s="2"/>
      <c r="AQ34" s="58">
        <v>42079</v>
      </c>
      <c r="AR34" s="2">
        <v>4.8120000000000003</v>
      </c>
      <c r="AS34" s="2"/>
      <c r="AT34" s="5"/>
      <c r="AU34" s="58">
        <v>42079</v>
      </c>
      <c r="AV34" s="2">
        <v>4.9550000000000001</v>
      </c>
      <c r="AW34" s="4"/>
      <c r="AX34" s="2"/>
      <c r="AY34" s="58"/>
      <c r="AZ34" s="2"/>
      <c r="BA34" s="2"/>
      <c r="BB34" s="5"/>
      <c r="BC34" s="58">
        <v>42079</v>
      </c>
      <c r="BD34" s="2">
        <v>4.3010000000000002</v>
      </c>
      <c r="BE34" s="4"/>
      <c r="BF34" s="2"/>
      <c r="BG34" s="58">
        <v>42079</v>
      </c>
      <c r="BH34" s="2">
        <v>4.6609999999999996</v>
      </c>
      <c r="BI34" s="2"/>
      <c r="BJ34" s="5"/>
      <c r="BK34" s="58">
        <v>42079</v>
      </c>
      <c r="BL34" s="2">
        <v>4.782</v>
      </c>
      <c r="BM34" s="4"/>
      <c r="BN34" s="2"/>
      <c r="BO34" s="58">
        <v>42079</v>
      </c>
      <c r="BP34" s="2">
        <v>5.2359999999999998</v>
      </c>
      <c r="BQ34" s="2"/>
      <c r="BR34" s="5"/>
      <c r="BS34" s="58"/>
      <c r="BT34" s="2"/>
      <c r="BU34" s="4"/>
      <c r="BV34" s="2"/>
      <c r="BW34" s="58"/>
      <c r="BX34" s="2"/>
      <c r="BY34" s="2"/>
      <c r="BZ34" s="5"/>
      <c r="CA34" s="58">
        <v>42079</v>
      </c>
      <c r="CB34" s="2">
        <v>4.9589999999999996</v>
      </c>
      <c r="CC34" s="4"/>
      <c r="CD34" s="2"/>
      <c r="CE34" s="58">
        <v>42079</v>
      </c>
      <c r="CF34" s="57">
        <v>4.92</v>
      </c>
      <c r="CG34" s="2"/>
      <c r="CH34" s="5"/>
      <c r="CI34" s="58"/>
      <c r="CJ34" s="57"/>
      <c r="CK34" s="4"/>
      <c r="CL34" s="58"/>
      <c r="CM34" s="58">
        <v>42079</v>
      </c>
      <c r="CN34" s="57">
        <v>4.524</v>
      </c>
      <c r="CO34" s="2"/>
      <c r="CP34" s="103"/>
      <c r="CQ34" s="58">
        <v>42079</v>
      </c>
      <c r="CR34" s="57">
        <v>4.702</v>
      </c>
      <c r="CS34" s="4"/>
      <c r="CT34" s="103"/>
      <c r="CU34" s="58">
        <v>42079</v>
      </c>
      <c r="CV34" s="57">
        <v>4.6319999999999997</v>
      </c>
      <c r="CW34" s="4"/>
      <c r="CX34" s="58"/>
      <c r="CY34" s="58">
        <v>42079</v>
      </c>
      <c r="CZ34" s="57">
        <v>4.7409999999999997</v>
      </c>
      <c r="DA34" s="2"/>
      <c r="DB34" s="5"/>
      <c r="DC34" s="58"/>
      <c r="DD34" s="2"/>
      <c r="DE34" s="4"/>
      <c r="DF34" s="2"/>
      <c r="DG34" s="58">
        <v>42079</v>
      </c>
      <c r="DH34" s="57">
        <v>4.3289999999999997</v>
      </c>
      <c r="DI34" s="2"/>
      <c r="DJ34" s="5"/>
      <c r="DK34" s="58">
        <v>42079</v>
      </c>
      <c r="DL34" s="57">
        <v>4.5510000000000002</v>
      </c>
      <c r="DM34" s="4"/>
      <c r="DN34" s="2"/>
      <c r="DO34" s="58">
        <v>42079</v>
      </c>
      <c r="DP34" s="57">
        <v>4.7249999999999996</v>
      </c>
      <c r="DQ34" s="2"/>
      <c r="DR34" s="5"/>
      <c r="DS34" s="58">
        <v>42079</v>
      </c>
      <c r="DT34" s="57">
        <v>3.903</v>
      </c>
      <c r="DU34" s="4"/>
      <c r="DV34" s="5"/>
      <c r="DW34" s="58">
        <v>42079</v>
      </c>
      <c r="DX34" s="57">
        <v>4.0439999999999996</v>
      </c>
      <c r="DY34" s="4"/>
      <c r="DZ34" s="5"/>
      <c r="EA34" s="58">
        <v>42079</v>
      </c>
      <c r="EB34" s="57">
        <v>4.157</v>
      </c>
      <c r="EC34" s="4"/>
      <c r="ED34" s="2"/>
      <c r="EE34" s="58">
        <v>42079</v>
      </c>
      <c r="EF34" s="57">
        <v>4.2300000000000004</v>
      </c>
      <c r="EG34" s="2"/>
      <c r="EH34" s="5"/>
      <c r="EI34" s="58">
        <v>42079</v>
      </c>
      <c r="EJ34" s="57">
        <v>4.2590000000000003</v>
      </c>
      <c r="EK34" s="4"/>
      <c r="EL34" s="5"/>
      <c r="EM34" s="58">
        <v>42079</v>
      </c>
      <c r="EN34" s="57">
        <v>4.5280000000000005</v>
      </c>
      <c r="EO34" s="4"/>
      <c r="EP34" s="5"/>
      <c r="EQ34" s="58">
        <v>42079</v>
      </c>
      <c r="ER34" s="57">
        <v>4.9109999999999996</v>
      </c>
      <c r="ES34" s="4"/>
      <c r="ET34" s="2"/>
      <c r="EU34" s="58"/>
      <c r="EV34" s="57"/>
      <c r="EW34" s="2"/>
      <c r="EX34" s="5"/>
      <c r="EY34" s="58">
        <v>42079</v>
      </c>
      <c r="EZ34" s="57">
        <v>4.0670000000000002</v>
      </c>
      <c r="FA34" s="4"/>
      <c r="FB34" s="2"/>
      <c r="FC34" s="58">
        <v>42079</v>
      </c>
      <c r="FD34" s="57">
        <v>4.0599999999999996</v>
      </c>
      <c r="FE34" s="2"/>
      <c r="FF34" s="5"/>
      <c r="FG34" s="58">
        <v>42079</v>
      </c>
      <c r="FH34" s="57">
        <v>4.0640000000000001</v>
      </c>
      <c r="FI34" s="4"/>
      <c r="FJ34" s="2"/>
      <c r="FK34" s="58">
        <v>42079</v>
      </c>
      <c r="FL34" s="57">
        <v>4.4269999999999996</v>
      </c>
      <c r="FM34" s="2"/>
      <c r="FN34" s="5"/>
      <c r="FO34" s="58"/>
      <c r="FP34" s="57"/>
      <c r="FQ34" s="2"/>
      <c r="FR34" s="5"/>
      <c r="FS34" s="58"/>
      <c r="FT34" s="57"/>
      <c r="FU34" s="4"/>
      <c r="FV34" s="2"/>
      <c r="FW34" s="58">
        <v>42079</v>
      </c>
      <c r="FX34" s="57">
        <v>4.1379999999999999</v>
      </c>
      <c r="FY34" s="2"/>
      <c r="FZ34" s="5"/>
      <c r="GA34" s="58"/>
      <c r="GB34" s="57"/>
      <c r="GC34" s="4"/>
      <c r="GD34" s="2"/>
      <c r="GE34" s="58"/>
      <c r="GF34" s="57"/>
      <c r="GG34" s="2"/>
      <c r="GH34" s="5"/>
      <c r="GI34" s="58">
        <v>42079</v>
      </c>
      <c r="GJ34" s="57">
        <v>3.8330000000000002</v>
      </c>
      <c r="GK34" s="4"/>
      <c r="GL34" s="5"/>
      <c r="GM34" s="58">
        <v>42079</v>
      </c>
      <c r="GN34" s="57">
        <v>4.048</v>
      </c>
      <c r="GO34" s="4"/>
      <c r="GP34" s="2"/>
      <c r="GQ34" s="58">
        <v>42079</v>
      </c>
      <c r="GR34" s="57">
        <v>4.335</v>
      </c>
      <c r="GS34" s="2"/>
      <c r="GT34" s="5"/>
      <c r="GU34" s="58">
        <v>42079</v>
      </c>
      <c r="GV34" s="57">
        <v>4.5830000000000002</v>
      </c>
      <c r="GW34" s="4"/>
      <c r="GX34" s="2"/>
      <c r="GY34" s="58"/>
      <c r="GZ34" s="57"/>
      <c r="HA34" s="2"/>
      <c r="HB34" s="5"/>
      <c r="HC34" s="58">
        <v>42079</v>
      </c>
      <c r="HD34" s="57">
        <v>4.2880000000000003</v>
      </c>
      <c r="HE34" s="4"/>
      <c r="HF34" s="2"/>
      <c r="HG34" s="58">
        <v>42079</v>
      </c>
      <c r="HH34" s="57">
        <v>4.7069999999999999</v>
      </c>
      <c r="HI34" s="2"/>
      <c r="HJ34" s="5"/>
      <c r="HK34" s="58">
        <v>42079</v>
      </c>
      <c r="HL34" s="57">
        <v>4.8680000000000003</v>
      </c>
      <c r="HM34" s="4"/>
    </row>
    <row r="35" spans="2:252" x14ac:dyDescent="0.25">
      <c r="B35" s="5"/>
      <c r="C35" s="58">
        <v>42080</v>
      </c>
      <c r="D35" s="2">
        <v>3.972</v>
      </c>
      <c r="E35" s="2"/>
      <c r="F35" s="5"/>
      <c r="G35" s="58">
        <v>42080</v>
      </c>
      <c r="H35" s="2">
        <v>4.0869999999999997</v>
      </c>
      <c r="I35" s="4"/>
      <c r="J35" s="2"/>
      <c r="K35" s="58">
        <v>42080</v>
      </c>
      <c r="L35" s="57">
        <v>4</v>
      </c>
      <c r="M35" s="4"/>
      <c r="N35" s="5"/>
      <c r="O35" s="58">
        <v>42080</v>
      </c>
      <c r="P35" s="2">
        <v>3.98</v>
      </c>
      <c r="Q35" s="4"/>
      <c r="R35" s="2"/>
      <c r="S35" s="58">
        <v>42080</v>
      </c>
      <c r="T35" s="2">
        <v>4.2809999999999997</v>
      </c>
      <c r="U35" s="2"/>
      <c r="V35" s="5"/>
      <c r="W35" s="58">
        <v>42080</v>
      </c>
      <c r="X35" s="2">
        <v>4.4470000000000001</v>
      </c>
      <c r="Y35" s="4"/>
      <c r="Z35" s="2"/>
      <c r="AA35" s="58"/>
      <c r="AB35" s="2"/>
      <c r="AC35" s="2"/>
      <c r="AD35" s="5"/>
      <c r="AE35" s="58">
        <v>42080</v>
      </c>
      <c r="AF35" s="2">
        <v>4.2210000000000001</v>
      </c>
      <c r="AG35" s="4"/>
      <c r="AH35" s="2"/>
      <c r="AI35" s="58">
        <v>42080</v>
      </c>
      <c r="AJ35" s="2">
        <v>4.2859999999999996</v>
      </c>
      <c r="AK35" s="4"/>
      <c r="AL35" s="2"/>
      <c r="AM35" s="58">
        <v>42080</v>
      </c>
      <c r="AN35" s="57">
        <v>4.5809999999999995</v>
      </c>
      <c r="AO35" s="4"/>
      <c r="AP35" s="2"/>
      <c r="AQ35" s="58">
        <v>42080</v>
      </c>
      <c r="AR35" s="2">
        <v>4.7910000000000004</v>
      </c>
      <c r="AS35" s="2"/>
      <c r="AT35" s="5"/>
      <c r="AU35" s="58">
        <v>42080</v>
      </c>
      <c r="AV35" s="2">
        <v>4.9240000000000004</v>
      </c>
      <c r="AW35" s="4"/>
      <c r="AX35" s="2"/>
      <c r="AY35" s="58"/>
      <c r="AZ35" s="2"/>
      <c r="BA35" s="2"/>
      <c r="BB35" s="5"/>
      <c r="BC35" s="58">
        <v>42080</v>
      </c>
      <c r="BD35" s="2">
        <v>4.2949999999999999</v>
      </c>
      <c r="BE35" s="4"/>
      <c r="BF35" s="2"/>
      <c r="BG35" s="58">
        <v>42080</v>
      </c>
      <c r="BH35" s="2">
        <v>4.6459999999999999</v>
      </c>
      <c r="BI35" s="2"/>
      <c r="BJ35" s="5"/>
      <c r="BK35" s="58">
        <v>42080</v>
      </c>
      <c r="BL35" s="2">
        <v>4.7640000000000002</v>
      </c>
      <c r="BM35" s="4"/>
      <c r="BN35" s="2"/>
      <c r="BO35" s="58">
        <v>42080</v>
      </c>
      <c r="BP35" s="2">
        <v>5.2050000000000001</v>
      </c>
      <c r="BQ35" s="2"/>
      <c r="BR35" s="5"/>
      <c r="BS35" s="58"/>
      <c r="BT35" s="2"/>
      <c r="BU35" s="4"/>
      <c r="BV35" s="2"/>
      <c r="BW35" s="58"/>
      <c r="BX35" s="2"/>
      <c r="BY35" s="2"/>
      <c r="BZ35" s="5"/>
      <c r="CA35" s="58">
        <v>42080</v>
      </c>
      <c r="CB35" s="2">
        <v>4.9420000000000002</v>
      </c>
      <c r="CC35" s="4"/>
      <c r="CD35" s="2"/>
      <c r="CE35" s="58">
        <v>42080</v>
      </c>
      <c r="CF35" s="57">
        <v>4.8970000000000002</v>
      </c>
      <c r="CG35" s="2"/>
      <c r="CH35" s="5"/>
      <c r="CI35" s="58"/>
      <c r="CJ35" s="57"/>
      <c r="CK35" s="4"/>
      <c r="CL35" s="58"/>
      <c r="CM35" s="58">
        <v>42080</v>
      </c>
      <c r="CN35" s="57">
        <v>4.5190000000000001</v>
      </c>
      <c r="CO35" s="2"/>
      <c r="CP35" s="103"/>
      <c r="CQ35" s="58">
        <v>42080</v>
      </c>
      <c r="CR35" s="57">
        <v>4.694</v>
      </c>
      <c r="CS35" s="4"/>
      <c r="CT35" s="103"/>
      <c r="CU35" s="58">
        <v>42080</v>
      </c>
      <c r="CV35" s="57">
        <v>4.6159999999999997</v>
      </c>
      <c r="CW35" s="4"/>
      <c r="CX35" s="58"/>
      <c r="CY35" s="58">
        <v>42080</v>
      </c>
      <c r="CZ35" s="57">
        <v>4.7130000000000001</v>
      </c>
      <c r="DA35" s="2"/>
      <c r="DB35" s="5"/>
      <c r="DC35" s="58"/>
      <c r="DD35" s="2"/>
      <c r="DE35" s="4"/>
      <c r="DF35" s="2"/>
      <c r="DG35" s="58">
        <v>42080</v>
      </c>
      <c r="DH35" s="57">
        <v>4.4409999999999998</v>
      </c>
      <c r="DI35" s="2"/>
      <c r="DJ35" s="5"/>
      <c r="DK35" s="58">
        <v>42080</v>
      </c>
      <c r="DL35" s="57">
        <v>4.5449999999999999</v>
      </c>
      <c r="DM35" s="4"/>
      <c r="DN35" s="2"/>
      <c r="DO35" s="58">
        <v>42080</v>
      </c>
      <c r="DP35" s="57">
        <v>4.7130000000000001</v>
      </c>
      <c r="DQ35" s="2"/>
      <c r="DR35" s="5"/>
      <c r="DS35" s="58">
        <v>42080</v>
      </c>
      <c r="DT35" s="57">
        <v>3.8970000000000002</v>
      </c>
      <c r="DU35" s="4"/>
      <c r="DV35" s="5"/>
      <c r="DW35" s="58">
        <v>42080</v>
      </c>
      <c r="DX35" s="57">
        <v>4.032</v>
      </c>
      <c r="DY35" s="4"/>
      <c r="DZ35" s="5"/>
      <c r="EA35" s="58">
        <v>42080</v>
      </c>
      <c r="EB35" s="57">
        <v>4.1399999999999997</v>
      </c>
      <c r="EC35" s="4"/>
      <c r="ED35" s="2"/>
      <c r="EE35" s="58">
        <v>42080</v>
      </c>
      <c r="EF35" s="57">
        <v>4.2140000000000004</v>
      </c>
      <c r="EG35" s="2"/>
      <c r="EH35" s="5"/>
      <c r="EI35" s="58">
        <v>42080</v>
      </c>
      <c r="EJ35" s="57">
        <v>4.2379999999999995</v>
      </c>
      <c r="EK35" s="4"/>
      <c r="EL35" s="5"/>
      <c r="EM35" s="58">
        <v>42080</v>
      </c>
      <c r="EN35" s="57">
        <v>4.4989999999999997</v>
      </c>
      <c r="EO35" s="4"/>
      <c r="EP35" s="5"/>
      <c r="EQ35" s="58">
        <v>42080</v>
      </c>
      <c r="ER35" s="57">
        <v>4.8719999999999999</v>
      </c>
      <c r="ES35" s="4"/>
      <c r="ET35" s="2"/>
      <c r="EU35" s="58"/>
      <c r="EV35" s="57"/>
      <c r="EW35" s="2"/>
      <c r="EX35" s="5"/>
      <c r="EY35" s="58">
        <v>42080</v>
      </c>
      <c r="EZ35" s="57">
        <v>4.0780000000000003</v>
      </c>
      <c r="FA35" s="4"/>
      <c r="FB35" s="2"/>
      <c r="FC35" s="58">
        <v>42080</v>
      </c>
      <c r="FD35" s="57">
        <v>4.07</v>
      </c>
      <c r="FE35" s="2"/>
      <c r="FF35" s="5"/>
      <c r="FG35" s="58">
        <v>42080</v>
      </c>
      <c r="FH35" s="57">
        <v>4.0590000000000002</v>
      </c>
      <c r="FI35" s="4"/>
      <c r="FJ35" s="2"/>
      <c r="FK35" s="58">
        <v>42080</v>
      </c>
      <c r="FL35" s="57">
        <v>4.4080000000000004</v>
      </c>
      <c r="FM35" s="2"/>
      <c r="FN35" s="5"/>
      <c r="FO35" s="58"/>
      <c r="FP35" s="57"/>
      <c r="FQ35" s="2"/>
      <c r="FR35" s="5"/>
      <c r="FS35" s="58"/>
      <c r="FT35" s="57"/>
      <c r="FU35" s="4"/>
      <c r="FV35" s="2"/>
      <c r="FW35" s="58">
        <v>42080</v>
      </c>
      <c r="FX35" s="57">
        <v>4.1319999999999997</v>
      </c>
      <c r="FY35" s="2"/>
      <c r="FZ35" s="5"/>
      <c r="GA35" s="58"/>
      <c r="GB35" s="57"/>
      <c r="GC35" s="4"/>
      <c r="GD35" s="2"/>
      <c r="GE35" s="58"/>
      <c r="GF35" s="57"/>
      <c r="GG35" s="2"/>
      <c r="GH35" s="5"/>
      <c r="GI35" s="58">
        <v>42080</v>
      </c>
      <c r="GJ35" s="57">
        <v>3.8279999999999998</v>
      </c>
      <c r="GK35" s="4"/>
      <c r="GL35" s="5"/>
      <c r="GM35" s="58">
        <v>42080</v>
      </c>
      <c r="GN35" s="57">
        <v>4.0410000000000004</v>
      </c>
      <c r="GO35" s="4"/>
      <c r="GP35" s="2"/>
      <c r="GQ35" s="58">
        <v>42080</v>
      </c>
      <c r="GR35" s="57">
        <v>4.3179999999999996</v>
      </c>
      <c r="GS35" s="2"/>
      <c r="GT35" s="5"/>
      <c r="GU35" s="58">
        <v>42080</v>
      </c>
      <c r="GV35" s="57">
        <v>4.5540000000000003</v>
      </c>
      <c r="GW35" s="4"/>
      <c r="GX35" s="2"/>
      <c r="GY35" s="58"/>
      <c r="GZ35" s="57"/>
      <c r="HA35" s="2"/>
      <c r="HB35" s="5"/>
      <c r="HC35" s="58">
        <v>42080</v>
      </c>
      <c r="HD35" s="57">
        <v>4.28</v>
      </c>
      <c r="HE35" s="4"/>
      <c r="HF35" s="2"/>
      <c r="HG35" s="58">
        <v>42080</v>
      </c>
      <c r="HH35" s="57">
        <v>4.6909999999999998</v>
      </c>
      <c r="HI35" s="2"/>
      <c r="HJ35" s="5"/>
      <c r="HK35" s="58">
        <v>42080</v>
      </c>
      <c r="HL35" s="57">
        <v>4.843</v>
      </c>
      <c r="HM35" s="4"/>
    </row>
    <row r="36" spans="2:252" x14ac:dyDescent="0.25">
      <c r="B36" s="5"/>
      <c r="C36" s="58">
        <v>42081</v>
      </c>
      <c r="D36" s="2">
        <v>3.96</v>
      </c>
      <c r="E36" s="58"/>
      <c r="F36" s="5"/>
      <c r="G36" s="58">
        <v>42081</v>
      </c>
      <c r="H36" s="2">
        <v>4.0839999999999996</v>
      </c>
      <c r="I36" s="52"/>
      <c r="J36" s="2"/>
      <c r="K36" s="58">
        <v>42081</v>
      </c>
      <c r="L36" s="57">
        <v>3.9790000000000001</v>
      </c>
      <c r="M36" s="52"/>
      <c r="N36" s="103"/>
      <c r="O36" s="58">
        <v>42081</v>
      </c>
      <c r="P36" s="2">
        <v>4.0010000000000003</v>
      </c>
      <c r="Q36" s="52"/>
      <c r="R36" s="58"/>
      <c r="S36" s="58">
        <v>42081</v>
      </c>
      <c r="T36" s="2">
        <v>4.2140000000000004</v>
      </c>
      <c r="U36" s="58"/>
      <c r="V36" s="103"/>
      <c r="W36" s="58">
        <v>42081</v>
      </c>
      <c r="X36" s="2">
        <v>4.3659999999999997</v>
      </c>
      <c r="Y36" s="52"/>
      <c r="Z36" s="2"/>
      <c r="AA36" s="58"/>
      <c r="AB36" s="2"/>
      <c r="AC36" s="58"/>
      <c r="AD36" s="5"/>
      <c r="AE36" s="58">
        <v>42081</v>
      </c>
      <c r="AF36" s="2">
        <v>4.1959999999999997</v>
      </c>
      <c r="AG36" s="52"/>
      <c r="AH36" s="2"/>
      <c r="AI36" s="58">
        <v>42081</v>
      </c>
      <c r="AJ36" s="2">
        <v>4.2629999999999999</v>
      </c>
      <c r="AK36" s="52"/>
      <c r="AL36" s="58"/>
      <c r="AM36" s="58">
        <v>42081</v>
      </c>
      <c r="AN36" s="57">
        <v>4.5289999999999999</v>
      </c>
      <c r="AO36" s="52"/>
      <c r="AP36" s="2"/>
      <c r="AQ36" s="58">
        <v>42081</v>
      </c>
      <c r="AR36" s="2">
        <v>4.7210000000000001</v>
      </c>
      <c r="AS36" s="58"/>
      <c r="AT36" s="5"/>
      <c r="AU36" s="58">
        <v>42081</v>
      </c>
      <c r="AV36" s="2">
        <v>4.859</v>
      </c>
      <c r="AW36" s="52"/>
      <c r="AX36" s="2"/>
      <c r="AY36" s="58"/>
      <c r="AZ36" s="2"/>
      <c r="BA36" s="58"/>
      <c r="BB36" s="5"/>
      <c r="BC36" s="58">
        <v>42081</v>
      </c>
      <c r="BD36" s="2">
        <v>4.2789999999999999</v>
      </c>
      <c r="BE36" s="52"/>
      <c r="BF36" s="2"/>
      <c r="BG36" s="58">
        <v>42081</v>
      </c>
      <c r="BH36" s="2">
        <v>4.5839999999999996</v>
      </c>
      <c r="BI36" s="58"/>
      <c r="BJ36" s="5"/>
      <c r="BK36" s="58">
        <v>42081</v>
      </c>
      <c r="BL36" s="2">
        <v>4.694</v>
      </c>
      <c r="BM36" s="52"/>
      <c r="BN36" s="2"/>
      <c r="BO36" s="58">
        <v>42081</v>
      </c>
      <c r="BP36" s="2">
        <v>5.1180000000000003</v>
      </c>
      <c r="BQ36" s="58"/>
      <c r="BR36" s="5"/>
      <c r="BS36" s="58"/>
      <c r="BT36" s="2"/>
      <c r="BU36" s="52"/>
      <c r="BV36" s="2"/>
      <c r="BW36" s="58"/>
      <c r="BX36" s="2"/>
      <c r="BY36" s="58"/>
      <c r="BZ36" s="5"/>
      <c r="CA36" s="58">
        <v>42081</v>
      </c>
      <c r="CB36" s="2">
        <v>4.8689999999999998</v>
      </c>
      <c r="CC36" s="52"/>
      <c r="CD36" s="58"/>
      <c r="CE36" s="58">
        <v>42081</v>
      </c>
      <c r="CF36" s="57">
        <v>4.8209999999999997</v>
      </c>
      <c r="CG36" s="58"/>
      <c r="CH36" s="5"/>
      <c r="CI36" s="58"/>
      <c r="CJ36" s="57"/>
      <c r="CK36" s="52"/>
      <c r="CL36" s="58"/>
      <c r="CM36" s="58">
        <v>42081</v>
      </c>
      <c r="CN36" s="57">
        <v>4.4800000000000004</v>
      </c>
      <c r="CO36" s="58"/>
      <c r="CP36" s="103"/>
      <c r="CQ36" s="58">
        <v>42081</v>
      </c>
      <c r="CR36" s="57">
        <v>4.6470000000000002</v>
      </c>
      <c r="CS36" s="52"/>
      <c r="CT36" s="103"/>
      <c r="CU36" s="58">
        <v>42081</v>
      </c>
      <c r="CV36" s="57">
        <v>4.5549999999999997</v>
      </c>
      <c r="CW36" s="52"/>
      <c r="CX36" s="58"/>
      <c r="CY36" s="58">
        <v>42081</v>
      </c>
      <c r="CZ36" s="57">
        <v>4.6609999999999996</v>
      </c>
      <c r="DA36" s="58"/>
      <c r="DB36" s="5"/>
      <c r="DC36" s="58"/>
      <c r="DD36" s="2"/>
      <c r="DE36" s="4"/>
      <c r="DF36" s="2"/>
      <c r="DG36" s="58">
        <v>42081</v>
      </c>
      <c r="DH36" s="57">
        <v>4.3780000000000001</v>
      </c>
      <c r="DI36" s="58"/>
      <c r="DJ36" s="5"/>
      <c r="DK36" s="58">
        <v>42081</v>
      </c>
      <c r="DL36" s="57">
        <v>4.4969999999999999</v>
      </c>
      <c r="DM36" s="52"/>
      <c r="DN36" s="2"/>
      <c r="DO36" s="58">
        <v>42081</v>
      </c>
      <c r="DP36" s="57">
        <v>4.6500000000000004</v>
      </c>
      <c r="DQ36" s="58"/>
      <c r="DR36" s="5"/>
      <c r="DS36" s="58">
        <v>42081</v>
      </c>
      <c r="DT36" s="57">
        <v>3.863</v>
      </c>
      <c r="DU36" s="52"/>
      <c r="DV36" s="5"/>
      <c r="DW36" s="58">
        <v>42081</v>
      </c>
      <c r="DX36" s="57">
        <v>3.972</v>
      </c>
      <c r="DY36" s="52"/>
      <c r="DZ36" s="5"/>
      <c r="EA36" s="58">
        <v>42081</v>
      </c>
      <c r="EB36" s="57">
        <v>4.0759999999999996</v>
      </c>
      <c r="EC36" s="52"/>
      <c r="ED36" s="2"/>
      <c r="EE36" s="58">
        <v>42081</v>
      </c>
      <c r="EF36" s="57">
        <v>4.1470000000000002</v>
      </c>
      <c r="EG36" s="58"/>
      <c r="EH36" s="5"/>
      <c r="EI36" s="58">
        <v>42081</v>
      </c>
      <c r="EJ36" s="57">
        <v>4.17</v>
      </c>
      <c r="EK36" s="52"/>
      <c r="EL36" s="5"/>
      <c r="EM36" s="58">
        <v>42081</v>
      </c>
      <c r="EN36" s="57">
        <v>4.4130000000000003</v>
      </c>
      <c r="EO36" s="52"/>
      <c r="EP36" s="5"/>
      <c r="EQ36" s="58">
        <v>42081</v>
      </c>
      <c r="ER36" s="57">
        <v>4.774</v>
      </c>
      <c r="ES36" s="52"/>
      <c r="ET36" s="2"/>
      <c r="EU36" s="58"/>
      <c r="EV36" s="57"/>
      <c r="EW36" s="58"/>
      <c r="EX36" s="103"/>
      <c r="EY36" s="58">
        <v>42081</v>
      </c>
      <c r="EZ36" s="57">
        <v>4.0250000000000004</v>
      </c>
      <c r="FA36" s="52"/>
      <c r="FB36" s="58"/>
      <c r="FC36" s="58">
        <v>42081</v>
      </c>
      <c r="FD36" s="57">
        <v>4.024</v>
      </c>
      <c r="FE36" s="58"/>
      <c r="FF36" s="5"/>
      <c r="FG36" s="58">
        <v>42081</v>
      </c>
      <c r="FH36" s="57">
        <v>4.0629999999999997</v>
      </c>
      <c r="FI36" s="52"/>
      <c r="FJ36" s="58"/>
      <c r="FK36" s="58">
        <v>42081</v>
      </c>
      <c r="FL36" s="57">
        <v>4.343</v>
      </c>
      <c r="FM36" s="58"/>
      <c r="FN36" s="103"/>
      <c r="FO36" s="58"/>
      <c r="FP36" s="57"/>
      <c r="FQ36" s="58"/>
      <c r="FR36" s="103"/>
      <c r="FS36" s="58"/>
      <c r="FT36" s="57"/>
      <c r="FU36" s="52"/>
      <c r="FV36" s="2"/>
      <c r="FW36" s="58">
        <v>42081</v>
      </c>
      <c r="FX36" s="57">
        <v>4.0880000000000001</v>
      </c>
      <c r="FY36" s="58"/>
      <c r="FZ36" s="5"/>
      <c r="GA36" s="58"/>
      <c r="GB36" s="57"/>
      <c r="GC36" s="52"/>
      <c r="GD36" s="2"/>
      <c r="GE36" s="58"/>
      <c r="GF36" s="57"/>
      <c r="GG36" s="58"/>
      <c r="GH36" s="5"/>
      <c r="GI36" s="58">
        <v>42081</v>
      </c>
      <c r="GJ36" s="57">
        <v>3.8090000000000002</v>
      </c>
      <c r="GK36" s="52"/>
      <c r="GL36" s="5"/>
      <c r="GM36" s="58">
        <v>42081</v>
      </c>
      <c r="GN36" s="57">
        <v>3.9910000000000001</v>
      </c>
      <c r="GO36" s="52"/>
      <c r="GP36" s="2"/>
      <c r="GQ36" s="58">
        <v>42081</v>
      </c>
      <c r="GR36" s="57">
        <v>4.25</v>
      </c>
      <c r="GS36" s="58"/>
      <c r="GT36" s="5"/>
      <c r="GU36" s="58">
        <v>42081</v>
      </c>
      <c r="GV36" s="57">
        <v>4.4729999999999999</v>
      </c>
      <c r="GW36" s="52"/>
      <c r="GX36" s="2"/>
      <c r="GY36" s="58"/>
      <c r="GZ36" s="57"/>
      <c r="HA36" s="58"/>
      <c r="HB36" s="5"/>
      <c r="HC36" s="58">
        <v>42081</v>
      </c>
      <c r="HD36" s="57">
        <v>4.2480000000000002</v>
      </c>
      <c r="HE36" s="52"/>
      <c r="HF36" s="2"/>
      <c r="HG36" s="58">
        <v>42081</v>
      </c>
      <c r="HH36" s="57">
        <v>4.6109999999999998</v>
      </c>
      <c r="HI36" s="58"/>
      <c r="HJ36" s="5"/>
      <c r="HK36" s="58">
        <v>42081</v>
      </c>
      <c r="HL36" s="57">
        <v>4.7640000000000002</v>
      </c>
      <c r="HM36" s="52"/>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row>
    <row r="37" spans="2:252" x14ac:dyDescent="0.25">
      <c r="B37" s="5"/>
      <c r="C37" s="58">
        <v>42082</v>
      </c>
      <c r="D37" s="2">
        <v>3.9950000000000001</v>
      </c>
      <c r="E37" s="2"/>
      <c r="F37" s="5"/>
      <c r="G37" s="58">
        <v>42082</v>
      </c>
      <c r="H37" s="2">
        <v>4.1070000000000002</v>
      </c>
      <c r="I37" s="4"/>
      <c r="J37" s="2"/>
      <c r="K37" s="58">
        <v>42082</v>
      </c>
      <c r="L37" s="57">
        <v>4.0030000000000001</v>
      </c>
      <c r="M37" s="4"/>
      <c r="N37" s="5"/>
      <c r="O37" s="58">
        <v>42082</v>
      </c>
      <c r="P37" s="2">
        <v>4.032</v>
      </c>
      <c r="Q37" s="4"/>
      <c r="R37" s="2"/>
      <c r="S37" s="58">
        <v>42082</v>
      </c>
      <c r="T37" s="2">
        <v>4.2249999999999996</v>
      </c>
      <c r="U37" s="2"/>
      <c r="V37" s="5"/>
      <c r="W37" s="58">
        <v>42082</v>
      </c>
      <c r="X37" s="2">
        <v>4.399</v>
      </c>
      <c r="Y37" s="4"/>
      <c r="Z37" s="2"/>
      <c r="AA37" s="58"/>
      <c r="AB37" s="2"/>
      <c r="AC37" s="2"/>
      <c r="AD37" s="5"/>
      <c r="AE37" s="58">
        <v>42082</v>
      </c>
      <c r="AF37" s="2">
        <v>4.2379999999999995</v>
      </c>
      <c r="AG37" s="4"/>
      <c r="AH37" s="2"/>
      <c r="AI37" s="58">
        <v>42082</v>
      </c>
      <c r="AJ37" s="2">
        <v>4.2750000000000004</v>
      </c>
      <c r="AK37" s="4"/>
      <c r="AL37" s="2"/>
      <c r="AM37" s="58">
        <v>42082</v>
      </c>
      <c r="AN37" s="57">
        <v>4.6370000000000005</v>
      </c>
      <c r="AO37" s="4"/>
      <c r="AP37" s="2"/>
      <c r="AQ37" s="58">
        <v>42082</v>
      </c>
      <c r="AR37" s="2">
        <v>4.7379999999999995</v>
      </c>
      <c r="AS37" s="2"/>
      <c r="AT37" s="5"/>
      <c r="AU37" s="58">
        <v>42082</v>
      </c>
      <c r="AV37" s="2">
        <v>5.048</v>
      </c>
      <c r="AW37" s="4"/>
      <c r="AX37" s="2"/>
      <c r="AY37" s="58"/>
      <c r="AZ37" s="2"/>
      <c r="BA37" s="2"/>
      <c r="BB37" s="5"/>
      <c r="BC37" s="58">
        <v>42082</v>
      </c>
      <c r="BD37" s="2">
        <v>4.2839999999999998</v>
      </c>
      <c r="BE37" s="4"/>
      <c r="BF37" s="2"/>
      <c r="BG37" s="58">
        <v>42082</v>
      </c>
      <c r="BH37" s="2">
        <v>4.5809999999999995</v>
      </c>
      <c r="BI37" s="2"/>
      <c r="BJ37" s="5"/>
      <c r="BK37" s="58">
        <v>42082</v>
      </c>
      <c r="BL37" s="2">
        <v>4.7069999999999999</v>
      </c>
      <c r="BM37" s="4"/>
      <c r="BN37" s="2"/>
      <c r="BO37" s="58">
        <v>42082</v>
      </c>
      <c r="BP37" s="2">
        <v>5.0970000000000004</v>
      </c>
      <c r="BQ37" s="2"/>
      <c r="BR37" s="5"/>
      <c r="BS37" s="58"/>
      <c r="BT37" s="2"/>
      <c r="BU37" s="4"/>
      <c r="BV37" s="2"/>
      <c r="BW37" s="58"/>
      <c r="BX37" s="2"/>
      <c r="BY37" s="2"/>
      <c r="BZ37" s="5"/>
      <c r="CA37" s="58">
        <v>42082</v>
      </c>
      <c r="CB37" s="2">
        <v>4.8469999999999995</v>
      </c>
      <c r="CC37" s="4"/>
      <c r="CD37" s="2"/>
      <c r="CE37" s="58">
        <v>42082</v>
      </c>
      <c r="CF37" s="57">
        <v>4.83</v>
      </c>
      <c r="CG37" s="2"/>
      <c r="CH37" s="5"/>
      <c r="CI37" s="58"/>
      <c r="CJ37" s="57"/>
      <c r="CK37" s="4"/>
      <c r="CL37" s="58"/>
      <c r="CM37" s="58">
        <v>42082</v>
      </c>
      <c r="CN37" s="57">
        <v>4.5060000000000002</v>
      </c>
      <c r="CO37" s="2"/>
      <c r="CP37" s="103"/>
      <c r="CQ37" s="58">
        <v>42082</v>
      </c>
      <c r="CR37" s="57">
        <v>4.6630000000000003</v>
      </c>
      <c r="CS37" s="4"/>
      <c r="CT37" s="103"/>
      <c r="CU37" s="58">
        <v>42082</v>
      </c>
      <c r="CV37" s="57">
        <v>4.5819999999999999</v>
      </c>
      <c r="CW37" s="4"/>
      <c r="CX37" s="58"/>
      <c r="CY37" s="58">
        <v>42082</v>
      </c>
      <c r="CZ37" s="57">
        <v>4.8899999999999997</v>
      </c>
      <c r="DA37" s="2"/>
      <c r="DB37" s="5"/>
      <c r="DC37" s="58"/>
      <c r="DD37" s="2"/>
      <c r="DE37" s="4"/>
      <c r="DF37" s="2"/>
      <c r="DG37" s="58">
        <v>42082</v>
      </c>
      <c r="DH37" s="57">
        <v>4.3330000000000002</v>
      </c>
      <c r="DI37" s="2"/>
      <c r="DJ37" s="5"/>
      <c r="DK37" s="58">
        <v>42082</v>
      </c>
      <c r="DL37" s="57">
        <v>4.5090000000000003</v>
      </c>
      <c r="DM37" s="4"/>
      <c r="DN37" s="2"/>
      <c r="DO37" s="58">
        <v>42082</v>
      </c>
      <c r="DP37" s="57">
        <v>4.7379999999999995</v>
      </c>
      <c r="DQ37" s="2"/>
      <c r="DR37" s="5"/>
      <c r="DS37" s="58">
        <v>42082</v>
      </c>
      <c r="DT37" s="57">
        <v>3.8810000000000002</v>
      </c>
      <c r="DU37" s="4"/>
      <c r="DV37" s="5"/>
      <c r="DW37" s="58">
        <v>42082</v>
      </c>
      <c r="DX37" s="57">
        <v>3.992</v>
      </c>
      <c r="DY37" s="4"/>
      <c r="DZ37" s="5"/>
      <c r="EA37" s="58">
        <v>42082</v>
      </c>
      <c r="EB37" s="57">
        <v>4.0880000000000001</v>
      </c>
      <c r="EC37" s="4"/>
      <c r="ED37" s="2"/>
      <c r="EE37" s="58">
        <v>42082</v>
      </c>
      <c r="EF37" s="57">
        <v>4.157</v>
      </c>
      <c r="EG37" s="2"/>
      <c r="EH37" s="5"/>
      <c r="EI37" s="58">
        <v>42082</v>
      </c>
      <c r="EJ37" s="57">
        <v>4.2050000000000001</v>
      </c>
      <c r="EK37" s="4"/>
      <c r="EL37" s="5"/>
      <c r="EM37" s="58">
        <v>42082</v>
      </c>
      <c r="EN37" s="57">
        <v>4.4290000000000003</v>
      </c>
      <c r="EO37" s="4"/>
      <c r="EP37" s="5"/>
      <c r="EQ37" s="58">
        <v>42082</v>
      </c>
      <c r="ER37" s="57">
        <v>4.7850000000000001</v>
      </c>
      <c r="ES37" s="4"/>
      <c r="ET37" s="2"/>
      <c r="EU37" s="58"/>
      <c r="EV37" s="57"/>
      <c r="EW37" s="2"/>
      <c r="EX37" s="5"/>
      <c r="EY37" s="58">
        <v>42082</v>
      </c>
      <c r="EZ37" s="57">
        <v>4.117</v>
      </c>
      <c r="FA37" s="4"/>
      <c r="FB37" s="2"/>
      <c r="FC37" s="58">
        <v>42082</v>
      </c>
      <c r="FD37" s="57">
        <v>4.0910000000000002</v>
      </c>
      <c r="FE37" s="2"/>
      <c r="FF37" s="5"/>
      <c r="FG37" s="58">
        <v>42082</v>
      </c>
      <c r="FH37" s="57">
        <v>4.0540000000000003</v>
      </c>
      <c r="FI37" s="4"/>
      <c r="FJ37" s="2"/>
      <c r="FK37" s="58">
        <v>42082</v>
      </c>
      <c r="FL37" s="57">
        <v>4.3490000000000002</v>
      </c>
      <c r="FM37" s="2"/>
      <c r="FN37" s="5"/>
      <c r="FO37" s="58"/>
      <c r="FP37" s="57"/>
      <c r="FQ37" s="2"/>
      <c r="FR37" s="5"/>
      <c r="FS37" s="58"/>
      <c r="FT37" s="57"/>
      <c r="FU37" s="4"/>
      <c r="FV37" s="2"/>
      <c r="FW37" s="58">
        <v>42082</v>
      </c>
      <c r="FX37" s="57">
        <v>4.1020000000000003</v>
      </c>
      <c r="FY37" s="2"/>
      <c r="FZ37" s="5"/>
      <c r="GA37" s="58"/>
      <c r="GB37" s="57"/>
      <c r="GC37" s="4"/>
      <c r="GD37" s="2"/>
      <c r="GE37" s="58"/>
      <c r="GF37" s="57"/>
      <c r="GG37" s="2"/>
      <c r="GH37" s="5"/>
      <c r="GI37" s="58">
        <v>42082</v>
      </c>
      <c r="GJ37" s="57">
        <v>3.8330000000000002</v>
      </c>
      <c r="GK37" s="4"/>
      <c r="GL37" s="5"/>
      <c r="GM37" s="58">
        <v>42082</v>
      </c>
      <c r="GN37" s="57">
        <v>4.0019999999999998</v>
      </c>
      <c r="GO37" s="4"/>
      <c r="GP37" s="2"/>
      <c r="GQ37" s="58">
        <v>42082</v>
      </c>
      <c r="GR37" s="57">
        <v>4.2620000000000005</v>
      </c>
      <c r="GS37" s="2"/>
      <c r="GT37" s="5"/>
      <c r="GU37" s="58">
        <v>42082</v>
      </c>
      <c r="GV37" s="57">
        <v>4.4790000000000001</v>
      </c>
      <c r="GW37" s="4"/>
      <c r="GX37" s="2"/>
      <c r="GY37" s="58"/>
      <c r="GZ37" s="57"/>
      <c r="HA37" s="2"/>
      <c r="HB37" s="5"/>
      <c r="HC37" s="58">
        <v>42082</v>
      </c>
      <c r="HD37" s="57">
        <v>4.2690000000000001</v>
      </c>
      <c r="HE37" s="4"/>
      <c r="HF37" s="2"/>
      <c r="HG37" s="58">
        <v>42082</v>
      </c>
      <c r="HH37" s="57">
        <v>4.6239999999999997</v>
      </c>
      <c r="HI37" s="2"/>
      <c r="HJ37" s="5"/>
      <c r="HK37" s="58">
        <v>42082</v>
      </c>
      <c r="HL37" s="57">
        <v>4.7830000000000004</v>
      </c>
      <c r="HM37" s="4"/>
    </row>
    <row r="38" spans="2:252" x14ac:dyDescent="0.25">
      <c r="B38" s="5"/>
      <c r="C38" s="58">
        <v>42083</v>
      </c>
      <c r="D38" s="2">
        <v>3.9859999999999998</v>
      </c>
      <c r="E38" s="2"/>
      <c r="F38" s="5"/>
      <c r="G38" s="58">
        <v>42083</v>
      </c>
      <c r="H38" s="2">
        <v>4.1100000000000003</v>
      </c>
      <c r="I38" s="4"/>
      <c r="J38" s="2"/>
      <c r="K38" s="58">
        <v>42083</v>
      </c>
      <c r="L38" s="57">
        <v>3.9990000000000001</v>
      </c>
      <c r="M38" s="4"/>
      <c r="N38" s="5"/>
      <c r="O38" s="58">
        <v>42083</v>
      </c>
      <c r="P38" s="2">
        <v>4.0380000000000003</v>
      </c>
      <c r="Q38" s="4"/>
      <c r="R38" s="2"/>
      <c r="S38" s="58">
        <v>42083</v>
      </c>
      <c r="T38" s="2">
        <v>4.2329999999999997</v>
      </c>
      <c r="U38" s="2"/>
      <c r="V38" s="5"/>
      <c r="W38" s="58">
        <v>42083</v>
      </c>
      <c r="X38" s="2">
        <v>4.4059999999999997</v>
      </c>
      <c r="Y38" s="4"/>
      <c r="Z38" s="2"/>
      <c r="AA38" s="58"/>
      <c r="AB38" s="2"/>
      <c r="AC38" s="2"/>
      <c r="AD38" s="5"/>
      <c r="AE38" s="58">
        <v>42083</v>
      </c>
      <c r="AF38" s="2">
        <v>4.2350000000000003</v>
      </c>
      <c r="AG38" s="4"/>
      <c r="AH38" s="2"/>
      <c r="AI38" s="58">
        <v>42083</v>
      </c>
      <c r="AJ38" s="2">
        <v>4.2809999999999997</v>
      </c>
      <c r="AK38" s="4"/>
      <c r="AL38" s="2"/>
      <c r="AM38" s="58">
        <v>42083</v>
      </c>
      <c r="AN38" s="57">
        <v>4.6479999999999997</v>
      </c>
      <c r="AO38" s="4"/>
      <c r="AP38" s="2"/>
      <c r="AQ38" s="58">
        <v>42083</v>
      </c>
      <c r="AR38" s="2">
        <v>4.7469999999999999</v>
      </c>
      <c r="AS38" s="2"/>
      <c r="AT38" s="5"/>
      <c r="AU38" s="58">
        <v>42083</v>
      </c>
      <c r="AV38" s="2">
        <v>5.0599999999999996</v>
      </c>
      <c r="AW38" s="4"/>
      <c r="AX38" s="2"/>
      <c r="AY38" s="58"/>
      <c r="AZ38" s="2"/>
      <c r="BA38" s="2"/>
      <c r="BB38" s="5"/>
      <c r="BC38" s="58">
        <v>42083</v>
      </c>
      <c r="BD38" s="2">
        <v>4.2859999999999996</v>
      </c>
      <c r="BE38" s="4"/>
      <c r="BF38" s="2"/>
      <c r="BG38" s="58">
        <v>42083</v>
      </c>
      <c r="BH38" s="2">
        <v>4.5880000000000001</v>
      </c>
      <c r="BI38" s="2"/>
      <c r="BJ38" s="5"/>
      <c r="BK38" s="58">
        <v>42083</v>
      </c>
      <c r="BL38" s="2">
        <v>4.7149999999999999</v>
      </c>
      <c r="BM38" s="4"/>
      <c r="BN38" s="2"/>
      <c r="BO38" s="58">
        <v>42083</v>
      </c>
      <c r="BP38" s="2">
        <v>5.1340000000000003</v>
      </c>
      <c r="BQ38" s="2"/>
      <c r="BR38" s="5"/>
      <c r="BS38" s="58"/>
      <c r="BT38" s="2"/>
      <c r="BU38" s="4"/>
      <c r="BV38" s="2"/>
      <c r="BW38" s="58"/>
      <c r="BX38" s="2"/>
      <c r="BY38" s="2"/>
      <c r="BZ38" s="5"/>
      <c r="CA38" s="58">
        <v>42083</v>
      </c>
      <c r="CB38" s="2">
        <v>4.8929999999999998</v>
      </c>
      <c r="CC38" s="4"/>
      <c r="CD38" s="2"/>
      <c r="CE38" s="58">
        <v>42083</v>
      </c>
      <c r="CF38" s="57">
        <v>4.8380000000000001</v>
      </c>
      <c r="CG38" s="2"/>
      <c r="CH38" s="5"/>
      <c r="CI38" s="58"/>
      <c r="CJ38" s="57"/>
      <c r="CK38" s="4"/>
      <c r="CL38" s="58"/>
      <c r="CM38" s="58">
        <v>42083</v>
      </c>
      <c r="CN38" s="57">
        <v>4.5110000000000001</v>
      </c>
      <c r="CO38" s="2"/>
      <c r="CP38" s="103"/>
      <c r="CQ38" s="58">
        <v>42083</v>
      </c>
      <c r="CR38" s="57">
        <v>4.6690000000000005</v>
      </c>
      <c r="CS38" s="4"/>
      <c r="CT38" s="103"/>
      <c r="CU38" s="58">
        <v>42083</v>
      </c>
      <c r="CV38" s="57">
        <v>4.58</v>
      </c>
      <c r="CW38" s="4"/>
      <c r="CX38" s="58"/>
      <c r="CY38" s="58">
        <v>42083</v>
      </c>
      <c r="CZ38" s="57">
        <v>4.9030000000000005</v>
      </c>
      <c r="DA38" s="2"/>
      <c r="DB38" s="5"/>
      <c r="DC38" s="58"/>
      <c r="DD38" s="2"/>
      <c r="DE38" s="4"/>
      <c r="DF38" s="2"/>
      <c r="DG38" s="58">
        <v>42083</v>
      </c>
      <c r="DH38" s="57">
        <v>4.3179999999999996</v>
      </c>
      <c r="DI38" s="2"/>
      <c r="DJ38" s="5"/>
      <c r="DK38" s="58">
        <v>42083</v>
      </c>
      <c r="DL38" s="57">
        <v>4.5140000000000002</v>
      </c>
      <c r="DM38" s="4"/>
      <c r="DN38" s="2"/>
      <c r="DO38" s="58">
        <v>42083</v>
      </c>
      <c r="DP38" s="57">
        <v>4.74</v>
      </c>
      <c r="DQ38" s="2"/>
      <c r="DR38" s="5"/>
      <c r="DS38" s="58">
        <v>42083</v>
      </c>
      <c r="DT38" s="57">
        <v>3.887</v>
      </c>
      <c r="DU38" s="4"/>
      <c r="DV38" s="5"/>
      <c r="DW38" s="58">
        <v>42083</v>
      </c>
      <c r="DX38" s="57">
        <v>3.9990000000000001</v>
      </c>
      <c r="DY38" s="4"/>
      <c r="DZ38" s="5"/>
      <c r="EA38" s="58">
        <v>42083</v>
      </c>
      <c r="EB38" s="57">
        <v>4.0949999999999998</v>
      </c>
      <c r="EC38" s="4"/>
      <c r="ED38" s="2"/>
      <c r="EE38" s="58">
        <v>42083</v>
      </c>
      <c r="EF38" s="57">
        <v>4.1639999999999997</v>
      </c>
      <c r="EG38" s="2"/>
      <c r="EH38" s="5"/>
      <c r="EI38" s="58">
        <v>42083</v>
      </c>
      <c r="EJ38" s="57">
        <v>4.1890000000000001</v>
      </c>
      <c r="EK38" s="4"/>
      <c r="EL38" s="5"/>
      <c r="EM38" s="58">
        <v>42083</v>
      </c>
      <c r="EN38" s="57">
        <v>4.4359999999999999</v>
      </c>
      <c r="EO38" s="4"/>
      <c r="EP38" s="5"/>
      <c r="EQ38" s="58">
        <v>42083</v>
      </c>
      <c r="ER38" s="57">
        <v>4.79</v>
      </c>
      <c r="ES38" s="4"/>
      <c r="ET38" s="2"/>
      <c r="EU38" s="58"/>
      <c r="EV38" s="57"/>
      <c r="EW38" s="2"/>
      <c r="EX38" s="5"/>
      <c r="EY38" s="58">
        <v>42083</v>
      </c>
      <c r="EZ38" s="57">
        <v>4.08</v>
      </c>
      <c r="FA38" s="4"/>
      <c r="FB38" s="2"/>
      <c r="FC38" s="58">
        <v>42083</v>
      </c>
      <c r="FD38" s="57">
        <v>4.0590000000000002</v>
      </c>
      <c r="FE38" s="2"/>
      <c r="FF38" s="5"/>
      <c r="FG38" s="58">
        <v>42083</v>
      </c>
      <c r="FH38" s="57">
        <v>4.0419999999999998</v>
      </c>
      <c r="FI38" s="4"/>
      <c r="FJ38" s="2"/>
      <c r="FK38" s="58">
        <v>42083</v>
      </c>
      <c r="FL38" s="57">
        <v>4.3529999999999998</v>
      </c>
      <c r="FM38" s="2"/>
      <c r="FN38" s="5"/>
      <c r="FO38" s="58"/>
      <c r="FP38" s="57"/>
      <c r="FQ38" s="2"/>
      <c r="FR38" s="5"/>
      <c r="FS38" s="58"/>
      <c r="FT38" s="57"/>
      <c r="FU38" s="4"/>
      <c r="FV38" s="2"/>
      <c r="FW38" s="58">
        <v>42083</v>
      </c>
      <c r="FX38" s="57">
        <v>4.1070000000000002</v>
      </c>
      <c r="FY38" s="2"/>
      <c r="FZ38" s="5"/>
      <c r="GA38" s="58"/>
      <c r="GB38" s="57"/>
      <c r="GC38" s="4"/>
      <c r="GD38" s="2"/>
      <c r="GE38" s="58"/>
      <c r="GF38" s="57"/>
      <c r="GG38" s="2"/>
      <c r="GH38" s="5"/>
      <c r="GI38" s="58">
        <v>42083</v>
      </c>
      <c r="GJ38" s="57">
        <v>3.8289999999999997</v>
      </c>
      <c r="GK38" s="4"/>
      <c r="GL38" s="5"/>
      <c r="GM38" s="58">
        <v>42083</v>
      </c>
      <c r="GN38" s="57">
        <v>4.008</v>
      </c>
      <c r="GO38" s="4"/>
      <c r="GP38" s="2"/>
      <c r="GQ38" s="58">
        <v>42083</v>
      </c>
      <c r="GR38" s="57">
        <v>4.2699999999999996</v>
      </c>
      <c r="GS38" s="2"/>
      <c r="GT38" s="5"/>
      <c r="GU38" s="58">
        <v>42083</v>
      </c>
      <c r="GV38" s="57">
        <v>4.4859999999999998</v>
      </c>
      <c r="GW38" s="4"/>
      <c r="GX38" s="2"/>
      <c r="GY38" s="58"/>
      <c r="GZ38" s="57"/>
      <c r="HA38" s="2"/>
      <c r="HB38" s="5"/>
      <c r="HC38" s="58">
        <v>42083</v>
      </c>
      <c r="HD38" s="57">
        <v>4.2729999999999997</v>
      </c>
      <c r="HE38" s="4"/>
      <c r="HF38" s="2"/>
      <c r="HG38" s="58">
        <v>42083</v>
      </c>
      <c r="HH38" s="57">
        <v>4.6280000000000001</v>
      </c>
      <c r="HI38" s="2"/>
      <c r="HJ38" s="5"/>
      <c r="HK38" s="58">
        <v>42083</v>
      </c>
      <c r="HL38" s="57">
        <v>4.79</v>
      </c>
      <c r="HM38" s="4"/>
    </row>
    <row r="39" spans="2:252" x14ac:dyDescent="0.25">
      <c r="B39" s="5"/>
      <c r="C39" s="58">
        <v>42086</v>
      </c>
      <c r="D39" s="2">
        <v>3.9939999999999998</v>
      </c>
      <c r="E39" s="2"/>
      <c r="F39" s="5"/>
      <c r="G39" s="58">
        <v>42086</v>
      </c>
      <c r="H39" s="2">
        <v>4.1079999999999997</v>
      </c>
      <c r="I39" s="4"/>
      <c r="J39" s="2"/>
      <c r="K39" s="58">
        <v>42086</v>
      </c>
      <c r="L39" s="57">
        <v>3.9830000000000001</v>
      </c>
      <c r="M39" s="4"/>
      <c r="N39" s="5"/>
      <c r="O39" s="58">
        <v>42086</v>
      </c>
      <c r="P39" s="2">
        <v>4.032</v>
      </c>
      <c r="Q39" s="4"/>
      <c r="R39" s="2"/>
      <c r="S39" s="58">
        <v>42086</v>
      </c>
      <c r="T39" s="2">
        <v>4.2309999999999999</v>
      </c>
      <c r="U39" s="2"/>
      <c r="V39" s="5"/>
      <c r="W39" s="58">
        <v>42086</v>
      </c>
      <c r="X39" s="2">
        <v>4.4169999999999998</v>
      </c>
      <c r="Y39" s="4"/>
      <c r="Z39" s="2"/>
      <c r="AA39" s="58"/>
      <c r="AB39" s="2"/>
      <c r="AC39" s="2"/>
      <c r="AD39" s="5"/>
      <c r="AE39" s="58">
        <v>42086</v>
      </c>
      <c r="AF39" s="2">
        <v>4.2379999999999995</v>
      </c>
      <c r="AG39" s="4"/>
      <c r="AH39" s="2"/>
      <c r="AI39" s="58">
        <v>42086</v>
      </c>
      <c r="AJ39" s="2">
        <v>4.28</v>
      </c>
      <c r="AK39" s="4"/>
      <c r="AL39" s="2"/>
      <c r="AM39" s="58">
        <v>42086</v>
      </c>
      <c r="AN39" s="57">
        <v>4.6459999999999999</v>
      </c>
      <c r="AO39" s="4"/>
      <c r="AP39" s="2"/>
      <c r="AQ39" s="58">
        <v>42086</v>
      </c>
      <c r="AR39" s="2">
        <v>4.7430000000000003</v>
      </c>
      <c r="AS39" s="2"/>
      <c r="AT39" s="5"/>
      <c r="AU39" s="58">
        <v>42086</v>
      </c>
      <c r="AV39" s="2">
        <v>5.0549999999999997</v>
      </c>
      <c r="AW39" s="4"/>
      <c r="AX39" s="2"/>
      <c r="AY39" s="58"/>
      <c r="AZ39" s="2"/>
      <c r="BA39" s="2"/>
      <c r="BB39" s="5"/>
      <c r="BC39" s="58">
        <v>42086</v>
      </c>
      <c r="BD39" s="2">
        <v>4.2889999999999997</v>
      </c>
      <c r="BE39" s="4"/>
      <c r="BF39" s="2"/>
      <c r="BG39" s="58">
        <v>42086</v>
      </c>
      <c r="BH39" s="2">
        <v>4.5869999999999997</v>
      </c>
      <c r="BI39" s="2"/>
      <c r="BJ39" s="5"/>
      <c r="BK39" s="58">
        <v>42086</v>
      </c>
      <c r="BL39" s="2">
        <v>4.7119999999999997</v>
      </c>
      <c r="BM39" s="4"/>
      <c r="BN39" s="2"/>
      <c r="BO39" s="58">
        <v>42086</v>
      </c>
      <c r="BP39" s="2">
        <v>5.1340000000000003</v>
      </c>
      <c r="BQ39" s="2"/>
      <c r="BR39" s="5"/>
      <c r="BS39" s="58"/>
      <c r="BT39" s="2"/>
      <c r="BU39" s="4"/>
      <c r="BV39" s="2"/>
      <c r="BW39" s="58"/>
      <c r="BX39" s="2"/>
      <c r="BY39" s="2"/>
      <c r="BZ39" s="5"/>
      <c r="CA39" s="58">
        <v>42086</v>
      </c>
      <c r="CB39" s="2">
        <v>4.8890000000000002</v>
      </c>
      <c r="CC39" s="4"/>
      <c r="CD39" s="2"/>
      <c r="CE39" s="58">
        <v>42086</v>
      </c>
      <c r="CF39" s="57">
        <v>4.8330000000000002</v>
      </c>
      <c r="CG39" s="2"/>
      <c r="CH39" s="5"/>
      <c r="CI39" s="58"/>
      <c r="CJ39" s="57"/>
      <c r="CK39" s="4"/>
      <c r="CL39" s="58"/>
      <c r="CM39" s="58">
        <v>42086</v>
      </c>
      <c r="CN39" s="57">
        <v>4.5110000000000001</v>
      </c>
      <c r="CO39" s="2"/>
      <c r="CP39" s="103"/>
      <c r="CQ39" s="58">
        <v>42086</v>
      </c>
      <c r="CR39" s="57">
        <v>4.6660000000000004</v>
      </c>
      <c r="CS39" s="4"/>
      <c r="CT39" s="103"/>
      <c r="CU39" s="58">
        <v>42086</v>
      </c>
      <c r="CV39" s="57">
        <v>4.5860000000000003</v>
      </c>
      <c r="CW39" s="4"/>
      <c r="CX39" s="58"/>
      <c r="CY39" s="58">
        <v>42086</v>
      </c>
      <c r="CZ39" s="57">
        <v>4.8979999999999997</v>
      </c>
      <c r="DA39" s="2"/>
      <c r="DB39" s="5"/>
      <c r="DC39" s="58"/>
      <c r="DD39" s="2"/>
      <c r="DE39" s="4"/>
      <c r="DF39" s="2"/>
      <c r="DG39" s="58">
        <v>42086</v>
      </c>
      <c r="DH39" s="57">
        <v>4.3360000000000003</v>
      </c>
      <c r="DI39" s="2"/>
      <c r="DJ39" s="5"/>
      <c r="DK39" s="58">
        <v>42086</v>
      </c>
      <c r="DL39" s="57">
        <v>4.5120000000000005</v>
      </c>
      <c r="DM39" s="4"/>
      <c r="DN39" s="2"/>
      <c r="DO39" s="58">
        <v>42086</v>
      </c>
      <c r="DP39" s="57">
        <v>4.7389999999999999</v>
      </c>
      <c r="DQ39" s="2"/>
      <c r="DR39" s="5"/>
      <c r="DS39" s="58">
        <v>42086</v>
      </c>
      <c r="DT39" s="57">
        <v>3.8860000000000001</v>
      </c>
      <c r="DU39" s="4"/>
      <c r="DV39" s="5"/>
      <c r="DW39" s="58">
        <v>42086</v>
      </c>
      <c r="DX39" s="57">
        <v>3.9980000000000002</v>
      </c>
      <c r="DY39" s="4"/>
      <c r="DZ39" s="5"/>
      <c r="EA39" s="58">
        <v>42086</v>
      </c>
      <c r="EB39" s="57">
        <v>4.0949999999999998</v>
      </c>
      <c r="EC39" s="4"/>
      <c r="ED39" s="2"/>
      <c r="EE39" s="58">
        <v>42086</v>
      </c>
      <c r="EF39" s="57">
        <v>4.1619999999999999</v>
      </c>
      <c r="EG39" s="2"/>
      <c r="EH39" s="5"/>
      <c r="EI39" s="58">
        <v>42086</v>
      </c>
      <c r="EJ39" s="57">
        <v>4.1849999999999996</v>
      </c>
      <c r="EK39" s="4"/>
      <c r="EL39" s="5"/>
      <c r="EM39" s="58">
        <v>42086</v>
      </c>
      <c r="EN39" s="57">
        <v>4.4290000000000003</v>
      </c>
      <c r="EO39" s="4"/>
      <c r="EP39" s="5"/>
      <c r="EQ39" s="58">
        <v>42086</v>
      </c>
      <c r="ER39" s="57">
        <v>4.78</v>
      </c>
      <c r="ES39" s="4"/>
      <c r="ET39" s="2"/>
      <c r="EU39" s="58"/>
      <c r="EV39" s="57"/>
      <c r="EW39" s="2"/>
      <c r="EX39" s="5"/>
      <c r="EY39" s="58">
        <v>42086</v>
      </c>
      <c r="EZ39" s="57">
        <v>4.1120000000000001</v>
      </c>
      <c r="FA39" s="4"/>
      <c r="FB39" s="2"/>
      <c r="FC39" s="58">
        <v>42086</v>
      </c>
      <c r="FD39" s="57">
        <v>4.0940000000000003</v>
      </c>
      <c r="FE39" s="2"/>
      <c r="FF39" s="5"/>
      <c r="FG39" s="58">
        <v>42086</v>
      </c>
      <c r="FH39" s="57">
        <v>4.0490000000000004</v>
      </c>
      <c r="FI39" s="4"/>
      <c r="FJ39" s="2"/>
      <c r="FK39" s="58">
        <v>42086</v>
      </c>
      <c r="FL39" s="57">
        <v>4.3739999999999997</v>
      </c>
      <c r="FM39" s="2"/>
      <c r="FN39" s="5"/>
      <c r="FO39" s="58"/>
      <c r="FP39" s="57"/>
      <c r="FQ39" s="2"/>
      <c r="FR39" s="5"/>
      <c r="FS39" s="58"/>
      <c r="FT39" s="57"/>
      <c r="FU39" s="4"/>
      <c r="FV39" s="2"/>
      <c r="FW39" s="58">
        <v>42086</v>
      </c>
      <c r="FX39" s="57">
        <v>4.1059999999999999</v>
      </c>
      <c r="FY39" s="2"/>
      <c r="FZ39" s="5"/>
      <c r="GA39" s="58"/>
      <c r="GB39" s="57"/>
      <c r="GC39" s="4"/>
      <c r="GD39" s="2"/>
      <c r="GE39" s="58"/>
      <c r="GF39" s="57"/>
      <c r="GG39" s="2"/>
      <c r="GH39" s="5"/>
      <c r="GI39" s="58">
        <v>42086</v>
      </c>
      <c r="GJ39" s="57">
        <v>3.8340000000000001</v>
      </c>
      <c r="GK39" s="4"/>
      <c r="GL39" s="5"/>
      <c r="GM39" s="58">
        <v>42086</v>
      </c>
      <c r="GN39" s="57">
        <v>4.0060000000000002</v>
      </c>
      <c r="GO39" s="4"/>
      <c r="GP39" s="2"/>
      <c r="GQ39" s="58">
        <v>42086</v>
      </c>
      <c r="GR39" s="57">
        <v>4.266</v>
      </c>
      <c r="GS39" s="2"/>
      <c r="GT39" s="5"/>
      <c r="GU39" s="58">
        <v>42086</v>
      </c>
      <c r="GV39" s="57">
        <v>4.4800000000000004</v>
      </c>
      <c r="GW39" s="4"/>
      <c r="GX39" s="2"/>
      <c r="GY39" s="58"/>
      <c r="GZ39" s="57"/>
      <c r="HA39" s="2"/>
      <c r="HB39" s="5"/>
      <c r="HC39" s="58">
        <v>42086</v>
      </c>
      <c r="HD39" s="57">
        <v>4.2720000000000002</v>
      </c>
      <c r="HE39" s="4"/>
      <c r="HF39" s="2"/>
      <c r="HG39" s="58">
        <v>42086</v>
      </c>
      <c r="HH39" s="57">
        <v>4.6280000000000001</v>
      </c>
      <c r="HI39" s="2"/>
      <c r="HJ39" s="5"/>
      <c r="HK39" s="58">
        <v>42086</v>
      </c>
      <c r="HL39" s="57">
        <v>4.7859999999999996</v>
      </c>
      <c r="HM39" s="4"/>
    </row>
    <row r="40" spans="2:252" x14ac:dyDescent="0.25">
      <c r="B40" s="5"/>
      <c r="C40" s="58">
        <v>42087</v>
      </c>
      <c r="D40" s="2">
        <v>3.9750000000000001</v>
      </c>
      <c r="E40" s="58"/>
      <c r="F40" s="5"/>
      <c r="G40" s="58">
        <v>42087</v>
      </c>
      <c r="H40" s="2">
        <v>4.1040000000000001</v>
      </c>
      <c r="I40" s="52"/>
      <c r="J40" s="2"/>
      <c r="K40" s="58">
        <v>42087</v>
      </c>
      <c r="L40" s="57">
        <v>3.9950000000000001</v>
      </c>
      <c r="M40" s="52"/>
      <c r="N40" s="103"/>
      <c r="O40" s="58">
        <v>42087</v>
      </c>
      <c r="P40" s="2">
        <v>4.04</v>
      </c>
      <c r="Q40" s="52"/>
      <c r="R40" s="58"/>
      <c r="S40" s="58">
        <v>42087</v>
      </c>
      <c r="T40" s="2">
        <v>4.2210000000000001</v>
      </c>
      <c r="U40" s="58"/>
      <c r="V40" s="103"/>
      <c r="W40" s="58">
        <v>42087</v>
      </c>
      <c r="X40" s="2">
        <v>4.4000000000000004</v>
      </c>
      <c r="Y40" s="52"/>
      <c r="Z40" s="2"/>
      <c r="AA40" s="58"/>
      <c r="AB40" s="2"/>
      <c r="AC40" s="58"/>
      <c r="AD40" s="5"/>
      <c r="AE40" s="58">
        <v>42087</v>
      </c>
      <c r="AF40" s="2">
        <v>4.2329999999999997</v>
      </c>
      <c r="AG40" s="52"/>
      <c r="AH40" s="2"/>
      <c r="AI40" s="58">
        <v>42087</v>
      </c>
      <c r="AJ40" s="2">
        <v>4.2709999999999999</v>
      </c>
      <c r="AK40" s="52"/>
      <c r="AL40" s="58"/>
      <c r="AM40" s="58">
        <v>42087</v>
      </c>
      <c r="AN40" s="57">
        <v>4.6319999999999997</v>
      </c>
      <c r="AO40" s="52"/>
      <c r="AP40" s="2"/>
      <c r="AQ40" s="58">
        <v>42087</v>
      </c>
      <c r="AR40" s="2">
        <v>4.7309999999999999</v>
      </c>
      <c r="AS40" s="58"/>
      <c r="AT40" s="5"/>
      <c r="AU40" s="58">
        <v>42087</v>
      </c>
      <c r="AV40" s="2">
        <v>5.0350000000000001</v>
      </c>
      <c r="AW40" s="52"/>
      <c r="AX40" s="2"/>
      <c r="AY40" s="58"/>
      <c r="AZ40" s="2"/>
      <c r="BA40" s="58"/>
      <c r="BB40" s="5"/>
      <c r="BC40" s="58">
        <v>42087</v>
      </c>
      <c r="BD40" s="2">
        <v>4.28</v>
      </c>
      <c r="BE40" s="52"/>
      <c r="BF40" s="2"/>
      <c r="BG40" s="58">
        <v>42087</v>
      </c>
      <c r="BH40" s="2">
        <v>4.5789999999999997</v>
      </c>
      <c r="BI40" s="58"/>
      <c r="BJ40" s="5"/>
      <c r="BK40" s="58">
        <v>42087</v>
      </c>
      <c r="BL40" s="2">
        <v>4.7</v>
      </c>
      <c r="BM40" s="52"/>
      <c r="BN40" s="2"/>
      <c r="BO40" s="58">
        <v>42087</v>
      </c>
      <c r="BP40" s="2">
        <v>5.1180000000000003</v>
      </c>
      <c r="BQ40" s="58"/>
      <c r="BR40" s="5"/>
      <c r="BS40" s="58"/>
      <c r="BT40" s="2"/>
      <c r="BU40" s="52"/>
      <c r="BV40" s="2"/>
      <c r="BW40" s="58"/>
      <c r="BX40" s="2"/>
      <c r="BY40" s="58"/>
      <c r="BZ40" s="5"/>
      <c r="CA40" s="58">
        <v>42087</v>
      </c>
      <c r="CB40" s="2">
        <v>4.8780000000000001</v>
      </c>
      <c r="CC40" s="52"/>
      <c r="CD40" s="58"/>
      <c r="CE40" s="58">
        <v>42087</v>
      </c>
      <c r="CF40" s="57">
        <v>4.8170000000000002</v>
      </c>
      <c r="CG40" s="58"/>
      <c r="CH40" s="5"/>
      <c r="CI40" s="58"/>
      <c r="CJ40" s="57"/>
      <c r="CK40" s="52"/>
      <c r="CL40" s="58"/>
      <c r="CM40" s="58">
        <v>42087</v>
      </c>
      <c r="CN40" s="57">
        <v>4.5030000000000001</v>
      </c>
      <c r="CO40" s="58"/>
      <c r="CP40" s="103"/>
      <c r="CQ40" s="58">
        <v>42087</v>
      </c>
      <c r="CR40" s="57">
        <v>4.6580000000000004</v>
      </c>
      <c r="CS40" s="52"/>
      <c r="CT40" s="103"/>
      <c r="CU40" s="58">
        <v>42087</v>
      </c>
      <c r="CV40" s="57">
        <v>4.5750000000000002</v>
      </c>
      <c r="CW40" s="52"/>
      <c r="CX40" s="58"/>
      <c r="CY40" s="58">
        <v>42087</v>
      </c>
      <c r="CZ40" s="57">
        <v>4.8870000000000005</v>
      </c>
      <c r="DA40" s="58"/>
      <c r="DB40" s="5"/>
      <c r="DC40" s="58"/>
      <c r="DD40" s="2"/>
      <c r="DE40" s="4"/>
      <c r="DF40" s="2"/>
      <c r="DG40" s="58">
        <v>42087</v>
      </c>
      <c r="DH40" s="57">
        <v>4.3380000000000001</v>
      </c>
      <c r="DI40" s="58"/>
      <c r="DJ40" s="5"/>
      <c r="DK40" s="58">
        <v>42087</v>
      </c>
      <c r="DL40" s="57">
        <v>4.5049999999999999</v>
      </c>
      <c r="DM40" s="52"/>
      <c r="DN40" s="2"/>
      <c r="DO40" s="58">
        <v>42087</v>
      </c>
      <c r="DP40" s="57">
        <v>4.7290000000000001</v>
      </c>
      <c r="DQ40" s="58"/>
      <c r="DR40" s="5"/>
      <c r="DS40" s="58">
        <v>42087</v>
      </c>
      <c r="DT40" s="57">
        <v>3.8780000000000001</v>
      </c>
      <c r="DU40" s="52"/>
      <c r="DV40" s="5"/>
      <c r="DW40" s="58">
        <v>42087</v>
      </c>
      <c r="DX40" s="57">
        <v>3.9889999999999999</v>
      </c>
      <c r="DY40" s="52"/>
      <c r="DZ40" s="5"/>
      <c r="EA40" s="58">
        <v>42087</v>
      </c>
      <c r="EB40" s="57">
        <v>4.0839999999999996</v>
      </c>
      <c r="EC40" s="52"/>
      <c r="ED40" s="2"/>
      <c r="EE40" s="58">
        <v>42087</v>
      </c>
      <c r="EF40" s="57">
        <v>4.1520000000000001</v>
      </c>
      <c r="EG40" s="58"/>
      <c r="EH40" s="5"/>
      <c r="EI40" s="58">
        <v>42087</v>
      </c>
      <c r="EJ40" s="57">
        <v>4.1760000000000002</v>
      </c>
      <c r="EK40" s="52"/>
      <c r="EL40" s="5"/>
      <c r="EM40" s="58">
        <v>42087</v>
      </c>
      <c r="EN40" s="57">
        <v>4.4089999999999998</v>
      </c>
      <c r="EO40" s="52"/>
      <c r="EP40" s="5"/>
      <c r="EQ40" s="58">
        <v>42087</v>
      </c>
      <c r="ER40" s="57">
        <v>4.75</v>
      </c>
      <c r="ES40" s="52"/>
      <c r="ET40" s="2"/>
      <c r="EU40" s="58"/>
      <c r="EV40" s="57"/>
      <c r="EW40" s="58"/>
      <c r="EX40" s="103"/>
      <c r="EY40" s="58">
        <v>42087</v>
      </c>
      <c r="EZ40" s="57">
        <v>4.1100000000000003</v>
      </c>
      <c r="FA40" s="52"/>
      <c r="FB40" s="58"/>
      <c r="FC40" s="58">
        <v>42087</v>
      </c>
      <c r="FD40" s="57">
        <v>4.0830000000000002</v>
      </c>
      <c r="FE40" s="58"/>
      <c r="FF40" s="5"/>
      <c r="FG40" s="58">
        <v>42087</v>
      </c>
      <c r="FH40" s="57">
        <v>4.0629999999999997</v>
      </c>
      <c r="FI40" s="52"/>
      <c r="FJ40" s="58"/>
      <c r="FK40" s="58">
        <v>42087</v>
      </c>
      <c r="FL40" s="57">
        <v>4.3819999999999997</v>
      </c>
      <c r="FM40" s="58"/>
      <c r="FN40" s="103"/>
      <c r="FO40" s="58"/>
      <c r="FP40" s="57"/>
      <c r="FQ40" s="58"/>
      <c r="FR40" s="103"/>
      <c r="FS40" s="58"/>
      <c r="FT40" s="57"/>
      <c r="FU40" s="52"/>
      <c r="FV40" s="2"/>
      <c r="FW40" s="58">
        <v>42087</v>
      </c>
      <c r="FX40" s="57">
        <v>4.101</v>
      </c>
      <c r="FY40" s="58"/>
      <c r="FZ40" s="5"/>
      <c r="GA40" s="58"/>
      <c r="GB40" s="57"/>
      <c r="GC40" s="52"/>
      <c r="GD40" s="2"/>
      <c r="GE40" s="58"/>
      <c r="GF40" s="57"/>
      <c r="GG40" s="58"/>
      <c r="GH40" s="5"/>
      <c r="GI40" s="58">
        <v>42087</v>
      </c>
      <c r="GJ40" s="57">
        <v>3.827</v>
      </c>
      <c r="GK40" s="52"/>
      <c r="GL40" s="5"/>
      <c r="GM40" s="58">
        <v>42087</v>
      </c>
      <c r="GN40" s="57">
        <v>3.9990000000000001</v>
      </c>
      <c r="GO40" s="52"/>
      <c r="GP40" s="2"/>
      <c r="GQ40" s="58">
        <v>42087</v>
      </c>
      <c r="GR40" s="57">
        <v>4.2539999999999996</v>
      </c>
      <c r="GS40" s="58"/>
      <c r="GT40" s="5"/>
      <c r="GU40" s="58">
        <v>42087</v>
      </c>
      <c r="GV40" s="57">
        <v>4.4610000000000003</v>
      </c>
      <c r="GW40" s="52"/>
      <c r="GX40" s="2"/>
      <c r="GY40" s="58"/>
      <c r="GZ40" s="57"/>
      <c r="HA40" s="58"/>
      <c r="HB40" s="5"/>
      <c r="HC40" s="58">
        <v>42087</v>
      </c>
      <c r="HD40" s="57">
        <v>4.2640000000000002</v>
      </c>
      <c r="HE40" s="52"/>
      <c r="HF40" s="2"/>
      <c r="HG40" s="58">
        <v>42087</v>
      </c>
      <c r="HH40" s="57">
        <v>4.6159999999999997</v>
      </c>
      <c r="HI40" s="58"/>
      <c r="HJ40" s="5"/>
      <c r="HK40" s="58">
        <v>42087</v>
      </c>
      <c r="HL40" s="57">
        <v>4.7679999999999998</v>
      </c>
      <c r="HM40" s="52"/>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row>
    <row r="41" spans="2:252" x14ac:dyDescent="0.25">
      <c r="B41" s="5"/>
      <c r="C41" s="58">
        <v>42088</v>
      </c>
      <c r="D41" s="2">
        <v>4.0119999999999996</v>
      </c>
      <c r="E41" s="58"/>
      <c r="F41" s="5"/>
      <c r="G41" s="58">
        <v>42088</v>
      </c>
      <c r="H41" s="2">
        <v>4.0999999999999996</v>
      </c>
      <c r="I41" s="52"/>
      <c r="J41" s="2"/>
      <c r="K41" s="58">
        <v>42088</v>
      </c>
      <c r="L41" s="57">
        <v>3.9729999999999999</v>
      </c>
      <c r="M41" s="52"/>
      <c r="N41" s="103"/>
      <c r="O41" s="58">
        <v>42088</v>
      </c>
      <c r="P41" s="2">
        <v>4.0309999999999997</v>
      </c>
      <c r="Q41" s="52"/>
      <c r="R41" s="58"/>
      <c r="S41" s="58">
        <v>42088</v>
      </c>
      <c r="T41" s="2">
        <v>4.1959999999999997</v>
      </c>
      <c r="U41" s="58"/>
      <c r="V41" s="103"/>
      <c r="W41" s="58">
        <v>42088</v>
      </c>
      <c r="X41" s="2">
        <v>4.3710000000000004</v>
      </c>
      <c r="Y41" s="52"/>
      <c r="Z41" s="2"/>
      <c r="AA41" s="58"/>
      <c r="AB41" s="2"/>
      <c r="AC41" s="58"/>
      <c r="AD41" s="5"/>
      <c r="AE41" s="58">
        <v>42088</v>
      </c>
      <c r="AF41" s="2">
        <v>4.2460000000000004</v>
      </c>
      <c r="AG41" s="52"/>
      <c r="AH41" s="2"/>
      <c r="AI41" s="58">
        <v>42088</v>
      </c>
      <c r="AJ41" s="2">
        <v>4.266</v>
      </c>
      <c r="AK41" s="52"/>
      <c r="AL41" s="58"/>
      <c r="AM41" s="58">
        <v>42088</v>
      </c>
      <c r="AN41" s="57">
        <v>4.609</v>
      </c>
      <c r="AO41" s="52"/>
      <c r="AP41" s="2"/>
      <c r="AQ41" s="58">
        <v>42088</v>
      </c>
      <c r="AR41" s="2">
        <v>4.702</v>
      </c>
      <c r="AS41" s="58"/>
      <c r="AT41" s="5"/>
      <c r="AU41" s="58">
        <v>42088</v>
      </c>
      <c r="AV41" s="2">
        <v>5.0010000000000003</v>
      </c>
      <c r="AW41" s="52"/>
      <c r="AX41" s="2"/>
      <c r="AY41" s="58"/>
      <c r="AZ41" s="2"/>
      <c r="BA41" s="58"/>
      <c r="BB41" s="5"/>
      <c r="BC41" s="58">
        <v>42088</v>
      </c>
      <c r="BD41" s="2">
        <v>4.2780000000000005</v>
      </c>
      <c r="BE41" s="52"/>
      <c r="BF41" s="2"/>
      <c r="BG41" s="58">
        <v>42088</v>
      </c>
      <c r="BH41" s="2">
        <v>4.5579999999999998</v>
      </c>
      <c r="BI41" s="58"/>
      <c r="BJ41" s="5"/>
      <c r="BK41" s="58">
        <v>42088</v>
      </c>
      <c r="BL41" s="2">
        <v>4.673</v>
      </c>
      <c r="BM41" s="52"/>
      <c r="BN41" s="2"/>
      <c r="BO41" s="58">
        <v>42088</v>
      </c>
      <c r="BP41" s="2">
        <v>5.0810000000000004</v>
      </c>
      <c r="BQ41" s="58"/>
      <c r="BR41" s="5"/>
      <c r="BS41" s="58"/>
      <c r="BT41" s="2"/>
      <c r="BU41" s="52"/>
      <c r="BV41" s="2"/>
      <c r="BW41" s="58"/>
      <c r="BX41" s="2"/>
      <c r="BY41" s="58"/>
      <c r="BZ41" s="5"/>
      <c r="CA41" s="58">
        <v>42088</v>
      </c>
      <c r="CB41" s="2">
        <v>4.8479999999999999</v>
      </c>
      <c r="CC41" s="52"/>
      <c r="CD41" s="58"/>
      <c r="CE41" s="58">
        <v>42088</v>
      </c>
      <c r="CF41" s="57">
        <v>4.7889999999999997</v>
      </c>
      <c r="CG41" s="58"/>
      <c r="CH41" s="5"/>
      <c r="CI41" s="58"/>
      <c r="CJ41" s="57"/>
      <c r="CK41" s="52"/>
      <c r="CL41" s="58"/>
      <c r="CM41" s="58">
        <v>42088</v>
      </c>
      <c r="CN41" s="57">
        <v>4.4969999999999999</v>
      </c>
      <c r="CO41" s="58"/>
      <c r="CP41" s="103"/>
      <c r="CQ41" s="58">
        <v>42088</v>
      </c>
      <c r="CR41" s="57">
        <v>4.6420000000000003</v>
      </c>
      <c r="CS41" s="52"/>
      <c r="CT41" s="103"/>
      <c r="CU41" s="58">
        <v>42088</v>
      </c>
      <c r="CV41" s="57">
        <v>4.5540000000000003</v>
      </c>
      <c r="CW41" s="52"/>
      <c r="CX41" s="58"/>
      <c r="CY41" s="58">
        <v>42088</v>
      </c>
      <c r="CZ41" s="57">
        <v>4.8579999999999997</v>
      </c>
      <c r="DA41" s="58"/>
      <c r="DB41" s="5"/>
      <c r="DC41" s="58"/>
      <c r="DD41" s="2"/>
      <c r="DE41" s="4"/>
      <c r="DF41" s="2"/>
      <c r="DG41" s="58">
        <v>42088</v>
      </c>
      <c r="DH41" s="57">
        <v>4.4080000000000004</v>
      </c>
      <c r="DI41" s="58"/>
      <c r="DJ41" s="5"/>
      <c r="DK41" s="58">
        <v>42088</v>
      </c>
      <c r="DL41" s="57">
        <v>4.4939999999999998</v>
      </c>
      <c r="DM41" s="52"/>
      <c r="DN41" s="2"/>
      <c r="DO41" s="58">
        <v>42088</v>
      </c>
      <c r="DP41" s="57">
        <v>4.71</v>
      </c>
      <c r="DQ41" s="58"/>
      <c r="DR41" s="5"/>
      <c r="DS41" s="58">
        <v>42088</v>
      </c>
      <c r="DT41" s="57">
        <v>3.8730000000000002</v>
      </c>
      <c r="DU41" s="52"/>
      <c r="DV41" s="5"/>
      <c r="DW41" s="58">
        <v>42088</v>
      </c>
      <c r="DX41" s="57">
        <v>3.9699999999999998</v>
      </c>
      <c r="DY41" s="52"/>
      <c r="DZ41" s="5"/>
      <c r="EA41" s="58">
        <v>42088</v>
      </c>
      <c r="EB41" s="57">
        <v>4.0460000000000003</v>
      </c>
      <c r="EC41" s="52"/>
      <c r="ED41" s="2"/>
      <c r="EE41" s="58">
        <v>42088</v>
      </c>
      <c r="EF41" s="57">
        <v>4.1280000000000001</v>
      </c>
      <c r="EG41" s="58"/>
      <c r="EH41" s="5"/>
      <c r="EI41" s="58">
        <v>42088</v>
      </c>
      <c r="EJ41" s="57">
        <v>4.1420000000000003</v>
      </c>
      <c r="EK41" s="52"/>
      <c r="EL41" s="5"/>
      <c r="EM41" s="58">
        <v>42088</v>
      </c>
      <c r="EN41" s="57">
        <v>4.3769999999999998</v>
      </c>
      <c r="EO41" s="52"/>
      <c r="EP41" s="5"/>
      <c r="EQ41" s="58">
        <v>42088</v>
      </c>
      <c r="ER41" s="57">
        <v>4.7160000000000002</v>
      </c>
      <c r="ES41" s="52"/>
      <c r="ET41" s="2"/>
      <c r="EU41" s="58"/>
      <c r="EV41" s="57"/>
      <c r="EW41" s="58"/>
      <c r="EX41" s="103"/>
      <c r="EY41" s="58">
        <v>42088</v>
      </c>
      <c r="EZ41" s="57">
        <v>4.0640000000000001</v>
      </c>
      <c r="FA41" s="52"/>
      <c r="FB41" s="58"/>
      <c r="FC41" s="58">
        <v>42088</v>
      </c>
      <c r="FD41" s="57">
        <v>4.0640000000000001</v>
      </c>
      <c r="FE41" s="58"/>
      <c r="FF41" s="5"/>
      <c r="FG41" s="58">
        <v>42088</v>
      </c>
      <c r="FH41" s="57">
        <v>4.07</v>
      </c>
      <c r="FI41" s="52"/>
      <c r="FJ41" s="58"/>
      <c r="FK41" s="58">
        <v>42088</v>
      </c>
      <c r="FL41" s="57">
        <v>4.359</v>
      </c>
      <c r="FM41" s="58"/>
      <c r="FN41" s="103"/>
      <c r="FO41" s="58"/>
      <c r="FP41" s="57"/>
      <c r="FQ41" s="58"/>
      <c r="FR41" s="103"/>
      <c r="FS41" s="58"/>
      <c r="FT41" s="57"/>
      <c r="FU41" s="52"/>
      <c r="FV41" s="2"/>
      <c r="FW41" s="58">
        <v>42088</v>
      </c>
      <c r="FX41" s="57">
        <v>4.0910000000000002</v>
      </c>
      <c r="FY41" s="58"/>
      <c r="FZ41" s="5"/>
      <c r="GA41" s="58"/>
      <c r="GB41" s="57"/>
      <c r="GC41" s="52"/>
      <c r="GD41" s="2"/>
      <c r="GE41" s="58"/>
      <c r="GF41" s="57"/>
      <c r="GG41" s="58"/>
      <c r="GH41" s="5"/>
      <c r="GI41" s="58">
        <v>42088</v>
      </c>
      <c r="GJ41" s="57">
        <v>3.831</v>
      </c>
      <c r="GK41" s="52"/>
      <c r="GL41" s="5"/>
      <c r="GM41" s="58">
        <v>42088</v>
      </c>
      <c r="GN41" s="57">
        <v>3.9870000000000001</v>
      </c>
      <c r="GO41" s="52"/>
      <c r="GP41" s="2"/>
      <c r="GQ41" s="58">
        <v>42088</v>
      </c>
      <c r="GR41" s="57">
        <v>4.2279999999999998</v>
      </c>
      <c r="GS41" s="58"/>
      <c r="GT41" s="5"/>
      <c r="GU41" s="58">
        <v>42088</v>
      </c>
      <c r="GV41" s="57">
        <v>4.4320000000000004</v>
      </c>
      <c r="GW41" s="52"/>
      <c r="GX41" s="2"/>
      <c r="GY41" s="58"/>
      <c r="GZ41" s="57"/>
      <c r="HA41" s="58"/>
      <c r="HB41" s="5"/>
      <c r="HC41" s="58">
        <v>42088</v>
      </c>
      <c r="HD41" s="57">
        <v>4.2590000000000003</v>
      </c>
      <c r="HE41" s="52"/>
      <c r="HF41" s="2"/>
      <c r="HG41" s="58">
        <v>42088</v>
      </c>
      <c r="HH41" s="57">
        <v>4.5910000000000002</v>
      </c>
      <c r="HI41" s="58"/>
      <c r="HJ41" s="5"/>
      <c r="HK41" s="58">
        <v>42088</v>
      </c>
      <c r="HL41" s="57">
        <v>4.7379999999999995</v>
      </c>
      <c r="HM41" s="52"/>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row>
    <row r="42" spans="2:252" x14ac:dyDescent="0.25">
      <c r="B42" s="5"/>
      <c r="C42" s="58">
        <v>42089</v>
      </c>
      <c r="D42" s="2">
        <v>3.984</v>
      </c>
      <c r="E42" s="58"/>
      <c r="F42" s="5"/>
      <c r="G42" s="58">
        <v>42089</v>
      </c>
      <c r="H42" s="2">
        <v>4.1230000000000002</v>
      </c>
      <c r="I42" s="52"/>
      <c r="J42" s="2"/>
      <c r="K42" s="58">
        <v>42089</v>
      </c>
      <c r="L42" s="57">
        <v>4.0549999999999997</v>
      </c>
      <c r="M42" s="52"/>
      <c r="N42" s="103"/>
      <c r="O42" s="58">
        <v>42089</v>
      </c>
      <c r="P42" s="2">
        <v>4.0819999999999999</v>
      </c>
      <c r="Q42" s="52"/>
      <c r="R42" s="58"/>
      <c r="S42" s="58">
        <v>42089</v>
      </c>
      <c r="T42" s="2">
        <v>4.2510000000000003</v>
      </c>
      <c r="U42" s="58"/>
      <c r="V42" s="103"/>
      <c r="W42" s="58">
        <v>42089</v>
      </c>
      <c r="X42" s="2">
        <v>4.4080000000000004</v>
      </c>
      <c r="Y42" s="52"/>
      <c r="Z42" s="2"/>
      <c r="AA42" s="58"/>
      <c r="AB42" s="2"/>
      <c r="AC42" s="58"/>
      <c r="AD42" s="5"/>
      <c r="AE42" s="58">
        <v>42089</v>
      </c>
      <c r="AF42" s="2">
        <v>4.25</v>
      </c>
      <c r="AG42" s="52"/>
      <c r="AH42" s="2"/>
      <c r="AI42" s="58">
        <v>42089</v>
      </c>
      <c r="AJ42" s="2">
        <v>4.2939999999999996</v>
      </c>
      <c r="AK42" s="52"/>
      <c r="AL42" s="58"/>
      <c r="AM42" s="58">
        <v>42089</v>
      </c>
      <c r="AN42" s="57">
        <v>4.6690000000000005</v>
      </c>
      <c r="AO42" s="52"/>
      <c r="AP42" s="2"/>
      <c r="AQ42" s="58">
        <v>42089</v>
      </c>
      <c r="AR42" s="2">
        <v>4.7649999999999997</v>
      </c>
      <c r="AS42" s="58"/>
      <c r="AT42" s="5"/>
      <c r="AU42" s="58">
        <v>42089</v>
      </c>
      <c r="AV42" s="2">
        <v>5.0650000000000004</v>
      </c>
      <c r="AW42" s="52"/>
      <c r="AX42" s="2"/>
      <c r="AY42" s="58"/>
      <c r="AZ42" s="2"/>
      <c r="BA42" s="58"/>
      <c r="BB42" s="5"/>
      <c r="BC42" s="58">
        <v>42089</v>
      </c>
      <c r="BD42" s="2">
        <v>4.306</v>
      </c>
      <c r="BE42" s="52"/>
      <c r="BF42" s="2"/>
      <c r="BG42" s="58">
        <v>42089</v>
      </c>
      <c r="BH42" s="2">
        <v>4.6139999999999999</v>
      </c>
      <c r="BI42" s="58"/>
      <c r="BJ42" s="5"/>
      <c r="BK42" s="58">
        <v>42089</v>
      </c>
      <c r="BL42" s="2">
        <v>4.7359999999999998</v>
      </c>
      <c r="BM42" s="52"/>
      <c r="BN42" s="2"/>
      <c r="BO42" s="58">
        <v>42089</v>
      </c>
      <c r="BP42" s="2">
        <v>5.1420000000000003</v>
      </c>
      <c r="BQ42" s="58"/>
      <c r="BR42" s="5"/>
      <c r="BS42" s="58"/>
      <c r="BT42" s="2"/>
      <c r="BU42" s="52"/>
      <c r="BV42" s="2"/>
      <c r="BW42" s="58"/>
      <c r="BX42" s="2"/>
      <c r="BY42" s="58"/>
      <c r="BZ42" s="5"/>
      <c r="CA42" s="58">
        <v>42089</v>
      </c>
      <c r="CB42" s="2">
        <v>4.9030000000000005</v>
      </c>
      <c r="CC42" s="52"/>
      <c r="CD42" s="58"/>
      <c r="CE42" s="58">
        <v>42089</v>
      </c>
      <c r="CF42" s="57">
        <v>4.8440000000000003</v>
      </c>
      <c r="CG42" s="58"/>
      <c r="CH42" s="5"/>
      <c r="CI42" s="58"/>
      <c r="CJ42" s="57"/>
      <c r="CK42" s="52"/>
      <c r="CL42" s="58"/>
      <c r="CM42" s="58">
        <v>42089</v>
      </c>
      <c r="CN42" s="57">
        <v>4.5449999999999999</v>
      </c>
      <c r="CO42" s="58"/>
      <c r="CP42" s="103"/>
      <c r="CQ42" s="58">
        <v>42089</v>
      </c>
      <c r="CR42" s="57">
        <v>4.7</v>
      </c>
      <c r="CS42" s="52"/>
      <c r="CT42" s="103"/>
      <c r="CU42" s="58">
        <v>42089</v>
      </c>
      <c r="CV42" s="57">
        <v>4.5999999999999996</v>
      </c>
      <c r="CW42" s="52"/>
      <c r="CX42" s="58"/>
      <c r="CY42" s="58">
        <v>42089</v>
      </c>
      <c r="CZ42" s="57">
        <v>4.92</v>
      </c>
      <c r="DA42" s="58"/>
      <c r="DB42" s="5"/>
      <c r="DC42" s="58"/>
      <c r="DD42" s="2"/>
      <c r="DE42" s="4"/>
      <c r="DF42" s="2"/>
      <c r="DG42" s="58">
        <v>42089</v>
      </c>
      <c r="DH42" s="57">
        <v>4.4879999999999995</v>
      </c>
      <c r="DI42" s="58"/>
      <c r="DJ42" s="5"/>
      <c r="DK42" s="58">
        <v>42089</v>
      </c>
      <c r="DL42" s="57">
        <v>4.5540000000000003</v>
      </c>
      <c r="DM42" s="52"/>
      <c r="DN42" s="2"/>
      <c r="DO42" s="58">
        <v>42089</v>
      </c>
      <c r="DP42" s="57">
        <v>4.774</v>
      </c>
      <c r="DQ42" s="58"/>
      <c r="DR42" s="5"/>
      <c r="DS42" s="58">
        <v>42089</v>
      </c>
      <c r="DT42" s="57">
        <v>3.9130000000000003</v>
      </c>
      <c r="DU42" s="52"/>
      <c r="DV42" s="5"/>
      <c r="DW42" s="58">
        <v>42089</v>
      </c>
      <c r="DX42" s="57">
        <v>4.0229999999999997</v>
      </c>
      <c r="DY42" s="52"/>
      <c r="DZ42" s="5"/>
      <c r="EA42" s="58">
        <v>42089</v>
      </c>
      <c r="EB42" s="57">
        <v>4.1029999999999998</v>
      </c>
      <c r="EC42" s="52"/>
      <c r="ED42" s="2"/>
      <c r="EE42" s="58">
        <v>42089</v>
      </c>
      <c r="EF42" s="57">
        <v>4.1820000000000004</v>
      </c>
      <c r="EG42" s="58"/>
      <c r="EH42" s="5"/>
      <c r="EI42" s="58">
        <v>42089</v>
      </c>
      <c r="EJ42" s="57">
        <v>4.1980000000000004</v>
      </c>
      <c r="EK42" s="52"/>
      <c r="EL42" s="5"/>
      <c r="EM42" s="58">
        <v>42089</v>
      </c>
      <c r="EN42" s="57">
        <v>4.4329999999999998</v>
      </c>
      <c r="EO42" s="52"/>
      <c r="EP42" s="5"/>
      <c r="EQ42" s="58">
        <v>42089</v>
      </c>
      <c r="ER42" s="57">
        <v>4.7759999999999998</v>
      </c>
      <c r="ES42" s="52"/>
      <c r="ET42" s="2"/>
      <c r="EU42" s="58"/>
      <c r="EV42" s="57"/>
      <c r="EW42" s="58"/>
      <c r="EX42" s="103"/>
      <c r="EY42" s="58">
        <v>42089</v>
      </c>
      <c r="EZ42" s="57">
        <v>4.0890000000000004</v>
      </c>
      <c r="FA42" s="52"/>
      <c r="FB42" s="58"/>
      <c r="FC42" s="58">
        <v>42089</v>
      </c>
      <c r="FD42" s="57">
        <v>4.09</v>
      </c>
      <c r="FE42" s="58"/>
      <c r="FF42" s="5"/>
      <c r="FG42" s="58">
        <v>42089</v>
      </c>
      <c r="FH42" s="57">
        <v>4.0819999999999999</v>
      </c>
      <c r="FI42" s="52"/>
      <c r="FJ42" s="58"/>
      <c r="FK42" s="58">
        <v>42089</v>
      </c>
      <c r="FL42" s="57">
        <v>4.3220000000000001</v>
      </c>
      <c r="FM42" s="58"/>
      <c r="FN42" s="103"/>
      <c r="FO42" s="58"/>
      <c r="FP42" s="57"/>
      <c r="FQ42" s="58"/>
      <c r="FR42" s="103"/>
      <c r="FS42" s="58"/>
      <c r="FT42" s="57"/>
      <c r="FU42" s="52"/>
      <c r="FV42" s="2"/>
      <c r="FW42" s="58">
        <v>42089</v>
      </c>
      <c r="FX42" s="57">
        <v>4.1459999999999999</v>
      </c>
      <c r="FY42" s="58"/>
      <c r="FZ42" s="5"/>
      <c r="GA42" s="58"/>
      <c r="GB42" s="57"/>
      <c r="GC42" s="52"/>
      <c r="GD42" s="2"/>
      <c r="GE42" s="58"/>
      <c r="GF42" s="57"/>
      <c r="GG42" s="58"/>
      <c r="GH42" s="5"/>
      <c r="GI42" s="58">
        <v>42089</v>
      </c>
      <c r="GJ42" s="57">
        <v>3.839</v>
      </c>
      <c r="GK42" s="52"/>
      <c r="GL42" s="5"/>
      <c r="GM42" s="58">
        <v>42089</v>
      </c>
      <c r="GN42" s="57">
        <v>4.0469999999999997</v>
      </c>
      <c r="GO42" s="52"/>
      <c r="GP42" s="2"/>
      <c r="GQ42" s="58">
        <v>42089</v>
      </c>
      <c r="GR42" s="57">
        <v>4.2830000000000004</v>
      </c>
      <c r="GS42" s="58"/>
      <c r="GT42" s="5"/>
      <c r="GU42" s="58">
        <v>42089</v>
      </c>
      <c r="GV42" s="57">
        <v>4.4950000000000001</v>
      </c>
      <c r="GW42" s="52"/>
      <c r="GX42" s="2"/>
      <c r="GY42" s="58"/>
      <c r="GZ42" s="57"/>
      <c r="HA42" s="58"/>
      <c r="HB42" s="5"/>
      <c r="HC42" s="58">
        <v>42089</v>
      </c>
      <c r="HD42" s="57">
        <v>4.3070000000000004</v>
      </c>
      <c r="HE42" s="52"/>
      <c r="HF42" s="2"/>
      <c r="HG42" s="58">
        <v>42089</v>
      </c>
      <c r="HH42" s="57">
        <v>4.6440000000000001</v>
      </c>
      <c r="HI42" s="58"/>
      <c r="HJ42" s="5"/>
      <c r="HK42" s="58">
        <v>42089</v>
      </c>
      <c r="HL42" s="57">
        <v>4.8010000000000002</v>
      </c>
      <c r="HM42" s="52"/>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row>
    <row r="43" spans="2:252" x14ac:dyDescent="0.25">
      <c r="B43" s="5"/>
      <c r="C43" s="58">
        <v>42090</v>
      </c>
      <c r="D43" s="2">
        <v>3.9689999999999999</v>
      </c>
      <c r="E43" s="2"/>
      <c r="F43" s="5"/>
      <c r="G43" s="58">
        <v>42090</v>
      </c>
      <c r="H43" s="2">
        <v>4.1150000000000002</v>
      </c>
      <c r="I43" s="4"/>
      <c r="J43" s="2"/>
      <c r="K43" s="58">
        <v>42090</v>
      </c>
      <c r="L43" s="57">
        <v>4.0229999999999997</v>
      </c>
      <c r="M43" s="4"/>
      <c r="N43" s="5"/>
      <c r="O43" s="58">
        <v>42090</v>
      </c>
      <c r="P43" s="2">
        <v>4.0679999999999996</v>
      </c>
      <c r="Q43" s="4"/>
      <c r="R43" s="2"/>
      <c r="S43" s="58">
        <v>42090</v>
      </c>
      <c r="T43" s="2">
        <v>4.2629999999999999</v>
      </c>
      <c r="U43" s="2"/>
      <c r="V43" s="5"/>
      <c r="W43" s="58">
        <v>42090</v>
      </c>
      <c r="X43" s="2">
        <v>4.452</v>
      </c>
      <c r="Y43" s="4"/>
      <c r="Z43" s="2"/>
      <c r="AA43" s="58"/>
      <c r="AB43" s="2"/>
      <c r="AC43" s="2"/>
      <c r="AD43" s="5"/>
      <c r="AE43" s="58">
        <v>42090</v>
      </c>
      <c r="AF43" s="2">
        <v>4.2379999999999995</v>
      </c>
      <c r="AG43" s="4"/>
      <c r="AH43" s="2"/>
      <c r="AI43" s="58">
        <v>42090</v>
      </c>
      <c r="AJ43" s="2">
        <v>4.2809999999999997</v>
      </c>
      <c r="AK43" s="4"/>
      <c r="AL43" s="2"/>
      <c r="AM43" s="58">
        <v>42090</v>
      </c>
      <c r="AN43" s="57">
        <v>4.6769999999999996</v>
      </c>
      <c r="AO43" s="4"/>
      <c r="AP43" s="2"/>
      <c r="AQ43" s="58">
        <v>42090</v>
      </c>
      <c r="AR43" s="2">
        <v>4.7780000000000005</v>
      </c>
      <c r="AS43" s="2"/>
      <c r="AT43" s="5"/>
      <c r="AU43" s="58">
        <v>42090</v>
      </c>
      <c r="AV43" s="2">
        <v>5.093</v>
      </c>
      <c r="AW43" s="4"/>
      <c r="AX43" s="2"/>
      <c r="AY43" s="58"/>
      <c r="AZ43" s="2"/>
      <c r="BA43" s="2"/>
      <c r="BB43" s="5"/>
      <c r="BC43" s="58">
        <v>42090</v>
      </c>
      <c r="BD43" s="2">
        <v>4.2880000000000003</v>
      </c>
      <c r="BE43" s="4"/>
      <c r="BF43" s="2"/>
      <c r="BG43" s="58">
        <v>42090</v>
      </c>
      <c r="BH43" s="2">
        <v>4.6189999999999998</v>
      </c>
      <c r="BI43" s="2"/>
      <c r="BJ43" s="5"/>
      <c r="BK43" s="58">
        <v>42090</v>
      </c>
      <c r="BL43" s="2">
        <v>4.7450000000000001</v>
      </c>
      <c r="BM43" s="4"/>
      <c r="BN43" s="2"/>
      <c r="BO43" s="58">
        <v>42090</v>
      </c>
      <c r="BP43" s="2">
        <v>5.1710000000000003</v>
      </c>
      <c r="BQ43" s="2"/>
      <c r="BR43" s="5"/>
      <c r="BS43" s="58"/>
      <c r="BT43" s="2"/>
      <c r="BU43" s="4"/>
      <c r="BV43" s="2"/>
      <c r="BW43" s="58"/>
      <c r="BX43" s="2"/>
      <c r="BY43" s="2"/>
      <c r="BZ43" s="5"/>
      <c r="CA43" s="58">
        <v>42090</v>
      </c>
      <c r="CB43" s="2">
        <v>4.9240000000000004</v>
      </c>
      <c r="CC43" s="4"/>
      <c r="CD43" s="2"/>
      <c r="CE43" s="58">
        <v>42090</v>
      </c>
      <c r="CF43" s="57">
        <v>4.8689999999999998</v>
      </c>
      <c r="CG43" s="2"/>
      <c r="CH43" s="5"/>
      <c r="CI43" s="58"/>
      <c r="CJ43" s="57"/>
      <c r="CK43" s="4"/>
      <c r="CL43" s="58"/>
      <c r="CM43" s="58">
        <v>42090</v>
      </c>
      <c r="CN43" s="57">
        <v>4.5250000000000004</v>
      </c>
      <c r="CO43" s="2"/>
      <c r="CP43" s="103"/>
      <c r="CQ43" s="58">
        <v>42090</v>
      </c>
      <c r="CR43" s="57">
        <v>4.6909999999999998</v>
      </c>
      <c r="CS43" s="4"/>
      <c r="CT43" s="103"/>
      <c r="CU43" s="58">
        <v>42090</v>
      </c>
      <c r="CV43" s="57">
        <v>4.6100000000000003</v>
      </c>
      <c r="CW43" s="4"/>
      <c r="CX43" s="58"/>
      <c r="CY43" s="58">
        <v>42090</v>
      </c>
      <c r="CZ43" s="57">
        <v>4.9329999999999998</v>
      </c>
      <c r="DA43" s="2"/>
      <c r="DB43" s="5"/>
      <c r="DC43" s="58"/>
      <c r="DD43" s="2"/>
      <c r="DE43" s="4"/>
      <c r="DF43" s="2"/>
      <c r="DG43" s="58">
        <v>42090</v>
      </c>
      <c r="DH43" s="57">
        <v>4.3499999999999996</v>
      </c>
      <c r="DI43" s="2"/>
      <c r="DJ43" s="5"/>
      <c r="DK43" s="58">
        <v>42090</v>
      </c>
      <c r="DL43" s="57">
        <v>4.5330000000000004</v>
      </c>
      <c r="DM43" s="4"/>
      <c r="DN43" s="2"/>
      <c r="DO43" s="58">
        <v>42090</v>
      </c>
      <c r="DP43" s="57">
        <v>4.7679999999999998</v>
      </c>
      <c r="DQ43" s="2"/>
      <c r="DR43" s="5"/>
      <c r="DS43" s="58">
        <v>42090</v>
      </c>
      <c r="DT43" s="57">
        <v>3.899</v>
      </c>
      <c r="DU43" s="4"/>
      <c r="DV43" s="5"/>
      <c r="DW43" s="58">
        <v>42090</v>
      </c>
      <c r="DX43" s="57">
        <v>4.0259999999999998</v>
      </c>
      <c r="DY43" s="4"/>
      <c r="DZ43" s="5"/>
      <c r="EA43" s="58">
        <v>42090</v>
      </c>
      <c r="EB43" s="57">
        <v>4.1070000000000002</v>
      </c>
      <c r="EC43" s="4"/>
      <c r="ED43" s="2"/>
      <c r="EE43" s="58">
        <v>42090</v>
      </c>
      <c r="EF43" s="57">
        <v>4.1959999999999997</v>
      </c>
      <c r="EG43" s="2"/>
      <c r="EH43" s="5"/>
      <c r="EI43" s="58">
        <v>42090</v>
      </c>
      <c r="EJ43" s="57">
        <v>4.2149999999999999</v>
      </c>
      <c r="EK43" s="4"/>
      <c r="EL43" s="5"/>
      <c r="EM43" s="58">
        <v>42090</v>
      </c>
      <c r="EN43" s="57">
        <v>4.468</v>
      </c>
      <c r="EO43" s="4"/>
      <c r="EP43" s="5"/>
      <c r="EQ43" s="58">
        <v>42090</v>
      </c>
      <c r="ER43" s="57">
        <v>4.8239999999999998</v>
      </c>
      <c r="ES43" s="4"/>
      <c r="ET43" s="2"/>
      <c r="EU43" s="58"/>
      <c r="EV43" s="57"/>
      <c r="EW43" s="2"/>
      <c r="EX43" s="5"/>
      <c r="EY43" s="58">
        <v>42090</v>
      </c>
      <c r="EZ43" s="57">
        <v>4.0940000000000003</v>
      </c>
      <c r="FA43" s="4"/>
      <c r="FB43" s="2"/>
      <c r="FC43" s="58">
        <v>42090</v>
      </c>
      <c r="FD43" s="57">
        <v>4.0949999999999998</v>
      </c>
      <c r="FE43" s="2"/>
      <c r="FF43" s="5"/>
      <c r="FG43" s="58">
        <v>42090</v>
      </c>
      <c r="FH43" s="57">
        <v>4.0709999999999997</v>
      </c>
      <c r="FI43" s="4"/>
      <c r="FJ43" s="2"/>
      <c r="FK43" s="58">
        <v>42090</v>
      </c>
      <c r="FL43" s="57">
        <v>4.3410000000000002</v>
      </c>
      <c r="FM43" s="2"/>
      <c r="FN43" s="5"/>
      <c r="FO43" s="58"/>
      <c r="FP43" s="57"/>
      <c r="FQ43" s="2"/>
      <c r="FR43" s="5"/>
      <c r="FS43" s="58"/>
      <c r="FT43" s="57"/>
      <c r="FU43" s="4"/>
      <c r="FV43" s="2"/>
      <c r="FW43" s="58">
        <v>42090</v>
      </c>
      <c r="FX43" s="57">
        <v>4.1269999999999998</v>
      </c>
      <c r="FY43" s="2"/>
      <c r="FZ43" s="5"/>
      <c r="GA43" s="58"/>
      <c r="GB43" s="57"/>
      <c r="GC43" s="4"/>
      <c r="GD43" s="2"/>
      <c r="GE43" s="58"/>
      <c r="GF43" s="57"/>
      <c r="GG43" s="2"/>
      <c r="GH43" s="5"/>
      <c r="GI43" s="58">
        <v>42090</v>
      </c>
      <c r="GJ43" s="57">
        <v>3.8260000000000001</v>
      </c>
      <c r="GK43" s="4"/>
      <c r="GL43" s="5"/>
      <c r="GM43" s="58">
        <v>42090</v>
      </c>
      <c r="GN43" s="57">
        <v>4.0289999999999999</v>
      </c>
      <c r="GO43" s="310"/>
      <c r="GP43" s="2"/>
      <c r="GQ43" s="58">
        <v>42090</v>
      </c>
      <c r="GR43" s="57">
        <v>4.3</v>
      </c>
      <c r="GS43" s="2"/>
      <c r="GT43" s="5"/>
      <c r="GU43" s="58">
        <v>42090</v>
      </c>
      <c r="GV43" s="57">
        <v>4.5170000000000003</v>
      </c>
      <c r="GW43" s="4"/>
      <c r="GX43" s="2"/>
      <c r="GY43" s="58"/>
      <c r="GZ43" s="57"/>
      <c r="HA43" s="2"/>
      <c r="HB43" s="5"/>
      <c r="HC43" s="58">
        <v>42090</v>
      </c>
      <c r="HD43" s="57">
        <v>4.2869999999999999</v>
      </c>
      <c r="HE43" s="4"/>
      <c r="HF43" s="2"/>
      <c r="HG43" s="58">
        <v>42090</v>
      </c>
      <c r="HH43" s="57">
        <v>4.6580000000000004</v>
      </c>
      <c r="HI43" s="2"/>
      <c r="HJ43" s="5"/>
      <c r="HK43" s="58">
        <v>42090</v>
      </c>
      <c r="HL43" s="57">
        <v>4.8209999999999997</v>
      </c>
      <c r="HM43" s="4"/>
    </row>
    <row r="44" spans="2:252" x14ac:dyDescent="0.25">
      <c r="B44" s="5"/>
      <c r="C44" s="58">
        <v>42093</v>
      </c>
      <c r="D44" s="2">
        <v>3.98</v>
      </c>
      <c r="E44" s="2"/>
      <c r="F44" s="5"/>
      <c r="G44" s="58">
        <v>42093</v>
      </c>
      <c r="H44" s="2">
        <v>4.1130000000000004</v>
      </c>
      <c r="I44" s="4"/>
      <c r="J44" s="2"/>
      <c r="K44" s="58">
        <v>42093</v>
      </c>
      <c r="L44" s="57">
        <v>4.0199999999999996</v>
      </c>
      <c r="M44" s="4"/>
      <c r="N44" s="5"/>
      <c r="O44" s="58">
        <v>42093</v>
      </c>
      <c r="P44" s="2">
        <v>4.0540000000000003</v>
      </c>
      <c r="Q44" s="4"/>
      <c r="R44" s="2"/>
      <c r="S44" s="58">
        <v>42093</v>
      </c>
      <c r="T44" s="2">
        <v>4.2510000000000003</v>
      </c>
      <c r="U44" s="2"/>
      <c r="V44" s="5"/>
      <c r="W44" s="58">
        <v>42093</v>
      </c>
      <c r="X44" s="2">
        <v>4.4349999999999996</v>
      </c>
      <c r="Y44" s="4"/>
      <c r="Z44" s="2"/>
      <c r="AA44" s="58"/>
      <c r="AB44" s="2"/>
      <c r="AC44" s="2"/>
      <c r="AD44" s="5"/>
      <c r="AE44" s="58">
        <v>42093</v>
      </c>
      <c r="AF44" s="2">
        <v>4.234</v>
      </c>
      <c r="AG44" s="4"/>
      <c r="AH44" s="2"/>
      <c r="AI44" s="58">
        <v>42093</v>
      </c>
      <c r="AJ44" s="2">
        <v>4.274</v>
      </c>
      <c r="AK44" s="4"/>
      <c r="AL44" s="2"/>
      <c r="AM44" s="58">
        <v>42093</v>
      </c>
      <c r="AN44" s="57">
        <v>4.6619999999999999</v>
      </c>
      <c r="AO44" s="4"/>
      <c r="AP44" s="2"/>
      <c r="AQ44" s="58">
        <v>42093</v>
      </c>
      <c r="AR44" s="2">
        <v>4.758</v>
      </c>
      <c r="AS44" s="2"/>
      <c r="AT44" s="5"/>
      <c r="AU44" s="58">
        <v>42093</v>
      </c>
      <c r="AV44" s="2">
        <v>5.0750000000000002</v>
      </c>
      <c r="AW44" s="4"/>
      <c r="AX44" s="2"/>
      <c r="AY44" s="58"/>
      <c r="AZ44" s="2"/>
      <c r="BA44" s="2"/>
      <c r="BB44" s="5"/>
      <c r="BC44" s="58">
        <v>42093</v>
      </c>
      <c r="BD44" s="2">
        <v>4.2839999999999998</v>
      </c>
      <c r="BE44" s="4"/>
      <c r="BF44" s="2"/>
      <c r="BG44" s="58">
        <v>42093</v>
      </c>
      <c r="BH44" s="2">
        <v>4.6120000000000001</v>
      </c>
      <c r="BI44" s="2"/>
      <c r="BJ44" s="5"/>
      <c r="BK44" s="58">
        <v>42093</v>
      </c>
      <c r="BL44" s="2">
        <v>4.7270000000000003</v>
      </c>
      <c r="BM44" s="4"/>
      <c r="BN44" s="2"/>
      <c r="BO44" s="58">
        <v>42093</v>
      </c>
      <c r="BP44" s="2">
        <v>5.1589999999999998</v>
      </c>
      <c r="BQ44" s="2"/>
      <c r="BR44" s="5"/>
      <c r="BS44" s="58"/>
      <c r="BT44" s="2"/>
      <c r="BU44" s="4"/>
      <c r="BV44" s="2"/>
      <c r="BW44" s="58"/>
      <c r="BX44" s="2"/>
      <c r="BY44" s="2"/>
      <c r="BZ44" s="5"/>
      <c r="CA44" s="58">
        <v>42093</v>
      </c>
      <c r="CB44" s="2">
        <v>4.9089999999999998</v>
      </c>
      <c r="CC44" s="4"/>
      <c r="CD44" s="2"/>
      <c r="CE44" s="58">
        <v>42093</v>
      </c>
      <c r="CF44" s="57">
        <v>4.8540000000000001</v>
      </c>
      <c r="CG44" s="2"/>
      <c r="CH44" s="5"/>
      <c r="CI44" s="58"/>
      <c r="CJ44" s="57"/>
      <c r="CK44" s="4"/>
      <c r="CL44" s="58"/>
      <c r="CM44" s="58">
        <v>42093</v>
      </c>
      <c r="CN44" s="57">
        <v>4.5149999999999997</v>
      </c>
      <c r="CO44" s="2"/>
      <c r="CP44" s="103"/>
      <c r="CQ44" s="58">
        <v>42093</v>
      </c>
      <c r="CR44" s="57">
        <v>4.6779999999999999</v>
      </c>
      <c r="CS44" s="4"/>
      <c r="CT44" s="103"/>
      <c r="CU44" s="58">
        <v>42093</v>
      </c>
      <c r="CV44" s="57">
        <v>4.5990000000000002</v>
      </c>
      <c r="CW44" s="4"/>
      <c r="CX44" s="58"/>
      <c r="CY44" s="58">
        <v>42093</v>
      </c>
      <c r="CZ44" s="57">
        <v>4.9139999999999997</v>
      </c>
      <c r="DA44" s="2"/>
      <c r="DB44" s="5"/>
      <c r="DC44" s="58"/>
      <c r="DD44" s="2"/>
      <c r="DE44" s="4"/>
      <c r="DF44" s="2"/>
      <c r="DG44" s="58">
        <v>42093</v>
      </c>
      <c r="DH44" s="57">
        <v>4.3479999999999999</v>
      </c>
      <c r="DI44" s="2"/>
      <c r="DJ44" s="5"/>
      <c r="DK44" s="58">
        <v>42093</v>
      </c>
      <c r="DL44" s="57">
        <v>4.5209999999999999</v>
      </c>
      <c r="DM44" s="4"/>
      <c r="DN44" s="2"/>
      <c r="DO44" s="58">
        <v>42093</v>
      </c>
      <c r="DP44" s="57">
        <v>4.7530000000000001</v>
      </c>
      <c r="DQ44" s="2"/>
      <c r="DR44" s="5"/>
      <c r="DS44" s="58">
        <v>42093</v>
      </c>
      <c r="DT44" s="57">
        <v>3.89</v>
      </c>
      <c r="DU44" s="4"/>
      <c r="DV44" s="5"/>
      <c r="DW44" s="58">
        <v>42093</v>
      </c>
      <c r="DX44" s="57">
        <v>4.0140000000000002</v>
      </c>
      <c r="DY44" s="4"/>
      <c r="DZ44" s="5"/>
      <c r="EA44" s="58">
        <v>42093</v>
      </c>
      <c r="EB44" s="57">
        <v>4.0960000000000001</v>
      </c>
      <c r="EC44" s="4"/>
      <c r="ED44" s="2"/>
      <c r="EE44" s="58">
        <v>42093</v>
      </c>
      <c r="EF44" s="57">
        <v>4.1849999999999996</v>
      </c>
      <c r="EG44" s="2"/>
      <c r="EH44" s="5"/>
      <c r="EI44" s="58">
        <v>42093</v>
      </c>
      <c r="EJ44" s="57">
        <v>4.2030000000000003</v>
      </c>
      <c r="EK44" s="4"/>
      <c r="EL44" s="5"/>
      <c r="EM44" s="58">
        <v>42093</v>
      </c>
      <c r="EN44" s="57">
        <v>4.452</v>
      </c>
      <c r="EO44" s="4"/>
      <c r="EP44" s="5"/>
      <c r="EQ44" s="58">
        <v>42093</v>
      </c>
      <c r="ER44" s="57">
        <v>4.8100000000000005</v>
      </c>
      <c r="ES44" s="4"/>
      <c r="ET44" s="2"/>
      <c r="EU44" s="58"/>
      <c r="EV44" s="57"/>
      <c r="EW44" s="2"/>
      <c r="EX44" s="5"/>
      <c r="EY44" s="58">
        <v>42093</v>
      </c>
      <c r="EZ44" s="57">
        <v>4.0890000000000004</v>
      </c>
      <c r="FA44" s="4"/>
      <c r="FB44" s="2"/>
      <c r="FC44" s="58">
        <v>42093</v>
      </c>
      <c r="FD44" s="57">
        <v>4.1159999999999997</v>
      </c>
      <c r="FE44" s="2"/>
      <c r="FF44" s="5"/>
      <c r="FG44" s="58">
        <v>42093</v>
      </c>
      <c r="FH44" s="57">
        <v>4.0709999999999997</v>
      </c>
      <c r="FI44" s="4"/>
      <c r="FJ44" s="2"/>
      <c r="FK44" s="58">
        <v>42093</v>
      </c>
      <c r="FL44" s="57">
        <v>4.327</v>
      </c>
      <c r="FM44" s="2"/>
      <c r="FN44" s="5"/>
      <c r="FO44" s="58"/>
      <c r="FP44" s="57"/>
      <c r="FQ44" s="2"/>
      <c r="FR44" s="5"/>
      <c r="FS44" s="58"/>
      <c r="FT44" s="57"/>
      <c r="FU44" s="4"/>
      <c r="FV44" s="2"/>
      <c r="FW44" s="58">
        <v>42093</v>
      </c>
      <c r="FX44" s="57">
        <v>4.1210000000000004</v>
      </c>
      <c r="FY44" s="2"/>
      <c r="FZ44" s="5"/>
      <c r="GA44" s="58"/>
      <c r="GB44" s="57"/>
      <c r="GC44" s="4"/>
      <c r="GD44" s="2"/>
      <c r="GE44" s="58"/>
      <c r="GF44" s="57"/>
      <c r="GG44" s="2"/>
      <c r="GH44" s="5"/>
      <c r="GI44" s="58">
        <v>42093</v>
      </c>
      <c r="GJ44" s="57">
        <v>3.8319999999999999</v>
      </c>
      <c r="GK44" s="4"/>
      <c r="GL44" s="2"/>
      <c r="GM44" s="58">
        <v>42093</v>
      </c>
      <c r="GN44" s="2">
        <v>4.0149999999999997</v>
      </c>
      <c r="GO44" s="310"/>
      <c r="GP44" s="2"/>
      <c r="GQ44" s="58">
        <v>42093</v>
      </c>
      <c r="GR44" s="57">
        <v>4.2839999999999998</v>
      </c>
      <c r="GS44" s="2"/>
      <c r="GT44" s="5"/>
      <c r="GU44" s="58">
        <v>42093</v>
      </c>
      <c r="GV44" s="57">
        <v>4.5010000000000003</v>
      </c>
      <c r="GW44" s="4"/>
      <c r="GX44" s="2"/>
      <c r="GY44" s="58"/>
      <c r="GZ44" s="57"/>
      <c r="HA44" s="2"/>
      <c r="HB44" s="5"/>
      <c r="HC44" s="58">
        <v>42093</v>
      </c>
      <c r="HD44" s="57">
        <v>4.2750000000000004</v>
      </c>
      <c r="HE44" s="4"/>
      <c r="HF44" s="2"/>
      <c r="HG44" s="58">
        <v>42093</v>
      </c>
      <c r="HH44" s="57">
        <v>4.6459999999999999</v>
      </c>
      <c r="HI44" s="2"/>
      <c r="HJ44" s="5"/>
      <c r="HK44" s="58">
        <v>42093</v>
      </c>
      <c r="HL44" s="57">
        <v>4.8049999999999997</v>
      </c>
      <c r="HM44" s="4"/>
    </row>
    <row r="45" spans="2:252" x14ac:dyDescent="0.25">
      <c r="B45" s="5"/>
      <c r="C45" s="58">
        <v>42094</v>
      </c>
      <c r="D45" s="2">
        <v>3.996</v>
      </c>
      <c r="E45" s="2"/>
      <c r="F45" s="5"/>
      <c r="G45" s="58">
        <v>42094</v>
      </c>
      <c r="H45" s="2">
        <v>4.101</v>
      </c>
      <c r="I45" s="4"/>
      <c r="J45" s="2"/>
      <c r="K45" s="58">
        <v>42094</v>
      </c>
      <c r="L45" s="2">
        <v>4.0019999999999998</v>
      </c>
      <c r="M45" s="4"/>
      <c r="N45" s="5"/>
      <c r="O45" s="58">
        <v>42094</v>
      </c>
      <c r="P45" s="2">
        <v>4.0209999999999999</v>
      </c>
      <c r="Q45" s="4"/>
      <c r="R45" s="2"/>
      <c r="S45" s="58">
        <v>42094</v>
      </c>
      <c r="T45" s="2">
        <v>4.2240000000000002</v>
      </c>
      <c r="U45" s="2"/>
      <c r="V45" s="5"/>
      <c r="W45" s="58">
        <v>42094</v>
      </c>
      <c r="X45" s="2">
        <v>4.42</v>
      </c>
      <c r="Y45" s="4"/>
      <c r="Z45" s="2"/>
      <c r="AA45" s="58"/>
      <c r="AB45" s="2"/>
      <c r="AC45" s="2"/>
      <c r="AD45" s="5"/>
      <c r="AE45" s="58">
        <v>42094</v>
      </c>
      <c r="AF45" s="2">
        <v>4.2229999999999999</v>
      </c>
      <c r="AG45" s="4"/>
      <c r="AH45" s="2"/>
      <c r="AI45" s="58">
        <v>42094</v>
      </c>
      <c r="AJ45" s="2">
        <v>4.2539999999999996</v>
      </c>
      <c r="AK45" s="4"/>
      <c r="AL45" s="2"/>
      <c r="AM45" s="58">
        <v>42094</v>
      </c>
      <c r="AN45" s="2">
        <v>4.6429999999999998</v>
      </c>
      <c r="AO45" s="4"/>
      <c r="AP45" s="2"/>
      <c r="AQ45" s="58">
        <v>42094</v>
      </c>
      <c r="AR45" s="2">
        <v>4.7439999999999998</v>
      </c>
      <c r="AS45" s="2"/>
      <c r="AT45" s="5"/>
      <c r="AU45" s="58">
        <v>42094</v>
      </c>
      <c r="AV45" s="2">
        <v>5.0730000000000004</v>
      </c>
      <c r="AW45" s="4"/>
      <c r="AX45" s="2"/>
      <c r="AY45" s="58"/>
      <c r="AZ45" s="2"/>
      <c r="BA45" s="2"/>
      <c r="BB45" s="5"/>
      <c r="BC45" s="58">
        <v>42094</v>
      </c>
      <c r="BD45" s="2">
        <v>4.2770000000000001</v>
      </c>
      <c r="BE45" s="4"/>
      <c r="BF45" s="2"/>
      <c r="BG45" s="58">
        <v>42094</v>
      </c>
      <c r="BH45" s="2">
        <v>4.5880000000000001</v>
      </c>
      <c r="BI45" s="2"/>
      <c r="BJ45" s="5"/>
      <c r="BK45" s="58">
        <v>42094</v>
      </c>
      <c r="BL45" s="2">
        <v>4.7119999999999997</v>
      </c>
      <c r="BM45" s="4"/>
      <c r="BN45" s="2"/>
      <c r="BO45" s="58">
        <v>42094</v>
      </c>
      <c r="BP45" s="2">
        <v>5.1289999999999996</v>
      </c>
      <c r="BQ45" s="2"/>
      <c r="BR45" s="5"/>
      <c r="BS45" s="58"/>
      <c r="BT45" s="2"/>
      <c r="BU45" s="4"/>
      <c r="BV45" s="2"/>
      <c r="BW45" s="58"/>
      <c r="BX45" s="2"/>
      <c r="BY45" s="2"/>
      <c r="BZ45" s="5"/>
      <c r="CA45" s="58">
        <v>42094</v>
      </c>
      <c r="CB45" s="2">
        <v>4.8890000000000002</v>
      </c>
      <c r="CC45" s="4"/>
      <c r="CD45" s="2"/>
      <c r="CE45" s="58">
        <v>42094</v>
      </c>
      <c r="CF45" s="2">
        <v>4.8369999999999997</v>
      </c>
      <c r="CG45" s="2"/>
      <c r="CH45" s="5"/>
      <c r="CI45" s="58"/>
      <c r="CJ45" s="2"/>
      <c r="CK45" s="4"/>
      <c r="CL45" s="2"/>
      <c r="CM45" s="58">
        <v>42094</v>
      </c>
      <c r="CN45" s="2">
        <v>4.4870000000000001</v>
      </c>
      <c r="CO45" s="2"/>
      <c r="CP45" s="5"/>
      <c r="CQ45" s="58">
        <v>42094</v>
      </c>
      <c r="CR45" s="2">
        <v>4.649</v>
      </c>
      <c r="CS45" s="4"/>
      <c r="CT45" s="5"/>
      <c r="CU45" s="58">
        <v>42094</v>
      </c>
      <c r="CV45" s="2">
        <v>4.5750000000000002</v>
      </c>
      <c r="CW45" s="4"/>
      <c r="CX45" s="2"/>
      <c r="CY45" s="58">
        <v>42094</v>
      </c>
      <c r="CZ45" s="2">
        <v>4.899</v>
      </c>
      <c r="DA45" s="2"/>
      <c r="DB45" s="5"/>
      <c r="DC45" s="58"/>
      <c r="DD45" s="2"/>
      <c r="DE45" s="4"/>
      <c r="DF45" s="2"/>
      <c r="DG45" s="58">
        <v>42094</v>
      </c>
      <c r="DH45" s="2">
        <v>4.399</v>
      </c>
      <c r="DI45" s="2"/>
      <c r="DJ45" s="5"/>
      <c r="DK45" s="58">
        <v>42094</v>
      </c>
      <c r="DL45" s="2">
        <v>4.4930000000000003</v>
      </c>
      <c r="DM45" s="4"/>
      <c r="DN45" s="2"/>
      <c r="DO45" s="58">
        <v>42094</v>
      </c>
      <c r="DP45" s="2">
        <v>4.7270000000000003</v>
      </c>
      <c r="DQ45" s="2"/>
      <c r="DR45" s="5"/>
      <c r="DS45" s="58">
        <v>42094</v>
      </c>
      <c r="DT45" s="2">
        <v>3.8650000000000002</v>
      </c>
      <c r="DU45" s="4"/>
      <c r="DV45" s="5"/>
      <c r="DW45" s="58">
        <v>42094</v>
      </c>
      <c r="DX45" s="2">
        <v>3.99</v>
      </c>
      <c r="DY45" s="4"/>
      <c r="DZ45" s="5"/>
      <c r="EA45" s="58">
        <v>42094</v>
      </c>
      <c r="EB45" s="2">
        <v>4.0750000000000002</v>
      </c>
      <c r="EC45" s="4"/>
      <c r="ED45" s="2"/>
      <c r="EE45" s="58">
        <v>42094</v>
      </c>
      <c r="EF45" s="2">
        <v>4.1630000000000003</v>
      </c>
      <c r="EG45" s="2"/>
      <c r="EH45" s="5"/>
      <c r="EI45" s="58">
        <v>42094</v>
      </c>
      <c r="EJ45" s="2">
        <v>4.1870000000000003</v>
      </c>
      <c r="EK45" s="4"/>
      <c r="EL45" s="5"/>
      <c r="EM45" s="58">
        <v>42094</v>
      </c>
      <c r="EN45" s="2">
        <v>4.4470000000000001</v>
      </c>
      <c r="EO45" s="4"/>
      <c r="EP45" s="5"/>
      <c r="EQ45" s="58">
        <v>42094</v>
      </c>
      <c r="ER45" s="2">
        <v>4.8090000000000002</v>
      </c>
      <c r="ES45" s="4"/>
      <c r="ET45" s="2"/>
      <c r="EU45" s="58"/>
      <c r="EV45" s="57"/>
      <c r="EW45" s="2"/>
      <c r="EX45" s="5"/>
      <c r="EY45" s="58">
        <v>42094</v>
      </c>
      <c r="EZ45" s="2">
        <v>4.069</v>
      </c>
      <c r="FA45" s="4"/>
      <c r="FB45" s="2"/>
      <c r="FC45" s="58">
        <v>42094</v>
      </c>
      <c r="FD45" s="2">
        <v>4.0679999999999996</v>
      </c>
      <c r="FE45" s="2"/>
      <c r="FF45" s="5"/>
      <c r="FG45" s="58">
        <v>42094</v>
      </c>
      <c r="FH45" s="2">
        <v>4.0490000000000004</v>
      </c>
      <c r="FI45" s="4"/>
      <c r="FJ45" s="2"/>
      <c r="FK45" s="58">
        <v>42094</v>
      </c>
      <c r="FL45" s="2">
        <v>4.3070000000000004</v>
      </c>
      <c r="FM45" s="2"/>
      <c r="FN45" s="5"/>
      <c r="FO45" s="58"/>
      <c r="FP45" s="2"/>
      <c r="FQ45" s="2"/>
      <c r="FR45" s="5"/>
      <c r="FS45" s="58"/>
      <c r="FT45" s="2"/>
      <c r="FU45" s="4"/>
      <c r="FV45" s="2"/>
      <c r="FW45" s="58">
        <v>42094</v>
      </c>
      <c r="FX45" s="2">
        <v>4.0919999999999996</v>
      </c>
      <c r="FY45" s="2"/>
      <c r="FZ45" s="5"/>
      <c r="GA45" s="58"/>
      <c r="GB45" s="2"/>
      <c r="GC45" s="4"/>
      <c r="GD45" s="2"/>
      <c r="GE45" s="58"/>
      <c r="GF45" s="2"/>
      <c r="GG45" s="2"/>
      <c r="GH45" s="5"/>
      <c r="GI45" s="58">
        <v>42094</v>
      </c>
      <c r="GJ45" s="2">
        <v>3.8380000000000001</v>
      </c>
      <c r="GK45" s="4"/>
      <c r="GL45" s="2"/>
      <c r="GM45" s="58">
        <v>42094</v>
      </c>
      <c r="GN45" s="2">
        <v>3.9830000000000001</v>
      </c>
      <c r="GO45" s="310"/>
      <c r="GP45" s="2"/>
      <c r="GQ45" s="58">
        <v>42094</v>
      </c>
      <c r="GR45" s="2">
        <v>4.2670000000000003</v>
      </c>
      <c r="GS45" s="2"/>
      <c r="GT45" s="5"/>
      <c r="GU45" s="58">
        <v>42094</v>
      </c>
      <c r="GV45" s="2">
        <v>4.4909999999999997</v>
      </c>
      <c r="GW45" s="4"/>
      <c r="GX45" s="2"/>
      <c r="GY45" s="58"/>
      <c r="GZ45" s="2"/>
      <c r="HA45" s="2"/>
      <c r="HB45" s="5"/>
      <c r="HC45" s="58">
        <v>42094</v>
      </c>
      <c r="HD45" s="2">
        <v>4.2460000000000004</v>
      </c>
      <c r="HE45" s="4"/>
      <c r="HF45" s="2"/>
      <c r="HG45" s="58">
        <v>42094</v>
      </c>
      <c r="HH45" s="2">
        <v>4.6230000000000002</v>
      </c>
      <c r="HI45" s="2"/>
      <c r="HJ45" s="5"/>
      <c r="HK45" s="58">
        <v>42094</v>
      </c>
      <c r="HL45" s="2">
        <v>4.7919999999999998</v>
      </c>
      <c r="HM45" s="4"/>
    </row>
    <row r="46" spans="2:252" x14ac:dyDescent="0.25">
      <c r="B46" s="5"/>
      <c r="C46" s="58"/>
      <c r="D46" s="2"/>
      <c r="E46" s="2"/>
      <c r="F46" s="5"/>
      <c r="G46" s="58"/>
      <c r="H46" s="2"/>
      <c r="I46" s="4"/>
      <c r="J46" s="2"/>
      <c r="K46" s="58"/>
      <c r="L46" s="2"/>
      <c r="M46" s="4"/>
      <c r="N46" s="5"/>
      <c r="O46" s="58"/>
      <c r="P46" s="2"/>
      <c r="Q46" s="4"/>
      <c r="R46" s="2"/>
      <c r="S46" s="58"/>
      <c r="T46" s="2"/>
      <c r="U46" s="2"/>
      <c r="V46" s="5"/>
      <c r="W46" s="58"/>
      <c r="X46" s="2"/>
      <c r="Y46" s="4"/>
      <c r="Z46" s="2"/>
      <c r="AA46" s="58"/>
      <c r="AB46" s="2"/>
      <c r="AC46" s="2"/>
      <c r="AD46" s="5"/>
      <c r="AE46" s="58"/>
      <c r="AF46" s="2"/>
      <c r="AG46" s="4"/>
      <c r="AH46" s="2"/>
      <c r="AI46" s="58"/>
      <c r="AJ46" s="2"/>
      <c r="AK46" s="4"/>
      <c r="AL46" s="2"/>
      <c r="AM46" s="58"/>
      <c r="AN46" s="2"/>
      <c r="AO46" s="4"/>
      <c r="AP46" s="2"/>
      <c r="AQ46" s="58"/>
      <c r="AR46" s="2"/>
      <c r="AS46" s="2"/>
      <c r="AT46" s="5"/>
      <c r="AU46" s="58"/>
      <c r="AV46" s="2"/>
      <c r="AW46" s="4"/>
      <c r="AX46" s="2"/>
      <c r="AY46" s="58"/>
      <c r="AZ46" s="2"/>
      <c r="BA46" s="2"/>
      <c r="BB46" s="5"/>
      <c r="BC46" s="58"/>
      <c r="BD46" s="2"/>
      <c r="BE46" s="4"/>
      <c r="BF46" s="2"/>
      <c r="BG46" s="58"/>
      <c r="BH46" s="2"/>
      <c r="BI46" s="2"/>
      <c r="BJ46" s="5"/>
      <c r="BK46" s="58"/>
      <c r="BL46" s="2"/>
      <c r="BM46" s="4"/>
      <c r="BN46" s="2"/>
      <c r="BO46" s="58"/>
      <c r="BP46" s="2"/>
      <c r="BQ46" s="2"/>
      <c r="BR46" s="5"/>
      <c r="BS46" s="58"/>
      <c r="BT46" s="2"/>
      <c r="BU46" s="4"/>
      <c r="BV46" s="2"/>
      <c r="BW46" s="58"/>
      <c r="BX46" s="2"/>
      <c r="BY46" s="2"/>
      <c r="BZ46" s="5"/>
      <c r="CA46" s="58"/>
      <c r="CB46" s="2"/>
      <c r="CC46" s="4"/>
      <c r="CD46" s="2"/>
      <c r="CE46" s="58"/>
      <c r="CF46" s="2"/>
      <c r="CG46" s="2"/>
      <c r="CH46" s="5"/>
      <c r="CI46" s="58"/>
      <c r="CJ46" s="2"/>
      <c r="CK46" s="4"/>
      <c r="CL46" s="2"/>
      <c r="CM46" s="58"/>
      <c r="CN46" s="2"/>
      <c r="CO46" s="2"/>
      <c r="CP46" s="5"/>
      <c r="CQ46" s="58"/>
      <c r="CR46" s="2"/>
      <c r="CS46" s="4"/>
      <c r="CT46" s="5"/>
      <c r="CU46" s="58"/>
      <c r="CV46" s="2"/>
      <c r="CW46" s="4"/>
      <c r="CX46" s="2"/>
      <c r="CY46" s="58"/>
      <c r="CZ46" s="2"/>
      <c r="DA46" s="2"/>
      <c r="DB46" s="5"/>
      <c r="DC46" s="58"/>
      <c r="DD46" s="2"/>
      <c r="DE46" s="4"/>
      <c r="DF46" s="2"/>
      <c r="DG46" s="58"/>
      <c r="DH46" s="2"/>
      <c r="DI46" s="2"/>
      <c r="DJ46" s="5"/>
      <c r="DK46" s="58"/>
      <c r="DL46" s="2"/>
      <c r="DM46" s="4"/>
      <c r="DN46" s="2"/>
      <c r="DO46" s="58"/>
      <c r="DP46" s="2"/>
      <c r="DQ46" s="2"/>
      <c r="DR46" s="5"/>
      <c r="DS46" s="58"/>
      <c r="DT46" s="2"/>
      <c r="DU46" s="4"/>
      <c r="DV46" s="5"/>
      <c r="DW46" s="58"/>
      <c r="DX46" s="2"/>
      <c r="DY46" s="4"/>
      <c r="DZ46" s="5"/>
      <c r="EA46" s="58"/>
      <c r="EB46" s="2"/>
      <c r="EC46" s="4"/>
      <c r="ED46" s="2"/>
      <c r="EE46" s="58"/>
      <c r="EF46" s="2"/>
      <c r="EG46" s="2"/>
      <c r="EH46" s="5"/>
      <c r="EI46" s="58"/>
      <c r="EJ46" s="2"/>
      <c r="EK46" s="4"/>
      <c r="EL46" s="5"/>
      <c r="EM46" s="58"/>
      <c r="EN46" s="2"/>
      <c r="EO46" s="4"/>
      <c r="EP46" s="5"/>
      <c r="EQ46" s="58"/>
      <c r="ER46" s="2"/>
      <c r="ES46" s="4"/>
      <c r="ET46" s="2"/>
      <c r="EU46" s="58"/>
      <c r="EV46" s="57"/>
      <c r="EW46" s="2"/>
      <c r="EX46" s="5"/>
      <c r="EY46" s="58"/>
      <c r="EZ46" s="2"/>
      <c r="FA46" s="4"/>
      <c r="FB46" s="2"/>
      <c r="FC46" s="58"/>
      <c r="FD46" s="2"/>
      <c r="FE46" s="2"/>
      <c r="FF46" s="5"/>
      <c r="FG46" s="58"/>
      <c r="FH46" s="2"/>
      <c r="FI46" s="4"/>
      <c r="FJ46" s="2"/>
      <c r="FK46" s="58"/>
      <c r="FL46" s="2"/>
      <c r="FM46" s="2"/>
      <c r="FN46" s="5"/>
      <c r="FO46" s="2"/>
      <c r="FP46" s="2"/>
      <c r="FQ46" s="2"/>
      <c r="FR46" s="5"/>
      <c r="FS46" s="58"/>
      <c r="FT46" s="2"/>
      <c r="FU46" s="4"/>
      <c r="FV46" s="2"/>
      <c r="FW46" s="58"/>
      <c r="FX46" s="2"/>
      <c r="FY46" s="2"/>
      <c r="FZ46" s="5"/>
      <c r="GA46" s="58"/>
      <c r="GB46" s="2"/>
      <c r="GC46" s="4"/>
      <c r="GD46" s="2"/>
      <c r="GE46" s="58"/>
      <c r="GF46" s="2"/>
      <c r="GG46" s="2"/>
      <c r="GH46" s="5"/>
      <c r="GI46" s="58"/>
      <c r="GJ46" s="2"/>
      <c r="GK46" s="4"/>
      <c r="GL46" s="2"/>
      <c r="GM46" s="2"/>
      <c r="GN46" s="2"/>
      <c r="GO46" s="310"/>
      <c r="GP46" s="2"/>
      <c r="GQ46" s="58"/>
      <c r="GR46" s="2"/>
      <c r="GS46" s="2"/>
      <c r="GT46" s="5"/>
      <c r="GU46" s="58"/>
      <c r="GV46" s="2"/>
      <c r="GW46" s="4"/>
      <c r="GX46" s="2"/>
      <c r="GY46" s="58"/>
      <c r="GZ46" s="2"/>
      <c r="HA46" s="2"/>
      <c r="HB46" s="5"/>
      <c r="HC46" s="58"/>
      <c r="HD46" s="2"/>
      <c r="HE46" s="4"/>
      <c r="HF46" s="2"/>
      <c r="HG46" s="58"/>
      <c r="HH46" s="2"/>
      <c r="HI46" s="2"/>
      <c r="HJ46" s="5"/>
      <c r="HK46" s="58"/>
      <c r="HL46" s="2"/>
      <c r="HM46" s="4"/>
    </row>
    <row r="47" spans="2:252" x14ac:dyDescent="0.25">
      <c r="B47" s="10"/>
      <c r="C47" s="53"/>
      <c r="D47" s="11"/>
      <c r="E47" s="11"/>
      <c r="F47" s="10"/>
      <c r="G47" s="53"/>
      <c r="H47" s="11"/>
      <c r="I47" s="18"/>
      <c r="J47" s="11"/>
      <c r="K47" s="53"/>
      <c r="L47" s="11"/>
      <c r="M47" s="18"/>
      <c r="N47" s="10"/>
      <c r="O47" s="53"/>
      <c r="P47" s="11"/>
      <c r="Q47" s="18"/>
      <c r="R47" s="11"/>
      <c r="S47" s="53"/>
      <c r="T47" s="11"/>
      <c r="U47" s="11"/>
      <c r="V47" s="10"/>
      <c r="W47" s="53"/>
      <c r="X47" s="11"/>
      <c r="Y47" s="18"/>
      <c r="Z47" s="11"/>
      <c r="AA47" s="53"/>
      <c r="AB47" s="11"/>
      <c r="AC47" s="11"/>
      <c r="AD47" s="10"/>
      <c r="AE47" s="53"/>
      <c r="AF47" s="11"/>
      <c r="AG47" s="18"/>
      <c r="AH47" s="11"/>
      <c r="AI47" s="53"/>
      <c r="AJ47" s="11"/>
      <c r="AK47" s="18"/>
      <c r="AL47" s="11"/>
      <c r="AM47" s="53"/>
      <c r="AN47" s="11"/>
      <c r="AO47" s="18"/>
      <c r="AP47" s="11"/>
      <c r="AQ47" s="53"/>
      <c r="AR47" s="11"/>
      <c r="AS47" s="11"/>
      <c r="AT47" s="10"/>
      <c r="AU47" s="53"/>
      <c r="AV47" s="11"/>
      <c r="AW47" s="18"/>
      <c r="AX47" s="11"/>
      <c r="AY47" s="53"/>
      <c r="AZ47" s="11"/>
      <c r="BA47" s="11"/>
      <c r="BB47" s="10"/>
      <c r="BC47" s="53"/>
      <c r="BD47" s="11"/>
      <c r="BE47" s="18"/>
      <c r="BF47" s="11"/>
      <c r="BG47" s="53"/>
      <c r="BH47" s="11"/>
      <c r="BI47" s="11"/>
      <c r="BJ47" s="10"/>
      <c r="BK47" s="53"/>
      <c r="BL47" s="11"/>
      <c r="BM47" s="18"/>
      <c r="BN47" s="11"/>
      <c r="BO47" s="53"/>
      <c r="BP47" s="11"/>
      <c r="BQ47" s="11"/>
      <c r="BR47" s="10"/>
      <c r="BS47" s="53"/>
      <c r="BT47" s="11"/>
      <c r="BU47" s="18"/>
      <c r="BV47" s="11"/>
      <c r="BW47" s="53"/>
      <c r="BX47" s="11"/>
      <c r="BY47" s="11"/>
      <c r="BZ47" s="10"/>
      <c r="CA47" s="53"/>
      <c r="CB47" s="11"/>
      <c r="CC47" s="18"/>
      <c r="CD47" s="11"/>
      <c r="CE47" s="11"/>
      <c r="CF47" s="11"/>
      <c r="CG47" s="11"/>
      <c r="CH47" s="10"/>
      <c r="CI47" s="53"/>
      <c r="CJ47" s="11"/>
      <c r="CK47" s="18"/>
      <c r="CL47" s="11"/>
      <c r="CM47" s="53"/>
      <c r="CN47" s="11"/>
      <c r="CO47" s="11"/>
      <c r="CP47" s="10"/>
      <c r="CQ47" s="53"/>
      <c r="CR47" s="11"/>
      <c r="CS47" s="18"/>
      <c r="CT47" s="10"/>
      <c r="CU47" s="53"/>
      <c r="CV47" s="11"/>
      <c r="CW47" s="18"/>
      <c r="CX47" s="11"/>
      <c r="CY47" s="53"/>
      <c r="CZ47" s="11"/>
      <c r="DA47" s="11"/>
      <c r="DB47" s="10"/>
      <c r="DC47" s="53"/>
      <c r="DD47" s="11"/>
      <c r="DE47" s="18"/>
      <c r="DF47" s="11"/>
      <c r="DG47" s="53"/>
      <c r="DH47" s="11"/>
      <c r="DI47" s="11"/>
      <c r="DJ47" s="10"/>
      <c r="DK47" s="53"/>
      <c r="DL47" s="11"/>
      <c r="DM47" s="18"/>
      <c r="DN47" s="11"/>
      <c r="DO47" s="53"/>
      <c r="DP47" s="11"/>
      <c r="DQ47" s="11"/>
      <c r="DR47" s="10"/>
      <c r="DS47" s="53"/>
      <c r="DT47" s="11"/>
      <c r="DU47" s="18"/>
      <c r="DV47" s="10"/>
      <c r="DW47" s="53"/>
      <c r="DX47" s="11"/>
      <c r="DY47" s="18"/>
      <c r="DZ47" s="10"/>
      <c r="EA47" s="53"/>
      <c r="EB47" s="11"/>
      <c r="EC47" s="18"/>
      <c r="ED47" s="11"/>
      <c r="EE47" s="53"/>
      <c r="EF47" s="11"/>
      <c r="EG47" s="11"/>
      <c r="EH47" s="10"/>
      <c r="EI47" s="53"/>
      <c r="EJ47" s="11"/>
      <c r="EK47" s="18"/>
      <c r="EL47" s="10"/>
      <c r="EM47" s="53"/>
      <c r="EN47" s="11"/>
      <c r="EO47" s="18"/>
      <c r="EP47" s="10"/>
      <c r="EQ47" s="53"/>
      <c r="ER47" s="11"/>
      <c r="ES47" s="18"/>
      <c r="ET47" s="11"/>
      <c r="EU47" s="53"/>
      <c r="EV47" s="62"/>
      <c r="EW47" s="11"/>
      <c r="EX47" s="10"/>
      <c r="EY47" s="53"/>
      <c r="EZ47" s="11"/>
      <c r="FA47" s="18"/>
      <c r="FB47" s="11"/>
      <c r="FC47" s="53"/>
      <c r="FD47" s="11"/>
      <c r="FE47" s="11"/>
      <c r="FF47" s="10"/>
      <c r="FG47" s="53"/>
      <c r="FH47" s="11"/>
      <c r="FI47" s="18"/>
      <c r="FJ47" s="11"/>
      <c r="FK47" s="53"/>
      <c r="FL47" s="11"/>
      <c r="FM47" s="11"/>
      <c r="FN47" s="10"/>
      <c r="FO47" s="11"/>
      <c r="FP47" s="11"/>
      <c r="FQ47" s="11"/>
      <c r="FR47" s="10"/>
      <c r="FS47" s="53"/>
      <c r="FT47" s="11"/>
      <c r="FU47" s="18"/>
      <c r="FV47" s="11"/>
      <c r="FW47" s="53"/>
      <c r="FX47" s="11"/>
      <c r="FY47" s="11"/>
      <c r="FZ47" s="10"/>
      <c r="GA47" s="53"/>
      <c r="GB47" s="11"/>
      <c r="GC47" s="18"/>
      <c r="GD47" s="11"/>
      <c r="GE47" s="53"/>
      <c r="GF47" s="11"/>
      <c r="GG47" s="11"/>
      <c r="GH47" s="10"/>
      <c r="GI47" s="53"/>
      <c r="GJ47" s="11"/>
      <c r="GK47" s="18"/>
      <c r="GL47" s="11"/>
      <c r="GM47" s="11"/>
      <c r="GN47" s="11"/>
      <c r="GO47" s="318"/>
      <c r="GP47" s="11"/>
      <c r="GQ47" s="53"/>
      <c r="GR47" s="11"/>
      <c r="GS47" s="11"/>
      <c r="GT47" s="10"/>
      <c r="GU47" s="53"/>
      <c r="GV47" s="11"/>
      <c r="GW47" s="18"/>
      <c r="GX47" s="11"/>
      <c r="GY47" s="53"/>
      <c r="GZ47" s="11"/>
      <c r="HA47" s="11"/>
      <c r="HB47" s="10"/>
      <c r="HC47" s="53"/>
      <c r="HD47" s="11"/>
      <c r="HE47" s="18"/>
      <c r="HF47" s="11"/>
      <c r="HG47" s="53"/>
      <c r="HH47" s="11"/>
      <c r="HI47" s="11"/>
      <c r="HJ47" s="10"/>
      <c r="HK47" s="53"/>
      <c r="HL47" s="11"/>
      <c r="HM47" s="18"/>
    </row>
    <row r="48" spans="2:252" x14ac:dyDescent="0.25">
      <c r="C48" s="32"/>
      <c r="F48" s="32"/>
      <c r="W48" s="64"/>
      <c r="AD48" s="32"/>
      <c r="AI48" s="32"/>
      <c r="BK48" s="32"/>
      <c r="BZ48" s="32"/>
      <c r="CM48" s="32"/>
      <c r="CX48" s="32"/>
      <c r="DF48" s="32"/>
      <c r="DW48" s="32"/>
      <c r="FL48" s="32"/>
      <c r="FV48" s="32"/>
      <c r="GI48" s="32"/>
      <c r="GZ48" s="64"/>
      <c r="HB48" s="232"/>
    </row>
    <row r="49" spans="4:208" x14ac:dyDescent="0.25">
      <c r="W49" s="64"/>
      <c r="GZ49" s="64"/>
    </row>
    <row r="50" spans="4:208" x14ac:dyDescent="0.25">
      <c r="W50" s="64"/>
      <c r="GZ50" s="64"/>
    </row>
    <row r="51" spans="4:208" x14ac:dyDescent="0.25">
      <c r="D51" s="64"/>
      <c r="H51" s="64"/>
      <c r="L51" s="64"/>
      <c r="W51" s="64"/>
      <c r="BQ51" s="64"/>
      <c r="GZ51" s="64"/>
    </row>
    <row r="52" spans="4:208" x14ac:dyDescent="0.25">
      <c r="W52" s="64"/>
      <c r="GZ52" s="64"/>
    </row>
    <row r="53" spans="4:208" x14ac:dyDescent="0.25">
      <c r="W53" s="64"/>
      <c r="GZ53" s="64"/>
    </row>
    <row r="54" spans="4:208" x14ac:dyDescent="0.25">
      <c r="W54" s="64"/>
      <c r="GZ54" s="64"/>
    </row>
    <row r="55" spans="4:208" x14ac:dyDescent="0.25">
      <c r="D55" s="64"/>
      <c r="H55" s="64"/>
      <c r="L55" s="64"/>
      <c r="W55" s="64"/>
      <c r="BQ55" s="64"/>
      <c r="GZ55" s="64"/>
    </row>
    <row r="56" spans="4:208" x14ac:dyDescent="0.25">
      <c r="W56" s="64"/>
      <c r="GZ56" s="64"/>
    </row>
    <row r="57" spans="4:208" x14ac:dyDescent="0.25">
      <c r="W57" s="64"/>
      <c r="GZ57" s="64"/>
    </row>
    <row r="58" spans="4:208" x14ac:dyDescent="0.25">
      <c r="W58" s="64"/>
      <c r="GZ58" s="64"/>
    </row>
    <row r="59" spans="4:208" x14ac:dyDescent="0.25">
      <c r="D59" s="64"/>
      <c r="H59" s="64"/>
      <c r="L59" s="64"/>
      <c r="W59" s="64"/>
      <c r="BQ59" s="64"/>
      <c r="GZ59" s="64"/>
    </row>
    <row r="60" spans="4:208" x14ac:dyDescent="0.25">
      <c r="W60" s="64"/>
      <c r="GZ60" s="64"/>
    </row>
    <row r="61" spans="4:208" x14ac:dyDescent="0.25">
      <c r="W61" s="64"/>
      <c r="GZ61" s="64"/>
    </row>
    <row r="62" spans="4:208" x14ac:dyDescent="0.25">
      <c r="W62" s="64"/>
      <c r="GZ62" s="64"/>
    </row>
    <row r="63" spans="4:208" x14ac:dyDescent="0.25">
      <c r="D63" s="64"/>
      <c r="H63" s="64"/>
      <c r="L63" s="64"/>
      <c r="W63" s="64"/>
      <c r="BQ63" s="64"/>
      <c r="GZ63" s="64"/>
    </row>
    <row r="64" spans="4:208" x14ac:dyDescent="0.25">
      <c r="GZ64" s="64"/>
    </row>
    <row r="65" spans="4:208" x14ac:dyDescent="0.25">
      <c r="GZ65" s="64"/>
    </row>
    <row r="66" spans="4:208" x14ac:dyDescent="0.25">
      <c r="GZ66" s="64"/>
    </row>
    <row r="67" spans="4:208" x14ac:dyDescent="0.25">
      <c r="D67" s="64"/>
      <c r="H67" s="64"/>
      <c r="L67" s="64"/>
      <c r="BQ67" s="64"/>
      <c r="GZ67" s="64"/>
    </row>
    <row r="68" spans="4:208" x14ac:dyDescent="0.25">
      <c r="GZ68" s="64"/>
    </row>
    <row r="69" spans="4:208" x14ac:dyDescent="0.25">
      <c r="GZ69" s="64"/>
    </row>
    <row r="70" spans="4:208" x14ac:dyDescent="0.25">
      <c r="GZ70" s="64"/>
    </row>
    <row r="71" spans="4:208" x14ac:dyDescent="0.25">
      <c r="D71" s="64"/>
      <c r="H71" s="64"/>
      <c r="L71" s="64"/>
      <c r="BQ71" s="64"/>
      <c r="GZ71" s="64"/>
    </row>
    <row r="72" spans="4:208" x14ac:dyDescent="0.25">
      <c r="GZ72" s="64"/>
    </row>
    <row r="73" spans="4:208" x14ac:dyDescent="0.25">
      <c r="GZ73" s="64"/>
    </row>
    <row r="74" spans="4:208" x14ac:dyDescent="0.25">
      <c r="GZ74" s="64"/>
    </row>
    <row r="75" spans="4:208" x14ac:dyDescent="0.25">
      <c r="D75" s="64"/>
      <c r="H75" s="64"/>
      <c r="L75" s="64"/>
      <c r="BQ75" s="64"/>
      <c r="GZ75" s="64"/>
    </row>
    <row r="76" spans="4:208" x14ac:dyDescent="0.25">
      <c r="GZ76" s="64"/>
    </row>
    <row r="77" spans="4:208" x14ac:dyDescent="0.25">
      <c r="GZ77" s="64"/>
    </row>
    <row r="78" spans="4:208" x14ac:dyDescent="0.25">
      <c r="GZ78" s="64"/>
    </row>
    <row r="79" spans="4:208" x14ac:dyDescent="0.25">
      <c r="D79" s="64"/>
      <c r="H79" s="64"/>
      <c r="L79" s="64"/>
      <c r="BQ79" s="64"/>
      <c r="GZ79" s="64"/>
    </row>
    <row r="80" spans="4:208" x14ac:dyDescent="0.25">
      <c r="GZ80" s="64"/>
    </row>
    <row r="81" spans="4:208" x14ac:dyDescent="0.25">
      <c r="GZ81" s="64"/>
    </row>
    <row r="82" spans="4:208" x14ac:dyDescent="0.25">
      <c r="GZ82" s="64"/>
    </row>
    <row r="83" spans="4:208" x14ac:dyDescent="0.25">
      <c r="D83" s="64"/>
      <c r="H83" s="64"/>
      <c r="L83" s="64"/>
      <c r="BQ83" s="64"/>
      <c r="GZ83" s="64"/>
    </row>
    <row r="84" spans="4:208" x14ac:dyDescent="0.25">
      <c r="GZ84" s="64"/>
    </row>
    <row r="85" spans="4:208" x14ac:dyDescent="0.25">
      <c r="GZ85" s="64"/>
    </row>
    <row r="86" spans="4:208" x14ac:dyDescent="0.25">
      <c r="GZ86" s="64"/>
    </row>
    <row r="87" spans="4:208" x14ac:dyDescent="0.25">
      <c r="D87" s="64"/>
      <c r="H87" s="64"/>
      <c r="L87" s="64"/>
      <c r="BQ87" s="64"/>
      <c r="GZ87" s="64"/>
    </row>
    <row r="88" spans="4:208" x14ac:dyDescent="0.25">
      <c r="GZ88" s="64"/>
    </row>
    <row r="89" spans="4:208" x14ac:dyDescent="0.25">
      <c r="GZ89" s="64"/>
    </row>
    <row r="90" spans="4:208" x14ac:dyDescent="0.25">
      <c r="GZ90" s="64"/>
    </row>
    <row r="91" spans="4:208" x14ac:dyDescent="0.25">
      <c r="D91" s="64"/>
      <c r="H91" s="64"/>
      <c r="L91" s="64"/>
      <c r="BQ91" s="64"/>
      <c r="GZ91" s="64"/>
    </row>
    <row r="92" spans="4:208" x14ac:dyDescent="0.25">
      <c r="GZ92" s="64"/>
    </row>
    <row r="93" spans="4:208" x14ac:dyDescent="0.25">
      <c r="GZ93" s="64"/>
    </row>
    <row r="94" spans="4:208" x14ac:dyDescent="0.25">
      <c r="GZ94" s="64"/>
    </row>
    <row r="95" spans="4:208" x14ac:dyDescent="0.25">
      <c r="D95" s="64"/>
      <c r="H95" s="64"/>
      <c r="L95" s="64"/>
      <c r="BQ95" s="64"/>
      <c r="GZ95" s="64"/>
    </row>
    <row r="96" spans="4:208" x14ac:dyDescent="0.25">
      <c r="GZ96" s="64"/>
    </row>
    <row r="97" spans="4:252" x14ac:dyDescent="0.25">
      <c r="GZ97" s="64"/>
    </row>
    <row r="98" spans="4:252" x14ac:dyDescent="0.25">
      <c r="GZ98" s="64"/>
    </row>
    <row r="99" spans="4:252" x14ac:dyDescent="0.25">
      <c r="D99" s="64"/>
      <c r="E99" s="64"/>
      <c r="H99" s="64"/>
      <c r="I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row>
    <row r="100" spans="4:252" x14ac:dyDescent="0.25">
      <c r="GZ100" s="64"/>
    </row>
    <row r="101" spans="4:252" x14ac:dyDescent="0.25">
      <c r="GZ101" s="64"/>
    </row>
    <row r="102" spans="4:252" x14ac:dyDescent="0.25">
      <c r="GZ102" s="64"/>
    </row>
    <row r="103" spans="4:252" x14ac:dyDescent="0.25">
      <c r="D103" s="64"/>
      <c r="E103" s="64"/>
      <c r="H103" s="64"/>
      <c r="I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row>
    <row r="104" spans="4:252" x14ac:dyDescent="0.25">
      <c r="GZ104" s="64"/>
    </row>
    <row r="105" spans="4:252" x14ac:dyDescent="0.25">
      <c r="GZ105" s="64"/>
    </row>
    <row r="106" spans="4:252" x14ac:dyDescent="0.25">
      <c r="GZ106" s="64"/>
    </row>
    <row r="107" spans="4:252" x14ac:dyDescent="0.25">
      <c r="GZ107" s="64"/>
    </row>
    <row r="108" spans="4:252" x14ac:dyDescent="0.25">
      <c r="GZ108" s="64"/>
    </row>
    <row r="109" spans="4:252" x14ac:dyDescent="0.25">
      <c r="GZ109" s="64"/>
    </row>
    <row r="110" spans="4:252" x14ac:dyDescent="0.25">
      <c r="GZ110" s="64"/>
    </row>
    <row r="111" spans="4:252" x14ac:dyDescent="0.25">
      <c r="GZ111" s="64"/>
    </row>
    <row r="112" spans="4:252" x14ac:dyDescent="0.25">
      <c r="GZ112" s="64"/>
    </row>
    <row r="113" spans="208:208" x14ac:dyDescent="0.25">
      <c r="GZ113" s="64"/>
    </row>
    <row r="114" spans="208:208" x14ac:dyDescent="0.25">
      <c r="GZ114" s="64"/>
    </row>
    <row r="115" spans="208:208" x14ac:dyDescent="0.25">
      <c r="GZ115" s="64"/>
    </row>
    <row r="116" spans="208:208" x14ac:dyDescent="0.25">
      <c r="GZ116" s="64"/>
    </row>
    <row r="117" spans="208:208" x14ac:dyDescent="0.25">
      <c r="GZ117" s="64"/>
    </row>
    <row r="118" spans="208:208" x14ac:dyDescent="0.25">
      <c r="GZ118" s="64"/>
    </row>
    <row r="119" spans="208:208" x14ac:dyDescent="0.25">
      <c r="GZ119" s="64"/>
    </row>
    <row r="120" spans="208:208" x14ac:dyDescent="0.25">
      <c r="GZ120" s="64"/>
    </row>
    <row r="121" spans="208:208" x14ac:dyDescent="0.25">
      <c r="GZ121" s="64"/>
    </row>
    <row r="122" spans="208:208" x14ac:dyDescent="0.25">
      <c r="GZ122" s="64"/>
    </row>
    <row r="123" spans="208:208" x14ac:dyDescent="0.25">
      <c r="GZ123" s="64"/>
    </row>
    <row r="124" spans="208:208" x14ac:dyDescent="0.25">
      <c r="GZ124" s="64"/>
    </row>
    <row r="125" spans="208:208" x14ac:dyDescent="0.25">
      <c r="GZ125" s="64"/>
    </row>
    <row r="126" spans="208:208" x14ac:dyDescent="0.25">
      <c r="GZ126" s="64"/>
    </row>
    <row r="127" spans="208:208" x14ac:dyDescent="0.25">
      <c r="GZ127" s="64"/>
    </row>
    <row r="128" spans="208:208" x14ac:dyDescent="0.25">
      <c r="GZ128" s="64"/>
    </row>
    <row r="129" spans="208:208" x14ac:dyDescent="0.25">
      <c r="GZ129" s="64"/>
    </row>
    <row r="130" spans="208:208" x14ac:dyDescent="0.25">
      <c r="GZ130" s="64"/>
    </row>
    <row r="131" spans="208:208" x14ac:dyDescent="0.25">
      <c r="GZ131" s="64"/>
    </row>
    <row r="132" spans="208:208" x14ac:dyDescent="0.25">
      <c r="GZ132" s="64"/>
    </row>
    <row r="133" spans="208:208" x14ac:dyDescent="0.25">
      <c r="GZ133" s="64"/>
    </row>
    <row r="134" spans="208:208" x14ac:dyDescent="0.25">
      <c r="GZ134" s="64"/>
    </row>
    <row r="135" spans="208:208" x14ac:dyDescent="0.25">
      <c r="GZ135" s="64"/>
    </row>
    <row r="136" spans="208:208" x14ac:dyDescent="0.25">
      <c r="GZ136" s="64"/>
    </row>
    <row r="137" spans="208:208" x14ac:dyDescent="0.25">
      <c r="GZ137" s="64"/>
    </row>
    <row r="138" spans="208:208" x14ac:dyDescent="0.25">
      <c r="GZ138" s="64"/>
    </row>
    <row r="139" spans="208:208" x14ac:dyDescent="0.25">
      <c r="GZ139" s="64"/>
    </row>
    <row r="140" spans="208:208" x14ac:dyDescent="0.25">
      <c r="GZ140" s="64"/>
    </row>
    <row r="141" spans="208:208" x14ac:dyDescent="0.25">
      <c r="GZ141" s="64"/>
    </row>
    <row r="142" spans="208:208" x14ac:dyDescent="0.25">
      <c r="GZ142" s="64"/>
    </row>
    <row r="143" spans="208:208" x14ac:dyDescent="0.25">
      <c r="GZ143" s="64"/>
    </row>
    <row r="144" spans="208:208" x14ac:dyDescent="0.25">
      <c r="GZ144" s="64"/>
    </row>
    <row r="145" spans="208:208" x14ac:dyDescent="0.25">
      <c r="GZ145" s="64"/>
    </row>
    <row r="146" spans="208:208" x14ac:dyDescent="0.25">
      <c r="GZ146" s="64"/>
    </row>
    <row r="147" spans="208:208" x14ac:dyDescent="0.25">
      <c r="GZ147" s="64"/>
    </row>
    <row r="148" spans="208:208" x14ac:dyDescent="0.25">
      <c r="GZ148" s="64"/>
    </row>
    <row r="149" spans="208:208" x14ac:dyDescent="0.25">
      <c r="GZ149" s="64"/>
    </row>
    <row r="150" spans="208:208" x14ac:dyDescent="0.25">
      <c r="GZ150" s="64"/>
    </row>
    <row r="151" spans="208:208" x14ac:dyDescent="0.25">
      <c r="GZ151" s="64"/>
    </row>
    <row r="152" spans="208:208" x14ac:dyDescent="0.25">
      <c r="GZ152" s="64"/>
    </row>
    <row r="153" spans="208:208" x14ac:dyDescent="0.25">
      <c r="GZ153" s="64"/>
    </row>
    <row r="154" spans="208:208" x14ac:dyDescent="0.25">
      <c r="GZ154" s="64"/>
    </row>
    <row r="155" spans="208:208" x14ac:dyDescent="0.25">
      <c r="GZ155" s="64"/>
    </row>
    <row r="156" spans="208:208" x14ac:dyDescent="0.25">
      <c r="GZ156" s="64"/>
    </row>
    <row r="157" spans="208:208" x14ac:dyDescent="0.25">
      <c r="GZ157" s="64"/>
    </row>
    <row r="158" spans="208:208" x14ac:dyDescent="0.25">
      <c r="GZ158" s="64"/>
    </row>
    <row r="159" spans="208:208" x14ac:dyDescent="0.25">
      <c r="GZ159" s="64"/>
    </row>
    <row r="160" spans="208:208" x14ac:dyDescent="0.25">
      <c r="GZ160" s="64"/>
    </row>
    <row r="161" spans="208:208" x14ac:dyDescent="0.25">
      <c r="GZ161" s="64"/>
    </row>
    <row r="162" spans="208:208" x14ac:dyDescent="0.25">
      <c r="GZ162" s="64"/>
    </row>
    <row r="163" spans="208:208" x14ac:dyDescent="0.25">
      <c r="GZ163" s="64"/>
    </row>
    <row r="164" spans="208:208" x14ac:dyDescent="0.25">
      <c r="GZ164" s="64"/>
    </row>
    <row r="165" spans="208:208" x14ac:dyDescent="0.25">
      <c r="GZ165" s="64"/>
    </row>
    <row r="166" spans="208:208" x14ac:dyDescent="0.25">
      <c r="GZ166" s="64"/>
    </row>
    <row r="167" spans="208:208" x14ac:dyDescent="0.25">
      <c r="GZ167" s="64"/>
    </row>
    <row r="168" spans="208:208" x14ac:dyDescent="0.25">
      <c r="GZ168" s="64"/>
    </row>
    <row r="169" spans="208:208" x14ac:dyDescent="0.25">
      <c r="GZ169" s="64"/>
    </row>
    <row r="170" spans="208:208" x14ac:dyDescent="0.25">
      <c r="GZ170" s="64"/>
    </row>
    <row r="171" spans="208:208" x14ac:dyDescent="0.25">
      <c r="GZ171" s="64"/>
    </row>
    <row r="172" spans="208:208" x14ac:dyDescent="0.25">
      <c r="GZ172" s="64"/>
    </row>
    <row r="173" spans="208:208" x14ac:dyDescent="0.25">
      <c r="GZ173" s="64"/>
    </row>
    <row r="174" spans="208:208" x14ac:dyDescent="0.25">
      <c r="GZ174" s="64"/>
    </row>
    <row r="175" spans="208:208" x14ac:dyDescent="0.25">
      <c r="GZ175" s="64"/>
    </row>
    <row r="176" spans="208:208" x14ac:dyDescent="0.25">
      <c r="GZ176" s="64"/>
    </row>
    <row r="177" spans="208:208" x14ac:dyDescent="0.25">
      <c r="GZ177" s="64"/>
    </row>
    <row r="178" spans="208:208" x14ac:dyDescent="0.25">
      <c r="GZ178" s="64"/>
    </row>
    <row r="179" spans="208:208" x14ac:dyDescent="0.25">
      <c r="GZ179" s="64"/>
    </row>
    <row r="180" spans="208:208" x14ac:dyDescent="0.25">
      <c r="GZ180" s="64"/>
    </row>
    <row r="181" spans="208:208" x14ac:dyDescent="0.25">
      <c r="GZ181" s="64"/>
    </row>
    <row r="182" spans="208:208" x14ac:dyDescent="0.25">
      <c r="GZ182" s="64"/>
    </row>
    <row r="183" spans="208:208" x14ac:dyDescent="0.25">
      <c r="GZ183" s="64"/>
    </row>
    <row r="184" spans="208:208" x14ac:dyDescent="0.25">
      <c r="GZ184" s="64"/>
    </row>
    <row r="185" spans="208:208" x14ac:dyDescent="0.25">
      <c r="GZ185" s="64"/>
    </row>
    <row r="186" spans="208:208" x14ac:dyDescent="0.25">
      <c r="GZ186" s="64"/>
    </row>
    <row r="187" spans="208:208" x14ac:dyDescent="0.25">
      <c r="GZ187" s="64"/>
    </row>
  </sheetData>
  <phoneticPr fontId="9" type="noConversion"/>
  <pageMargins left="0.70866141732283472" right="0.70866141732283472" top="0.74803149606299213" bottom="0.74803149606299213" header="0.31496062992125984" footer="0.31496062992125984"/>
  <pageSetup paperSize="9" fitToWidth="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70"/>
  <sheetViews>
    <sheetView zoomScaleNormal="100" workbookViewId="0"/>
  </sheetViews>
  <sheetFormatPr defaultRowHeight="15" x14ac:dyDescent="0.25"/>
  <cols>
    <col min="1" max="1" width="1.85546875" style="3" customWidth="1"/>
    <col min="2" max="2" width="32.140625" style="3" customWidth="1"/>
    <col min="3" max="3" width="18.85546875" style="3" customWidth="1"/>
    <col min="4" max="4" width="14.140625" style="3" customWidth="1"/>
    <col min="5" max="5" width="15.140625" style="3" customWidth="1"/>
    <col min="6" max="6" width="12.5703125" style="3" customWidth="1"/>
    <col min="7" max="16384" width="9.140625" style="3"/>
  </cols>
  <sheetData>
    <row r="1" spans="1:7" ht="23.25" x14ac:dyDescent="0.35">
      <c r="A1" s="1" t="s">
        <v>506</v>
      </c>
      <c r="B1" s="2"/>
    </row>
    <row r="2" spans="1:7" ht="15" customHeight="1" x14ac:dyDescent="0.35">
      <c r="A2" s="1"/>
      <c r="B2" s="2"/>
      <c r="G2" s="2"/>
    </row>
    <row r="3" spans="1:7" s="148" customFormat="1" ht="15" customHeight="1" x14ac:dyDescent="0.35">
      <c r="A3" s="404"/>
      <c r="B3" s="415" t="s">
        <v>472</v>
      </c>
      <c r="G3" s="403"/>
    </row>
    <row r="4" spans="1:7" s="307" customFormat="1" ht="15" customHeight="1" x14ac:dyDescent="0.35">
      <c r="A4" s="305"/>
      <c r="B4" s="306"/>
      <c r="G4" s="306"/>
    </row>
    <row r="5" spans="1:7" ht="23.25" x14ac:dyDescent="0.35">
      <c r="A5" s="1"/>
      <c r="B5" s="516" t="s">
        <v>413</v>
      </c>
      <c r="C5" s="517"/>
      <c r="D5" s="518"/>
      <c r="G5" s="2"/>
    </row>
    <row r="6" spans="1:7" ht="15" customHeight="1" x14ac:dyDescent="0.35">
      <c r="A6" s="1"/>
      <c r="B6" s="519" t="s">
        <v>471</v>
      </c>
      <c r="C6" s="520"/>
      <c r="D6" s="521"/>
      <c r="G6" s="2"/>
    </row>
    <row r="7" spans="1:7" ht="15" customHeight="1" x14ac:dyDescent="0.35">
      <c r="A7" s="1"/>
      <c r="B7" s="309" t="s">
        <v>416</v>
      </c>
      <c r="C7" s="341" t="s">
        <v>414</v>
      </c>
      <c r="D7" s="228" t="s">
        <v>497</v>
      </c>
      <c r="E7" s="269"/>
      <c r="G7" s="2"/>
    </row>
    <row r="8" spans="1:7" ht="15" customHeight="1" x14ac:dyDescent="0.35">
      <c r="A8" s="1"/>
      <c r="B8" s="337" t="s">
        <v>99</v>
      </c>
      <c r="C8" s="506">
        <f>'RFR and DP'!E70/100</f>
        <v>3.2621433180312527E-2</v>
      </c>
      <c r="D8" s="463"/>
      <c r="E8" s="304"/>
      <c r="G8" s="2"/>
    </row>
    <row r="9" spans="1:7" ht="15" customHeight="1" x14ac:dyDescent="0.35">
      <c r="A9" s="1"/>
      <c r="B9" s="337" t="s">
        <v>92</v>
      </c>
      <c r="C9" s="506">
        <f>'Debt premium table'!G7/100</f>
        <v>1.7500000000000002E-2</v>
      </c>
      <c r="D9" s="463">
        <v>1.5E-3</v>
      </c>
      <c r="E9" s="304"/>
      <c r="G9" s="2"/>
    </row>
    <row r="10" spans="1:7" ht="15" customHeight="1" x14ac:dyDescent="0.35">
      <c r="A10" s="1"/>
      <c r="B10" s="337" t="s">
        <v>100</v>
      </c>
      <c r="C10" s="507">
        <v>0.37</v>
      </c>
      <c r="D10" s="463"/>
      <c r="E10" s="304"/>
      <c r="G10" s="2"/>
    </row>
    <row r="11" spans="1:7" ht="15" customHeight="1" x14ac:dyDescent="0.35">
      <c r="A11" s="1"/>
      <c r="B11" s="337" t="s">
        <v>101</v>
      </c>
      <c r="C11" s="465">
        <v>0.45</v>
      </c>
      <c r="D11" s="508">
        <f>'Std error asset beta'!$D$7</f>
        <v>0.15</v>
      </c>
      <c r="E11" s="304"/>
      <c r="G11" s="2"/>
    </row>
    <row r="12" spans="1:7" ht="15" customHeight="1" x14ac:dyDescent="0.35">
      <c r="A12" s="1"/>
      <c r="B12" s="337" t="s">
        <v>102</v>
      </c>
      <c r="C12" s="465">
        <v>0</v>
      </c>
      <c r="D12" s="463"/>
      <c r="E12" s="281"/>
      <c r="G12" s="2"/>
    </row>
    <row r="13" spans="1:7" ht="15" customHeight="1" x14ac:dyDescent="0.35">
      <c r="A13" s="1"/>
      <c r="B13" s="337" t="s">
        <v>103</v>
      </c>
      <c r="C13" s="466">
        <v>7.0000000000000007E-2</v>
      </c>
      <c r="D13" s="463">
        <v>1.4999999999999999E-2</v>
      </c>
      <c r="E13" s="304"/>
      <c r="G13" s="2"/>
    </row>
    <row r="14" spans="1:7" ht="15" customHeight="1" x14ac:dyDescent="0.35">
      <c r="A14" s="1"/>
      <c r="B14" s="337" t="s">
        <v>104</v>
      </c>
      <c r="C14" s="466">
        <v>0.28000000000000003</v>
      </c>
      <c r="D14" s="463"/>
      <c r="E14" s="281"/>
      <c r="G14" s="2"/>
    </row>
    <row r="15" spans="1:7" ht="15" customHeight="1" x14ac:dyDescent="0.35">
      <c r="A15" s="1"/>
      <c r="B15" s="337" t="s">
        <v>105</v>
      </c>
      <c r="C15" s="466">
        <v>0.28000000000000003</v>
      </c>
      <c r="D15" s="463"/>
      <c r="E15" s="281"/>
      <c r="G15" s="2"/>
    </row>
    <row r="16" spans="1:7" ht="15" customHeight="1" x14ac:dyDescent="0.35">
      <c r="A16" s="1"/>
      <c r="B16" s="337" t="s">
        <v>106</v>
      </c>
      <c r="C16" s="467">
        <f>0.0175/7</f>
        <v>2.5000000000000001E-3</v>
      </c>
      <c r="D16" s="463"/>
      <c r="E16" s="281"/>
      <c r="G16" s="2"/>
    </row>
    <row r="17" spans="1:7" ht="15" customHeight="1" x14ac:dyDescent="0.35">
      <c r="A17" s="1"/>
      <c r="B17" s="337" t="s">
        <v>415</v>
      </c>
      <c r="C17" s="467">
        <v>8.0000000000000004E-4</v>
      </c>
      <c r="D17" s="463"/>
      <c r="E17" s="304"/>
      <c r="G17" s="2"/>
    </row>
    <row r="18" spans="1:7" ht="15" customHeight="1" x14ac:dyDescent="0.35">
      <c r="A18" s="1"/>
      <c r="B18" s="337" t="s">
        <v>107</v>
      </c>
      <c r="C18" s="465">
        <f>ROUND(C11+(C11-C12)*C10/(1-C10),2)</f>
        <v>0.71</v>
      </c>
      <c r="D18" s="463"/>
      <c r="E18" s="281"/>
      <c r="G18" s="2"/>
    </row>
    <row r="19" spans="1:7" ht="15" customHeight="1" x14ac:dyDescent="0.35">
      <c r="A19" s="1"/>
      <c r="B19" s="338" t="s">
        <v>108</v>
      </c>
      <c r="C19" s="468">
        <f>C8*(1-C15)+C18*C13</f>
        <v>7.3187431889825016E-2</v>
      </c>
      <c r="D19" s="469"/>
      <c r="G19" s="2"/>
    </row>
    <row r="20" spans="1:7" ht="15" customHeight="1" x14ac:dyDescent="0.35">
      <c r="A20" s="1"/>
      <c r="B20" s="339" t="s">
        <v>109</v>
      </c>
      <c r="C20" s="470">
        <f>C8+C9+C16+C17</f>
        <v>5.3421433180312533E-2</v>
      </c>
      <c r="D20" s="429"/>
      <c r="G20" s="2"/>
    </row>
    <row r="21" spans="1:7" ht="15" customHeight="1" x14ac:dyDescent="0.35">
      <c r="A21" s="1"/>
      <c r="B21" s="338" t="s">
        <v>110</v>
      </c>
      <c r="C21" s="468">
        <f>C19*(1-C10)+(C20)*C10</f>
        <v>6.587401236730539E-2</v>
      </c>
      <c r="D21" s="509">
        <f>SQRT(((((D11^2)*(D13^2))+((D11^2)*(C13^2))+((D13^2)*(C11^2)))+(((1-C15)^2)*(((D9^2)*(D10^2))+((D9^2)*(C10^2))+((D10^2)*(C9^2))))))</f>
        <v>1.2689944056614276E-2</v>
      </c>
      <c r="E21" s="304"/>
      <c r="G21" s="2"/>
    </row>
    <row r="22" spans="1:7" ht="15" customHeight="1" x14ac:dyDescent="0.35">
      <c r="A22" s="1"/>
      <c r="B22" s="340" t="s">
        <v>111</v>
      </c>
      <c r="C22" s="471">
        <f>C19*(1-C10)+(C20)*(1-C14)*C10</f>
        <v>6.0339551889825017E-2</v>
      </c>
      <c r="D22" s="510">
        <f>SQRT(((((D11^2)*(D13^2))+((D11^2)*(C13^2))+((D13^2)*(C11^2)))+(((1-C15)^2)*(((D9^2)*(D10^2))+((D9^2)*(C10^2))+((D10^2)*(C9^2))))))</f>
        <v>1.2689944056614276E-2</v>
      </c>
      <c r="E22" s="304"/>
      <c r="G22" s="2"/>
    </row>
    <row r="23" spans="1:7" ht="7.5" customHeight="1" x14ac:dyDescent="0.35">
      <c r="A23" s="1"/>
      <c r="B23" s="2"/>
      <c r="G23" s="2"/>
    </row>
    <row r="24" spans="1:7" s="495" customFormat="1" ht="41.25" customHeight="1" x14ac:dyDescent="0.35">
      <c r="A24" s="305"/>
      <c r="B24" s="522" t="s">
        <v>509</v>
      </c>
      <c r="C24" s="523"/>
      <c r="D24" s="523"/>
      <c r="E24" s="523"/>
      <c r="G24" s="494"/>
    </row>
    <row r="25" spans="1:7" s="307" customFormat="1" ht="15" customHeight="1" x14ac:dyDescent="0.35">
      <c r="A25" s="305"/>
      <c r="B25" s="306"/>
      <c r="G25" s="306"/>
    </row>
    <row r="26" spans="1:7" s="148" customFormat="1" ht="15" customHeight="1" x14ac:dyDescent="0.35">
      <c r="A26" s="404"/>
      <c r="B26" s="418" t="s">
        <v>473</v>
      </c>
      <c r="G26" s="403"/>
    </row>
    <row r="27" spans="1:7" x14ac:dyDescent="0.25">
      <c r="A27" s="2"/>
      <c r="C27" s="316"/>
      <c r="D27" s="316"/>
      <c r="F27" s="2"/>
      <c r="G27" s="2"/>
    </row>
    <row r="28" spans="1:7" x14ac:dyDescent="0.25">
      <c r="A28" s="4"/>
      <c r="B28" s="462" t="s">
        <v>112</v>
      </c>
      <c r="C28" s="464" t="s">
        <v>418</v>
      </c>
      <c r="D28" s="462" t="s">
        <v>488</v>
      </c>
      <c r="E28" s="461" t="s">
        <v>484</v>
      </c>
      <c r="G28" s="2"/>
    </row>
    <row r="29" spans="1:7" s="307" customFormat="1" x14ac:dyDescent="0.25">
      <c r="A29" s="310"/>
      <c r="B29" s="220">
        <v>5</v>
      </c>
      <c r="C29" s="202">
        <f t="shared" ref="C29:C37" si="0">_xlfn.T.INV((B29/100),10000000000)</f>
        <v>-1.6448533237762966</v>
      </c>
      <c r="D29" s="501">
        <f>$C$21+($D$21*C29)</f>
        <v>4.5000915707248137E-2</v>
      </c>
      <c r="E29" s="472">
        <f t="shared" ref="E29:E47" si="1">$C$22+($D$22*C29)</f>
        <v>3.9466455229767765E-2</v>
      </c>
      <c r="G29" s="306"/>
    </row>
    <row r="30" spans="1:7" s="307" customFormat="1" x14ac:dyDescent="0.25">
      <c r="A30" s="310"/>
      <c r="B30" s="220">
        <v>10</v>
      </c>
      <c r="C30" s="202">
        <f t="shared" si="0"/>
        <v>-1.2815518424115688</v>
      </c>
      <c r="D30" s="501">
        <f t="shared" ref="D30:D47" si="2">$C$21+($D$21*C30)</f>
        <v>4.961119118145163E-2</v>
      </c>
      <c r="E30" s="472">
        <f t="shared" si="1"/>
        <v>4.4076730703971251E-2</v>
      </c>
      <c r="G30" s="306"/>
    </row>
    <row r="31" spans="1:7" s="307" customFormat="1" x14ac:dyDescent="0.25">
      <c r="A31" s="310"/>
      <c r="B31" s="220">
        <v>15</v>
      </c>
      <c r="C31" s="202">
        <f t="shared" si="0"/>
        <v>-1.0364333394049137</v>
      </c>
      <c r="D31" s="501">
        <f t="shared" si="2"/>
        <v>5.2721731271847122E-2</v>
      </c>
      <c r="E31" s="472">
        <f t="shared" si="1"/>
        <v>4.7187270794366749E-2</v>
      </c>
      <c r="G31" s="306"/>
    </row>
    <row r="32" spans="1:7" s="307" customFormat="1" x14ac:dyDescent="0.25">
      <c r="A32" s="310"/>
      <c r="B32" s="220">
        <v>20</v>
      </c>
      <c r="C32" s="202">
        <f t="shared" si="0"/>
        <v>-0.84162148891467137</v>
      </c>
      <c r="D32" s="501">
        <f t="shared" si="2"/>
        <v>5.5193882756133801E-2</v>
      </c>
      <c r="E32" s="472">
        <f t="shared" si="1"/>
        <v>4.9659422278653428E-2</v>
      </c>
      <c r="G32" s="306"/>
    </row>
    <row r="33" spans="1:13" s="307" customFormat="1" x14ac:dyDescent="0.25">
      <c r="A33" s="310"/>
      <c r="B33" s="220">
        <v>25</v>
      </c>
      <c r="C33" s="202">
        <f t="shared" si="0"/>
        <v>-0.67448950236504823</v>
      </c>
      <c r="D33" s="501">
        <f t="shared" si="2"/>
        <v>5.731477831551933E-2</v>
      </c>
      <c r="E33" s="472">
        <f t="shared" si="1"/>
        <v>5.178031783803895E-2</v>
      </c>
      <c r="G33" s="306"/>
    </row>
    <row r="34" spans="1:13" s="307" customFormat="1" x14ac:dyDescent="0.25">
      <c r="A34" s="310"/>
      <c r="B34" s="220">
        <v>30</v>
      </c>
      <c r="C34" s="202">
        <f t="shared" si="0"/>
        <v>-0.52440021153838556</v>
      </c>
      <c r="D34" s="501">
        <f t="shared" si="2"/>
        <v>5.9219403019606584E-2</v>
      </c>
      <c r="E34" s="472">
        <f t="shared" si="1"/>
        <v>5.3684942542126211E-2</v>
      </c>
      <c r="G34" s="306"/>
    </row>
    <row r="35" spans="1:13" s="307" customFormat="1" x14ac:dyDescent="0.25">
      <c r="A35" s="310"/>
      <c r="B35" s="220">
        <v>35</v>
      </c>
      <c r="C35" s="202">
        <f t="shared" si="0"/>
        <v>-0.38532109406204512</v>
      </c>
      <c r="D35" s="501">
        <f t="shared" si="2"/>
        <v>6.0984309239824633E-2</v>
      </c>
      <c r="E35" s="472">
        <f t="shared" si="1"/>
        <v>5.544984876234426E-2</v>
      </c>
      <c r="G35" s="306"/>
    </row>
    <row r="36" spans="1:13" s="307" customFormat="1" x14ac:dyDescent="0.25">
      <c r="A36" s="310"/>
      <c r="B36" s="220">
        <v>40</v>
      </c>
      <c r="C36" s="202">
        <f t="shared" si="0"/>
        <v>-0.25334603509751152</v>
      </c>
      <c r="D36" s="501">
        <f t="shared" si="2"/>
        <v>6.2659065354952928E-2</v>
      </c>
      <c r="E36" s="472">
        <f t="shared" si="1"/>
        <v>5.7124604877472562E-2</v>
      </c>
      <c r="G36" s="306"/>
    </row>
    <row r="37" spans="1:13" s="307" customFormat="1" x14ac:dyDescent="0.25">
      <c r="A37" s="310"/>
      <c r="B37" s="220">
        <v>45</v>
      </c>
      <c r="C37" s="202">
        <f t="shared" si="0"/>
        <v>-0.12566547776644238</v>
      </c>
      <c r="D37" s="501">
        <f t="shared" si="2"/>
        <v>6.4279324484601524E-2</v>
      </c>
      <c r="E37" s="472">
        <f t="shared" si="1"/>
        <v>5.8744864007121159E-2</v>
      </c>
      <c r="G37" s="306"/>
    </row>
    <row r="38" spans="1:13" x14ac:dyDescent="0.25">
      <c r="A38" s="17"/>
      <c r="B38" s="474">
        <v>50</v>
      </c>
      <c r="C38" s="475">
        <f t="shared" ref="C38:C40" si="3">_xlfn.T.INV((B38/100),10000000000)</f>
        <v>0</v>
      </c>
      <c r="D38" s="503">
        <f t="shared" si="2"/>
        <v>6.587401236730539E-2</v>
      </c>
      <c r="E38" s="476">
        <f t="shared" si="1"/>
        <v>6.0339551889825017E-2</v>
      </c>
      <c r="G38" s="2"/>
    </row>
    <row r="39" spans="1:13" x14ac:dyDescent="0.25">
      <c r="A39" s="17"/>
      <c r="B39" s="220">
        <v>55</v>
      </c>
      <c r="C39" s="202">
        <f t="shared" si="3"/>
        <v>0.12566547776644238</v>
      </c>
      <c r="D39" s="501">
        <f>$C$21+($D$21*C39)</f>
        <v>6.7468700250009256E-2</v>
      </c>
      <c r="E39" s="472">
        <f t="shared" si="1"/>
        <v>6.1934239772528876E-2</v>
      </c>
      <c r="G39" s="2"/>
    </row>
    <row r="40" spans="1:13" x14ac:dyDescent="0.25">
      <c r="A40" s="17"/>
      <c r="B40" s="220">
        <v>60</v>
      </c>
      <c r="C40" s="202">
        <f t="shared" si="3"/>
        <v>0.25334603509751152</v>
      </c>
      <c r="D40" s="501">
        <f t="shared" si="2"/>
        <v>6.9088959379657852E-2</v>
      </c>
      <c r="E40" s="472">
        <f t="shared" si="1"/>
        <v>6.3554498902177473E-2</v>
      </c>
      <c r="G40" s="2"/>
    </row>
    <row r="41" spans="1:13" x14ac:dyDescent="0.25">
      <c r="A41" s="16"/>
      <c r="B41" s="220">
        <v>65</v>
      </c>
      <c r="C41" s="202">
        <f t="shared" ref="C41" si="4">_xlfn.T.INV((B41/100),10000000000)</f>
        <v>0.38532109406204512</v>
      </c>
      <c r="D41" s="501">
        <f t="shared" si="2"/>
        <v>7.0763715494786147E-2</v>
      </c>
      <c r="E41" s="472">
        <f t="shared" si="1"/>
        <v>6.5229255017305782E-2</v>
      </c>
      <c r="G41" s="2"/>
    </row>
    <row r="42" spans="1:13" x14ac:dyDescent="0.25">
      <c r="A42" s="2"/>
      <c r="B42" s="220">
        <v>70</v>
      </c>
      <c r="C42" s="202">
        <f t="shared" ref="C42:C47" si="5">_xlfn.T.INV((B42/100),10000000000)</f>
        <v>0.52440021153838556</v>
      </c>
      <c r="D42" s="501">
        <f t="shared" si="2"/>
        <v>7.2528621715004196E-2</v>
      </c>
      <c r="E42" s="472">
        <f t="shared" si="1"/>
        <v>6.6994161237523817E-2</v>
      </c>
      <c r="G42" s="2"/>
      <c r="H42" s="2"/>
      <c r="I42" s="2"/>
      <c r="J42" s="2"/>
      <c r="K42" s="2"/>
      <c r="L42" s="2"/>
      <c r="M42" s="2"/>
    </row>
    <row r="43" spans="1:13" x14ac:dyDescent="0.25">
      <c r="A43" s="2"/>
      <c r="B43" s="220">
        <v>75</v>
      </c>
      <c r="C43" s="202">
        <f t="shared" si="5"/>
        <v>0.67448950236504823</v>
      </c>
      <c r="D43" s="501">
        <f t="shared" si="2"/>
        <v>7.4433246419091451E-2</v>
      </c>
      <c r="E43" s="472">
        <f t="shared" si="1"/>
        <v>6.8898785941611085E-2</v>
      </c>
      <c r="G43" s="2"/>
    </row>
    <row r="44" spans="1:13" x14ac:dyDescent="0.25">
      <c r="A44" s="16"/>
      <c r="B44" s="220">
        <v>80</v>
      </c>
      <c r="C44" s="202">
        <f t="shared" si="5"/>
        <v>0.84162148891467137</v>
      </c>
      <c r="D44" s="501">
        <f t="shared" si="2"/>
        <v>7.6554141978476986E-2</v>
      </c>
      <c r="E44" s="472">
        <f t="shared" si="1"/>
        <v>7.1019681500996606E-2</v>
      </c>
    </row>
    <row r="45" spans="1:13" x14ac:dyDescent="0.25">
      <c r="A45" s="15"/>
      <c r="B45" s="220">
        <v>85</v>
      </c>
      <c r="C45" s="202">
        <f t="shared" si="5"/>
        <v>1.0364333394049137</v>
      </c>
      <c r="D45" s="501">
        <f t="shared" si="2"/>
        <v>7.9026293462763658E-2</v>
      </c>
      <c r="E45" s="472">
        <f t="shared" si="1"/>
        <v>7.3491832985283292E-2</v>
      </c>
    </row>
    <row r="46" spans="1:13" x14ac:dyDescent="0.25">
      <c r="A46" s="15"/>
      <c r="B46" s="220">
        <v>90</v>
      </c>
      <c r="C46" s="202">
        <f t="shared" si="5"/>
        <v>1.2815518424115688</v>
      </c>
      <c r="D46" s="501">
        <f t="shared" si="2"/>
        <v>8.213683355315915E-2</v>
      </c>
      <c r="E46" s="472">
        <f t="shared" si="1"/>
        <v>7.6602373075678784E-2</v>
      </c>
    </row>
    <row r="47" spans="1:13" x14ac:dyDescent="0.25">
      <c r="B47" s="331">
        <v>95</v>
      </c>
      <c r="C47" s="201">
        <f t="shared" si="5"/>
        <v>1.6448533237762966</v>
      </c>
      <c r="D47" s="502">
        <f t="shared" si="2"/>
        <v>8.6747109027362643E-2</v>
      </c>
      <c r="E47" s="473">
        <f t="shared" si="1"/>
        <v>8.1212648549882277E-2</v>
      </c>
    </row>
    <row r="48" spans="1:13" x14ac:dyDescent="0.25">
      <c r="C48" s="9"/>
      <c r="E48" s="306"/>
    </row>
    <row r="49" spans="3:5" x14ac:dyDescent="0.25">
      <c r="C49" s="9"/>
      <c r="E49" s="306"/>
    </row>
    <row r="50" spans="3:5" x14ac:dyDescent="0.25">
      <c r="C50" s="129"/>
    </row>
    <row r="54" spans="3:5" x14ac:dyDescent="0.25">
      <c r="C54" s="9"/>
    </row>
    <row r="55" spans="3:5" x14ac:dyDescent="0.25">
      <c r="C55" s="9"/>
    </row>
    <row r="56" spans="3:5" x14ac:dyDescent="0.25">
      <c r="C56" s="9"/>
    </row>
    <row r="57" spans="3:5" x14ac:dyDescent="0.25">
      <c r="C57" s="9"/>
    </row>
    <row r="59" spans="3:5" x14ac:dyDescent="0.25">
      <c r="C59" s="9"/>
    </row>
    <row r="60" spans="3:5" x14ac:dyDescent="0.25">
      <c r="C60" s="9"/>
    </row>
    <row r="61" spans="3:5" x14ac:dyDescent="0.25">
      <c r="C61" s="9"/>
    </row>
    <row r="62" spans="3:5" x14ac:dyDescent="0.25">
      <c r="C62" s="9"/>
    </row>
    <row r="67" spans="4:6" x14ac:dyDescent="0.25">
      <c r="D67" s="9"/>
      <c r="E67" s="9"/>
      <c r="F67" s="9"/>
    </row>
    <row r="68" spans="4:6" x14ac:dyDescent="0.25">
      <c r="D68" s="9"/>
      <c r="E68" s="9"/>
      <c r="F68" s="9"/>
    </row>
    <row r="69" spans="4:6" x14ac:dyDescent="0.25">
      <c r="D69" s="9"/>
      <c r="E69" s="9"/>
      <c r="F69" s="9"/>
    </row>
    <row r="70" spans="4:6" x14ac:dyDescent="0.25">
      <c r="D70" s="9"/>
      <c r="E70" s="9"/>
      <c r="F70" s="9"/>
    </row>
  </sheetData>
  <mergeCells count="3">
    <mergeCell ref="B5:D5"/>
    <mergeCell ref="B6:D6"/>
    <mergeCell ref="B24:E24"/>
  </mergeCells>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E142"/>
  <sheetViews>
    <sheetView zoomScale="90" zoomScaleNormal="90" workbookViewId="0"/>
  </sheetViews>
  <sheetFormatPr defaultRowHeight="15" x14ac:dyDescent="0.25"/>
  <cols>
    <col min="1" max="1" width="17.5703125" style="3" customWidth="1"/>
    <col min="2" max="2" width="15.85546875" style="3" bestFit="1" customWidth="1"/>
    <col min="3" max="3" width="20.140625" style="3" bestFit="1" customWidth="1"/>
    <col min="4" max="4" width="16.7109375" style="3" bestFit="1" customWidth="1"/>
    <col min="5" max="5" width="16.5703125" style="3" customWidth="1"/>
    <col min="6" max="6" width="17.42578125" style="3" bestFit="1" customWidth="1"/>
    <col min="7" max="7" width="19.140625" style="3" customWidth="1"/>
    <col min="8" max="8" width="20.7109375" style="3" bestFit="1" customWidth="1"/>
    <col min="9" max="9" width="11.85546875" style="3" customWidth="1"/>
    <col min="10" max="10" width="13.28515625" style="3" customWidth="1"/>
    <col min="11" max="11" width="14.140625" style="3" customWidth="1"/>
    <col min="12" max="12" width="19.7109375" style="3" customWidth="1"/>
    <col min="13" max="13" width="16.85546875" style="3" customWidth="1"/>
    <col min="14" max="14" width="16.42578125" style="3" bestFit="1" customWidth="1"/>
    <col min="15" max="16" width="20.140625" style="3" bestFit="1" customWidth="1"/>
    <col min="17" max="17" width="20.85546875" style="3" customWidth="1"/>
    <col min="18" max="18" width="23.42578125" style="3" bestFit="1" customWidth="1"/>
    <col min="19" max="19" width="24.28515625" style="3" bestFit="1" customWidth="1"/>
    <col min="20" max="20" width="23.85546875" style="3" bestFit="1" customWidth="1"/>
    <col min="21" max="21" width="23" style="3" bestFit="1" customWidth="1"/>
    <col min="22" max="22" width="23.85546875" style="3" bestFit="1" customWidth="1"/>
    <col min="23" max="23" width="21.42578125" style="3" bestFit="1" customWidth="1"/>
    <col min="24" max="24" width="23.5703125" style="3" bestFit="1" customWidth="1"/>
    <col min="25" max="25" width="21.42578125" style="3" bestFit="1" customWidth="1"/>
    <col min="26" max="26" width="24" style="3" bestFit="1" customWidth="1"/>
    <col min="27" max="27" width="21" style="3" bestFit="1" customWidth="1"/>
    <col min="28" max="28" width="22.140625" style="3" customWidth="1"/>
    <col min="29" max="29" width="22.85546875" style="3" bestFit="1" customWidth="1"/>
    <col min="30" max="30" width="20.5703125" style="3" bestFit="1" customWidth="1"/>
    <col min="31" max="31" width="20.140625" style="3" bestFit="1" customWidth="1"/>
    <col min="32" max="32" width="23.5703125" style="3" bestFit="1" customWidth="1"/>
    <col min="33" max="34" width="21" style="3" bestFit="1" customWidth="1"/>
    <col min="35" max="35" width="20.140625" style="3" bestFit="1" customWidth="1"/>
    <col min="36" max="36" width="21.140625" style="3" bestFit="1" customWidth="1"/>
    <col min="37" max="37" width="19.140625" style="3" bestFit="1" customWidth="1"/>
    <col min="38" max="38" width="20.28515625" style="3" bestFit="1" customWidth="1"/>
    <col min="39" max="39" width="18.7109375" style="3" bestFit="1" customWidth="1"/>
    <col min="40" max="40" width="20.28515625" style="3" bestFit="1" customWidth="1"/>
    <col min="41" max="41" width="21.5703125" style="3" bestFit="1" customWidth="1"/>
    <col min="42" max="42" width="21.5703125" style="3" customWidth="1"/>
    <col min="43" max="44" width="21.5703125" style="3" bestFit="1" customWidth="1"/>
    <col min="45" max="45" width="22" style="3" bestFit="1" customWidth="1"/>
    <col min="46" max="46" width="21.5703125" style="3" bestFit="1" customWidth="1"/>
    <col min="47" max="47" width="21.5703125" style="3" customWidth="1"/>
    <col min="48" max="48" width="21.7109375" style="3" bestFit="1" customWidth="1"/>
    <col min="49" max="50" width="22" style="3" bestFit="1" customWidth="1"/>
    <col min="51" max="51" width="20.28515625" style="3" bestFit="1" customWidth="1"/>
    <col min="52" max="52" width="22.5703125" style="3" bestFit="1" customWidth="1"/>
    <col min="53" max="53" width="21.140625" style="3" bestFit="1" customWidth="1"/>
    <col min="54" max="54" width="21.5703125" style="3" bestFit="1" customWidth="1"/>
    <col min="55" max="55" width="22" style="3" bestFit="1" customWidth="1"/>
    <col min="56" max="56" width="21.5703125" style="3" bestFit="1" customWidth="1"/>
    <col min="57" max="57" width="22" style="3" bestFit="1" customWidth="1"/>
    <col min="58" max="16384" width="9.140625" style="3"/>
  </cols>
  <sheetData>
    <row r="1" spans="1:57" ht="23.25" x14ac:dyDescent="0.35">
      <c r="A1" s="19" t="s">
        <v>498</v>
      </c>
      <c r="F1" s="230"/>
    </row>
    <row r="3" spans="1:57" x14ac:dyDescent="0.25">
      <c r="A3" s="3" t="s">
        <v>347</v>
      </c>
      <c r="B3" s="51">
        <v>42095</v>
      </c>
    </row>
    <row r="5" spans="1:57" x14ac:dyDescent="0.25">
      <c r="B5" s="527" t="s">
        <v>68</v>
      </c>
      <c r="C5" s="528"/>
      <c r="D5" s="528"/>
      <c r="E5" s="528"/>
      <c r="F5" s="528"/>
      <c r="G5" s="528"/>
      <c r="H5" s="529"/>
      <c r="I5" s="21"/>
      <c r="L5" s="527" t="s">
        <v>69</v>
      </c>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c r="BC5" s="528"/>
      <c r="BD5" s="528"/>
      <c r="BE5" s="529"/>
    </row>
    <row r="6" spans="1:57" x14ac:dyDescent="0.25">
      <c r="A6" s="46"/>
      <c r="B6" s="530" t="s">
        <v>70</v>
      </c>
      <c r="C6" s="531"/>
      <c r="D6" s="531"/>
      <c r="E6" s="531"/>
      <c r="F6" s="531"/>
      <c r="G6" s="531"/>
      <c r="H6" s="532"/>
      <c r="I6" s="20"/>
      <c r="J6" s="21"/>
      <c r="L6" s="530" t="s">
        <v>71</v>
      </c>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1"/>
      <c r="AY6" s="531"/>
      <c r="AZ6" s="531"/>
      <c r="BA6" s="531"/>
      <c r="BB6" s="531"/>
      <c r="BC6" s="531"/>
      <c r="BD6" s="531"/>
      <c r="BE6" s="532"/>
    </row>
    <row r="7" spans="1:57" x14ac:dyDescent="0.25">
      <c r="A7" s="190" t="s">
        <v>129</v>
      </c>
      <c r="B7" s="71" t="str">
        <f>'Govt bond yields'!K10</f>
        <v>NZGB 6 04/15/15</v>
      </c>
      <c r="C7" s="50" t="str">
        <f>'Govt bond yields'!O10</f>
        <v>NZGB 6 12/15/17</v>
      </c>
      <c r="D7" s="104" t="str">
        <f>'Govt bond yields'!S10</f>
        <v>NZGB 5 03/15/19</v>
      </c>
      <c r="E7" s="104" t="str">
        <f>'Govt bond yields'!W10</f>
        <v>NZGB 3 04/15/20</v>
      </c>
      <c r="F7" s="104" t="str">
        <f>'Govt bond yields'!AA10</f>
        <v>NZGB 6 05/15/21</v>
      </c>
      <c r="G7" s="50" t="str">
        <f>'Govt bond yields'!AE10</f>
        <v>NZGB 5 1/2 04/15/23</v>
      </c>
      <c r="H7" s="50" t="str">
        <f>'Govt bond yields'!AI10</f>
        <v>NZGB 4 1/2 04/15/27</v>
      </c>
      <c r="I7" s="47"/>
      <c r="J7" s="47"/>
      <c r="K7" s="192" t="str">
        <f t="shared" ref="K7:K33" si="0">A7</f>
        <v>Security name</v>
      </c>
      <c r="L7" s="49" t="str">
        <f>'Corp bond yields'!C10</f>
        <v>AIANZ 7 1/4 11/07/15</v>
      </c>
      <c r="M7" s="49" t="str">
        <f>'Corp bond yields'!G10</f>
        <v>AIANZ 8 08/10/16</v>
      </c>
      <c r="N7" s="49" t="str">
        <f>'Corp bond yields'!K10</f>
        <v>AIANZ 8 11/15/16</v>
      </c>
      <c r="O7" s="50" t="str">
        <f>'Corp bond yields'!O10</f>
        <v>AIANZ 5.47 10/17/17</v>
      </c>
      <c r="P7" s="47" t="str">
        <f>'Corp bond yields'!S10</f>
        <v>AIANZ 4.73 12/13/19</v>
      </c>
      <c r="Q7" s="44" t="str">
        <f>'Corp bond yields'!W10</f>
        <v>AIANZ 5.52 05/28/21</v>
      </c>
      <c r="R7" s="50" t="str">
        <f>'Corp bond yields'!AE10</f>
        <v>GENEPO 7.65 03/15/16</v>
      </c>
      <c r="S7" s="65" t="str">
        <f>'Corp bond yields'!AI10</f>
        <v>GENEPO 7.185 09/15/16</v>
      </c>
      <c r="T7" s="50" t="str">
        <f>'Corp bond yields'!AM10</f>
        <v>GENEPO 5.205 11/01/19</v>
      </c>
      <c r="U7" s="104" t="str">
        <f>'Corp bond yields'!AQ10</f>
        <v>GENEPO 8.3 06/23/20</v>
      </c>
      <c r="V7" s="50" t="str">
        <f>'Corp bond yields'!AU10</f>
        <v>GENEPO 5.81 03/08/23</v>
      </c>
      <c r="W7" s="47" t="str">
        <f>'Corp bond yields'!BC10</f>
        <v>MRPNZ 7.55 10/12/16</v>
      </c>
      <c r="X7" s="50" t="str">
        <f>'Corp bond yields'!BG10</f>
        <v>MRPNZ 5.029 03/06/19</v>
      </c>
      <c r="Y7" s="47" t="str">
        <f>'Corp bond yields'!BK10</f>
        <v>MRPNZ 8.21 02/11/20</v>
      </c>
      <c r="Z7" s="50" t="str">
        <f>'Corp bond yields'!BO10</f>
        <v>MRPNZ 5.793 03/06/23</v>
      </c>
      <c r="AA7" s="47" t="str">
        <f>'Corp bond yields'!CA10</f>
        <v>WIANZ 5.27 06/11/20</v>
      </c>
      <c r="AB7" s="50" t="str">
        <f>'Corp bond yields'!CE10</f>
        <v>WIANZ 6 1/4 05/15/21</v>
      </c>
      <c r="AC7" s="50" t="str">
        <f>'Corp bond yields'!CM10</f>
        <v>CENNZ 7.855 04/13/17</v>
      </c>
      <c r="AD7" s="47" t="str">
        <f>'Corp bond yields'!CQ10</f>
        <v>CENNZ 4.8 05/24/18</v>
      </c>
      <c r="AE7" s="44" t="str">
        <f>'Corp bond yields'!CU10</f>
        <v>CENNZ 5.8 05/15/19</v>
      </c>
      <c r="AF7" s="47" t="str">
        <f>'Corp bond yields'!CY10</f>
        <v>CENNZ 5.277 05/27/20</v>
      </c>
      <c r="AG7" s="47" t="str">
        <f>'Corp bond yields'!DG10</f>
        <v>PIFAU 6.53 06/29/15</v>
      </c>
      <c r="AH7" s="50" t="str">
        <f>'Corp bond yields'!DK10</f>
        <v>PIFAU 6.74 09/28/17</v>
      </c>
      <c r="AI7" s="71" t="str">
        <f>'Corp bond yields'!DO10</f>
        <v>PIFAU 6.31 12/20/18</v>
      </c>
      <c r="AJ7" s="50" t="str">
        <f>'Corp bond yields'!DS10</f>
        <v>TPNZ 6.595 02/15/17</v>
      </c>
      <c r="AK7" s="50" t="str">
        <f>'Corp bond yields'!DW10</f>
        <v>TPNZ 5.14 11/30/18</v>
      </c>
      <c r="AL7" s="50" t="str">
        <f>'Corp bond yields'!EA10</f>
        <v>TPNZ 4.65 09/06/19</v>
      </c>
      <c r="AM7" s="104" t="str">
        <f>'Corp bond yields'!EE10</f>
        <v>TPNZ 7.19 11/12/19</v>
      </c>
      <c r="AN7" s="50" t="str">
        <f>'Corp bond yields'!EI10</f>
        <v>TPNZ 6.95 06/10/20</v>
      </c>
      <c r="AO7" s="50" t="str">
        <f>'Corp bond yields'!EM10</f>
        <v>TPNZ 5.448 03/15/23</v>
      </c>
      <c r="AP7" s="47" t="str">
        <f>'Corp bond yields'!EQ10</f>
        <v>TPNZ 5.893 03/15/28</v>
      </c>
      <c r="AQ7" s="50" t="str">
        <f>'Corp bond yields'!EY10</f>
        <v>SPKNZ 8.65 06/15/15</v>
      </c>
      <c r="AR7" s="50" t="str">
        <f>'Corp bond yields'!FC10</f>
        <v>SPKNZ 8.35 06/15/15</v>
      </c>
      <c r="AS7" s="50" t="str">
        <f>'Corp bond yields'!FG10</f>
        <v>SPKNZ 7.04 03/22/16</v>
      </c>
      <c r="AT7" s="50" t="str">
        <f>'Corp bond yields'!FK10</f>
        <v>SPKNZ 5 1/4 10/25/19</v>
      </c>
      <c r="AU7" s="50" t="str">
        <f>'Corp bond yields'!FO10</f>
        <v>SPKNZ 4 1/2 03/25/22</v>
      </c>
      <c r="AV7" s="50" t="str">
        <f>'Corp bond yields'!FW10</f>
        <v>TLSAU 7.515 07/11/17</v>
      </c>
      <c r="AW7" s="50" t="str">
        <f>'Corp bond yields'!GE10</f>
        <v>FCGNZ 7 3/4 03/10/15</v>
      </c>
      <c r="AX7" s="50" t="str">
        <f>'Corp bond yields'!GI10</f>
        <v>FCGNZ 6.83 03/04/16</v>
      </c>
      <c r="AY7" s="65" t="str">
        <f>'Corp bond yields'!GM10</f>
        <v>FCGNZ 4.6 10/24/17</v>
      </c>
      <c r="AZ7" s="44" t="str">
        <f>'Corp bond yields'!GQ10</f>
        <v>FCGNZ 5.52 02/25/20</v>
      </c>
      <c r="BA7" s="45" t="str">
        <f>'Corp bond yields'!GU10</f>
        <v>FCGNZ 5.9 02/25/22</v>
      </c>
      <c r="BB7" s="50" t="str">
        <f>'Corp bond yields'!GY10</f>
        <v>MERINZ 7.15 03/16/15</v>
      </c>
      <c r="BC7" s="47" t="str">
        <f>'Corp bond yields'!HC10</f>
        <v>MERINZ 7.55 03/16/17</v>
      </c>
      <c r="BD7" s="50" t="str">
        <f>'Corp bond yields'!HG10</f>
        <v>CHRINT 5.15 12/06/19</v>
      </c>
      <c r="BE7" s="104" t="str">
        <f>'Corp bond yields'!HK10</f>
        <v>CHRINT 6 1/4 10/04/21</v>
      </c>
    </row>
    <row r="8" spans="1:57" x14ac:dyDescent="0.25">
      <c r="A8" s="190" t="s">
        <v>139</v>
      </c>
      <c r="B8" s="49" t="str">
        <f>'Govt bond yields'!K14</f>
        <v>AA+</v>
      </c>
      <c r="C8" s="48" t="str">
        <f>'Govt bond yields'!O14</f>
        <v>AA+</v>
      </c>
      <c r="D8" s="144" t="str">
        <f>'Govt bond yields'!S14</f>
        <v>AA+</v>
      </c>
      <c r="E8" s="144" t="str">
        <f>'Govt bond yields'!W14</f>
        <v>AA+</v>
      </c>
      <c r="F8" s="144" t="str">
        <f>'Govt bond yields'!AA14</f>
        <v>AA+</v>
      </c>
      <c r="G8" s="144" t="str">
        <f>'Govt bond yields'!AE14</f>
        <v>AA+</v>
      </c>
      <c r="H8" s="48" t="str">
        <f>'Govt bond yields'!AI14</f>
        <v>AA+</v>
      </c>
      <c r="I8" s="47"/>
      <c r="J8" s="47"/>
      <c r="K8" s="192" t="str">
        <f t="shared" si="0"/>
        <v>Bond credit rating</v>
      </c>
      <c r="L8" s="49" t="str">
        <f>'Corp bond yields'!C14</f>
        <v>A-</v>
      </c>
      <c r="M8" s="49" t="str">
        <f>'Corp bond yields'!G14</f>
        <v>A-</v>
      </c>
      <c r="N8" s="49" t="str">
        <f>'Corp bond yields'!K14</f>
        <v>A-</v>
      </c>
      <c r="O8" s="48" t="str">
        <f>'Corp bond yields'!O14</f>
        <v>A-</v>
      </c>
      <c r="P8" s="47" t="str">
        <f>'Corp bond yields'!S14</f>
        <v>A-</v>
      </c>
      <c r="Q8" s="151" t="str">
        <f>'Corp bond yields'!W14</f>
        <v>A-</v>
      </c>
      <c r="R8" s="48" t="str">
        <f>'Corp bond yields'!AE14</f>
        <v>BBB+</v>
      </c>
      <c r="S8" s="47" t="str">
        <f>'Corp bond yields'!AI14</f>
        <v>BBB+</v>
      </c>
      <c r="T8" s="48" t="str">
        <f>'Corp bond yields'!AM14</f>
        <v>#N/A N/A</v>
      </c>
      <c r="U8" s="144" t="str">
        <f>'Corp bond yields'!AQ14</f>
        <v>BBB+</v>
      </c>
      <c r="V8" s="48" t="str">
        <f>'Corp bond yields'!AU14</f>
        <v>BBB+</v>
      </c>
      <c r="W8" s="47" t="str">
        <f>'Corp bond yields'!BC14</f>
        <v>BBB+</v>
      </c>
      <c r="X8" s="48" t="str">
        <f>'Corp bond yields'!BG14</f>
        <v>BBB+</v>
      </c>
      <c r="Y8" s="47" t="str">
        <f>'Corp bond yields'!BK14</f>
        <v>BBB+</v>
      </c>
      <c r="Z8" s="48" t="str">
        <f>'Corp bond yields'!BO14</f>
        <v>BBB+</v>
      </c>
      <c r="AA8" s="47" t="str">
        <f>'Corp bond yields'!CA14</f>
        <v>BBB+</v>
      </c>
      <c r="AB8" s="48" t="str">
        <f>'Corp bond yields'!CE14</f>
        <v>#N/A N/A</v>
      </c>
      <c r="AC8" s="48" t="str">
        <f>'Corp bond yields'!CM14</f>
        <v>BBB</v>
      </c>
      <c r="AD8" s="47" t="str">
        <f>'Corp bond yields'!CQ14</f>
        <v>BBB</v>
      </c>
      <c r="AE8" s="151" t="str">
        <f>'Corp bond yields'!CU14</f>
        <v>BBB</v>
      </c>
      <c r="AF8" s="47" t="str">
        <f>'Corp bond yields'!CY14</f>
        <v>BBB</v>
      </c>
      <c r="AG8" s="47" t="str">
        <f>'Corp bond yields'!DG14</f>
        <v>BBB</v>
      </c>
      <c r="AH8" s="48" t="str">
        <f>'Corp bond yields'!DK14</f>
        <v>BBB</v>
      </c>
      <c r="AI8" s="49" t="str">
        <f>'Corp bond yields'!DO14</f>
        <v>BBB</v>
      </c>
      <c r="AJ8" s="48" t="str">
        <f>'Corp bond yields'!DS14</f>
        <v>AA-</v>
      </c>
      <c r="AK8" s="48" t="str">
        <f>'Corp bond yields'!DW14</f>
        <v>AA-</v>
      </c>
      <c r="AL8" s="48" t="str">
        <f>'Corp bond yields'!EA14</f>
        <v>AA-</v>
      </c>
      <c r="AM8" s="144" t="str">
        <f>'Corp bond yields'!EE14</f>
        <v>AA-</v>
      </c>
      <c r="AN8" s="48" t="str">
        <f>'Corp bond yields'!EI14</f>
        <v>AA-</v>
      </c>
      <c r="AO8" s="48" t="str">
        <f>'Corp bond yields'!EM14</f>
        <v>AA-</v>
      </c>
      <c r="AP8" s="48" t="str">
        <f>'Corp bond yields'!EQ14</f>
        <v>AA-</v>
      </c>
      <c r="AQ8" s="47" t="str">
        <f>'Corp bond yields'!EY14</f>
        <v>#N/A N/A</v>
      </c>
      <c r="AR8" s="48" t="str">
        <f>'Corp bond yields'!FC14</f>
        <v>#N/A N/A</v>
      </c>
      <c r="AS8" s="47" t="str">
        <f>'Corp bond yields'!FG14</f>
        <v>A-</v>
      </c>
      <c r="AT8" s="48" t="str">
        <f>'Corp bond yields'!FK14</f>
        <v>A-</v>
      </c>
      <c r="AU8" s="48" t="str">
        <f>'Corp bond yields'!FO14</f>
        <v>A-</v>
      </c>
      <c r="AV8" s="48" t="str">
        <f>'Corp bond yields'!FW14</f>
        <v>A</v>
      </c>
      <c r="AW8" s="48" t="str">
        <f>'Corp bond yields'!GE14</f>
        <v>NR</v>
      </c>
      <c r="AX8" s="48" t="str">
        <f>'Corp bond yields'!GI14</f>
        <v>A</v>
      </c>
      <c r="AY8" s="47" t="str">
        <f>'Corp bond yields'!GM14</f>
        <v>A</v>
      </c>
      <c r="AZ8" s="151" t="str">
        <f>'Corp bond yields'!GQ14</f>
        <v>A</v>
      </c>
      <c r="BA8" s="45" t="str">
        <f>'Corp bond yields'!GU14</f>
        <v>A</v>
      </c>
      <c r="BB8" s="48" t="str">
        <f>'Corp bond yields'!GY14</f>
        <v>NR</v>
      </c>
      <c r="BC8" s="47" t="str">
        <f>'Corp bond yields'!HC14</f>
        <v>BBB+</v>
      </c>
      <c r="BD8" s="48" t="str">
        <f>'Corp bond yields'!HG14</f>
        <v>BBB+</v>
      </c>
      <c r="BE8" s="144" t="str">
        <f>'Corp bond yields'!HK14</f>
        <v>#N/A N/A</v>
      </c>
    </row>
    <row r="9" spans="1:57" x14ac:dyDescent="0.25">
      <c r="A9" s="190" t="s">
        <v>135</v>
      </c>
      <c r="B9" s="49" t="str">
        <f>'Govt bond yields'!K17</f>
        <v>S/A</v>
      </c>
      <c r="C9" s="48" t="str">
        <f>'Govt bond yields'!O17</f>
        <v>S/A</v>
      </c>
      <c r="D9" s="144" t="str">
        <f>'Govt bond yields'!S17</f>
        <v>S/A</v>
      </c>
      <c r="E9" s="144" t="str">
        <f>'Govt bond yields'!W17</f>
        <v>S/A</v>
      </c>
      <c r="F9" s="144" t="str">
        <f>'Govt bond yields'!AA17</f>
        <v>S/A</v>
      </c>
      <c r="G9" s="144" t="str">
        <f>'Govt bond yields'!AE17</f>
        <v>S/A</v>
      </c>
      <c r="H9" s="48" t="str">
        <f>'Govt bond yields'!AI17</f>
        <v>S/A</v>
      </c>
      <c r="I9" s="47"/>
      <c r="J9" s="47"/>
      <c r="K9" s="192" t="str">
        <f t="shared" si="0"/>
        <v>Coupon frequency</v>
      </c>
      <c r="L9" s="49" t="str">
        <f>'Corp bond yields'!C17</f>
        <v>S/A</v>
      </c>
      <c r="M9" s="49" t="str">
        <f>'Corp bond yields'!G17</f>
        <v>S/A</v>
      </c>
      <c r="N9" s="49" t="str">
        <f>'Corp bond yields'!K17</f>
        <v>S/A</v>
      </c>
      <c r="O9" s="48" t="str">
        <f>'Corp bond yields'!O17</f>
        <v>S/A</v>
      </c>
      <c r="P9" s="47" t="str">
        <f>'Corp bond yields'!S17</f>
        <v>S/A</v>
      </c>
      <c r="Q9" s="151" t="str">
        <f>'Corp bond yields'!W17</f>
        <v>S/A</v>
      </c>
      <c r="R9" s="48" t="str">
        <f>'Corp bond yields'!AE17</f>
        <v>S/A</v>
      </c>
      <c r="S9" s="47" t="str">
        <f>'Corp bond yields'!AI17</f>
        <v>S/A</v>
      </c>
      <c r="T9" s="48" t="str">
        <f>'Corp bond yields'!AM17</f>
        <v>S/A</v>
      </c>
      <c r="U9" s="144" t="str">
        <f>'Corp bond yields'!AQ17</f>
        <v>S/A</v>
      </c>
      <c r="V9" s="48" t="str">
        <f>'Corp bond yields'!AU17</f>
        <v>S/A</v>
      </c>
      <c r="W9" s="47" t="str">
        <f>'Corp bond yields'!BC17</f>
        <v>S/A</v>
      </c>
      <c r="X9" s="48" t="str">
        <f>'Corp bond yields'!BG17</f>
        <v>S/A</v>
      </c>
      <c r="Y9" s="47" t="str">
        <f>'Corp bond yields'!BK17</f>
        <v>S/A</v>
      </c>
      <c r="Z9" s="48" t="str">
        <f>'Corp bond yields'!BO17</f>
        <v>S/A</v>
      </c>
      <c r="AA9" s="47" t="str">
        <f>'Corp bond yields'!CA17</f>
        <v>S/A</v>
      </c>
      <c r="AB9" s="48" t="str">
        <f>'Corp bond yields'!CE17</f>
        <v>S/A</v>
      </c>
      <c r="AC9" s="48" t="str">
        <f>'Corp bond yields'!CM17</f>
        <v>S/A</v>
      </c>
      <c r="AD9" s="47" t="str">
        <f>'Corp bond yields'!CQ17</f>
        <v>S/A</v>
      </c>
      <c r="AE9" s="151" t="str">
        <f>'Corp bond yields'!CU17</f>
        <v>Qtrly</v>
      </c>
      <c r="AF9" s="47" t="str">
        <f>'Corp bond yields'!CY17</f>
        <v>S/A</v>
      </c>
      <c r="AG9" s="47" t="str">
        <f>'Corp bond yields'!DG17</f>
        <v>Qtrly</v>
      </c>
      <c r="AH9" s="48" t="str">
        <f>'Corp bond yields'!DK17</f>
        <v>Qtrly</v>
      </c>
      <c r="AI9" s="49" t="str">
        <f>'Corp bond yields'!DO17</f>
        <v>S/A</v>
      </c>
      <c r="AJ9" s="48" t="str">
        <f>'Corp bond yields'!DS17</f>
        <v>S/A</v>
      </c>
      <c r="AK9" s="48" t="str">
        <f>'Corp bond yields'!DW17</f>
        <v>S/A</v>
      </c>
      <c r="AL9" s="48" t="str">
        <f>'Corp bond yields'!EA17</f>
        <v>S/A</v>
      </c>
      <c r="AM9" s="144" t="str">
        <f>'Corp bond yields'!EE17</f>
        <v>S/A</v>
      </c>
      <c r="AN9" s="48" t="str">
        <f>'Corp bond yields'!EI17</f>
        <v>S/A</v>
      </c>
      <c r="AO9" s="48" t="str">
        <f>'Corp bond yields'!EM17</f>
        <v>S/A</v>
      </c>
      <c r="AP9" s="48" t="str">
        <f>'Corp bond yields'!EQ17</f>
        <v>S/A</v>
      </c>
      <c r="AQ9" s="47" t="str">
        <f>'Corp bond yields'!EY17</f>
        <v>S/A</v>
      </c>
      <c r="AR9" s="48" t="str">
        <f>'Corp bond yields'!FC17</f>
        <v>S/A</v>
      </c>
      <c r="AS9" s="47" t="str">
        <f>'Corp bond yields'!FG17</f>
        <v>S/A</v>
      </c>
      <c r="AT9" s="48" t="str">
        <f>'Corp bond yields'!FK17</f>
        <v>S/A</v>
      </c>
      <c r="AU9" s="48" t="str">
        <f>'Corp bond yields'!FO17</f>
        <v>S/A</v>
      </c>
      <c r="AV9" s="48" t="str">
        <f>'Corp bond yields'!FW17</f>
        <v>S/A</v>
      </c>
      <c r="AW9" s="493" t="s">
        <v>222</v>
      </c>
      <c r="AX9" s="48" t="str">
        <f>'Corp bond yields'!GI17</f>
        <v>S/A</v>
      </c>
      <c r="AY9" s="47" t="str">
        <f>'Corp bond yields'!GM17</f>
        <v>S/A</v>
      </c>
      <c r="AZ9" s="151" t="str">
        <f>'Corp bond yields'!GQ17</f>
        <v>S/A</v>
      </c>
      <c r="BA9" s="45" t="str">
        <f>'Corp bond yields'!GU17</f>
        <v>S/A</v>
      </c>
      <c r="BB9" s="48" t="s">
        <v>221</v>
      </c>
      <c r="BC9" s="47" t="str">
        <f>'Corp bond yields'!HC17</f>
        <v>S/A</v>
      </c>
      <c r="BD9" s="48" t="str">
        <f>'Corp bond yields'!HG17</f>
        <v>S/A</v>
      </c>
      <c r="BE9" s="144" t="str">
        <f>'Corp bond yields'!HK17</f>
        <v>S/A</v>
      </c>
    </row>
    <row r="10" spans="1:57" x14ac:dyDescent="0.25">
      <c r="A10" s="191" t="s">
        <v>346</v>
      </c>
      <c r="B10" s="150" t="str">
        <f>'Govt bond yields'!K20</f>
        <v>15/04/2015</v>
      </c>
      <c r="C10" s="55" t="str">
        <f>'Govt bond yields'!O20</f>
        <v>15/12/2017</v>
      </c>
      <c r="D10" s="54" t="str">
        <f>'Govt bond yields'!S20</f>
        <v>15/03/2019</v>
      </c>
      <c r="E10" s="54" t="str">
        <f>'Govt bond yields'!W20</f>
        <v>15/04/2020</v>
      </c>
      <c r="F10" s="55" t="str">
        <f>'Govt bond yields'!AA20</f>
        <v>15/05/2021</v>
      </c>
      <c r="G10" s="55" t="str">
        <f>'Govt bond yields'!AE20</f>
        <v>15/04/2023</v>
      </c>
      <c r="H10" s="55" t="str">
        <f>'Govt bond yields'!AI20</f>
        <v>15/04/2027</v>
      </c>
      <c r="I10" s="51"/>
      <c r="J10" s="51"/>
      <c r="K10" s="192" t="str">
        <f t="shared" si="0"/>
        <v>Maturity date</v>
      </c>
      <c r="L10" s="150" t="str">
        <f>'Corp bond yields'!C20</f>
        <v>7/11/2015</v>
      </c>
      <c r="M10" s="150" t="str">
        <f>'Corp bond yields'!G20</f>
        <v>10/08/2016</v>
      </c>
      <c r="N10" s="150" t="str">
        <f>'Corp bond yields'!K20</f>
        <v>15/11/2016</v>
      </c>
      <c r="O10" s="55" t="str">
        <f>'Corp bond yields'!O20</f>
        <v>17/10/2017</v>
      </c>
      <c r="P10" s="194" t="str">
        <f>'Corp bond yields'!S20</f>
        <v>13/12/2019</v>
      </c>
      <c r="Q10" s="195" t="str">
        <f>'Corp bond yields'!W20</f>
        <v>28/05/2021</v>
      </c>
      <c r="R10" s="55" t="str">
        <f>'Corp bond yields'!AE20</f>
        <v>15/03/2016</v>
      </c>
      <c r="S10" s="194" t="str">
        <f>'Corp bond yields'!AI20</f>
        <v>15/09/2016</v>
      </c>
      <c r="T10" s="55" t="str">
        <f>'Corp bond yields'!AM20</f>
        <v>1/11/2019</v>
      </c>
      <c r="U10" s="54" t="str">
        <f>'Corp bond yields'!AQ20</f>
        <v>23/06/2020</v>
      </c>
      <c r="V10" s="55" t="str">
        <f>'Corp bond yields'!AU20</f>
        <v>8/03/2023</v>
      </c>
      <c r="W10" s="194" t="str">
        <f>'Corp bond yields'!BC20</f>
        <v>12/10/2016</v>
      </c>
      <c r="X10" s="55" t="str">
        <f>'Corp bond yields'!BG20</f>
        <v>6/03/2019</v>
      </c>
      <c r="Y10" s="194" t="str">
        <f>'Corp bond yields'!BK20</f>
        <v>11/02/2020</v>
      </c>
      <c r="Z10" s="55" t="str">
        <f>'Corp bond yields'!BO20</f>
        <v>6/03/2023</v>
      </c>
      <c r="AA10" s="194" t="str">
        <f>'Corp bond yields'!CA20</f>
        <v>11/06/2020</v>
      </c>
      <c r="AB10" s="55" t="str">
        <f>'Corp bond yields'!CE20</f>
        <v>15/05/2021</v>
      </c>
      <c r="AC10" s="55" t="str">
        <f>'Corp bond yields'!CM20</f>
        <v>13/04/2017</v>
      </c>
      <c r="AD10" s="194" t="str">
        <f>'Corp bond yields'!CQ20</f>
        <v>24/05/2018</v>
      </c>
      <c r="AE10" s="195" t="str">
        <f>'Corp bond yields'!CU20</f>
        <v>15/05/2019</v>
      </c>
      <c r="AF10" s="194" t="str">
        <f>'Corp bond yields'!CY20</f>
        <v>27/05/2020</v>
      </c>
      <c r="AG10" s="194" t="str">
        <f>'Corp bond yields'!DG20</f>
        <v>29/06/2015</v>
      </c>
      <c r="AH10" s="55" t="str">
        <f>'Corp bond yields'!DK20</f>
        <v>28/09/2017</v>
      </c>
      <c r="AI10" s="150" t="str">
        <f>'Corp bond yields'!DO20</f>
        <v>20/12/2018</v>
      </c>
      <c r="AJ10" s="55" t="str">
        <f>'Corp bond yields'!DS20</f>
        <v>15/02/2017</v>
      </c>
      <c r="AK10" s="55" t="str">
        <f>'Corp bond yields'!DW20</f>
        <v>30/11/2018</v>
      </c>
      <c r="AL10" s="55" t="str">
        <f>'Corp bond yields'!EA20</f>
        <v>6/09/2019</v>
      </c>
      <c r="AM10" s="54" t="str">
        <f>'Corp bond yields'!EE20</f>
        <v>12/11/2019</v>
      </c>
      <c r="AN10" s="55" t="str">
        <f>'Corp bond yields'!EI20</f>
        <v>10/06/2020</v>
      </c>
      <c r="AO10" s="55" t="str">
        <f>'Corp bond yields'!EM20</f>
        <v>15/03/2023</v>
      </c>
      <c r="AP10" s="55" t="str">
        <f>'Corp bond yields'!EQ20</f>
        <v>15/03/2028</v>
      </c>
      <c r="AQ10" s="194" t="str">
        <f>'Corp bond yields'!EY20</f>
        <v>15/06/2015</v>
      </c>
      <c r="AR10" s="55" t="str">
        <f>'Corp bond yields'!FC20</f>
        <v>15/06/2015</v>
      </c>
      <c r="AS10" s="194" t="str">
        <f>'Corp bond yields'!FG20</f>
        <v>22/03/2016</v>
      </c>
      <c r="AT10" s="55" t="str">
        <f>'Corp bond yields'!FK20</f>
        <v>25/10/2019</v>
      </c>
      <c r="AU10" s="55" t="str">
        <f>'Corp bond yields'!FO20</f>
        <v>25/03/2022</v>
      </c>
      <c r="AV10" s="55" t="str">
        <f>'Corp bond yields'!FW20</f>
        <v>11/07/2017</v>
      </c>
      <c r="AW10" s="55" t="str">
        <f>'Corp bond yields'!GE20</f>
        <v>10/03/2015</v>
      </c>
      <c r="AX10" s="55" t="str">
        <f>'Corp bond yields'!GI20</f>
        <v>4/03/2016</v>
      </c>
      <c r="AY10" s="194" t="str">
        <f>'Corp bond yields'!GM20</f>
        <v>24/10/2017</v>
      </c>
      <c r="AZ10" s="195" t="str">
        <f>'Corp bond yields'!GQ20</f>
        <v>25/02/2020</v>
      </c>
      <c r="BA10" s="196" t="str">
        <f>'Corp bond yields'!GU20</f>
        <v>25/02/2022</v>
      </c>
      <c r="BB10" s="55" t="str">
        <f>'Corp bond yields'!GY20</f>
        <v>16/03/2015</v>
      </c>
      <c r="BC10" s="194" t="str">
        <f>'Corp bond yields'!HC20</f>
        <v>16/03/2017</v>
      </c>
      <c r="BD10" s="55" t="str">
        <f>'Corp bond yields'!HG20</f>
        <v>6/12/2019</v>
      </c>
      <c r="BE10" s="54" t="str">
        <f>'Corp bond yields'!HK20</f>
        <v>4/10/2021</v>
      </c>
    </row>
    <row r="11" spans="1:57" x14ac:dyDescent="0.25">
      <c r="A11" s="52">
        <f>A12-1</f>
        <v>42065</v>
      </c>
      <c r="B11" s="157">
        <f>'Govt bond yields'!L25</f>
        <v>3.516</v>
      </c>
      <c r="C11" s="157">
        <f>'Govt bond yields'!P25</f>
        <v>3.1960000000000002</v>
      </c>
      <c r="D11" s="158">
        <f>'Govt bond yields'!T25</f>
        <v>3.2069999999999999</v>
      </c>
      <c r="E11" s="159">
        <f>'Govt bond yields'!X25</f>
        <v>3.238</v>
      </c>
      <c r="F11" s="156">
        <f>'Govt bond yields'!AB25</f>
        <v>3.2770000000000001</v>
      </c>
      <c r="G11" s="160">
        <f>'Govt bond yields'!AF25</f>
        <v>3.3149999999999999</v>
      </c>
      <c r="H11" s="160">
        <f>'Govt bond yields'!AJ25</f>
        <v>3.383</v>
      </c>
      <c r="I11" s="58"/>
      <c r="J11" s="57"/>
      <c r="K11" s="58">
        <f t="shared" si="0"/>
        <v>42065</v>
      </c>
      <c r="L11" s="167">
        <f>'Corp bond yields'!D24</f>
        <v>3.972</v>
      </c>
      <c r="M11" s="168">
        <f>'Corp bond yields'!H24</f>
        <v>4.1130000000000004</v>
      </c>
      <c r="N11" s="116">
        <f>'Corp bond yields'!L24</f>
        <v>4.0170000000000003</v>
      </c>
      <c r="O11" s="76">
        <f>'Corp bond yields'!P24</f>
        <v>4.0860000000000003</v>
      </c>
      <c r="P11" s="117">
        <f>'Corp bond yields'!T24</f>
        <v>4.2809999999999997</v>
      </c>
      <c r="Q11" s="169">
        <f>'Corp bond yields'!X24</f>
        <v>4.4690000000000003</v>
      </c>
      <c r="R11" s="170">
        <f>'Corp bond yields'!AF24</f>
        <v>4.2279999999999998</v>
      </c>
      <c r="S11" s="171">
        <f>'Corp bond yields'!AJ24</f>
        <v>4.3140000000000001</v>
      </c>
      <c r="T11" s="77">
        <f>'Corp bond yields'!AN24</f>
        <v>4.5839999999999996</v>
      </c>
      <c r="U11" s="172">
        <f>'Corp bond yields'!AR24</f>
        <v>4.7940000000000005</v>
      </c>
      <c r="V11" s="479">
        <f>'Corp bond yields'!AV24</f>
        <v>4.907</v>
      </c>
      <c r="W11" s="173">
        <f>'Corp bond yields'!BD24</f>
        <v>4.3179999999999996</v>
      </c>
      <c r="X11" s="174">
        <f>'Corp bond yields'!BH24</f>
        <v>4.6539999999999999</v>
      </c>
      <c r="Y11" s="175">
        <f>'Corp bond yields'!BL24</f>
        <v>4.7640000000000002</v>
      </c>
      <c r="Z11" s="176">
        <f>'Corp bond yields'!BP24</f>
        <v>5.1950000000000003</v>
      </c>
      <c r="AA11" s="177">
        <f>'Corp bond yields'!CB24</f>
        <v>4.9350000000000005</v>
      </c>
      <c r="AB11" s="78">
        <f>'Corp bond yields'!CF24</f>
        <v>4.8860000000000001</v>
      </c>
      <c r="AC11" s="79">
        <f>'Corp bond yields'!CN24</f>
        <v>4.5490000000000004</v>
      </c>
      <c r="AD11" s="118">
        <f>'Corp bond yields'!CR24</f>
        <v>4.7140000000000004</v>
      </c>
      <c r="AE11" s="80">
        <f>'Corp bond yields'!CV24</f>
        <v>4.6379999999999999</v>
      </c>
      <c r="AF11" s="119">
        <f>'Corp bond yields'!CZ24</f>
        <v>4.7160000000000002</v>
      </c>
      <c r="AG11" s="120">
        <f>'Corp bond yields'!DH24</f>
        <v>4.3579999999999997</v>
      </c>
      <c r="AH11" s="482">
        <f>'Corp bond yields'!DL24</f>
        <v>4.5750000000000002</v>
      </c>
      <c r="AI11" s="483">
        <f>'Corp bond yields'!DP24</f>
        <v>4.7409999999999997</v>
      </c>
      <c r="AJ11" s="81">
        <f>'Corp bond yields'!DT24</f>
        <v>3.9260000000000002</v>
      </c>
      <c r="AK11" s="81">
        <f>'Corp bond yields'!DX24</f>
        <v>4.0410000000000004</v>
      </c>
      <c r="AL11" s="81">
        <f>'Corp bond yields'!EB24</f>
        <v>4.1379999999999999</v>
      </c>
      <c r="AM11" s="121">
        <f>'Corp bond yields'!EF24</f>
        <v>4.2140000000000004</v>
      </c>
      <c r="AN11" s="197">
        <f>'Corp bond yields'!EJ24</f>
        <v>4.2290000000000001</v>
      </c>
      <c r="AO11" s="224">
        <f>'Corp bond yields'!EN24</f>
        <v>4.4779999999999998</v>
      </c>
      <c r="AP11" s="197">
        <f>'Corp bond yields'!ER24</f>
        <v>4.835</v>
      </c>
      <c r="AQ11" s="123">
        <f>'Corp bond yields'!EZ24</f>
        <v>4.1440000000000001</v>
      </c>
      <c r="AR11" s="82">
        <f>'Corp bond yields'!FD24</f>
        <v>4.093</v>
      </c>
      <c r="AS11" s="124">
        <f>'Corp bond yields'!FH24</f>
        <v>4.07</v>
      </c>
      <c r="AT11" s="83">
        <f>'Corp bond yields'!FL24</f>
        <v>4.4879999999999995</v>
      </c>
      <c r="AU11" s="95">
        <v>0</v>
      </c>
      <c r="AV11" s="84">
        <f>'Corp bond yields'!FX24</f>
        <v>4.1710000000000003</v>
      </c>
      <c r="AW11" s="85">
        <f>'Corp bond yields'!GF24</f>
        <v>4.4509999999999996</v>
      </c>
      <c r="AX11" s="86">
        <f>'Corp bond yields'!GJ24</f>
        <v>3.851</v>
      </c>
      <c r="AY11" s="127">
        <f>'Corp bond yields'!GN24</f>
        <v>4.0410000000000004</v>
      </c>
      <c r="AZ11" s="86">
        <f>'Corp bond yields'!GR24</f>
        <v>4.3029999999999999</v>
      </c>
      <c r="BA11" s="127">
        <f>'Corp bond yields'!GV24</f>
        <v>4.5309999999999997</v>
      </c>
      <c r="BB11" s="87">
        <f>'Corp bond yields'!GZ24</f>
        <v>4.319</v>
      </c>
      <c r="BC11" s="126">
        <f>'Corp bond yields'!HD24</f>
        <v>4.319</v>
      </c>
      <c r="BD11" s="88">
        <f>'Corp bond yields'!HH24</f>
        <v>4.6959999999999997</v>
      </c>
      <c r="BE11" s="125">
        <f>'Corp bond yields'!HL24</f>
        <v>4.8449999999999998</v>
      </c>
    </row>
    <row r="12" spans="1:57" x14ac:dyDescent="0.25">
      <c r="A12" s="52">
        <f>IF('Govt bond yields'!K26&gt;0, 'Govt bond yields'!K26, "")</f>
        <v>42066</v>
      </c>
      <c r="B12" s="157">
        <f>'Govt bond yields'!L26</f>
        <v>3.5289999999999999</v>
      </c>
      <c r="C12" s="157">
        <f>'Govt bond yields'!P26</f>
        <v>3.2</v>
      </c>
      <c r="D12" s="158">
        <f>'Govt bond yields'!T26</f>
        <v>3.2069999999999999</v>
      </c>
      <c r="E12" s="159">
        <f>'Govt bond yields'!X26</f>
        <v>3.2309999999999999</v>
      </c>
      <c r="F12" s="156">
        <f>'Govt bond yields'!AB26</f>
        <v>3.274</v>
      </c>
      <c r="G12" s="160">
        <f>'Govt bond yields'!AF26</f>
        <v>3.3170000000000002</v>
      </c>
      <c r="H12" s="160">
        <f>'Govt bond yields'!AJ26</f>
        <v>3.3959999999999999</v>
      </c>
      <c r="I12" s="58"/>
      <c r="J12" s="57"/>
      <c r="K12" s="58">
        <f t="shared" si="0"/>
        <v>42066</v>
      </c>
      <c r="L12" s="178">
        <f>'Corp bond yields'!D25</f>
        <v>3.9809999999999999</v>
      </c>
      <c r="M12" s="179">
        <f>'Corp bond yields'!H25</f>
        <v>4.125</v>
      </c>
      <c r="N12" s="106">
        <f>'Corp bond yields'!L25</f>
        <v>4.0720000000000001</v>
      </c>
      <c r="O12" s="105">
        <f>'Corp bond yields'!P25</f>
        <v>4.0570000000000004</v>
      </c>
      <c r="P12" s="107">
        <f>'Corp bond yields'!T25</f>
        <v>4.3239999999999998</v>
      </c>
      <c r="Q12" s="169">
        <f>'Corp bond yields'!X25</f>
        <v>4.5129999999999999</v>
      </c>
      <c r="R12" s="180">
        <f>'Corp bond yields'!AF25</f>
        <v>4.2279999999999998</v>
      </c>
      <c r="S12" s="181">
        <f>'Corp bond yields'!AJ25</f>
        <v>4.319</v>
      </c>
      <c r="T12" s="89">
        <f>'Corp bond yields'!AN25</f>
        <v>4.6139999999999999</v>
      </c>
      <c r="U12" s="182">
        <f>'Corp bond yields'!AR25</f>
        <v>4.8360000000000003</v>
      </c>
      <c r="V12" s="480">
        <f>'Corp bond yields'!AV25</f>
        <v>4.9489999999999998</v>
      </c>
      <c r="W12" s="183">
        <f>'Corp bond yields'!BD25</f>
        <v>4.327</v>
      </c>
      <c r="X12" s="184">
        <f>'Corp bond yields'!BH25</f>
        <v>4.6899999999999995</v>
      </c>
      <c r="Y12" s="185">
        <f>'Corp bond yields'!BL25</f>
        <v>4.8049999999999997</v>
      </c>
      <c r="Z12" s="186">
        <f>'Corp bond yields'!BP25</f>
        <v>5.2510000000000003</v>
      </c>
      <c r="AA12" s="187">
        <f>'Corp bond yields'!CB25</f>
        <v>4.9729999999999999</v>
      </c>
      <c r="AB12" s="90">
        <f>'Corp bond yields'!CF25</f>
        <v>4.9329999999999998</v>
      </c>
      <c r="AC12" s="91">
        <f>'Corp bond yields'!CN25</f>
        <v>4.5730000000000004</v>
      </c>
      <c r="AD12" s="108">
        <f>'Corp bond yields'!CR25</f>
        <v>4.74</v>
      </c>
      <c r="AE12" s="92">
        <f>'Corp bond yields'!CV25</f>
        <v>4.6769999999999996</v>
      </c>
      <c r="AF12" s="109">
        <f>'Corp bond yields'!CZ25</f>
        <v>4.7489999999999997</v>
      </c>
      <c r="AG12" s="110">
        <f>'Corp bond yields'!DH25</f>
        <v>4.3639999999999999</v>
      </c>
      <c r="AH12" s="484">
        <f>'Corp bond yields'!DL25</f>
        <v>4.5979999999999999</v>
      </c>
      <c r="AI12" s="485">
        <f>'Corp bond yields'!DP25</f>
        <v>4.7709999999999999</v>
      </c>
      <c r="AJ12" s="93">
        <f>'Corp bond yields'!DT25</f>
        <v>3.948</v>
      </c>
      <c r="AK12" s="93">
        <f>'Corp bond yields'!DX25</f>
        <v>4.0750000000000002</v>
      </c>
      <c r="AL12" s="93">
        <f>'Corp bond yields'!EB25</f>
        <v>4.1779999999999999</v>
      </c>
      <c r="AM12" s="122">
        <f>'Corp bond yields'!EF25</f>
        <v>4.2560000000000002</v>
      </c>
      <c r="AN12" s="198">
        <f>'Corp bond yields'!EJ25</f>
        <v>4.2750000000000004</v>
      </c>
      <c r="AO12" s="223">
        <f>'Corp bond yields'!EN25</f>
        <v>4.5369999999999999</v>
      </c>
      <c r="AP12" s="198">
        <f>'Corp bond yields'!ER25</f>
        <v>4.9000000000000004</v>
      </c>
      <c r="AQ12" s="111">
        <f>'Corp bond yields'!EZ25</f>
        <v>4.1550000000000002</v>
      </c>
      <c r="AR12" s="94">
        <f>'Corp bond yields'!FD25</f>
        <v>4.1050000000000004</v>
      </c>
      <c r="AS12" s="112">
        <f>'Corp bond yields'!FH25</f>
        <v>4.0780000000000003</v>
      </c>
      <c r="AT12" s="95">
        <f>'Corp bond yields'!FL25</f>
        <v>4.5270000000000001</v>
      </c>
      <c r="AU12" s="95">
        <v>0</v>
      </c>
      <c r="AV12" s="96">
        <f>'Corp bond yields'!FX25</f>
        <v>4.1980000000000004</v>
      </c>
      <c r="AW12" s="97">
        <f>'Corp bond yields'!GF25</f>
        <v>4.58</v>
      </c>
      <c r="AX12" s="98">
        <f>'Corp bond yields'!GJ25</f>
        <v>3.8559999999999999</v>
      </c>
      <c r="AY12" s="113">
        <f>'Corp bond yields'!GN25</f>
        <v>4.0659999999999998</v>
      </c>
      <c r="AZ12" s="98">
        <f>'Corp bond yields'!GR25</f>
        <v>4.3479999999999999</v>
      </c>
      <c r="BA12" s="113">
        <f>'Corp bond yields'!GV25</f>
        <v>4.5830000000000002</v>
      </c>
      <c r="BB12" s="99">
        <f>'Corp bond yields'!GZ25</f>
        <v>4.335</v>
      </c>
      <c r="BC12" s="114">
        <f>'Corp bond yields'!HD25</f>
        <v>4.3390000000000004</v>
      </c>
      <c r="BD12" s="100">
        <f>'Corp bond yields'!HH25</f>
        <v>4.7379999999999995</v>
      </c>
      <c r="BE12" s="115">
        <f>'Corp bond yields'!HL25</f>
        <v>4.8949999999999996</v>
      </c>
    </row>
    <row r="13" spans="1:57" x14ac:dyDescent="0.25">
      <c r="A13" s="52">
        <f>IF('Govt bond yields'!K27&gt;0, 'Govt bond yields'!K27, "")</f>
        <v>42067</v>
      </c>
      <c r="B13" s="157">
        <f>'Govt bond yields'!L27</f>
        <v>3.5329999999999999</v>
      </c>
      <c r="C13" s="157">
        <f>'Govt bond yields'!P27</f>
        <v>3.2410000000000001</v>
      </c>
      <c r="D13" s="158">
        <f>'Govt bond yields'!T27</f>
        <v>3.2549999999999999</v>
      </c>
      <c r="E13" s="159">
        <f>'Govt bond yields'!X27</f>
        <v>3.2949999999999999</v>
      </c>
      <c r="F13" s="156">
        <f>'Govt bond yields'!AB27</f>
        <v>3.3410000000000002</v>
      </c>
      <c r="G13" s="160">
        <f>'Govt bond yields'!AF27</f>
        <v>3.3929999999999998</v>
      </c>
      <c r="H13" s="160">
        <f>'Govt bond yields'!AJ27</f>
        <v>3.472</v>
      </c>
      <c r="I13" s="58"/>
      <c r="J13" s="57"/>
      <c r="K13" s="58">
        <f t="shared" si="0"/>
        <v>42067</v>
      </c>
      <c r="L13" s="178">
        <f>'Corp bond yields'!D26</f>
        <v>3.992</v>
      </c>
      <c r="M13" s="179">
        <f>'Corp bond yields'!H26</f>
        <v>4.1589999999999998</v>
      </c>
      <c r="N13" s="106">
        <f>'Corp bond yields'!L26</f>
        <v>4.125</v>
      </c>
      <c r="O13" s="105">
        <f>'Corp bond yields'!P26</f>
        <v>4.1180000000000003</v>
      </c>
      <c r="P13" s="107">
        <f>'Corp bond yields'!T26</f>
        <v>4.3259999999999996</v>
      </c>
      <c r="Q13" s="169">
        <f>'Corp bond yields'!X26</f>
        <v>4.5019999999999998</v>
      </c>
      <c r="R13" s="180">
        <f>'Corp bond yields'!AF26</f>
        <v>4.2480000000000002</v>
      </c>
      <c r="S13" s="181">
        <f>'Corp bond yields'!AJ26</f>
        <v>4.33</v>
      </c>
      <c r="T13" s="89">
        <f>'Corp bond yields'!AN26</f>
        <v>4.63</v>
      </c>
      <c r="U13" s="182">
        <f>'Corp bond yields'!AR26</f>
        <v>4.8419999999999996</v>
      </c>
      <c r="V13" s="480">
        <f>'Corp bond yields'!AV26</f>
        <v>4.9820000000000002</v>
      </c>
      <c r="W13" s="183">
        <f>'Corp bond yields'!BD26</f>
        <v>4.3419999999999996</v>
      </c>
      <c r="X13" s="184">
        <f>'Corp bond yields'!BH26</f>
        <v>4.6909999999999998</v>
      </c>
      <c r="Y13" s="185">
        <f>'Corp bond yields'!BL26</f>
        <v>4.8079999999999998</v>
      </c>
      <c r="Z13" s="186">
        <f>'Corp bond yields'!BP26</f>
        <v>5.2640000000000002</v>
      </c>
      <c r="AA13" s="187">
        <f>'Corp bond yields'!CB26</f>
        <v>4.9790000000000001</v>
      </c>
      <c r="AB13" s="90">
        <f>'Corp bond yields'!CF26</f>
        <v>4.9409999999999998</v>
      </c>
      <c r="AC13" s="91">
        <f>'Corp bond yields'!CN26</f>
        <v>4.5789999999999997</v>
      </c>
      <c r="AD13" s="108">
        <f>'Corp bond yields'!CR26</f>
        <v>4.7480000000000002</v>
      </c>
      <c r="AE13" s="92">
        <f>'Corp bond yields'!CV26</f>
        <v>4.6660000000000004</v>
      </c>
      <c r="AF13" s="109">
        <f>'Corp bond yields'!CZ26</f>
        <v>4.7629999999999999</v>
      </c>
      <c r="AG13" s="110">
        <f>'Corp bond yields'!DH26</f>
        <v>4.4240000000000004</v>
      </c>
      <c r="AH13" s="484">
        <f>'Corp bond yields'!DL26</f>
        <v>4.6020000000000003</v>
      </c>
      <c r="AI13" s="485">
        <f>'Corp bond yields'!DP26</f>
        <v>4.774</v>
      </c>
      <c r="AJ13" s="93">
        <f>'Corp bond yields'!DT26</f>
        <v>3.9550000000000001</v>
      </c>
      <c r="AK13" s="93">
        <f>'Corp bond yields'!DX26</f>
        <v>4.0759999999999996</v>
      </c>
      <c r="AL13" s="93">
        <f>'Corp bond yields'!EB26</f>
        <v>4.18</v>
      </c>
      <c r="AM13" s="122">
        <f>'Corp bond yields'!EF26</f>
        <v>4.26</v>
      </c>
      <c r="AN13" s="198">
        <f>'Corp bond yields'!EJ26</f>
        <v>4.28</v>
      </c>
      <c r="AO13" s="223">
        <f>'Corp bond yields'!EN26</f>
        <v>4.5519999999999996</v>
      </c>
      <c r="AP13" s="198">
        <f>'Corp bond yields'!ER26</f>
        <v>4.923</v>
      </c>
      <c r="AQ13" s="111">
        <f>'Corp bond yields'!EZ26</f>
        <v>4.1319999999999997</v>
      </c>
      <c r="AR13" s="94">
        <f>'Corp bond yields'!FD26</f>
        <v>4.1139999999999999</v>
      </c>
      <c r="AS13" s="112">
        <f>'Corp bond yields'!FH26</f>
        <v>4.0860000000000003</v>
      </c>
      <c r="AT13" s="95">
        <f>'Corp bond yields'!FL26</f>
        <v>4.5309999999999997</v>
      </c>
      <c r="AU13" s="95">
        <v>0</v>
      </c>
      <c r="AV13" s="96">
        <f>'Corp bond yields'!FX26</f>
        <v>4.202</v>
      </c>
      <c r="AW13" s="97">
        <f>'Corp bond yields'!GF26</f>
        <v>6.8390000000000004</v>
      </c>
      <c r="AX13" s="98">
        <f>'Corp bond yields'!GJ26</f>
        <v>3.8679999999999999</v>
      </c>
      <c r="AY13" s="113">
        <f>'Corp bond yields'!GN26</f>
        <v>4.0670000000000002</v>
      </c>
      <c r="AZ13" s="98">
        <f>'Corp bond yields'!GR26</f>
        <v>4.3469999999999995</v>
      </c>
      <c r="BA13" s="113">
        <f>'Corp bond yields'!GV26</f>
        <v>4.5949999999999998</v>
      </c>
      <c r="BB13" s="99">
        <f>'Corp bond yields'!GZ26</f>
        <v>4.8469999999999995</v>
      </c>
      <c r="BC13" s="114">
        <f>'Corp bond yields'!HD26</f>
        <v>4.3419999999999996</v>
      </c>
      <c r="BD13" s="100">
        <f>'Corp bond yields'!HH26</f>
        <v>4.74</v>
      </c>
      <c r="BE13" s="115">
        <f>'Corp bond yields'!HL26</f>
        <v>4.9020000000000001</v>
      </c>
    </row>
    <row r="14" spans="1:57" x14ac:dyDescent="0.25">
      <c r="A14" s="52">
        <f>IF('Govt bond yields'!K28&gt;0, 'Govt bond yields'!K28, "")</f>
        <v>42068</v>
      </c>
      <c r="B14" s="157">
        <f>'Govt bond yields'!L28</f>
        <v>3.5049999999999999</v>
      </c>
      <c r="C14" s="157">
        <f>'Govt bond yields'!P28</f>
        <v>3.2330000000000001</v>
      </c>
      <c r="D14" s="158">
        <f>'Govt bond yields'!T28</f>
        <v>3.2480000000000002</v>
      </c>
      <c r="E14" s="159">
        <f>'Govt bond yields'!X28</f>
        <v>3.298</v>
      </c>
      <c r="F14" s="156">
        <f>'Govt bond yields'!AB28</f>
        <v>3.3439999999999999</v>
      </c>
      <c r="G14" s="160">
        <f>'Govt bond yields'!AF28</f>
        <v>3.395</v>
      </c>
      <c r="H14" s="160">
        <f>'Govt bond yields'!AJ28</f>
        <v>3.468</v>
      </c>
      <c r="I14" s="58"/>
      <c r="J14" s="57"/>
      <c r="K14" s="58">
        <f t="shared" si="0"/>
        <v>42068</v>
      </c>
      <c r="L14" s="178">
        <f>'Corp bond yields'!D27</f>
        <v>3.9809999999999999</v>
      </c>
      <c r="M14" s="179">
        <f>'Corp bond yields'!H27</f>
        <v>4.1349999999999998</v>
      </c>
      <c r="N14" s="106">
        <f>'Corp bond yields'!L27</f>
        <v>4.08</v>
      </c>
      <c r="O14" s="105">
        <f>'Corp bond yields'!P27</f>
        <v>4.08</v>
      </c>
      <c r="P14" s="107">
        <f>'Corp bond yields'!T27</f>
        <v>4.2919999999999998</v>
      </c>
      <c r="Q14" s="169">
        <f>'Corp bond yields'!X27</f>
        <v>4.4729999999999999</v>
      </c>
      <c r="R14" s="180">
        <f>'Corp bond yields'!AF27</f>
        <v>4.2210000000000001</v>
      </c>
      <c r="S14" s="181">
        <f>'Corp bond yields'!AJ27</f>
        <v>4.3019999999999996</v>
      </c>
      <c r="T14" s="89">
        <f>'Corp bond yields'!AN27</f>
        <v>4.5990000000000002</v>
      </c>
      <c r="U14" s="182">
        <f>'Corp bond yields'!AR27</f>
        <v>4.8070000000000004</v>
      </c>
      <c r="V14" s="480">
        <f>'Corp bond yields'!AV27</f>
        <v>4.968</v>
      </c>
      <c r="W14" s="183">
        <f>'Corp bond yields'!BD27</f>
        <v>4.3049999999999997</v>
      </c>
      <c r="X14" s="184">
        <f>'Corp bond yields'!BH27</f>
        <v>4.657</v>
      </c>
      <c r="Y14" s="185">
        <f>'Corp bond yields'!BL27</f>
        <v>4.7720000000000002</v>
      </c>
      <c r="Z14" s="186">
        <f>'Corp bond yields'!BP27</f>
        <v>5.2450000000000001</v>
      </c>
      <c r="AA14" s="187">
        <f>'Corp bond yields'!CB27</f>
        <v>4.9480000000000004</v>
      </c>
      <c r="AB14" s="90">
        <f>'Corp bond yields'!CF27</f>
        <v>4.915</v>
      </c>
      <c r="AC14" s="91">
        <f>'Corp bond yields'!CN27</f>
        <v>4.5369999999999999</v>
      </c>
      <c r="AD14" s="108">
        <f>'Corp bond yields'!CR27</f>
        <v>4.7069999999999999</v>
      </c>
      <c r="AE14" s="92">
        <f>'Corp bond yields'!CV27</f>
        <v>4.6440000000000001</v>
      </c>
      <c r="AF14" s="109">
        <f>'Corp bond yields'!CZ27</f>
        <v>4.742</v>
      </c>
      <c r="AG14" s="110">
        <f>'Corp bond yields'!DH27</f>
        <v>4.3609999999999998</v>
      </c>
      <c r="AH14" s="484">
        <f>'Corp bond yields'!DL27</f>
        <v>4.5629999999999997</v>
      </c>
      <c r="AI14" s="485">
        <f>'Corp bond yields'!DP27</f>
        <v>4.7379999999999995</v>
      </c>
      <c r="AJ14" s="93">
        <f>'Corp bond yields'!DT27</f>
        <v>3.9130000000000003</v>
      </c>
      <c r="AK14" s="93">
        <f>'Corp bond yields'!DX27</f>
        <v>4.0410000000000004</v>
      </c>
      <c r="AL14" s="93">
        <f>'Corp bond yields'!EB27</f>
        <v>4.1459999999999999</v>
      </c>
      <c r="AM14" s="122">
        <f>'Corp bond yields'!EF27</f>
        <v>4.2240000000000002</v>
      </c>
      <c r="AN14" s="198">
        <f>'Corp bond yields'!EJ27</f>
        <v>4.2460000000000004</v>
      </c>
      <c r="AO14" s="223">
        <f>'Corp bond yields'!EN27</f>
        <v>4.532</v>
      </c>
      <c r="AP14" s="198">
        <f>'Corp bond yields'!ER27</f>
        <v>4.9109999999999996</v>
      </c>
      <c r="AQ14" s="111">
        <f>'Corp bond yields'!EZ27</f>
        <v>4.1829999999999998</v>
      </c>
      <c r="AR14" s="94">
        <f>'Corp bond yields'!FD27</f>
        <v>4.0789999999999997</v>
      </c>
      <c r="AS14" s="112">
        <f>'Corp bond yields'!FH27</f>
        <v>4.0549999999999997</v>
      </c>
      <c r="AT14" s="95">
        <f>'Corp bond yields'!FL27</f>
        <v>4.4980000000000002</v>
      </c>
      <c r="AU14" s="95">
        <v>0</v>
      </c>
      <c r="AV14" s="96">
        <f>'Corp bond yields'!FX27</f>
        <v>4.1609999999999996</v>
      </c>
      <c r="AW14" s="97">
        <f>'Corp bond yields'!GF27</f>
        <v>7.859</v>
      </c>
      <c r="AX14" s="98">
        <f>'Corp bond yields'!GJ27</f>
        <v>3.839</v>
      </c>
      <c r="AY14" s="113">
        <f>'Corp bond yields'!GN27</f>
        <v>4.03</v>
      </c>
      <c r="AZ14" s="98">
        <f>'Corp bond yields'!GR27</f>
        <v>4.3170000000000002</v>
      </c>
      <c r="BA14" s="113">
        <f>'Corp bond yields'!GV27</f>
        <v>4.569</v>
      </c>
      <c r="BB14" s="99">
        <f>'Corp bond yields'!GZ27</f>
        <v>4.5049999999999999</v>
      </c>
      <c r="BC14" s="114">
        <f>'Corp bond yields'!HD27</f>
        <v>4.3049999999999997</v>
      </c>
      <c r="BD14" s="100">
        <f>'Corp bond yields'!HH27</f>
        <v>4.7069999999999999</v>
      </c>
      <c r="BE14" s="115">
        <f>'Corp bond yields'!HL27</f>
        <v>4.8769999999999998</v>
      </c>
    </row>
    <row r="15" spans="1:57" x14ac:dyDescent="0.25">
      <c r="A15" s="52">
        <f>IF('Govt bond yields'!K29&gt;0, 'Govt bond yields'!K29, "")</f>
        <v>42069</v>
      </c>
      <c r="B15" s="157">
        <f>'Govt bond yields'!L29</f>
        <v>3.508</v>
      </c>
      <c r="C15" s="157">
        <f>'Govt bond yields'!P29</f>
        <v>3.222</v>
      </c>
      <c r="D15" s="158">
        <f>'Govt bond yields'!T29</f>
        <v>3.24</v>
      </c>
      <c r="E15" s="159">
        <f>'Govt bond yields'!X29</f>
        <v>3.2890000000000001</v>
      </c>
      <c r="F15" s="156">
        <f>'Govt bond yields'!AB29</f>
        <v>3.3380000000000001</v>
      </c>
      <c r="G15" s="160">
        <f>'Govt bond yields'!AF29</f>
        <v>3.3879999999999999</v>
      </c>
      <c r="H15" s="160">
        <f>'Govt bond yields'!AJ29</f>
        <v>3.4620000000000002</v>
      </c>
      <c r="I15" s="58"/>
      <c r="J15" s="57"/>
      <c r="K15" s="58">
        <f t="shared" si="0"/>
        <v>42069</v>
      </c>
      <c r="L15" s="178">
        <f>'Corp bond yields'!D28</f>
        <v>3.9689999999999999</v>
      </c>
      <c r="M15" s="179">
        <f>'Corp bond yields'!H28</f>
        <v>4.1109999999999998</v>
      </c>
      <c r="N15" s="106">
        <f>'Corp bond yields'!L28</f>
        <v>4.0279999999999996</v>
      </c>
      <c r="O15" s="105">
        <f>'Corp bond yields'!P28</f>
        <v>4.03</v>
      </c>
      <c r="P15" s="107">
        <f>'Corp bond yields'!T28</f>
        <v>4.3029999999999999</v>
      </c>
      <c r="Q15" s="169">
        <f>'Corp bond yields'!X28</f>
        <v>4.4850000000000003</v>
      </c>
      <c r="R15" s="180">
        <f>'Corp bond yields'!AF28</f>
        <v>4.2110000000000003</v>
      </c>
      <c r="S15" s="181">
        <f>'Corp bond yields'!AJ28</f>
        <v>4.3070000000000004</v>
      </c>
      <c r="T15" s="89">
        <f>'Corp bond yields'!AN28</f>
        <v>4.601</v>
      </c>
      <c r="U15" s="182">
        <f>'Corp bond yields'!AR28</f>
        <v>4.8209999999999997</v>
      </c>
      <c r="V15" s="480">
        <f>'Corp bond yields'!AV28</f>
        <v>4.9790000000000001</v>
      </c>
      <c r="W15" s="183">
        <f>'Corp bond yields'!BD28</f>
        <v>4.3070000000000004</v>
      </c>
      <c r="X15" s="184">
        <f>'Corp bond yields'!BH28</f>
        <v>4.6630000000000003</v>
      </c>
      <c r="Y15" s="185">
        <f>'Corp bond yields'!BL28</f>
        <v>4.7850000000000001</v>
      </c>
      <c r="Z15" s="186">
        <f>'Corp bond yields'!BP28</f>
        <v>5.2610000000000001</v>
      </c>
      <c r="AA15" s="187">
        <f>'Corp bond yields'!CB28</f>
        <v>4.9580000000000002</v>
      </c>
      <c r="AB15" s="90">
        <f>'Corp bond yields'!CF28</f>
        <v>4.9279999999999999</v>
      </c>
      <c r="AC15" s="91">
        <f>'Corp bond yields'!CN28</f>
        <v>4.5359999999999996</v>
      </c>
      <c r="AD15" s="108">
        <f>'Corp bond yields'!CR28</f>
        <v>4.7110000000000003</v>
      </c>
      <c r="AE15" s="92">
        <f>'Corp bond yields'!CV28</f>
        <v>4.6399999999999997</v>
      </c>
      <c r="AF15" s="109">
        <f>'Corp bond yields'!CZ28</f>
        <v>4.7519999999999998</v>
      </c>
      <c r="AG15" s="110">
        <f>'Corp bond yields'!DH28</f>
        <v>4.3479999999999999</v>
      </c>
      <c r="AH15" s="484">
        <f>'Corp bond yields'!DL28</f>
        <v>4.5659999999999998</v>
      </c>
      <c r="AI15" s="485">
        <f>'Corp bond yields'!DP28</f>
        <v>4.7450000000000001</v>
      </c>
      <c r="AJ15" s="93">
        <f>'Corp bond yields'!DT28</f>
        <v>3.9159999999999999</v>
      </c>
      <c r="AK15" s="93">
        <f>'Corp bond yields'!DX28</f>
        <v>4.0449999999999999</v>
      </c>
      <c r="AL15" s="93">
        <f>'Corp bond yields'!EB28</f>
        <v>4.1550000000000002</v>
      </c>
      <c r="AM15" s="122">
        <f>'Corp bond yields'!EF28</f>
        <v>4.2329999999999997</v>
      </c>
      <c r="AN15" s="198">
        <f>'Corp bond yields'!EJ28</f>
        <v>4.2560000000000002</v>
      </c>
      <c r="AO15" s="223">
        <f>'Corp bond yields'!EN28</f>
        <v>4.5469999999999997</v>
      </c>
      <c r="AP15" s="198">
        <f>'Corp bond yields'!ER28</f>
        <v>4.9269999999999996</v>
      </c>
      <c r="AQ15" s="111">
        <f>'Corp bond yields'!EZ28</f>
        <v>4.1050000000000004</v>
      </c>
      <c r="AR15" s="94">
        <f>'Corp bond yields'!FD28</f>
        <v>4.0650000000000004</v>
      </c>
      <c r="AS15" s="112">
        <f>'Corp bond yields'!FH28</f>
        <v>4.0510000000000002</v>
      </c>
      <c r="AT15" s="95">
        <f>'Corp bond yields'!FL28</f>
        <v>4.5049999999999999</v>
      </c>
      <c r="AU15" s="95">
        <v>0</v>
      </c>
      <c r="AV15" s="96">
        <f>'Corp bond yields'!FX28</f>
        <v>4.1609999999999996</v>
      </c>
      <c r="AW15" s="97">
        <f>'Corp bond yields'!GF28</f>
        <v>7.859</v>
      </c>
      <c r="AX15" s="98">
        <f>'Corp bond yields'!GJ28</f>
        <v>3.8369999999999997</v>
      </c>
      <c r="AY15" s="113">
        <f>'Corp bond yields'!GN28</f>
        <v>4.032</v>
      </c>
      <c r="AZ15" s="98">
        <f>'Corp bond yields'!GR28</f>
        <v>4.327</v>
      </c>
      <c r="BA15" s="113">
        <f>'Corp bond yields'!GV28</f>
        <v>4.585</v>
      </c>
      <c r="BB15" s="99">
        <f>'Corp bond yields'!GZ28</f>
        <v>4.0339999999999998</v>
      </c>
      <c r="BC15" s="114">
        <f>'Corp bond yields'!HD28</f>
        <v>4.3049999999999997</v>
      </c>
      <c r="BD15" s="100">
        <f>'Corp bond yields'!HH28</f>
        <v>4.7169999999999996</v>
      </c>
      <c r="BE15" s="115">
        <f>'Corp bond yields'!HL28</f>
        <v>4.8929999999999998</v>
      </c>
    </row>
    <row r="16" spans="1:57" x14ac:dyDescent="0.25">
      <c r="A16" s="52">
        <f>IF('Govt bond yields'!K30&gt;0, 'Govt bond yields'!K30, "")</f>
        <v>42072</v>
      </c>
      <c r="B16" s="157">
        <f>'Govt bond yields'!L30</f>
        <v>3.5310000000000001</v>
      </c>
      <c r="C16" s="157">
        <f>'Govt bond yields'!P30</f>
        <v>3.3029999999999999</v>
      </c>
      <c r="D16" s="158">
        <f>'Govt bond yields'!T30</f>
        <v>3.319</v>
      </c>
      <c r="E16" s="159">
        <f>'Govt bond yields'!X30</f>
        <v>3.3660000000000001</v>
      </c>
      <c r="F16" s="156">
        <f>'Govt bond yields'!AB30</f>
        <v>3.4220000000000002</v>
      </c>
      <c r="G16" s="160">
        <f>'Govt bond yields'!AF30</f>
        <v>3.48</v>
      </c>
      <c r="H16" s="160">
        <f>'Govt bond yields'!AJ30</f>
        <v>3.55</v>
      </c>
      <c r="I16" s="58"/>
      <c r="J16" s="57"/>
      <c r="K16" s="58">
        <f t="shared" si="0"/>
        <v>42072</v>
      </c>
      <c r="L16" s="178">
        <f>'Corp bond yields'!D29</f>
        <v>3.98</v>
      </c>
      <c r="M16" s="179">
        <f>'Corp bond yields'!H29</f>
        <v>4.1319999999999997</v>
      </c>
      <c r="N16" s="106">
        <f>'Corp bond yields'!L29</f>
        <v>4.056</v>
      </c>
      <c r="O16" s="105">
        <f>'Corp bond yields'!P29</f>
        <v>4.0519999999999996</v>
      </c>
      <c r="P16" s="107">
        <f>'Corp bond yields'!T29</f>
        <v>4.3469999999999995</v>
      </c>
      <c r="Q16" s="169">
        <f>'Corp bond yields'!X29</f>
        <v>4.5389999999999997</v>
      </c>
      <c r="R16" s="180">
        <f>'Corp bond yields'!AF29</f>
        <v>4.2460000000000004</v>
      </c>
      <c r="S16" s="181">
        <f>'Corp bond yields'!AJ29</f>
        <v>4.3369999999999997</v>
      </c>
      <c r="T16" s="89">
        <f>'Corp bond yields'!AN29</f>
        <v>4.6500000000000004</v>
      </c>
      <c r="U16" s="182">
        <f>'Corp bond yields'!AR29</f>
        <v>4.87</v>
      </c>
      <c r="V16" s="480">
        <f>'Corp bond yields'!AV29</f>
        <v>5.0460000000000003</v>
      </c>
      <c r="W16" s="183">
        <f>'Corp bond yields'!BD29</f>
        <v>4.3410000000000002</v>
      </c>
      <c r="X16" s="184">
        <f>'Corp bond yields'!BH29</f>
        <v>4.6959999999999997</v>
      </c>
      <c r="Y16" s="185">
        <f>'Corp bond yields'!BL29</f>
        <v>4.8309999999999995</v>
      </c>
      <c r="Z16" s="186">
        <f>'Corp bond yields'!BP29</f>
        <v>5.3239999999999998</v>
      </c>
      <c r="AA16" s="187">
        <f>'Corp bond yields'!CB29</f>
        <v>5.0090000000000003</v>
      </c>
      <c r="AB16" s="90">
        <f>'Corp bond yields'!CF29</f>
        <v>4.9820000000000002</v>
      </c>
      <c r="AC16" s="91">
        <f>'Corp bond yields'!CN29</f>
        <v>4.5529999999999999</v>
      </c>
      <c r="AD16" s="108">
        <f>'Corp bond yields'!CR29</f>
        <v>4.7359999999999998</v>
      </c>
      <c r="AE16" s="92">
        <f>'Corp bond yields'!CV29</f>
        <v>4.6760000000000002</v>
      </c>
      <c r="AF16" s="109">
        <f>'Corp bond yields'!CZ29</f>
        <v>4.7990000000000004</v>
      </c>
      <c r="AG16" s="110">
        <f>'Corp bond yields'!DH29</f>
        <v>4.4119999999999999</v>
      </c>
      <c r="AH16" s="484">
        <f>'Corp bond yields'!DL29</f>
        <v>4.5830000000000002</v>
      </c>
      <c r="AI16" s="485">
        <f>'Corp bond yields'!DP29</f>
        <v>4.7750000000000004</v>
      </c>
      <c r="AJ16" s="93">
        <f>'Corp bond yields'!DT29</f>
        <v>3.9329999999999998</v>
      </c>
      <c r="AK16" s="93">
        <f>'Corp bond yields'!DX29</f>
        <v>4.0759999999999996</v>
      </c>
      <c r="AL16" s="93">
        <f>'Corp bond yields'!EB29</f>
        <v>4.1959999999999997</v>
      </c>
      <c r="AM16" s="122">
        <f>'Corp bond yields'!EF29</f>
        <v>4.2770000000000001</v>
      </c>
      <c r="AN16" s="198">
        <f>'Corp bond yields'!EJ29</f>
        <v>4.3049999999999997</v>
      </c>
      <c r="AO16" s="223">
        <f>'Corp bond yields'!EN29</f>
        <v>4.6079999999999997</v>
      </c>
      <c r="AP16" s="198">
        <f>'Corp bond yields'!ER29</f>
        <v>4.99</v>
      </c>
      <c r="AQ16" s="111">
        <f>'Corp bond yields'!EZ29</f>
        <v>4.09</v>
      </c>
      <c r="AR16" s="94">
        <f>'Corp bond yields'!FD29</f>
        <v>4.0839999999999996</v>
      </c>
      <c r="AS16" s="112">
        <f>'Corp bond yields'!FH29</f>
        <v>4.0789999999999997</v>
      </c>
      <c r="AT16" s="95">
        <f>'Corp bond yields'!FL29</f>
        <v>4.548</v>
      </c>
      <c r="AU16" s="95">
        <v>0</v>
      </c>
      <c r="AV16" s="96">
        <f>'Corp bond yields'!FX29</f>
        <v>4.1790000000000003</v>
      </c>
      <c r="AW16" s="97">
        <f>'Corp bond yields'!GF29</f>
        <v>7.859</v>
      </c>
      <c r="AX16" s="98">
        <f>'Corp bond yields'!GJ29</f>
        <v>3.8660000000000001</v>
      </c>
      <c r="AY16" s="113">
        <f>'Corp bond yields'!GN29</f>
        <v>4.05</v>
      </c>
      <c r="AZ16" s="98">
        <f>'Corp bond yields'!GR29</f>
        <v>4.375</v>
      </c>
      <c r="BA16" s="113">
        <f>'Corp bond yields'!GV29</f>
        <v>4.641</v>
      </c>
      <c r="BB16" s="99">
        <f>'Corp bond yields'!GZ29</f>
        <v>4.6870000000000003</v>
      </c>
      <c r="BC16" s="114">
        <f>'Corp bond yields'!HD29</f>
        <v>4.3220000000000001</v>
      </c>
      <c r="BD16" s="100">
        <f>'Corp bond yields'!HH29</f>
        <v>4.7610000000000001</v>
      </c>
      <c r="BE16" s="115">
        <f>'Corp bond yields'!HL29</f>
        <v>4.9489999999999998</v>
      </c>
    </row>
    <row r="17" spans="1:57" x14ac:dyDescent="0.25">
      <c r="A17" s="52">
        <f>IF('Govt bond yields'!K31&gt;0, 'Govt bond yields'!K31, "")</f>
        <v>42073</v>
      </c>
      <c r="B17" s="157">
        <f>'Govt bond yields'!L31</f>
        <v>3.5089999999999999</v>
      </c>
      <c r="C17" s="157">
        <f>'Govt bond yields'!P31</f>
        <v>3.274</v>
      </c>
      <c r="D17" s="158">
        <f>'Govt bond yields'!T31</f>
        <v>3.2970000000000002</v>
      </c>
      <c r="E17" s="159">
        <f>'Govt bond yields'!X31</f>
        <v>3.3620000000000001</v>
      </c>
      <c r="F17" s="156">
        <f>'Govt bond yields'!AB31</f>
        <v>3.403</v>
      </c>
      <c r="G17" s="160">
        <f>'Govt bond yields'!AF31</f>
        <v>3.4630000000000001</v>
      </c>
      <c r="H17" s="160">
        <f>'Govt bond yields'!AJ31</f>
        <v>3.5489999999999999</v>
      </c>
      <c r="I17" s="58"/>
      <c r="J17" s="57"/>
      <c r="K17" s="58">
        <f t="shared" si="0"/>
        <v>42073</v>
      </c>
      <c r="L17" s="178">
        <f>'Corp bond yields'!D30</f>
        <v>3.95</v>
      </c>
      <c r="M17" s="179">
        <f>'Corp bond yields'!H30</f>
        <v>4.1150000000000002</v>
      </c>
      <c r="N17" s="106">
        <f>'Corp bond yields'!L30</f>
        <v>4.0110000000000001</v>
      </c>
      <c r="O17" s="105">
        <f>'Corp bond yields'!P30</f>
        <v>4.048</v>
      </c>
      <c r="P17" s="107">
        <f>'Corp bond yields'!T30</f>
        <v>4.2990000000000004</v>
      </c>
      <c r="Q17" s="169">
        <f>'Corp bond yields'!X30</f>
        <v>4.4879999999999995</v>
      </c>
      <c r="R17" s="180">
        <f>'Corp bond yields'!AF30</f>
        <v>4.2130000000000001</v>
      </c>
      <c r="S17" s="181">
        <f>'Corp bond yields'!AJ30</f>
        <v>4.2949999999999999</v>
      </c>
      <c r="T17" s="89">
        <f>'Corp bond yields'!AN30</f>
        <v>4.6189999999999998</v>
      </c>
      <c r="U17" s="182">
        <f>'Corp bond yields'!AR30</f>
        <v>4.8220000000000001</v>
      </c>
      <c r="V17" s="480">
        <f>'Corp bond yields'!AV30</f>
        <v>5.0049999999999999</v>
      </c>
      <c r="W17" s="183">
        <f>'Corp bond yields'!BD30</f>
        <v>4.2949999999999999</v>
      </c>
      <c r="X17" s="184">
        <f>'Corp bond yields'!BH30</f>
        <v>4.641</v>
      </c>
      <c r="Y17" s="185">
        <f>'Corp bond yields'!BL30</f>
        <v>4.7839999999999998</v>
      </c>
      <c r="Z17" s="186">
        <f>'Corp bond yields'!BP30</f>
        <v>5.2620000000000005</v>
      </c>
      <c r="AA17" s="187">
        <f>'Corp bond yields'!CB30</f>
        <v>4.9660000000000002</v>
      </c>
      <c r="AB17" s="90">
        <f>'Corp bond yields'!CF30</f>
        <v>4.9320000000000004</v>
      </c>
      <c r="AC17" s="91">
        <f>'Corp bond yields'!CN30</f>
        <v>4.5060000000000002</v>
      </c>
      <c r="AD17" s="108">
        <f>'Corp bond yields'!CR30</f>
        <v>4.6950000000000003</v>
      </c>
      <c r="AE17" s="92">
        <f>'Corp bond yields'!CV30</f>
        <v>4.63</v>
      </c>
      <c r="AF17" s="109">
        <f>'Corp bond yields'!CZ30</f>
        <v>4.7590000000000003</v>
      </c>
      <c r="AG17" s="110">
        <f>'Corp bond yields'!DH30</f>
        <v>4.3579999999999997</v>
      </c>
      <c r="AH17" s="484">
        <f>'Corp bond yields'!DL30</f>
        <v>4.5339999999999998</v>
      </c>
      <c r="AI17" s="485">
        <f>'Corp bond yields'!DP30</f>
        <v>4.7320000000000002</v>
      </c>
      <c r="AJ17" s="93">
        <f>'Corp bond yields'!DT30</f>
        <v>3.8879999999999999</v>
      </c>
      <c r="AK17" s="93">
        <f>'Corp bond yields'!DX30</f>
        <v>4.032</v>
      </c>
      <c r="AL17" s="93">
        <f>'Corp bond yields'!EB30</f>
        <v>4.1479999999999997</v>
      </c>
      <c r="AM17" s="122">
        <f>'Corp bond yields'!EF30</f>
        <v>4.2279999999999998</v>
      </c>
      <c r="AN17" s="198">
        <f>'Corp bond yields'!EJ30</f>
        <v>4.2560000000000002</v>
      </c>
      <c r="AO17" s="223">
        <f>'Corp bond yields'!EN30</f>
        <v>4.5510000000000002</v>
      </c>
      <c r="AP17" s="198">
        <f>'Corp bond yields'!ER30</f>
        <v>4.9260000000000002</v>
      </c>
      <c r="AQ17" s="111">
        <f>'Corp bond yields'!EZ30</f>
        <v>4.0910000000000002</v>
      </c>
      <c r="AR17" s="94">
        <f>'Corp bond yields'!FD30</f>
        <v>4.0739999999999998</v>
      </c>
      <c r="AS17" s="112">
        <f>'Corp bond yields'!FH30</f>
        <v>4.0469999999999997</v>
      </c>
      <c r="AT17" s="95">
        <f>'Corp bond yields'!FL30</f>
        <v>4.5030000000000001</v>
      </c>
      <c r="AU17" s="95">
        <v>0</v>
      </c>
      <c r="AV17" s="96">
        <f>'Corp bond yields'!FX30</f>
        <v>4.1319999999999997</v>
      </c>
      <c r="AW17" s="97">
        <f>'Corp bond yields'!GF30</f>
        <v>0</v>
      </c>
      <c r="AX17" s="98">
        <f>'Corp bond yields'!GJ30</f>
        <v>3.83</v>
      </c>
      <c r="AY17" s="113">
        <f>'Corp bond yields'!GN30</f>
        <v>4.0170000000000003</v>
      </c>
      <c r="AZ17" s="98">
        <f>'Corp bond yields'!GR30</f>
        <v>4.3369999999999997</v>
      </c>
      <c r="BA17" s="113">
        <f>'Corp bond yields'!GV30</f>
        <v>4.5949999999999998</v>
      </c>
      <c r="BB17" s="99">
        <f>'Corp bond yields'!GZ30</f>
        <v>4.827</v>
      </c>
      <c r="BC17" s="114">
        <f>'Corp bond yields'!HD30</f>
        <v>4.2709999999999999</v>
      </c>
      <c r="BD17" s="100">
        <f>'Corp bond yields'!HH30</f>
        <v>4.7140000000000004</v>
      </c>
      <c r="BE17" s="115">
        <f>'Corp bond yields'!HL30</f>
        <v>4.8970000000000002</v>
      </c>
    </row>
    <row r="18" spans="1:57" x14ac:dyDescent="0.25">
      <c r="A18" s="52">
        <f>IF('Govt bond yields'!K32&gt;0, 'Govt bond yields'!K32, "")</f>
        <v>42074</v>
      </c>
      <c r="B18" s="157">
        <f>'Govt bond yields'!L32</f>
        <v>3.5049999999999999</v>
      </c>
      <c r="C18" s="157">
        <f>'Govt bond yields'!P32</f>
        <v>3.2029999999999998</v>
      </c>
      <c r="D18" s="158">
        <f>'Govt bond yields'!T32</f>
        <v>3.2290000000000001</v>
      </c>
      <c r="E18" s="159">
        <f>'Govt bond yields'!X32</f>
        <v>3.3</v>
      </c>
      <c r="F18" s="156">
        <f>'Govt bond yields'!AB32</f>
        <v>3.339</v>
      </c>
      <c r="G18" s="160">
        <f>'Govt bond yields'!AF32</f>
        <v>3.4050000000000002</v>
      </c>
      <c r="H18" s="160">
        <f>'Govt bond yields'!AJ32</f>
        <v>3.4929999999999999</v>
      </c>
      <c r="I18" s="58"/>
      <c r="J18" s="57"/>
      <c r="K18" s="58">
        <f t="shared" si="0"/>
        <v>42074</v>
      </c>
      <c r="L18" s="178">
        <f>'Corp bond yields'!D31</f>
        <v>3.9769999999999999</v>
      </c>
      <c r="M18" s="179">
        <f>'Corp bond yields'!H31</f>
        <v>4.1109999999999998</v>
      </c>
      <c r="N18" s="106">
        <f>'Corp bond yields'!L31</f>
        <v>4.0380000000000003</v>
      </c>
      <c r="O18" s="105">
        <f>'Corp bond yields'!P31</f>
        <v>4.0510000000000002</v>
      </c>
      <c r="P18" s="107">
        <f>'Corp bond yields'!T31</f>
        <v>4.2889999999999997</v>
      </c>
      <c r="Q18" s="169">
        <f>'Corp bond yields'!X31</f>
        <v>4.4770000000000003</v>
      </c>
      <c r="R18" s="180">
        <f>'Corp bond yields'!AF31</f>
        <v>4.226</v>
      </c>
      <c r="S18" s="181">
        <f>'Corp bond yields'!AJ31</f>
        <v>4.2930000000000001</v>
      </c>
      <c r="T18" s="89">
        <f>'Corp bond yields'!AN31</f>
        <v>4.5999999999999996</v>
      </c>
      <c r="U18" s="182">
        <f>'Corp bond yields'!AR31</f>
        <v>4.8100000000000005</v>
      </c>
      <c r="V18" s="480">
        <f>'Corp bond yields'!AV31</f>
        <v>4.9749999999999996</v>
      </c>
      <c r="W18" s="183">
        <f>'Corp bond yields'!BD31</f>
        <v>4.3019999999999996</v>
      </c>
      <c r="X18" s="184">
        <f>'Corp bond yields'!BH31</f>
        <v>4.6420000000000003</v>
      </c>
      <c r="Y18" s="185">
        <f>'Corp bond yields'!BL31</f>
        <v>4.7729999999999997</v>
      </c>
      <c r="Z18" s="186">
        <f>'Corp bond yields'!BP31</f>
        <v>5.2439999999999998</v>
      </c>
      <c r="AA18" s="187">
        <f>'Corp bond yields'!CB31</f>
        <v>4.9489999999999998</v>
      </c>
      <c r="AB18" s="90">
        <f>'Corp bond yields'!CF31</f>
        <v>4.9190000000000005</v>
      </c>
      <c r="AC18" s="91">
        <f>'Corp bond yields'!CN31</f>
        <v>4.5170000000000003</v>
      </c>
      <c r="AD18" s="108">
        <f>'Corp bond yields'!CR31</f>
        <v>4.6840000000000002</v>
      </c>
      <c r="AE18" s="92">
        <f>'Corp bond yields'!CV31</f>
        <v>4.6189999999999998</v>
      </c>
      <c r="AF18" s="109">
        <f>'Corp bond yields'!CZ31</f>
        <v>4.734</v>
      </c>
      <c r="AG18" s="110">
        <f>'Corp bond yields'!DH31</f>
        <v>4.4290000000000003</v>
      </c>
      <c r="AH18" s="484">
        <f>'Corp bond yields'!DL31</f>
        <v>4.54</v>
      </c>
      <c r="AI18" s="485">
        <f>'Corp bond yields'!DP31</f>
        <v>4.7210000000000001</v>
      </c>
      <c r="AJ18" s="93">
        <f>'Corp bond yields'!DT31</f>
        <v>3.895</v>
      </c>
      <c r="AK18" s="93">
        <f>'Corp bond yields'!DX31</f>
        <v>4.0250000000000004</v>
      </c>
      <c r="AL18" s="93">
        <f>'Corp bond yields'!EB31</f>
        <v>4.1379999999999999</v>
      </c>
      <c r="AM18" s="122">
        <f>'Corp bond yields'!EF31</f>
        <v>4.2210000000000001</v>
      </c>
      <c r="AN18" s="198">
        <f>'Corp bond yields'!EJ31</f>
        <v>4.2489999999999997</v>
      </c>
      <c r="AO18" s="223">
        <f>'Corp bond yields'!EN31</f>
        <v>4.5330000000000004</v>
      </c>
      <c r="AP18" s="198">
        <f>'Corp bond yields'!ER31</f>
        <v>4.9139999999999997</v>
      </c>
      <c r="AQ18" s="111">
        <f>'Corp bond yields'!EZ31</f>
        <v>4.1280000000000001</v>
      </c>
      <c r="AR18" s="94">
        <f>'Corp bond yields'!FD31</f>
        <v>4.1239999999999997</v>
      </c>
      <c r="AS18" s="112">
        <f>'Corp bond yields'!FH31</f>
        <v>4.0650000000000004</v>
      </c>
      <c r="AT18" s="95">
        <f>'Corp bond yields'!FL31</f>
        <v>4.4930000000000003</v>
      </c>
      <c r="AU18" s="95">
        <v>0</v>
      </c>
      <c r="AV18" s="96">
        <f>'Corp bond yields'!FX31</f>
        <v>4.1399999999999997</v>
      </c>
      <c r="AW18" s="97">
        <f>'Corp bond yields'!GF31</f>
        <v>0</v>
      </c>
      <c r="AX18" s="98">
        <f>'Corp bond yields'!GJ31</f>
        <v>3.8479999999999999</v>
      </c>
      <c r="AY18" s="113">
        <f>'Corp bond yields'!GN31</f>
        <v>4.0389999999999997</v>
      </c>
      <c r="AZ18" s="98">
        <f>'Corp bond yields'!GR31</f>
        <v>4.335</v>
      </c>
      <c r="BA18" s="113">
        <f>'Corp bond yields'!GV31</f>
        <v>4.59</v>
      </c>
      <c r="BB18" s="99">
        <f>'Corp bond yields'!GZ31</f>
        <v>7.2140000000000004</v>
      </c>
      <c r="BC18" s="114">
        <f>'Corp bond yields'!HD31</f>
        <v>4.2839999999999998</v>
      </c>
      <c r="BD18" s="100">
        <f>'Corp bond yields'!HH31</f>
        <v>4.7030000000000003</v>
      </c>
      <c r="BE18" s="115">
        <f>'Corp bond yields'!HL31</f>
        <v>4.8789999999999996</v>
      </c>
    </row>
    <row r="19" spans="1:57" x14ac:dyDescent="0.25">
      <c r="A19" s="52">
        <f>IF('Govt bond yields'!K33&gt;0, 'Govt bond yields'!K33, "")</f>
        <v>42075</v>
      </c>
      <c r="B19" s="157">
        <f>'Govt bond yields'!L33</f>
        <v>3.5259999999999998</v>
      </c>
      <c r="C19" s="157">
        <f>'Govt bond yields'!P33</f>
        <v>3.1880000000000002</v>
      </c>
      <c r="D19" s="158">
        <f>'Govt bond yields'!T33</f>
        <v>3.21</v>
      </c>
      <c r="E19" s="159">
        <f>'Govt bond yields'!X33</f>
        <v>3.2720000000000002</v>
      </c>
      <c r="F19" s="156">
        <f>'Govt bond yields'!AB33</f>
        <v>3.3170000000000002</v>
      </c>
      <c r="G19" s="160">
        <f>'Govt bond yields'!AF33</f>
        <v>3.3810000000000002</v>
      </c>
      <c r="H19" s="160">
        <f>'Govt bond yields'!AJ33</f>
        <v>3.4699999999999998</v>
      </c>
      <c r="I19" s="58"/>
      <c r="J19" s="57"/>
      <c r="K19" s="58">
        <f t="shared" si="0"/>
        <v>42075</v>
      </c>
      <c r="L19" s="178">
        <f>'Corp bond yields'!D32</f>
        <v>3.9729999999999999</v>
      </c>
      <c r="M19" s="179">
        <f>'Corp bond yields'!H32</f>
        <v>4.1040000000000001</v>
      </c>
      <c r="N19" s="106">
        <f>'Corp bond yields'!L32</f>
        <v>4.0119999999999996</v>
      </c>
      <c r="O19" s="105">
        <f>'Corp bond yields'!P32</f>
        <v>3.9969999999999999</v>
      </c>
      <c r="P19" s="107">
        <f>'Corp bond yields'!T32</f>
        <v>4.2949999999999999</v>
      </c>
      <c r="Q19" s="169">
        <f>'Corp bond yields'!X32</f>
        <v>4.4710000000000001</v>
      </c>
      <c r="R19" s="180">
        <f>'Corp bond yields'!AF32</f>
        <v>4.2279999999999998</v>
      </c>
      <c r="S19" s="181">
        <f>'Corp bond yields'!AJ32</f>
        <v>4.3019999999999996</v>
      </c>
      <c r="T19" s="89">
        <f>'Corp bond yields'!AN32</f>
        <v>4.6029999999999998</v>
      </c>
      <c r="U19" s="182">
        <f>'Corp bond yields'!AR32</f>
        <v>4.8159999999999998</v>
      </c>
      <c r="V19" s="480">
        <f>'Corp bond yields'!AV32</f>
        <v>4.9589999999999996</v>
      </c>
      <c r="W19" s="183">
        <f>'Corp bond yields'!BD32</f>
        <v>4.3120000000000003</v>
      </c>
      <c r="X19" s="184">
        <f>'Corp bond yields'!BH32</f>
        <v>4.6550000000000002</v>
      </c>
      <c r="Y19" s="185">
        <f>'Corp bond yields'!BL32</f>
        <v>4.7859999999999996</v>
      </c>
      <c r="Z19" s="186">
        <f>'Corp bond yields'!BP32</f>
        <v>5.2389999999999999</v>
      </c>
      <c r="AA19" s="187">
        <f>'Corp bond yields'!CB32</f>
        <v>4.9640000000000004</v>
      </c>
      <c r="AB19" s="90">
        <f>'Corp bond yields'!CF32</f>
        <v>4.923</v>
      </c>
      <c r="AC19" s="91">
        <f>'Corp bond yields'!CN32</f>
        <v>4.5220000000000002</v>
      </c>
      <c r="AD19" s="108">
        <f>'Corp bond yields'!CR32</f>
        <v>4.71</v>
      </c>
      <c r="AE19" s="92">
        <f>'Corp bond yields'!CV32</f>
        <v>4.6289999999999996</v>
      </c>
      <c r="AF19" s="109">
        <f>'Corp bond yields'!CZ32</f>
        <v>4.7359999999999998</v>
      </c>
      <c r="AG19" s="110">
        <f>'Corp bond yields'!DH32</f>
        <v>4.3520000000000003</v>
      </c>
      <c r="AH19" s="484">
        <f>'Corp bond yields'!DL32</f>
        <v>4.5579999999999998</v>
      </c>
      <c r="AI19" s="485">
        <f>'Corp bond yields'!DP32</f>
        <v>4.7300000000000004</v>
      </c>
      <c r="AJ19" s="93">
        <f>'Corp bond yields'!DT32</f>
        <v>3.903</v>
      </c>
      <c r="AK19" s="93">
        <f>'Corp bond yields'!DX32</f>
        <v>4.0410000000000004</v>
      </c>
      <c r="AL19" s="93">
        <f>'Corp bond yields'!EB32</f>
        <v>4.1529999999999996</v>
      </c>
      <c r="AM19" s="122">
        <f>'Corp bond yields'!EF32</f>
        <v>4.226</v>
      </c>
      <c r="AN19" s="198">
        <f>'Corp bond yields'!EJ32</f>
        <v>4.2549999999999999</v>
      </c>
      <c r="AO19" s="223">
        <f>'Corp bond yields'!EN32</f>
        <v>4.5259999999999998</v>
      </c>
      <c r="AP19" s="198">
        <f>'Corp bond yields'!ER32</f>
        <v>4.91</v>
      </c>
      <c r="AQ19" s="111">
        <f>'Corp bond yields'!EZ32</f>
        <v>4.0869999999999997</v>
      </c>
      <c r="AR19" s="94">
        <f>'Corp bond yields'!FD32</f>
        <v>4.085</v>
      </c>
      <c r="AS19" s="112">
        <f>'Corp bond yields'!FH32</f>
        <v>4.0720000000000001</v>
      </c>
      <c r="AT19" s="95">
        <f>'Corp bond yields'!FL32</f>
        <v>4.4320000000000004</v>
      </c>
      <c r="AU19" s="95">
        <v>0</v>
      </c>
      <c r="AV19" s="96">
        <f>'Corp bond yields'!FX32</f>
        <v>4.1420000000000003</v>
      </c>
      <c r="AW19" s="97">
        <f>'Corp bond yields'!GF32</f>
        <v>0</v>
      </c>
      <c r="AX19" s="98">
        <f>'Corp bond yields'!GJ32</f>
        <v>3.8439999999999999</v>
      </c>
      <c r="AY19" s="113">
        <f>'Corp bond yields'!GN32</f>
        <v>4.0540000000000003</v>
      </c>
      <c r="AZ19" s="98">
        <f>'Corp bond yields'!GR32</f>
        <v>4.3319999999999999</v>
      </c>
      <c r="BA19" s="113">
        <f>'Corp bond yields'!GV32</f>
        <v>4.5880000000000001</v>
      </c>
      <c r="BB19" s="99">
        <f>'Corp bond yields'!GZ32</f>
        <v>7.2140000000000004</v>
      </c>
      <c r="BC19" s="114">
        <f>'Corp bond yields'!HD32</f>
        <v>4.2939999999999996</v>
      </c>
      <c r="BD19" s="100">
        <f>'Corp bond yields'!HH32</f>
        <v>4.7039999999999997</v>
      </c>
      <c r="BE19" s="115">
        <f>'Corp bond yields'!HL32</f>
        <v>4.8730000000000002</v>
      </c>
    </row>
    <row r="20" spans="1:57" x14ac:dyDescent="0.25">
      <c r="A20" s="52">
        <f>IF('Govt bond yields'!K34&gt;0, 'Govt bond yields'!K34, "")</f>
        <v>42076</v>
      </c>
      <c r="B20" s="157">
        <f>'Govt bond yields'!L34</f>
        <v>3.5209999999999999</v>
      </c>
      <c r="C20" s="157">
        <f>'Govt bond yields'!P34</f>
        <v>3.21</v>
      </c>
      <c r="D20" s="158">
        <f>'Govt bond yields'!T34</f>
        <v>3.2330000000000001</v>
      </c>
      <c r="E20" s="159">
        <f>'Govt bond yields'!X34</f>
        <v>3.2949999999999999</v>
      </c>
      <c r="F20" s="156">
        <f>'Govt bond yields'!AB34</f>
        <v>3.339</v>
      </c>
      <c r="G20" s="160">
        <f>'Govt bond yields'!AF34</f>
        <v>3.403</v>
      </c>
      <c r="H20" s="160">
        <f>'Govt bond yields'!AJ34</f>
        <v>3.492</v>
      </c>
      <c r="I20" s="58"/>
      <c r="J20" s="57"/>
      <c r="K20" s="58">
        <f t="shared" si="0"/>
        <v>42076</v>
      </c>
      <c r="L20" s="178">
        <f>'Corp bond yields'!D33</f>
        <v>3.976</v>
      </c>
      <c r="M20" s="179">
        <f>'Corp bond yields'!H33</f>
        <v>4.1150000000000002</v>
      </c>
      <c r="N20" s="106">
        <f>'Corp bond yields'!L33</f>
        <v>4.0030000000000001</v>
      </c>
      <c r="O20" s="105">
        <f>'Corp bond yields'!P33</f>
        <v>4.0679999999999996</v>
      </c>
      <c r="P20" s="107">
        <f>'Corp bond yields'!T33</f>
        <v>4.3079999999999998</v>
      </c>
      <c r="Q20" s="169">
        <f>'Corp bond yields'!X33</f>
        <v>4.4820000000000002</v>
      </c>
      <c r="R20" s="180">
        <f>'Corp bond yields'!AF33</f>
        <v>4.2270000000000003</v>
      </c>
      <c r="S20" s="181">
        <f>'Corp bond yields'!AJ33</f>
        <v>4.3029999999999999</v>
      </c>
      <c r="T20" s="89">
        <f>'Corp bond yields'!AN33</f>
        <v>4.6050000000000004</v>
      </c>
      <c r="U20" s="182">
        <f>'Corp bond yields'!AR33</f>
        <v>4.819</v>
      </c>
      <c r="V20" s="480">
        <f>'Corp bond yields'!AV33</f>
        <v>4.9619999999999997</v>
      </c>
      <c r="W20" s="183">
        <f>'Corp bond yields'!BD33</f>
        <v>4.3079999999999998</v>
      </c>
      <c r="X20" s="184">
        <f>'Corp bond yields'!BH33</f>
        <v>4.6669999999999998</v>
      </c>
      <c r="Y20" s="185">
        <f>'Corp bond yields'!BL33</f>
        <v>4.7889999999999997</v>
      </c>
      <c r="Z20" s="186">
        <f>'Corp bond yields'!BP33</f>
        <v>5.2450000000000001</v>
      </c>
      <c r="AA20" s="187">
        <f>'Corp bond yields'!CB33</f>
        <v>4.968</v>
      </c>
      <c r="AB20" s="90">
        <f>'Corp bond yields'!CF33</f>
        <v>4.93</v>
      </c>
      <c r="AC20" s="91">
        <f>'Corp bond yields'!CN33</f>
        <v>4.5309999999999997</v>
      </c>
      <c r="AD20" s="108">
        <f>'Corp bond yields'!CR33</f>
        <v>4.7149999999999999</v>
      </c>
      <c r="AE20" s="92">
        <f>'Corp bond yields'!CV33</f>
        <v>4.6390000000000002</v>
      </c>
      <c r="AF20" s="109">
        <f>'Corp bond yields'!CZ33</f>
        <v>4.742</v>
      </c>
      <c r="AG20" s="110">
        <f>'Corp bond yields'!DH33</f>
        <v>4.3319999999999999</v>
      </c>
      <c r="AH20" s="484">
        <f>'Corp bond yields'!DL33</f>
        <v>4.5609999999999999</v>
      </c>
      <c r="AI20" s="485">
        <f>'Corp bond yields'!DP33</f>
        <v>4.734</v>
      </c>
      <c r="AJ20" s="93">
        <f>'Corp bond yields'!DT33</f>
        <v>3.911</v>
      </c>
      <c r="AK20" s="93">
        <f>'Corp bond yields'!DX33</f>
        <v>4.0510000000000002</v>
      </c>
      <c r="AL20" s="93">
        <f>'Corp bond yields'!EB33</f>
        <v>4.1639999999999997</v>
      </c>
      <c r="AM20" s="122">
        <f>'Corp bond yields'!EF33</f>
        <v>4.2370000000000001</v>
      </c>
      <c r="AN20" s="198">
        <f>'Corp bond yields'!EJ33</f>
        <v>4.2640000000000002</v>
      </c>
      <c r="AO20" s="223">
        <f>'Corp bond yields'!EN33</f>
        <v>4.5359999999999996</v>
      </c>
      <c r="AP20" s="198">
        <f>'Corp bond yields'!ER33</f>
        <v>4.9160000000000004</v>
      </c>
      <c r="AQ20" s="111">
        <f>'Corp bond yields'!EZ33</f>
        <v>4.0659999999999998</v>
      </c>
      <c r="AR20" s="94">
        <f>'Corp bond yields'!FD33</f>
        <v>4.0659999999999998</v>
      </c>
      <c r="AS20" s="112">
        <f>'Corp bond yields'!FH33</f>
        <v>4.0650000000000004</v>
      </c>
      <c r="AT20" s="95">
        <f>'Corp bond yields'!FL33</f>
        <v>4.4349999999999996</v>
      </c>
      <c r="AU20" s="95">
        <v>0</v>
      </c>
      <c r="AV20" s="96">
        <f>'Corp bond yields'!FX33</f>
        <v>4.1449999999999996</v>
      </c>
      <c r="AW20" s="97">
        <f>'Corp bond yields'!GF33</f>
        <v>0</v>
      </c>
      <c r="AX20" s="98">
        <f>'Corp bond yields'!GJ33</f>
        <v>3.84</v>
      </c>
      <c r="AY20" s="113">
        <f>'Corp bond yields'!GN33</f>
        <v>4.0579999999999998</v>
      </c>
      <c r="AZ20" s="98">
        <f>'Corp bond yields'!GR33</f>
        <v>4.3440000000000003</v>
      </c>
      <c r="BA20" s="113">
        <f>'Corp bond yields'!GV33</f>
        <v>4.5910000000000002</v>
      </c>
      <c r="BB20" s="99">
        <f>'Corp bond yields'!GZ33</f>
        <v>7.2140000000000004</v>
      </c>
      <c r="BC20" s="114">
        <f>'Corp bond yields'!HD33</f>
        <v>4.298</v>
      </c>
      <c r="BD20" s="100">
        <f>'Corp bond yields'!HH33</f>
        <v>4.718</v>
      </c>
      <c r="BE20" s="115">
        <f>'Corp bond yields'!HL33</f>
        <v>4.8789999999999996</v>
      </c>
    </row>
    <row r="21" spans="1:57" x14ac:dyDescent="0.25">
      <c r="A21" s="52">
        <f>IF('Govt bond yields'!K35&gt;0, 'Govt bond yields'!K35, "")</f>
        <v>42079</v>
      </c>
      <c r="B21" s="157">
        <f>'Govt bond yields'!L35</f>
        <v>3.5110000000000001</v>
      </c>
      <c r="C21" s="157">
        <f>'Govt bond yields'!P35</f>
        <v>3.2109999999999999</v>
      </c>
      <c r="D21" s="158">
        <f>'Govt bond yields'!T35</f>
        <v>3.2309999999999999</v>
      </c>
      <c r="E21" s="159">
        <f>'Govt bond yields'!X35</f>
        <v>3.286</v>
      </c>
      <c r="F21" s="156">
        <f>'Govt bond yields'!AB35</f>
        <v>3.331</v>
      </c>
      <c r="G21" s="160">
        <f>'Govt bond yields'!AF35</f>
        <v>3.3959999999999999</v>
      </c>
      <c r="H21" s="160">
        <f>'Govt bond yields'!AJ35</f>
        <v>3.4830000000000001</v>
      </c>
      <c r="I21" s="58"/>
      <c r="J21" s="57"/>
      <c r="K21" s="58">
        <f t="shared" si="0"/>
        <v>42079</v>
      </c>
      <c r="L21" s="178">
        <f>'Corp bond yields'!D34</f>
        <v>3.9699999999999998</v>
      </c>
      <c r="M21" s="179">
        <f>'Corp bond yields'!H34</f>
        <v>4.12</v>
      </c>
      <c r="N21" s="106">
        <f>'Corp bond yields'!L34</f>
        <v>4.0330000000000004</v>
      </c>
      <c r="O21" s="105">
        <f>'Corp bond yields'!P34</f>
        <v>4.0640000000000001</v>
      </c>
      <c r="P21" s="107">
        <f>'Corp bond yields'!T34</f>
        <v>4.2990000000000004</v>
      </c>
      <c r="Q21" s="169">
        <f>'Corp bond yields'!X34</f>
        <v>4.4719999999999995</v>
      </c>
      <c r="R21" s="180">
        <f>'Corp bond yields'!AF34</f>
        <v>4.2270000000000003</v>
      </c>
      <c r="S21" s="181">
        <f>'Corp bond yields'!AJ34</f>
        <v>4.2910000000000004</v>
      </c>
      <c r="T21" s="89">
        <f>'Corp bond yields'!AN34</f>
        <v>4.5990000000000002</v>
      </c>
      <c r="U21" s="182">
        <f>'Corp bond yields'!AR34</f>
        <v>4.8120000000000003</v>
      </c>
      <c r="V21" s="480">
        <f>'Corp bond yields'!AV34</f>
        <v>4.9550000000000001</v>
      </c>
      <c r="W21" s="183">
        <f>'Corp bond yields'!BD34</f>
        <v>4.3010000000000002</v>
      </c>
      <c r="X21" s="184">
        <f>'Corp bond yields'!BH34</f>
        <v>4.6609999999999996</v>
      </c>
      <c r="Y21" s="185">
        <f>'Corp bond yields'!BL34</f>
        <v>4.782</v>
      </c>
      <c r="Z21" s="186">
        <f>'Corp bond yields'!BP34</f>
        <v>5.2359999999999998</v>
      </c>
      <c r="AA21" s="187">
        <f>'Corp bond yields'!CB34</f>
        <v>4.9589999999999996</v>
      </c>
      <c r="AB21" s="90">
        <f>'Corp bond yields'!CF34</f>
        <v>4.92</v>
      </c>
      <c r="AC21" s="91">
        <f>'Corp bond yields'!CN34</f>
        <v>4.524</v>
      </c>
      <c r="AD21" s="108">
        <f>'Corp bond yields'!CR34</f>
        <v>4.702</v>
      </c>
      <c r="AE21" s="92">
        <f>'Corp bond yields'!CV34</f>
        <v>4.6319999999999997</v>
      </c>
      <c r="AF21" s="109">
        <f>'Corp bond yields'!CZ34</f>
        <v>4.7409999999999997</v>
      </c>
      <c r="AG21" s="110">
        <f>'Corp bond yields'!DH34</f>
        <v>4.3289999999999997</v>
      </c>
      <c r="AH21" s="484">
        <f>'Corp bond yields'!DL34</f>
        <v>4.5510000000000002</v>
      </c>
      <c r="AI21" s="485">
        <f>'Corp bond yields'!DP34</f>
        <v>4.7249999999999996</v>
      </c>
      <c r="AJ21" s="93">
        <f>'Corp bond yields'!DT34</f>
        <v>3.903</v>
      </c>
      <c r="AK21" s="93">
        <f>'Corp bond yields'!DX34</f>
        <v>4.0439999999999996</v>
      </c>
      <c r="AL21" s="93">
        <f>'Corp bond yields'!EB34</f>
        <v>4.157</v>
      </c>
      <c r="AM21" s="122">
        <f>'Corp bond yields'!EF34</f>
        <v>4.2300000000000004</v>
      </c>
      <c r="AN21" s="198">
        <f>'Corp bond yields'!EJ34</f>
        <v>4.2590000000000003</v>
      </c>
      <c r="AO21" s="223">
        <f>'Corp bond yields'!EN34</f>
        <v>4.5280000000000005</v>
      </c>
      <c r="AP21" s="198">
        <f>'Corp bond yields'!ER34</f>
        <v>4.9109999999999996</v>
      </c>
      <c r="AQ21" s="111">
        <f>'Corp bond yields'!EZ34</f>
        <v>4.0670000000000002</v>
      </c>
      <c r="AR21" s="94">
        <f>'Corp bond yields'!FD34</f>
        <v>4.0599999999999996</v>
      </c>
      <c r="AS21" s="112">
        <f>'Corp bond yields'!FH34</f>
        <v>4.0640000000000001</v>
      </c>
      <c r="AT21" s="95">
        <f>'Corp bond yields'!FL34</f>
        <v>4.4269999999999996</v>
      </c>
      <c r="AU21" s="95">
        <v>0</v>
      </c>
      <c r="AV21" s="96">
        <f>'Corp bond yields'!FX34</f>
        <v>4.1379999999999999</v>
      </c>
      <c r="AW21" s="97">
        <f>'Corp bond yields'!GF34</f>
        <v>0</v>
      </c>
      <c r="AX21" s="98">
        <f>'Corp bond yields'!GJ34</f>
        <v>3.8330000000000002</v>
      </c>
      <c r="AY21" s="113">
        <f>'Corp bond yields'!GN34</f>
        <v>4.048</v>
      </c>
      <c r="AZ21" s="98">
        <f>'Corp bond yields'!GR34</f>
        <v>4.335</v>
      </c>
      <c r="BA21" s="113">
        <f>'Corp bond yields'!GV34</f>
        <v>4.5830000000000002</v>
      </c>
      <c r="BB21" s="99">
        <f>'Corp bond yields'!GZ34</f>
        <v>0</v>
      </c>
      <c r="BC21" s="114">
        <f>'Corp bond yields'!HD34</f>
        <v>4.2880000000000003</v>
      </c>
      <c r="BD21" s="100">
        <f>'Corp bond yields'!HH34</f>
        <v>4.7069999999999999</v>
      </c>
      <c r="BE21" s="115">
        <f>'Corp bond yields'!HL34</f>
        <v>4.8680000000000003</v>
      </c>
    </row>
    <row r="22" spans="1:57" x14ac:dyDescent="0.25">
      <c r="A22" s="52">
        <f>IF('Govt bond yields'!K36&gt;0, 'Govt bond yields'!K36, "")</f>
        <v>42080</v>
      </c>
      <c r="B22" s="157">
        <f>'Govt bond yields'!L36</f>
        <v>3.5110000000000001</v>
      </c>
      <c r="C22" s="157">
        <f>'Govt bond yields'!P36</f>
        <v>3.1819999999999999</v>
      </c>
      <c r="D22" s="158">
        <f>'Govt bond yields'!T36</f>
        <v>3.1920000000000002</v>
      </c>
      <c r="E22" s="159">
        <f>'Govt bond yields'!X36</f>
        <v>3.2530000000000001</v>
      </c>
      <c r="F22" s="156">
        <f>'Govt bond yields'!AB36</f>
        <v>3.282</v>
      </c>
      <c r="G22" s="160">
        <f>'Govt bond yields'!AF36</f>
        <v>3.351</v>
      </c>
      <c r="H22" s="160">
        <f>'Govt bond yields'!AJ36</f>
        <v>3.4420000000000002</v>
      </c>
      <c r="I22" s="58"/>
      <c r="J22" s="57"/>
      <c r="K22" s="58">
        <f t="shared" si="0"/>
        <v>42080</v>
      </c>
      <c r="L22" s="178">
        <f>'Corp bond yields'!D35</f>
        <v>3.972</v>
      </c>
      <c r="M22" s="179">
        <f>'Corp bond yields'!H35</f>
        <v>4.0869999999999997</v>
      </c>
      <c r="N22" s="106">
        <f>'Corp bond yields'!L35</f>
        <v>4</v>
      </c>
      <c r="O22" s="105">
        <f>'Corp bond yields'!P35</f>
        <v>3.98</v>
      </c>
      <c r="P22" s="107">
        <f>'Corp bond yields'!T35</f>
        <v>4.2809999999999997</v>
      </c>
      <c r="Q22" s="169">
        <f>'Corp bond yields'!X35</f>
        <v>4.4470000000000001</v>
      </c>
      <c r="R22" s="180">
        <f>'Corp bond yields'!AF35</f>
        <v>4.2210000000000001</v>
      </c>
      <c r="S22" s="181">
        <f>'Corp bond yields'!AJ35</f>
        <v>4.2859999999999996</v>
      </c>
      <c r="T22" s="89">
        <f>'Corp bond yields'!AN35</f>
        <v>4.5809999999999995</v>
      </c>
      <c r="U22" s="182">
        <f>'Corp bond yields'!AR35</f>
        <v>4.7910000000000004</v>
      </c>
      <c r="V22" s="480">
        <f>'Corp bond yields'!AV35</f>
        <v>4.9240000000000004</v>
      </c>
      <c r="W22" s="183">
        <f>'Corp bond yields'!BD35</f>
        <v>4.2949999999999999</v>
      </c>
      <c r="X22" s="184">
        <f>'Corp bond yields'!BH35</f>
        <v>4.6459999999999999</v>
      </c>
      <c r="Y22" s="185">
        <f>'Corp bond yields'!BL35</f>
        <v>4.7640000000000002</v>
      </c>
      <c r="Z22" s="186">
        <f>'Corp bond yields'!BP35</f>
        <v>5.2050000000000001</v>
      </c>
      <c r="AA22" s="187">
        <f>'Corp bond yields'!CB35</f>
        <v>4.9420000000000002</v>
      </c>
      <c r="AB22" s="90">
        <f>'Corp bond yields'!CF35</f>
        <v>4.8970000000000002</v>
      </c>
      <c r="AC22" s="91">
        <f>'Corp bond yields'!CN35</f>
        <v>4.5190000000000001</v>
      </c>
      <c r="AD22" s="108">
        <f>'Corp bond yields'!CR35</f>
        <v>4.694</v>
      </c>
      <c r="AE22" s="92">
        <f>'Corp bond yields'!CV35</f>
        <v>4.6159999999999997</v>
      </c>
      <c r="AF22" s="109">
        <f>'Corp bond yields'!CZ35</f>
        <v>4.7130000000000001</v>
      </c>
      <c r="AG22" s="110">
        <f>'Corp bond yields'!DH35</f>
        <v>4.4409999999999998</v>
      </c>
      <c r="AH22" s="484">
        <f>'Corp bond yields'!DL35</f>
        <v>4.5449999999999999</v>
      </c>
      <c r="AI22" s="485">
        <f>'Corp bond yields'!DP35</f>
        <v>4.7130000000000001</v>
      </c>
      <c r="AJ22" s="93">
        <f>'Corp bond yields'!DT35</f>
        <v>3.8970000000000002</v>
      </c>
      <c r="AK22" s="93">
        <f>'Corp bond yields'!DX35</f>
        <v>4.032</v>
      </c>
      <c r="AL22" s="93">
        <f>'Corp bond yields'!EB35</f>
        <v>4.1399999999999997</v>
      </c>
      <c r="AM22" s="122">
        <f>'Corp bond yields'!EF35</f>
        <v>4.2140000000000004</v>
      </c>
      <c r="AN22" s="198">
        <f>'Corp bond yields'!EJ35</f>
        <v>4.2379999999999995</v>
      </c>
      <c r="AO22" s="223">
        <f>'Corp bond yields'!EN35</f>
        <v>4.4989999999999997</v>
      </c>
      <c r="AP22" s="198">
        <f>'Corp bond yields'!ER35</f>
        <v>4.8719999999999999</v>
      </c>
      <c r="AQ22" s="111">
        <f>'Corp bond yields'!EZ35</f>
        <v>4.0780000000000003</v>
      </c>
      <c r="AR22" s="94">
        <f>'Corp bond yields'!FD35</f>
        <v>4.07</v>
      </c>
      <c r="AS22" s="112">
        <f>'Corp bond yields'!FH35</f>
        <v>4.0590000000000002</v>
      </c>
      <c r="AT22" s="95">
        <f>'Corp bond yields'!FL35</f>
        <v>4.4080000000000004</v>
      </c>
      <c r="AU22" s="95">
        <v>0</v>
      </c>
      <c r="AV22" s="96">
        <f>'Corp bond yields'!FX35</f>
        <v>4.1319999999999997</v>
      </c>
      <c r="AW22" s="97">
        <f>'Corp bond yields'!GF35</f>
        <v>0</v>
      </c>
      <c r="AX22" s="98">
        <f>'Corp bond yields'!GJ35</f>
        <v>3.8279999999999998</v>
      </c>
      <c r="AY22" s="113">
        <f>'Corp bond yields'!GN35</f>
        <v>4.0410000000000004</v>
      </c>
      <c r="AZ22" s="98">
        <f>'Corp bond yields'!GR35</f>
        <v>4.3179999999999996</v>
      </c>
      <c r="BA22" s="113">
        <f>'Corp bond yields'!GV35</f>
        <v>4.5540000000000003</v>
      </c>
      <c r="BB22" s="99">
        <f>'Corp bond yields'!GZ35</f>
        <v>0</v>
      </c>
      <c r="BC22" s="114">
        <f>'Corp bond yields'!HD35</f>
        <v>4.28</v>
      </c>
      <c r="BD22" s="100">
        <f>'Corp bond yields'!HH35</f>
        <v>4.6909999999999998</v>
      </c>
      <c r="BE22" s="115">
        <f>'Corp bond yields'!HL35</f>
        <v>4.843</v>
      </c>
    </row>
    <row r="23" spans="1:57" x14ac:dyDescent="0.25">
      <c r="A23" s="52">
        <f>IF('Govt bond yields'!K37&gt;0, 'Govt bond yields'!K37, "")</f>
        <v>42081</v>
      </c>
      <c r="B23" s="157">
        <f>'Govt bond yields'!L37</f>
        <v>3.5209999999999999</v>
      </c>
      <c r="C23" s="157">
        <f>'Govt bond yields'!P37</f>
        <v>3.1659999999999999</v>
      </c>
      <c r="D23" s="158">
        <f>'Govt bond yields'!T37</f>
        <v>3.1760000000000002</v>
      </c>
      <c r="E23" s="159">
        <f>'Govt bond yields'!X37</f>
        <v>3.2250000000000001</v>
      </c>
      <c r="F23" s="156">
        <f>'Govt bond yields'!AB37</f>
        <v>3.2560000000000002</v>
      </c>
      <c r="G23" s="160">
        <f>'Govt bond yields'!AF37</f>
        <v>3.3260000000000001</v>
      </c>
      <c r="H23" s="160">
        <f>'Govt bond yields'!AJ37</f>
        <v>3.4169999999999998</v>
      </c>
      <c r="I23" s="58"/>
      <c r="J23" s="57"/>
      <c r="K23" s="58">
        <f t="shared" si="0"/>
        <v>42081</v>
      </c>
      <c r="L23" s="178">
        <f>'Corp bond yields'!D36</f>
        <v>3.96</v>
      </c>
      <c r="M23" s="179">
        <f>'Corp bond yields'!H36</f>
        <v>4.0839999999999996</v>
      </c>
      <c r="N23" s="106">
        <f>'Corp bond yields'!L36</f>
        <v>3.9790000000000001</v>
      </c>
      <c r="O23" s="105">
        <f>'Corp bond yields'!P36</f>
        <v>4.0010000000000003</v>
      </c>
      <c r="P23" s="107">
        <f>'Corp bond yields'!T36</f>
        <v>4.2140000000000004</v>
      </c>
      <c r="Q23" s="169">
        <f>'Corp bond yields'!X36</f>
        <v>4.3659999999999997</v>
      </c>
      <c r="R23" s="180">
        <f>'Corp bond yields'!AF36</f>
        <v>4.1959999999999997</v>
      </c>
      <c r="S23" s="181">
        <f>'Corp bond yields'!AJ36</f>
        <v>4.2629999999999999</v>
      </c>
      <c r="T23" s="89">
        <f>'Corp bond yields'!AN36</f>
        <v>4.5289999999999999</v>
      </c>
      <c r="U23" s="182">
        <f>'Corp bond yields'!AR36</f>
        <v>4.7210000000000001</v>
      </c>
      <c r="V23" s="480">
        <f>'Corp bond yields'!AV36</f>
        <v>4.859</v>
      </c>
      <c r="W23" s="183">
        <f>'Corp bond yields'!BD36</f>
        <v>4.2789999999999999</v>
      </c>
      <c r="X23" s="184">
        <f>'Corp bond yields'!BH36</f>
        <v>4.5839999999999996</v>
      </c>
      <c r="Y23" s="185">
        <f>'Corp bond yields'!BL36</f>
        <v>4.694</v>
      </c>
      <c r="Z23" s="186">
        <f>'Corp bond yields'!BP36</f>
        <v>5.1180000000000003</v>
      </c>
      <c r="AA23" s="187">
        <f>'Corp bond yields'!CB36</f>
        <v>4.8689999999999998</v>
      </c>
      <c r="AB23" s="90">
        <f>'Corp bond yields'!CF36</f>
        <v>4.8209999999999997</v>
      </c>
      <c r="AC23" s="91">
        <f>'Corp bond yields'!CN36</f>
        <v>4.4800000000000004</v>
      </c>
      <c r="AD23" s="108">
        <f>'Corp bond yields'!CR36</f>
        <v>4.6470000000000002</v>
      </c>
      <c r="AE23" s="92">
        <f>'Corp bond yields'!CV36</f>
        <v>4.5549999999999997</v>
      </c>
      <c r="AF23" s="109">
        <f>'Corp bond yields'!CZ36</f>
        <v>4.6609999999999996</v>
      </c>
      <c r="AG23" s="110">
        <f>'Corp bond yields'!DH36</f>
        <v>4.3780000000000001</v>
      </c>
      <c r="AH23" s="484">
        <f>'Corp bond yields'!DL36</f>
        <v>4.4969999999999999</v>
      </c>
      <c r="AI23" s="485">
        <f>'Corp bond yields'!DP36</f>
        <v>4.6500000000000004</v>
      </c>
      <c r="AJ23" s="93">
        <f>'Corp bond yields'!DT36</f>
        <v>3.863</v>
      </c>
      <c r="AK23" s="93">
        <f>'Corp bond yields'!DX36</f>
        <v>3.972</v>
      </c>
      <c r="AL23" s="93">
        <f>'Corp bond yields'!EB36</f>
        <v>4.0759999999999996</v>
      </c>
      <c r="AM23" s="122">
        <f>'Corp bond yields'!EF36</f>
        <v>4.1470000000000002</v>
      </c>
      <c r="AN23" s="198">
        <f>'Corp bond yields'!EJ36</f>
        <v>4.17</v>
      </c>
      <c r="AO23" s="223">
        <f>'Corp bond yields'!EN36</f>
        <v>4.4130000000000003</v>
      </c>
      <c r="AP23" s="198">
        <f>'Corp bond yields'!ER36</f>
        <v>4.774</v>
      </c>
      <c r="AQ23" s="111">
        <f>'Corp bond yields'!EZ36</f>
        <v>4.0250000000000004</v>
      </c>
      <c r="AR23" s="94">
        <f>'Corp bond yields'!FD36</f>
        <v>4.024</v>
      </c>
      <c r="AS23" s="112">
        <f>'Corp bond yields'!FH36</f>
        <v>4.0629999999999997</v>
      </c>
      <c r="AT23" s="95">
        <f>'Corp bond yields'!FL36</f>
        <v>4.343</v>
      </c>
      <c r="AU23" s="95">
        <v>0</v>
      </c>
      <c r="AV23" s="96">
        <f>'Corp bond yields'!FX36</f>
        <v>4.0880000000000001</v>
      </c>
      <c r="AW23" s="97">
        <f>'Corp bond yields'!GF36</f>
        <v>0</v>
      </c>
      <c r="AX23" s="98">
        <f>'Corp bond yields'!GJ36</f>
        <v>3.8090000000000002</v>
      </c>
      <c r="AY23" s="113">
        <f>'Corp bond yields'!GN36</f>
        <v>3.9910000000000001</v>
      </c>
      <c r="AZ23" s="98">
        <f>'Corp bond yields'!GR36</f>
        <v>4.25</v>
      </c>
      <c r="BA23" s="113">
        <f>'Corp bond yields'!GV36</f>
        <v>4.4729999999999999</v>
      </c>
      <c r="BB23" s="99">
        <f>'Corp bond yields'!GZ36</f>
        <v>0</v>
      </c>
      <c r="BC23" s="114">
        <f>'Corp bond yields'!HD36</f>
        <v>4.2480000000000002</v>
      </c>
      <c r="BD23" s="100">
        <f>'Corp bond yields'!HH36</f>
        <v>4.6109999999999998</v>
      </c>
      <c r="BE23" s="115">
        <f>'Corp bond yields'!HL36</f>
        <v>4.7640000000000002</v>
      </c>
    </row>
    <row r="24" spans="1:57" x14ac:dyDescent="0.25">
      <c r="A24" s="52">
        <f>IF('Govt bond yields'!K38&gt;0, 'Govt bond yields'!K38, "")</f>
        <v>42082</v>
      </c>
      <c r="B24" s="157">
        <f>'Govt bond yields'!L38</f>
        <v>3.5380000000000003</v>
      </c>
      <c r="C24" s="157">
        <f>'Govt bond yields'!P38</f>
        <v>3.121</v>
      </c>
      <c r="D24" s="158">
        <f>'Govt bond yields'!T38</f>
        <v>3.133</v>
      </c>
      <c r="E24" s="159">
        <f>'Govt bond yields'!X38</f>
        <v>3.165</v>
      </c>
      <c r="F24" s="156">
        <f>'Govt bond yields'!AB38</f>
        <v>3.1890000000000001</v>
      </c>
      <c r="G24" s="160">
        <f>'Govt bond yields'!AF38</f>
        <v>3.2570000000000001</v>
      </c>
      <c r="H24" s="160">
        <f>'Govt bond yields'!AJ38</f>
        <v>3.3370000000000002</v>
      </c>
      <c r="I24" s="58"/>
      <c r="J24" s="57"/>
      <c r="K24" s="58">
        <f t="shared" si="0"/>
        <v>42082</v>
      </c>
      <c r="L24" s="178">
        <f>'Corp bond yields'!D37</f>
        <v>3.9950000000000001</v>
      </c>
      <c r="M24" s="179">
        <f>'Corp bond yields'!H37</f>
        <v>4.1070000000000002</v>
      </c>
      <c r="N24" s="106">
        <f>'Corp bond yields'!L37</f>
        <v>4.0030000000000001</v>
      </c>
      <c r="O24" s="105">
        <f>'Corp bond yields'!P37</f>
        <v>4.032</v>
      </c>
      <c r="P24" s="107">
        <f>'Corp bond yields'!T37</f>
        <v>4.2249999999999996</v>
      </c>
      <c r="Q24" s="169">
        <f>'Corp bond yields'!X37</f>
        <v>4.399</v>
      </c>
      <c r="R24" s="180">
        <f>'Corp bond yields'!AF37</f>
        <v>4.2379999999999995</v>
      </c>
      <c r="S24" s="181">
        <f>'Corp bond yields'!AJ37</f>
        <v>4.2750000000000004</v>
      </c>
      <c r="T24" s="89">
        <f>'Corp bond yields'!AN37</f>
        <v>4.6370000000000005</v>
      </c>
      <c r="U24" s="182">
        <f>'Corp bond yields'!AR37</f>
        <v>4.7379999999999995</v>
      </c>
      <c r="V24" s="480">
        <f>'Corp bond yields'!AV37</f>
        <v>5.048</v>
      </c>
      <c r="W24" s="183">
        <f>'Corp bond yields'!BD37</f>
        <v>4.2839999999999998</v>
      </c>
      <c r="X24" s="184">
        <f>'Corp bond yields'!BH37</f>
        <v>4.5809999999999995</v>
      </c>
      <c r="Y24" s="185">
        <f>'Corp bond yields'!BL37</f>
        <v>4.7069999999999999</v>
      </c>
      <c r="Z24" s="186">
        <f>'Corp bond yields'!BP37</f>
        <v>5.0970000000000004</v>
      </c>
      <c r="AA24" s="187">
        <f>'Corp bond yields'!CB37</f>
        <v>4.8469999999999995</v>
      </c>
      <c r="AB24" s="90">
        <f>'Corp bond yields'!CF37</f>
        <v>4.83</v>
      </c>
      <c r="AC24" s="91">
        <f>'Corp bond yields'!CN37</f>
        <v>4.5060000000000002</v>
      </c>
      <c r="AD24" s="108">
        <f>'Corp bond yields'!CR37</f>
        <v>4.6630000000000003</v>
      </c>
      <c r="AE24" s="92">
        <f>'Corp bond yields'!CV37</f>
        <v>4.5819999999999999</v>
      </c>
      <c r="AF24" s="109">
        <f>'Corp bond yields'!CZ37</f>
        <v>4.8899999999999997</v>
      </c>
      <c r="AG24" s="110">
        <f>'Corp bond yields'!DH37</f>
        <v>4.3330000000000002</v>
      </c>
      <c r="AH24" s="484">
        <f>'Corp bond yields'!DL37</f>
        <v>4.5090000000000003</v>
      </c>
      <c r="AI24" s="485">
        <f>'Corp bond yields'!DP37</f>
        <v>4.7379999999999995</v>
      </c>
      <c r="AJ24" s="93">
        <f>'Corp bond yields'!DT37</f>
        <v>3.8810000000000002</v>
      </c>
      <c r="AK24" s="93">
        <f>'Corp bond yields'!DX37</f>
        <v>3.992</v>
      </c>
      <c r="AL24" s="93">
        <f>'Corp bond yields'!EB37</f>
        <v>4.0880000000000001</v>
      </c>
      <c r="AM24" s="122">
        <f>'Corp bond yields'!EF37</f>
        <v>4.157</v>
      </c>
      <c r="AN24" s="198">
        <f>'Corp bond yields'!EJ37</f>
        <v>4.2050000000000001</v>
      </c>
      <c r="AO24" s="223">
        <f>'Corp bond yields'!EN37</f>
        <v>4.4290000000000003</v>
      </c>
      <c r="AP24" s="198">
        <f>'Corp bond yields'!ER37</f>
        <v>4.7850000000000001</v>
      </c>
      <c r="AQ24" s="111">
        <f>'Corp bond yields'!EZ37</f>
        <v>4.117</v>
      </c>
      <c r="AR24" s="94">
        <f>'Corp bond yields'!FD37</f>
        <v>4.0910000000000002</v>
      </c>
      <c r="AS24" s="112">
        <f>'Corp bond yields'!FH37</f>
        <v>4.0540000000000003</v>
      </c>
      <c r="AT24" s="95">
        <f>'Corp bond yields'!FL37</f>
        <v>4.3490000000000002</v>
      </c>
      <c r="AU24" s="95">
        <v>0</v>
      </c>
      <c r="AV24" s="96">
        <f>'Corp bond yields'!FX37</f>
        <v>4.1020000000000003</v>
      </c>
      <c r="AW24" s="97">
        <f>'Corp bond yields'!GF37</f>
        <v>0</v>
      </c>
      <c r="AX24" s="98">
        <f>'Corp bond yields'!GJ37</f>
        <v>3.8330000000000002</v>
      </c>
      <c r="AY24" s="113">
        <f>'Corp bond yields'!GN37</f>
        <v>4.0019999999999998</v>
      </c>
      <c r="AZ24" s="98">
        <f>'Corp bond yields'!GR37</f>
        <v>4.2620000000000005</v>
      </c>
      <c r="BA24" s="113">
        <f>'Corp bond yields'!GV37</f>
        <v>4.4790000000000001</v>
      </c>
      <c r="BB24" s="99">
        <f>'Corp bond yields'!GZ37</f>
        <v>0</v>
      </c>
      <c r="BC24" s="114">
        <f>'Corp bond yields'!HD37</f>
        <v>4.2690000000000001</v>
      </c>
      <c r="BD24" s="100">
        <f>'Corp bond yields'!HH37</f>
        <v>4.6239999999999997</v>
      </c>
      <c r="BE24" s="115">
        <f>'Corp bond yields'!HL37</f>
        <v>4.7830000000000004</v>
      </c>
    </row>
    <row r="25" spans="1:57" x14ac:dyDescent="0.25">
      <c r="A25" s="52">
        <f>IF('Govt bond yields'!K39&gt;0, 'Govt bond yields'!K39, "")</f>
        <v>42083</v>
      </c>
      <c r="B25" s="157">
        <f>'Govt bond yields'!L39</f>
        <v>3.5489999999999999</v>
      </c>
      <c r="C25" s="157">
        <f>'Govt bond yields'!P39</f>
        <v>3.1219999999999999</v>
      </c>
      <c r="D25" s="158">
        <f>'Govt bond yields'!T39</f>
        <v>3.1390000000000002</v>
      </c>
      <c r="E25" s="159">
        <f>'Govt bond yields'!X39</f>
        <v>3.1749999999999998</v>
      </c>
      <c r="F25" s="156">
        <f>'Govt bond yields'!AB39</f>
        <v>3.194</v>
      </c>
      <c r="G25" s="160">
        <f>'Govt bond yields'!AF39</f>
        <v>3.266</v>
      </c>
      <c r="H25" s="160">
        <f>'Govt bond yields'!AJ39</f>
        <v>3.3540000000000001</v>
      </c>
      <c r="I25" s="58"/>
      <c r="J25" s="57"/>
      <c r="K25" s="58">
        <f t="shared" si="0"/>
        <v>42083</v>
      </c>
      <c r="L25" s="178">
        <f>'Corp bond yields'!D38</f>
        <v>3.9859999999999998</v>
      </c>
      <c r="M25" s="179">
        <f>'Corp bond yields'!H38</f>
        <v>4.1100000000000003</v>
      </c>
      <c r="N25" s="106">
        <f>'Corp bond yields'!L38</f>
        <v>3.9990000000000001</v>
      </c>
      <c r="O25" s="105">
        <f>'Corp bond yields'!P38</f>
        <v>4.0380000000000003</v>
      </c>
      <c r="P25" s="107">
        <f>'Corp bond yields'!T38</f>
        <v>4.2329999999999997</v>
      </c>
      <c r="Q25" s="169">
        <f>'Corp bond yields'!X38</f>
        <v>4.4059999999999997</v>
      </c>
      <c r="R25" s="180">
        <f>'Corp bond yields'!AF38</f>
        <v>4.2350000000000003</v>
      </c>
      <c r="S25" s="181">
        <f>'Corp bond yields'!AJ38</f>
        <v>4.2809999999999997</v>
      </c>
      <c r="T25" s="89">
        <f>'Corp bond yields'!AN38</f>
        <v>4.6479999999999997</v>
      </c>
      <c r="U25" s="182">
        <f>'Corp bond yields'!AR38</f>
        <v>4.7469999999999999</v>
      </c>
      <c r="V25" s="480">
        <f>'Corp bond yields'!AV38</f>
        <v>5.0599999999999996</v>
      </c>
      <c r="W25" s="183">
        <f>'Corp bond yields'!BD38</f>
        <v>4.2859999999999996</v>
      </c>
      <c r="X25" s="184">
        <f>'Corp bond yields'!BH38</f>
        <v>4.5880000000000001</v>
      </c>
      <c r="Y25" s="185">
        <f>'Corp bond yields'!BL38</f>
        <v>4.7149999999999999</v>
      </c>
      <c r="Z25" s="186">
        <f>'Corp bond yields'!BP38</f>
        <v>5.1340000000000003</v>
      </c>
      <c r="AA25" s="187">
        <f>'Corp bond yields'!CB38</f>
        <v>4.8929999999999998</v>
      </c>
      <c r="AB25" s="90">
        <f>'Corp bond yields'!CF38</f>
        <v>4.8380000000000001</v>
      </c>
      <c r="AC25" s="91">
        <f>'Corp bond yields'!CN38</f>
        <v>4.5110000000000001</v>
      </c>
      <c r="AD25" s="108">
        <f>'Corp bond yields'!CR38</f>
        <v>4.6690000000000005</v>
      </c>
      <c r="AE25" s="92">
        <f>'Corp bond yields'!CV38</f>
        <v>4.58</v>
      </c>
      <c r="AF25" s="109">
        <f>'Corp bond yields'!CZ38</f>
        <v>4.9030000000000005</v>
      </c>
      <c r="AG25" s="110">
        <f>'Corp bond yields'!DH38</f>
        <v>4.3179999999999996</v>
      </c>
      <c r="AH25" s="484">
        <f>'Corp bond yields'!DL38</f>
        <v>4.5140000000000002</v>
      </c>
      <c r="AI25" s="485">
        <f>'Corp bond yields'!DP38</f>
        <v>4.74</v>
      </c>
      <c r="AJ25" s="93">
        <f>'Corp bond yields'!DT38</f>
        <v>3.887</v>
      </c>
      <c r="AK25" s="93">
        <f>'Corp bond yields'!DX38</f>
        <v>3.9990000000000001</v>
      </c>
      <c r="AL25" s="93">
        <f>'Corp bond yields'!EB38</f>
        <v>4.0949999999999998</v>
      </c>
      <c r="AM25" s="122">
        <f>'Corp bond yields'!EF38</f>
        <v>4.1639999999999997</v>
      </c>
      <c r="AN25" s="198">
        <f>'Corp bond yields'!EJ38</f>
        <v>4.1890000000000001</v>
      </c>
      <c r="AO25" s="223">
        <f>'Corp bond yields'!EN38</f>
        <v>4.4359999999999999</v>
      </c>
      <c r="AP25" s="198">
        <f>'Corp bond yields'!ER38</f>
        <v>4.79</v>
      </c>
      <c r="AQ25" s="111">
        <f>'Corp bond yields'!EZ38</f>
        <v>4.08</v>
      </c>
      <c r="AR25" s="94">
        <f>'Corp bond yields'!FD38</f>
        <v>4.0590000000000002</v>
      </c>
      <c r="AS25" s="112">
        <f>'Corp bond yields'!FH38</f>
        <v>4.0419999999999998</v>
      </c>
      <c r="AT25" s="95">
        <f>'Corp bond yields'!FL38</f>
        <v>4.3529999999999998</v>
      </c>
      <c r="AU25" s="95">
        <v>0</v>
      </c>
      <c r="AV25" s="96">
        <f>'Corp bond yields'!FX38</f>
        <v>4.1070000000000002</v>
      </c>
      <c r="AW25" s="97">
        <f>'Corp bond yields'!GF38</f>
        <v>0</v>
      </c>
      <c r="AX25" s="98">
        <f>'Corp bond yields'!GJ38</f>
        <v>3.8289999999999997</v>
      </c>
      <c r="AY25" s="113">
        <f>'Corp bond yields'!GN38</f>
        <v>4.008</v>
      </c>
      <c r="AZ25" s="98">
        <f>'Corp bond yields'!GR38</f>
        <v>4.2699999999999996</v>
      </c>
      <c r="BA25" s="113">
        <f>'Corp bond yields'!GV38</f>
        <v>4.4859999999999998</v>
      </c>
      <c r="BB25" s="99">
        <f>'Corp bond yields'!GZ38</f>
        <v>0</v>
      </c>
      <c r="BC25" s="114">
        <f>'Corp bond yields'!HD38</f>
        <v>4.2729999999999997</v>
      </c>
      <c r="BD25" s="100">
        <f>'Corp bond yields'!HH38</f>
        <v>4.6280000000000001</v>
      </c>
      <c r="BE25" s="115">
        <f>'Corp bond yields'!HL38</f>
        <v>4.79</v>
      </c>
    </row>
    <row r="26" spans="1:57" x14ac:dyDescent="0.25">
      <c r="A26" s="52">
        <f>IF('Govt bond yields'!K40&gt;0, 'Govt bond yields'!K40, "")</f>
        <v>42086</v>
      </c>
      <c r="B26" s="157">
        <f>'Govt bond yields'!L40</f>
        <v>3.5470000000000002</v>
      </c>
      <c r="C26" s="157">
        <f>'Govt bond yields'!P40</f>
        <v>3.1230000000000002</v>
      </c>
      <c r="D26" s="158">
        <f>'Govt bond yields'!T40</f>
        <v>3.137</v>
      </c>
      <c r="E26" s="159">
        <f>'Govt bond yields'!X40</f>
        <v>3.1720000000000002</v>
      </c>
      <c r="F26" s="156">
        <f>'Govt bond yields'!AB40</f>
        <v>3.194</v>
      </c>
      <c r="G26" s="160">
        <f>'Govt bond yields'!AF40</f>
        <v>3.266</v>
      </c>
      <c r="H26" s="160">
        <f>'Govt bond yields'!AJ40</f>
        <v>3.3460000000000001</v>
      </c>
      <c r="I26" s="58"/>
      <c r="J26" s="57"/>
      <c r="K26" s="58">
        <f t="shared" si="0"/>
        <v>42086</v>
      </c>
      <c r="L26" s="178">
        <f>'Corp bond yields'!D39</f>
        <v>3.9939999999999998</v>
      </c>
      <c r="M26" s="179">
        <f>'Corp bond yields'!H39</f>
        <v>4.1079999999999997</v>
      </c>
      <c r="N26" s="106">
        <f>'Corp bond yields'!L39</f>
        <v>3.9830000000000001</v>
      </c>
      <c r="O26" s="105">
        <f>'Corp bond yields'!P39</f>
        <v>4.032</v>
      </c>
      <c r="P26" s="107">
        <f>'Corp bond yields'!T39</f>
        <v>4.2309999999999999</v>
      </c>
      <c r="Q26" s="169">
        <f>'Corp bond yields'!X39</f>
        <v>4.4169999999999998</v>
      </c>
      <c r="R26" s="180">
        <f>'Corp bond yields'!AF39</f>
        <v>4.2379999999999995</v>
      </c>
      <c r="S26" s="181">
        <f>'Corp bond yields'!AJ39</f>
        <v>4.28</v>
      </c>
      <c r="T26" s="89">
        <f>'Corp bond yields'!AN39</f>
        <v>4.6459999999999999</v>
      </c>
      <c r="U26" s="182">
        <f>'Corp bond yields'!AR39</f>
        <v>4.7430000000000003</v>
      </c>
      <c r="V26" s="480">
        <f>'Corp bond yields'!AV39</f>
        <v>5.0549999999999997</v>
      </c>
      <c r="W26" s="183">
        <f>'Corp bond yields'!BD39</f>
        <v>4.2889999999999997</v>
      </c>
      <c r="X26" s="184">
        <f>'Corp bond yields'!BH39</f>
        <v>4.5869999999999997</v>
      </c>
      <c r="Y26" s="185">
        <f>'Corp bond yields'!BL39</f>
        <v>4.7119999999999997</v>
      </c>
      <c r="Z26" s="186">
        <f>'Corp bond yields'!BP39</f>
        <v>5.1340000000000003</v>
      </c>
      <c r="AA26" s="187">
        <f>'Corp bond yields'!CB39</f>
        <v>4.8890000000000002</v>
      </c>
      <c r="AB26" s="90">
        <f>'Corp bond yields'!CF39</f>
        <v>4.8330000000000002</v>
      </c>
      <c r="AC26" s="91">
        <f>'Corp bond yields'!CN39</f>
        <v>4.5110000000000001</v>
      </c>
      <c r="AD26" s="108">
        <f>'Corp bond yields'!CR39</f>
        <v>4.6660000000000004</v>
      </c>
      <c r="AE26" s="92">
        <f>'Corp bond yields'!CV39</f>
        <v>4.5860000000000003</v>
      </c>
      <c r="AF26" s="109">
        <f>'Corp bond yields'!CZ39</f>
        <v>4.8979999999999997</v>
      </c>
      <c r="AG26" s="110">
        <f>'Corp bond yields'!DH39</f>
        <v>4.3360000000000003</v>
      </c>
      <c r="AH26" s="484">
        <f>'Corp bond yields'!DL39</f>
        <v>4.5120000000000005</v>
      </c>
      <c r="AI26" s="485">
        <f>'Corp bond yields'!DP39</f>
        <v>4.7389999999999999</v>
      </c>
      <c r="AJ26" s="93">
        <f>'Corp bond yields'!DT39</f>
        <v>3.8860000000000001</v>
      </c>
      <c r="AK26" s="93">
        <f>'Corp bond yields'!DX39</f>
        <v>3.9980000000000002</v>
      </c>
      <c r="AL26" s="93">
        <f>'Corp bond yields'!EB39</f>
        <v>4.0949999999999998</v>
      </c>
      <c r="AM26" s="122">
        <f>'Corp bond yields'!EF39</f>
        <v>4.1619999999999999</v>
      </c>
      <c r="AN26" s="198">
        <f>'Corp bond yields'!EJ39</f>
        <v>4.1849999999999996</v>
      </c>
      <c r="AO26" s="223">
        <f>'Corp bond yields'!EN39</f>
        <v>4.4290000000000003</v>
      </c>
      <c r="AP26" s="198">
        <f>'Corp bond yields'!ER39</f>
        <v>4.78</v>
      </c>
      <c r="AQ26" s="111">
        <f>'Corp bond yields'!EZ39</f>
        <v>4.1120000000000001</v>
      </c>
      <c r="AR26" s="94">
        <f>'Corp bond yields'!FD39</f>
        <v>4.0940000000000003</v>
      </c>
      <c r="AS26" s="112">
        <f>'Corp bond yields'!FH39</f>
        <v>4.0490000000000004</v>
      </c>
      <c r="AT26" s="95">
        <f>'Corp bond yields'!FL39</f>
        <v>4.3739999999999997</v>
      </c>
      <c r="AU26" s="95">
        <v>0</v>
      </c>
      <c r="AV26" s="96">
        <f>'Corp bond yields'!FX39</f>
        <v>4.1059999999999999</v>
      </c>
      <c r="AW26" s="97">
        <f>'Corp bond yields'!GF39</f>
        <v>0</v>
      </c>
      <c r="AX26" s="98">
        <f>'Corp bond yields'!GJ39</f>
        <v>3.8340000000000001</v>
      </c>
      <c r="AY26" s="113">
        <f>'Corp bond yields'!GN39</f>
        <v>4.0060000000000002</v>
      </c>
      <c r="AZ26" s="98">
        <f>'Corp bond yields'!GR39</f>
        <v>4.266</v>
      </c>
      <c r="BA26" s="113">
        <f>'Corp bond yields'!GV39</f>
        <v>4.4800000000000004</v>
      </c>
      <c r="BB26" s="99">
        <f>'Corp bond yields'!GZ39</f>
        <v>0</v>
      </c>
      <c r="BC26" s="114">
        <f>'Corp bond yields'!HD39</f>
        <v>4.2720000000000002</v>
      </c>
      <c r="BD26" s="100">
        <f>'Corp bond yields'!HH39</f>
        <v>4.6280000000000001</v>
      </c>
      <c r="BE26" s="115">
        <f>'Corp bond yields'!HL39</f>
        <v>4.7859999999999996</v>
      </c>
    </row>
    <row r="27" spans="1:57" x14ac:dyDescent="0.25">
      <c r="A27" s="52">
        <f>IF('Govt bond yields'!K41&gt;0, 'Govt bond yields'!K41, "")</f>
        <v>42087</v>
      </c>
      <c r="B27" s="157">
        <f>'Govt bond yields'!L41</f>
        <v>3.55</v>
      </c>
      <c r="C27" s="157">
        <f>'Govt bond yields'!P41</f>
        <v>3.1110000000000002</v>
      </c>
      <c r="D27" s="158">
        <f>'Govt bond yields'!T41</f>
        <v>3.1240000000000001</v>
      </c>
      <c r="E27" s="159">
        <f>'Govt bond yields'!X41</f>
        <v>3.161</v>
      </c>
      <c r="F27" s="156">
        <f>'Govt bond yields'!AB41</f>
        <v>3.18</v>
      </c>
      <c r="G27" s="160">
        <f>'Govt bond yields'!AF41</f>
        <v>3.254</v>
      </c>
      <c r="H27" s="160">
        <f>'Govt bond yields'!AJ41</f>
        <v>3.3439999999999999</v>
      </c>
      <c r="I27" s="58"/>
      <c r="J27" s="57"/>
      <c r="K27" s="58">
        <f t="shared" si="0"/>
        <v>42087</v>
      </c>
      <c r="L27" s="178">
        <f>'Corp bond yields'!D40</f>
        <v>3.9750000000000001</v>
      </c>
      <c r="M27" s="179">
        <f>'Corp bond yields'!H40</f>
        <v>4.1040000000000001</v>
      </c>
      <c r="N27" s="106">
        <f>'Corp bond yields'!L40</f>
        <v>3.9950000000000001</v>
      </c>
      <c r="O27" s="105">
        <f>'Corp bond yields'!P40</f>
        <v>4.04</v>
      </c>
      <c r="P27" s="107">
        <f>'Corp bond yields'!T40</f>
        <v>4.2210000000000001</v>
      </c>
      <c r="Q27" s="169">
        <f>'Corp bond yields'!X40</f>
        <v>4.4000000000000004</v>
      </c>
      <c r="R27" s="180">
        <f>'Corp bond yields'!AF40</f>
        <v>4.2329999999999997</v>
      </c>
      <c r="S27" s="181">
        <f>'Corp bond yields'!AJ40</f>
        <v>4.2709999999999999</v>
      </c>
      <c r="T27" s="89">
        <f>'Corp bond yields'!AN40</f>
        <v>4.6319999999999997</v>
      </c>
      <c r="U27" s="182">
        <f>'Corp bond yields'!AR40</f>
        <v>4.7309999999999999</v>
      </c>
      <c r="V27" s="480">
        <f>'Corp bond yields'!AV40</f>
        <v>5.0350000000000001</v>
      </c>
      <c r="W27" s="183">
        <f>'Corp bond yields'!BD40</f>
        <v>4.28</v>
      </c>
      <c r="X27" s="184">
        <f>'Corp bond yields'!BH40</f>
        <v>4.5789999999999997</v>
      </c>
      <c r="Y27" s="185">
        <f>'Corp bond yields'!BL40</f>
        <v>4.7</v>
      </c>
      <c r="Z27" s="186">
        <f>'Corp bond yields'!BP40</f>
        <v>5.1180000000000003</v>
      </c>
      <c r="AA27" s="187">
        <f>'Corp bond yields'!CB40</f>
        <v>4.8780000000000001</v>
      </c>
      <c r="AB27" s="90">
        <f>'Corp bond yields'!CF40</f>
        <v>4.8170000000000002</v>
      </c>
      <c r="AC27" s="91">
        <f>'Corp bond yields'!CN40</f>
        <v>4.5030000000000001</v>
      </c>
      <c r="AD27" s="108">
        <f>'Corp bond yields'!CR40</f>
        <v>4.6580000000000004</v>
      </c>
      <c r="AE27" s="92">
        <f>'Corp bond yields'!CV40</f>
        <v>4.5750000000000002</v>
      </c>
      <c r="AF27" s="109">
        <f>'Corp bond yields'!CZ40</f>
        <v>4.8870000000000005</v>
      </c>
      <c r="AG27" s="110">
        <f>'Corp bond yields'!DH40</f>
        <v>4.3380000000000001</v>
      </c>
      <c r="AH27" s="484">
        <f>'Corp bond yields'!DL40</f>
        <v>4.5049999999999999</v>
      </c>
      <c r="AI27" s="485">
        <f>'Corp bond yields'!DP40</f>
        <v>4.7290000000000001</v>
      </c>
      <c r="AJ27" s="93">
        <f>'Corp bond yields'!DT40</f>
        <v>3.8780000000000001</v>
      </c>
      <c r="AK27" s="93">
        <f>'Corp bond yields'!DX40</f>
        <v>3.9889999999999999</v>
      </c>
      <c r="AL27" s="93">
        <f>'Corp bond yields'!EB40</f>
        <v>4.0839999999999996</v>
      </c>
      <c r="AM27" s="122">
        <f>'Corp bond yields'!EF40</f>
        <v>4.1520000000000001</v>
      </c>
      <c r="AN27" s="198">
        <f>'Corp bond yields'!EJ40</f>
        <v>4.1760000000000002</v>
      </c>
      <c r="AO27" s="223">
        <f>'Corp bond yields'!EN40</f>
        <v>4.4089999999999998</v>
      </c>
      <c r="AP27" s="198">
        <f>'Corp bond yields'!ER40</f>
        <v>4.75</v>
      </c>
      <c r="AQ27" s="111">
        <f>'Corp bond yields'!EZ40</f>
        <v>4.1100000000000003</v>
      </c>
      <c r="AR27" s="94">
        <f>'Corp bond yields'!FD40</f>
        <v>4.0830000000000002</v>
      </c>
      <c r="AS27" s="112">
        <f>'Corp bond yields'!FH40</f>
        <v>4.0629999999999997</v>
      </c>
      <c r="AT27" s="95">
        <f>'Corp bond yields'!FL40</f>
        <v>4.3819999999999997</v>
      </c>
      <c r="AU27" s="95">
        <f>'Corp bond yields'!FP24</f>
        <v>4.5389999999999997</v>
      </c>
      <c r="AV27" s="96">
        <f>'Corp bond yields'!FX40</f>
        <v>4.101</v>
      </c>
      <c r="AW27" s="97">
        <f>'Corp bond yields'!GF40</f>
        <v>0</v>
      </c>
      <c r="AX27" s="98">
        <f>'Corp bond yields'!GJ40</f>
        <v>3.827</v>
      </c>
      <c r="AY27" s="113">
        <f>'Corp bond yields'!GN40</f>
        <v>3.9990000000000001</v>
      </c>
      <c r="AZ27" s="98">
        <f>'Corp bond yields'!GR40</f>
        <v>4.2539999999999996</v>
      </c>
      <c r="BA27" s="113">
        <f>'Corp bond yields'!GV40</f>
        <v>4.4610000000000003</v>
      </c>
      <c r="BB27" s="99">
        <f>'Corp bond yields'!GZ40</f>
        <v>0</v>
      </c>
      <c r="BC27" s="114">
        <f>'Corp bond yields'!HD40</f>
        <v>4.2640000000000002</v>
      </c>
      <c r="BD27" s="100">
        <f>'Corp bond yields'!HH40</f>
        <v>4.6159999999999997</v>
      </c>
      <c r="BE27" s="115">
        <f>'Corp bond yields'!HL40</f>
        <v>4.7679999999999998</v>
      </c>
    </row>
    <row r="28" spans="1:57" x14ac:dyDescent="0.25">
      <c r="A28" s="52">
        <f>IF('Govt bond yields'!K42&gt;0, 'Govt bond yields'!K42, "")</f>
        <v>42088</v>
      </c>
      <c r="B28" s="157">
        <f>'Govt bond yields'!L42</f>
        <v>3.5470000000000002</v>
      </c>
      <c r="C28" s="157">
        <f>'Govt bond yields'!P42</f>
        <v>3.0830000000000002</v>
      </c>
      <c r="D28" s="158">
        <f>'Govt bond yields'!T42</f>
        <v>3.089</v>
      </c>
      <c r="E28" s="159">
        <f>'Govt bond yields'!X42</f>
        <v>3.1230000000000002</v>
      </c>
      <c r="F28" s="156">
        <f>'Govt bond yields'!AB42</f>
        <v>3.137</v>
      </c>
      <c r="G28" s="160">
        <f>'Govt bond yields'!AF42</f>
        <v>3.2069999999999999</v>
      </c>
      <c r="H28" s="160">
        <f>'Govt bond yields'!AJ42</f>
        <v>3.286</v>
      </c>
      <c r="I28" s="58"/>
      <c r="J28" s="57"/>
      <c r="K28" s="58">
        <f t="shared" si="0"/>
        <v>42088</v>
      </c>
      <c r="L28" s="178">
        <f>'Corp bond yields'!D41</f>
        <v>4.0119999999999996</v>
      </c>
      <c r="M28" s="179">
        <f>'Corp bond yields'!H41</f>
        <v>4.0999999999999996</v>
      </c>
      <c r="N28" s="106">
        <f>'Corp bond yields'!L41</f>
        <v>3.9729999999999999</v>
      </c>
      <c r="O28" s="105">
        <f>'Corp bond yields'!P41</f>
        <v>4.0309999999999997</v>
      </c>
      <c r="P28" s="107">
        <f>'Corp bond yields'!T41</f>
        <v>4.1959999999999997</v>
      </c>
      <c r="Q28" s="169">
        <f>'Corp bond yields'!X41</f>
        <v>4.3710000000000004</v>
      </c>
      <c r="R28" s="180">
        <f>'Corp bond yields'!AF41</f>
        <v>4.2460000000000004</v>
      </c>
      <c r="S28" s="181">
        <f>'Corp bond yields'!AJ41</f>
        <v>4.266</v>
      </c>
      <c r="T28" s="89">
        <f>'Corp bond yields'!AN41</f>
        <v>4.609</v>
      </c>
      <c r="U28" s="182">
        <f>'Corp bond yields'!AR41</f>
        <v>4.702</v>
      </c>
      <c r="V28" s="480">
        <f>'Corp bond yields'!AV41</f>
        <v>5.0010000000000003</v>
      </c>
      <c r="W28" s="183">
        <f>'Corp bond yields'!BD41</f>
        <v>4.2780000000000005</v>
      </c>
      <c r="X28" s="184">
        <f>'Corp bond yields'!BH41</f>
        <v>4.5579999999999998</v>
      </c>
      <c r="Y28" s="185">
        <f>'Corp bond yields'!BL41</f>
        <v>4.673</v>
      </c>
      <c r="Z28" s="186">
        <f>'Corp bond yields'!BP41</f>
        <v>5.0810000000000004</v>
      </c>
      <c r="AA28" s="187">
        <f>'Corp bond yields'!CB41</f>
        <v>4.8479999999999999</v>
      </c>
      <c r="AB28" s="90">
        <f>'Corp bond yields'!CF41</f>
        <v>4.7889999999999997</v>
      </c>
      <c r="AC28" s="91">
        <f>'Corp bond yields'!CN41</f>
        <v>4.4969999999999999</v>
      </c>
      <c r="AD28" s="108">
        <f>'Corp bond yields'!CR41</f>
        <v>4.6420000000000003</v>
      </c>
      <c r="AE28" s="92">
        <f>'Corp bond yields'!CV41</f>
        <v>4.5540000000000003</v>
      </c>
      <c r="AF28" s="109">
        <f>'Corp bond yields'!CZ41</f>
        <v>4.8579999999999997</v>
      </c>
      <c r="AG28" s="110">
        <f>'Corp bond yields'!DH41</f>
        <v>4.4080000000000004</v>
      </c>
      <c r="AH28" s="484">
        <f>'Corp bond yields'!DL41</f>
        <v>4.4939999999999998</v>
      </c>
      <c r="AI28" s="485">
        <f>'Corp bond yields'!DP41</f>
        <v>4.71</v>
      </c>
      <c r="AJ28" s="93">
        <f>'Corp bond yields'!DT41</f>
        <v>3.8730000000000002</v>
      </c>
      <c r="AK28" s="93">
        <f>'Corp bond yields'!DX41</f>
        <v>3.9699999999999998</v>
      </c>
      <c r="AL28" s="93">
        <f>'Corp bond yields'!EB41</f>
        <v>4.0460000000000003</v>
      </c>
      <c r="AM28" s="122">
        <f>'Corp bond yields'!EF41</f>
        <v>4.1280000000000001</v>
      </c>
      <c r="AN28" s="198">
        <f>'Corp bond yields'!EJ41</f>
        <v>4.1420000000000003</v>
      </c>
      <c r="AO28" s="223">
        <f>'Corp bond yields'!EN41</f>
        <v>4.3769999999999998</v>
      </c>
      <c r="AP28" s="198">
        <f>'Corp bond yields'!ER41</f>
        <v>4.7160000000000002</v>
      </c>
      <c r="AQ28" s="111">
        <f>'Corp bond yields'!EZ41</f>
        <v>4.0640000000000001</v>
      </c>
      <c r="AR28" s="94">
        <f>'Corp bond yields'!FD41</f>
        <v>4.0640000000000001</v>
      </c>
      <c r="AS28" s="112">
        <f>'Corp bond yields'!FH41</f>
        <v>4.07</v>
      </c>
      <c r="AT28" s="95">
        <f>'Corp bond yields'!FL41</f>
        <v>4.359</v>
      </c>
      <c r="AU28" s="95">
        <f>'Corp bond yields'!FP25</f>
        <v>4.524</v>
      </c>
      <c r="AV28" s="96">
        <f>'Corp bond yields'!FX41</f>
        <v>4.0910000000000002</v>
      </c>
      <c r="AW28" s="97">
        <f>'Corp bond yields'!GF41</f>
        <v>0</v>
      </c>
      <c r="AX28" s="98">
        <f>'Corp bond yields'!GJ41</f>
        <v>3.831</v>
      </c>
      <c r="AY28" s="113">
        <f>'Corp bond yields'!GN41</f>
        <v>3.9870000000000001</v>
      </c>
      <c r="AZ28" s="98">
        <f>'Corp bond yields'!GR41</f>
        <v>4.2279999999999998</v>
      </c>
      <c r="BA28" s="113">
        <f>'Corp bond yields'!GV41</f>
        <v>4.4320000000000004</v>
      </c>
      <c r="BB28" s="99">
        <f>'Corp bond yields'!GZ41</f>
        <v>0</v>
      </c>
      <c r="BC28" s="114">
        <f>'Corp bond yields'!HD41</f>
        <v>4.2590000000000003</v>
      </c>
      <c r="BD28" s="100">
        <f>'Corp bond yields'!HH41</f>
        <v>4.5910000000000002</v>
      </c>
      <c r="BE28" s="115">
        <f>'Corp bond yields'!HL41</f>
        <v>4.7379999999999995</v>
      </c>
    </row>
    <row r="29" spans="1:57" x14ac:dyDescent="0.25">
      <c r="A29" s="52">
        <f>IF('Govt bond yields'!K43&gt;0, 'Govt bond yields'!K43, "")</f>
        <v>42089</v>
      </c>
      <c r="B29" s="157">
        <f>'Govt bond yields'!L43</f>
        <v>3.532</v>
      </c>
      <c r="C29" s="157">
        <f>'Govt bond yields'!P43</f>
        <v>3.101</v>
      </c>
      <c r="D29" s="158">
        <f>'Govt bond yields'!T43</f>
        <v>3.11</v>
      </c>
      <c r="E29" s="159">
        <f>'Govt bond yields'!X43</f>
        <v>3.14</v>
      </c>
      <c r="F29" s="156">
        <f>'Govt bond yields'!AB43</f>
        <v>3.1480000000000001</v>
      </c>
      <c r="G29" s="160">
        <f>'Govt bond yields'!AF43</f>
        <v>3.222</v>
      </c>
      <c r="H29" s="160">
        <f>'Govt bond yields'!AJ43</f>
        <v>3.3069999999999999</v>
      </c>
      <c r="I29" s="58"/>
      <c r="J29" s="57"/>
      <c r="K29" s="58">
        <f t="shared" si="0"/>
        <v>42089</v>
      </c>
      <c r="L29" s="178">
        <f>'Corp bond yields'!D42</f>
        <v>3.984</v>
      </c>
      <c r="M29" s="179">
        <f>'Corp bond yields'!H42</f>
        <v>4.1230000000000002</v>
      </c>
      <c r="N29" s="106">
        <f>'Corp bond yields'!L42</f>
        <v>4.0549999999999997</v>
      </c>
      <c r="O29" s="105">
        <f>'Corp bond yields'!P42</f>
        <v>4.0819999999999999</v>
      </c>
      <c r="P29" s="107">
        <f>'Corp bond yields'!T42</f>
        <v>4.2510000000000003</v>
      </c>
      <c r="Q29" s="169">
        <f>'Corp bond yields'!X42</f>
        <v>4.4080000000000004</v>
      </c>
      <c r="R29" s="180">
        <f>'Corp bond yields'!AF42</f>
        <v>4.25</v>
      </c>
      <c r="S29" s="181">
        <f>'Corp bond yields'!AJ42</f>
        <v>4.2939999999999996</v>
      </c>
      <c r="T29" s="89">
        <f>'Corp bond yields'!AN42</f>
        <v>4.6690000000000005</v>
      </c>
      <c r="U29" s="182">
        <f>'Corp bond yields'!AR42</f>
        <v>4.7649999999999997</v>
      </c>
      <c r="V29" s="480">
        <f>'Corp bond yields'!AV42</f>
        <v>5.0650000000000004</v>
      </c>
      <c r="W29" s="183">
        <f>'Corp bond yields'!BD42</f>
        <v>4.306</v>
      </c>
      <c r="X29" s="184">
        <f>'Corp bond yields'!BH42</f>
        <v>4.6139999999999999</v>
      </c>
      <c r="Y29" s="185">
        <f>'Corp bond yields'!BL42</f>
        <v>4.7359999999999998</v>
      </c>
      <c r="Z29" s="186">
        <f>'Corp bond yields'!BP42</f>
        <v>5.1420000000000003</v>
      </c>
      <c r="AA29" s="187">
        <f>'Corp bond yields'!CB42</f>
        <v>4.9030000000000005</v>
      </c>
      <c r="AB29" s="90">
        <f>'Corp bond yields'!CF42</f>
        <v>4.8440000000000003</v>
      </c>
      <c r="AC29" s="91">
        <f>'Corp bond yields'!CN42</f>
        <v>4.5449999999999999</v>
      </c>
      <c r="AD29" s="108">
        <f>'Corp bond yields'!CR42</f>
        <v>4.7</v>
      </c>
      <c r="AE29" s="92">
        <f>'Corp bond yields'!CV42</f>
        <v>4.5999999999999996</v>
      </c>
      <c r="AF29" s="109">
        <f>'Corp bond yields'!CZ42</f>
        <v>4.92</v>
      </c>
      <c r="AG29" s="110">
        <f>'Corp bond yields'!DH42</f>
        <v>4.4879999999999995</v>
      </c>
      <c r="AH29" s="484">
        <f>'Corp bond yields'!DL42</f>
        <v>4.5540000000000003</v>
      </c>
      <c r="AI29" s="485">
        <f>'Corp bond yields'!DP42</f>
        <v>4.774</v>
      </c>
      <c r="AJ29" s="93">
        <f>'Corp bond yields'!DT42</f>
        <v>3.9130000000000003</v>
      </c>
      <c r="AK29" s="93">
        <f>'Corp bond yields'!DX42</f>
        <v>4.0229999999999997</v>
      </c>
      <c r="AL29" s="93">
        <f>'Corp bond yields'!EB42</f>
        <v>4.1029999999999998</v>
      </c>
      <c r="AM29" s="122">
        <f>'Corp bond yields'!EF42</f>
        <v>4.1820000000000004</v>
      </c>
      <c r="AN29" s="198">
        <f>'Corp bond yields'!EJ42</f>
        <v>4.1980000000000004</v>
      </c>
      <c r="AO29" s="223">
        <f>'Corp bond yields'!EN42</f>
        <v>4.4329999999999998</v>
      </c>
      <c r="AP29" s="198">
        <f>'Corp bond yields'!ER42</f>
        <v>4.7759999999999998</v>
      </c>
      <c r="AQ29" s="111">
        <f>'Corp bond yields'!EZ42</f>
        <v>4.0890000000000004</v>
      </c>
      <c r="AR29" s="94">
        <f>'Corp bond yields'!FD42</f>
        <v>4.09</v>
      </c>
      <c r="AS29" s="112">
        <f>'Corp bond yields'!FH42</f>
        <v>4.0819999999999999</v>
      </c>
      <c r="AT29" s="95">
        <f>'Corp bond yields'!FL42</f>
        <v>4.3220000000000001</v>
      </c>
      <c r="AU29" s="95">
        <f>'Corp bond yields'!FP26</f>
        <v>4.5579999999999998</v>
      </c>
      <c r="AV29" s="96">
        <f>'Corp bond yields'!FX42</f>
        <v>4.1459999999999999</v>
      </c>
      <c r="AW29" s="97">
        <f>'Corp bond yields'!GF42</f>
        <v>0</v>
      </c>
      <c r="AX29" s="98">
        <f>'Corp bond yields'!GJ42</f>
        <v>3.839</v>
      </c>
      <c r="AY29" s="113">
        <f>'Corp bond yields'!GN42</f>
        <v>4.0469999999999997</v>
      </c>
      <c r="AZ29" s="98">
        <f>'Corp bond yields'!GR42</f>
        <v>4.2830000000000004</v>
      </c>
      <c r="BA29" s="113">
        <f>'Corp bond yields'!GV42</f>
        <v>4.4950000000000001</v>
      </c>
      <c r="BB29" s="99">
        <f>'Corp bond yields'!GZ42</f>
        <v>0</v>
      </c>
      <c r="BC29" s="114">
        <f>'Corp bond yields'!HD42</f>
        <v>4.3070000000000004</v>
      </c>
      <c r="BD29" s="100">
        <f>'Corp bond yields'!HH42</f>
        <v>4.6440000000000001</v>
      </c>
      <c r="BE29" s="115">
        <f>'Corp bond yields'!HL42</f>
        <v>4.8010000000000002</v>
      </c>
    </row>
    <row r="30" spans="1:57" x14ac:dyDescent="0.25">
      <c r="A30" s="52">
        <f>IF('Govt bond yields'!K44&gt;0, 'Govt bond yields'!K44, "")</f>
        <v>42090</v>
      </c>
      <c r="B30" s="157">
        <f>'Govt bond yields'!L44</f>
        <v>3.56</v>
      </c>
      <c r="C30" s="157">
        <f>'Govt bond yields'!P44</f>
        <v>3.165</v>
      </c>
      <c r="D30" s="158">
        <f>'Govt bond yields'!T44</f>
        <v>3.173</v>
      </c>
      <c r="E30" s="159">
        <f>'Govt bond yields'!X44</f>
        <v>3.2029999999999998</v>
      </c>
      <c r="F30" s="156">
        <f>'Govt bond yields'!AB43</f>
        <v>3.1480000000000001</v>
      </c>
      <c r="G30" s="160">
        <f>'Govt bond yields'!AF44</f>
        <v>3.2839999999999998</v>
      </c>
      <c r="H30" s="160">
        <f>'Govt bond yields'!AJ44</f>
        <v>3.3730000000000002</v>
      </c>
      <c r="I30" s="57"/>
      <c r="J30" s="57"/>
      <c r="K30" s="58">
        <f t="shared" si="0"/>
        <v>42090</v>
      </c>
      <c r="L30" s="178">
        <f>'Corp bond yields'!D43</f>
        <v>3.9689999999999999</v>
      </c>
      <c r="M30" s="179">
        <f>'Corp bond yields'!H43</f>
        <v>4.1150000000000002</v>
      </c>
      <c r="N30" s="106">
        <f>'Corp bond yields'!L43</f>
        <v>4.0229999999999997</v>
      </c>
      <c r="O30" s="105">
        <f>'Corp bond yields'!P43</f>
        <v>4.0679999999999996</v>
      </c>
      <c r="P30" s="107">
        <f>'Corp bond yields'!T43</f>
        <v>4.2629999999999999</v>
      </c>
      <c r="Q30" s="169">
        <f>'Corp bond yields'!X43</f>
        <v>4.452</v>
      </c>
      <c r="R30" s="180">
        <f>'Corp bond yields'!AF43</f>
        <v>4.2379999999999995</v>
      </c>
      <c r="S30" s="181">
        <f>'Corp bond yields'!AJ43</f>
        <v>4.2809999999999997</v>
      </c>
      <c r="T30" s="89">
        <f>'Corp bond yields'!AN43</f>
        <v>4.6769999999999996</v>
      </c>
      <c r="U30" s="182">
        <f>'Corp bond yields'!AR43</f>
        <v>4.7780000000000005</v>
      </c>
      <c r="V30" s="480">
        <f>'Corp bond yields'!AV43</f>
        <v>5.093</v>
      </c>
      <c r="W30" s="183">
        <f>'Corp bond yields'!BD43</f>
        <v>4.2880000000000003</v>
      </c>
      <c r="X30" s="184">
        <f>'Corp bond yields'!BH43</f>
        <v>4.6189999999999998</v>
      </c>
      <c r="Y30" s="185">
        <f>'Corp bond yields'!BL43</f>
        <v>4.7450000000000001</v>
      </c>
      <c r="Z30" s="186">
        <f>'Corp bond yields'!BP43</f>
        <v>5.1710000000000003</v>
      </c>
      <c r="AA30" s="187">
        <f>'Corp bond yields'!CB43</f>
        <v>4.9240000000000004</v>
      </c>
      <c r="AB30" s="90">
        <f>'Corp bond yields'!CF43</f>
        <v>4.8689999999999998</v>
      </c>
      <c r="AC30" s="91">
        <f>'Corp bond yields'!CN43</f>
        <v>4.5250000000000004</v>
      </c>
      <c r="AD30" s="108">
        <f>'Corp bond yields'!CR43</f>
        <v>4.6909999999999998</v>
      </c>
      <c r="AE30" s="92">
        <f>'Corp bond yields'!CV43</f>
        <v>4.6100000000000003</v>
      </c>
      <c r="AF30" s="109">
        <f>'Corp bond yields'!CZ43</f>
        <v>4.9329999999999998</v>
      </c>
      <c r="AG30" s="110">
        <f>'Corp bond yields'!DH43</f>
        <v>4.3499999999999996</v>
      </c>
      <c r="AH30" s="484">
        <f>'Corp bond yields'!DL43</f>
        <v>4.5330000000000004</v>
      </c>
      <c r="AI30" s="485">
        <f>'Corp bond yields'!DP43</f>
        <v>4.7679999999999998</v>
      </c>
      <c r="AJ30" s="93">
        <f>'Corp bond yields'!DT43</f>
        <v>3.899</v>
      </c>
      <c r="AK30" s="93">
        <f>'Corp bond yields'!DX43</f>
        <v>4.0259999999999998</v>
      </c>
      <c r="AL30" s="93">
        <f>'Corp bond yields'!EB43</f>
        <v>4.1070000000000002</v>
      </c>
      <c r="AM30" s="122">
        <f>'Corp bond yields'!EF43</f>
        <v>4.1959999999999997</v>
      </c>
      <c r="AN30" s="198">
        <f>'Corp bond yields'!EJ43</f>
        <v>4.2149999999999999</v>
      </c>
      <c r="AO30" s="223">
        <f>'Corp bond yields'!EN43</f>
        <v>4.468</v>
      </c>
      <c r="AP30" s="198">
        <f>'Corp bond yields'!ER43</f>
        <v>4.8239999999999998</v>
      </c>
      <c r="AQ30" s="111">
        <f>'Corp bond yields'!EZ43</f>
        <v>4.0940000000000003</v>
      </c>
      <c r="AR30" s="94">
        <f>'Corp bond yields'!FD43</f>
        <v>4.0949999999999998</v>
      </c>
      <c r="AS30" s="112">
        <f>'Corp bond yields'!FH43</f>
        <v>4.0709999999999997</v>
      </c>
      <c r="AT30" s="95">
        <f>'Corp bond yields'!FL43</f>
        <v>4.3410000000000002</v>
      </c>
      <c r="AU30" s="95">
        <f>'Corp bond yields'!FP27</f>
        <v>4.5739999999999998</v>
      </c>
      <c r="AV30" s="96">
        <f>'Corp bond yields'!FX43</f>
        <v>4.1269999999999998</v>
      </c>
      <c r="AW30" s="97">
        <f>'Corp bond yields'!GF43</f>
        <v>0</v>
      </c>
      <c r="AX30" s="98">
        <f>'Corp bond yields'!GJ43</f>
        <v>3.8260000000000001</v>
      </c>
      <c r="AY30" s="113">
        <f>'Corp bond yields'!GN43</f>
        <v>4.0289999999999999</v>
      </c>
      <c r="AZ30" s="98">
        <f>'Corp bond yields'!GR43</f>
        <v>4.3</v>
      </c>
      <c r="BA30" s="113">
        <f>'Corp bond yields'!GV43</f>
        <v>4.5170000000000003</v>
      </c>
      <c r="BB30" s="99">
        <f>'Corp bond yields'!GZ43</f>
        <v>0</v>
      </c>
      <c r="BC30" s="114">
        <f>'Corp bond yields'!HD43</f>
        <v>4.2869999999999999</v>
      </c>
      <c r="BD30" s="100">
        <f>'Corp bond yields'!HH43</f>
        <v>4.6580000000000004</v>
      </c>
      <c r="BE30" s="115">
        <f>'Corp bond yields'!HL43</f>
        <v>4.8209999999999997</v>
      </c>
    </row>
    <row r="31" spans="1:57" x14ac:dyDescent="0.25">
      <c r="A31" s="52">
        <f>IF('Govt bond yields'!K45&gt;0, 'Govt bond yields'!K45, "")</f>
        <v>42093</v>
      </c>
      <c r="B31" s="157">
        <f>'Govt bond yields'!L45</f>
        <v>3.5760000000000001</v>
      </c>
      <c r="C31" s="157">
        <f>'Govt bond yields'!P45</f>
        <v>3.15</v>
      </c>
      <c r="D31" s="158">
        <f>'Govt bond yields'!T45</f>
        <v>3.1629999999999998</v>
      </c>
      <c r="E31" s="159">
        <f>'Govt bond yields'!X45</f>
        <v>3.2029999999999998</v>
      </c>
      <c r="F31" s="156">
        <f>'Govt bond yields'!AB45</f>
        <v>3.2109999999999999</v>
      </c>
      <c r="G31" s="160">
        <f>'Govt bond yields'!AF45</f>
        <v>3.282</v>
      </c>
      <c r="H31" s="160">
        <f>'Govt bond yields'!AJ45</f>
        <v>3.3639999999999999</v>
      </c>
      <c r="I31" s="57"/>
      <c r="J31" s="57"/>
      <c r="K31" s="58">
        <f t="shared" si="0"/>
        <v>42093</v>
      </c>
      <c r="L31" s="178">
        <f>'Corp bond yields'!D44</f>
        <v>3.98</v>
      </c>
      <c r="M31" s="179">
        <f>'Corp bond yields'!H44</f>
        <v>4.1130000000000004</v>
      </c>
      <c r="N31" s="106">
        <f>'Corp bond yields'!L44</f>
        <v>4.0199999999999996</v>
      </c>
      <c r="O31" s="105">
        <f>'Corp bond yields'!P44</f>
        <v>4.0540000000000003</v>
      </c>
      <c r="P31" s="107">
        <f>'Corp bond yields'!T44</f>
        <v>4.2510000000000003</v>
      </c>
      <c r="Q31" s="169">
        <f>'Corp bond yields'!X44</f>
        <v>4.4349999999999996</v>
      </c>
      <c r="R31" s="180">
        <f>'Corp bond yields'!AF44</f>
        <v>4.234</v>
      </c>
      <c r="S31" s="181">
        <f>'Corp bond yields'!AJ44</f>
        <v>4.274</v>
      </c>
      <c r="T31" s="89">
        <f>'Corp bond yields'!AN44</f>
        <v>4.6619999999999999</v>
      </c>
      <c r="U31" s="182">
        <f>'Corp bond yields'!AR44</f>
        <v>4.758</v>
      </c>
      <c r="V31" s="480">
        <f>'Corp bond yields'!AV44</f>
        <v>5.0750000000000002</v>
      </c>
      <c r="W31" s="183">
        <f>'Corp bond yields'!BD44</f>
        <v>4.2839999999999998</v>
      </c>
      <c r="X31" s="184">
        <f>'Corp bond yields'!BH44</f>
        <v>4.6120000000000001</v>
      </c>
      <c r="Y31" s="185">
        <f>'Corp bond yields'!BL44</f>
        <v>4.7270000000000003</v>
      </c>
      <c r="Z31" s="186">
        <f>'Corp bond yields'!BP44</f>
        <v>5.1589999999999998</v>
      </c>
      <c r="AA31" s="187">
        <f>'Corp bond yields'!CB44</f>
        <v>4.9089999999999998</v>
      </c>
      <c r="AB31" s="90">
        <f>'Corp bond yields'!CF44</f>
        <v>4.8540000000000001</v>
      </c>
      <c r="AC31" s="91">
        <f>'Corp bond yields'!CN44</f>
        <v>4.5149999999999997</v>
      </c>
      <c r="AD31" s="108">
        <f>'Corp bond yields'!CR44</f>
        <v>4.6779999999999999</v>
      </c>
      <c r="AE31" s="92">
        <f>'Corp bond yields'!CV44</f>
        <v>4.5990000000000002</v>
      </c>
      <c r="AF31" s="109">
        <f>'Corp bond yields'!CZ44</f>
        <v>4.9139999999999997</v>
      </c>
      <c r="AG31" s="110">
        <f>'Corp bond yields'!DH44</f>
        <v>4.3479999999999999</v>
      </c>
      <c r="AH31" s="484">
        <f>'Corp bond yields'!DL44</f>
        <v>4.5209999999999999</v>
      </c>
      <c r="AI31" s="485">
        <f>'Corp bond yields'!DP44</f>
        <v>4.7530000000000001</v>
      </c>
      <c r="AJ31" s="93">
        <f>'Corp bond yields'!DT44</f>
        <v>3.89</v>
      </c>
      <c r="AK31" s="93">
        <f>'Corp bond yields'!DX44</f>
        <v>4.0140000000000002</v>
      </c>
      <c r="AL31" s="93">
        <f>'Corp bond yields'!EB44</f>
        <v>4.0960000000000001</v>
      </c>
      <c r="AM31" s="122">
        <f>'Corp bond yields'!EF44</f>
        <v>4.1849999999999996</v>
      </c>
      <c r="AN31" s="198">
        <f>'Corp bond yields'!EJ44</f>
        <v>4.2030000000000003</v>
      </c>
      <c r="AO31" s="223">
        <f>'Corp bond yields'!EN44</f>
        <v>4.452</v>
      </c>
      <c r="AP31" s="198">
        <f>'Corp bond yields'!ER44</f>
        <v>4.8100000000000005</v>
      </c>
      <c r="AQ31" s="111">
        <f>'Corp bond yields'!EZ44</f>
        <v>4.0890000000000004</v>
      </c>
      <c r="AR31" s="94">
        <f>'Corp bond yields'!FD44</f>
        <v>4.1159999999999997</v>
      </c>
      <c r="AS31" s="112">
        <f>'Corp bond yields'!FH44</f>
        <v>4.0709999999999997</v>
      </c>
      <c r="AT31" s="95">
        <f>'Corp bond yields'!FL44</f>
        <v>4.327</v>
      </c>
      <c r="AU31" s="95">
        <f>'Corp bond yields'!FP28</f>
        <v>4.5549999999999997</v>
      </c>
      <c r="AV31" s="96">
        <f>'Corp bond yields'!FX44</f>
        <v>4.1210000000000004</v>
      </c>
      <c r="AW31" s="97">
        <f>'Corp bond yields'!GF44</f>
        <v>0</v>
      </c>
      <c r="AX31" s="98">
        <f>'Corp bond yields'!GJ44</f>
        <v>3.8319999999999999</v>
      </c>
      <c r="AY31" s="113">
        <f>'Corp bond yields'!GN44</f>
        <v>4.0149999999999997</v>
      </c>
      <c r="AZ31" s="98">
        <f>'Corp bond yields'!GR44</f>
        <v>4.2839999999999998</v>
      </c>
      <c r="BA31" s="113">
        <f>'Corp bond yields'!GV44</f>
        <v>4.5010000000000003</v>
      </c>
      <c r="BB31" s="99">
        <f>'Corp bond yields'!GZ44</f>
        <v>0</v>
      </c>
      <c r="BC31" s="114">
        <f>'Corp bond yields'!HD44</f>
        <v>4.2750000000000004</v>
      </c>
      <c r="BD31" s="100">
        <f>'Corp bond yields'!HH44</f>
        <v>4.6459999999999999</v>
      </c>
      <c r="BE31" s="115">
        <f>'Corp bond yields'!HL44</f>
        <v>4.8049999999999997</v>
      </c>
    </row>
    <row r="32" spans="1:57" x14ac:dyDescent="0.25">
      <c r="A32" s="52">
        <f>IF('Govt bond yields'!K46&gt;0, 'Govt bond yields'!K46, "")</f>
        <v>42094</v>
      </c>
      <c r="B32" s="157">
        <f>'Govt bond yields'!L46</f>
        <v>3.5449999999999999</v>
      </c>
      <c r="C32" s="157">
        <f>'Govt bond yields'!P46</f>
        <v>3.13</v>
      </c>
      <c r="D32" s="158">
        <f>'Govt bond yields'!T46</f>
        <v>3.1360000000000001</v>
      </c>
      <c r="E32" s="159">
        <f>'Govt bond yields'!X46</f>
        <v>3.1760000000000002</v>
      </c>
      <c r="F32" s="156">
        <f>'Govt bond yields'!AB46</f>
        <v>3.1829999999999998</v>
      </c>
      <c r="G32" s="160">
        <f>'Govt bond yields'!AF46</f>
        <v>3.254</v>
      </c>
      <c r="H32" s="160">
        <f>'Govt bond yields'!AJ46</f>
        <v>3.3439999999999999</v>
      </c>
      <c r="I32" s="57"/>
      <c r="J32" s="57"/>
      <c r="K32" s="58">
        <f t="shared" si="0"/>
        <v>42094</v>
      </c>
      <c r="L32" s="178">
        <f>'Corp bond yields'!D45</f>
        <v>3.996</v>
      </c>
      <c r="M32" s="179">
        <f>'Corp bond yields'!H45</f>
        <v>4.101</v>
      </c>
      <c r="N32" s="106">
        <f>'Corp bond yields'!L45</f>
        <v>4.0019999999999998</v>
      </c>
      <c r="O32" s="105">
        <f>'Corp bond yields'!P45</f>
        <v>4.0209999999999999</v>
      </c>
      <c r="P32" s="107">
        <f>'Corp bond yields'!T45</f>
        <v>4.2240000000000002</v>
      </c>
      <c r="Q32" s="169">
        <f>'Corp bond yields'!X45</f>
        <v>4.42</v>
      </c>
      <c r="R32" s="180">
        <f>'Corp bond yields'!AF45</f>
        <v>4.2229999999999999</v>
      </c>
      <c r="S32" s="181">
        <f>'Corp bond yields'!AJ45</f>
        <v>4.2539999999999996</v>
      </c>
      <c r="T32" s="89">
        <f>'Corp bond yields'!AN45</f>
        <v>4.6429999999999998</v>
      </c>
      <c r="U32" s="182">
        <f>'Corp bond yields'!AR45</f>
        <v>4.7439999999999998</v>
      </c>
      <c r="V32" s="480">
        <f>'Corp bond yields'!AV45</f>
        <v>5.0730000000000004</v>
      </c>
      <c r="W32" s="183">
        <f>'Corp bond yields'!BD45</f>
        <v>4.2770000000000001</v>
      </c>
      <c r="X32" s="184">
        <f>'Corp bond yields'!BH45</f>
        <v>4.5880000000000001</v>
      </c>
      <c r="Y32" s="185">
        <f>'Corp bond yields'!BL45</f>
        <v>4.7119999999999997</v>
      </c>
      <c r="Z32" s="186">
        <f>'Corp bond yields'!BP45</f>
        <v>5.1289999999999996</v>
      </c>
      <c r="AA32" s="187">
        <f>'Corp bond yields'!CB45</f>
        <v>4.8890000000000002</v>
      </c>
      <c r="AB32" s="90">
        <f>'Corp bond yields'!CF45</f>
        <v>4.8369999999999997</v>
      </c>
      <c r="AC32" s="91">
        <f>'Corp bond yields'!CN45</f>
        <v>4.4870000000000001</v>
      </c>
      <c r="AD32" s="108">
        <f>'Corp bond yields'!CR45</f>
        <v>4.649</v>
      </c>
      <c r="AE32" s="92">
        <f>'Corp bond yields'!CV45</f>
        <v>4.5750000000000002</v>
      </c>
      <c r="AF32" s="109">
        <f>'Corp bond yields'!CZ45</f>
        <v>4.899</v>
      </c>
      <c r="AG32" s="110">
        <f>'Corp bond yields'!DH45</f>
        <v>4.399</v>
      </c>
      <c r="AH32" s="484">
        <f>'Corp bond yields'!DL45</f>
        <v>4.4930000000000003</v>
      </c>
      <c r="AI32" s="485">
        <f>'Corp bond yields'!DP45</f>
        <v>4.7270000000000003</v>
      </c>
      <c r="AJ32" s="93">
        <f>'Corp bond yields'!DT45</f>
        <v>3.8650000000000002</v>
      </c>
      <c r="AK32" s="93">
        <f>'Corp bond yields'!DX45</f>
        <v>3.99</v>
      </c>
      <c r="AL32" s="93">
        <f>'Corp bond yields'!EB45</f>
        <v>4.0750000000000002</v>
      </c>
      <c r="AM32" s="122">
        <f>'Corp bond yields'!EF45</f>
        <v>4.1630000000000003</v>
      </c>
      <c r="AN32" s="198">
        <f>'Corp bond yields'!EJ45</f>
        <v>4.1870000000000003</v>
      </c>
      <c r="AO32" s="223">
        <f>'Corp bond yields'!EN45</f>
        <v>4.4470000000000001</v>
      </c>
      <c r="AP32" s="198">
        <f>'Corp bond yields'!ER45</f>
        <v>4.8090000000000002</v>
      </c>
      <c r="AQ32" s="111">
        <f>'Corp bond yields'!EZ45</f>
        <v>4.069</v>
      </c>
      <c r="AR32" s="94">
        <f>'Corp bond yields'!FD45</f>
        <v>4.0679999999999996</v>
      </c>
      <c r="AS32" s="112">
        <f>'Corp bond yields'!FH45</f>
        <v>4.0490000000000004</v>
      </c>
      <c r="AT32" s="95">
        <f>'Corp bond yields'!FL45</f>
        <v>4.3070000000000004</v>
      </c>
      <c r="AU32" s="95">
        <f>'Corp bond yields'!FP29</f>
        <v>4.5490000000000004</v>
      </c>
      <c r="AV32" s="96">
        <f>'Corp bond yields'!FX45</f>
        <v>4.0919999999999996</v>
      </c>
      <c r="AW32" s="97">
        <f>'Corp bond yields'!GF45</f>
        <v>0</v>
      </c>
      <c r="AX32" s="98">
        <f>'Corp bond yields'!GJ45</f>
        <v>3.8380000000000001</v>
      </c>
      <c r="AY32" s="113">
        <f>'Corp bond yields'!GN45</f>
        <v>3.9830000000000001</v>
      </c>
      <c r="AZ32" s="98">
        <f>'Corp bond yields'!GR45</f>
        <v>4.2670000000000003</v>
      </c>
      <c r="BA32" s="113">
        <f>'Corp bond yields'!GV45</f>
        <v>4.4909999999999997</v>
      </c>
      <c r="BB32" s="99">
        <f>'Corp bond yields'!GZ45</f>
        <v>0</v>
      </c>
      <c r="BC32" s="114">
        <f>'Corp bond yields'!HD45</f>
        <v>4.2460000000000004</v>
      </c>
      <c r="BD32" s="100">
        <f>'Corp bond yields'!HH45</f>
        <v>4.6230000000000002</v>
      </c>
      <c r="BE32" s="115">
        <f>'Corp bond yields'!HL45</f>
        <v>4.7919999999999998</v>
      </c>
    </row>
    <row r="33" spans="1:57" x14ac:dyDescent="0.25">
      <c r="A33" s="52" t="str">
        <f>IF('Govt bond yields'!K47&gt;0, 'Govt bond yields'!K47, "")</f>
        <v/>
      </c>
      <c r="B33" s="161"/>
      <c r="C33" s="162"/>
      <c r="D33" s="163"/>
      <c r="E33" s="164"/>
      <c r="F33" s="165"/>
      <c r="G33" s="166"/>
      <c r="H33" s="166"/>
      <c r="I33" s="57"/>
      <c r="J33" s="57"/>
      <c r="K33" s="58" t="str">
        <f t="shared" si="0"/>
        <v/>
      </c>
      <c r="L33" s="270"/>
      <c r="M33" s="271"/>
      <c r="N33" s="266"/>
      <c r="O33" s="267"/>
      <c r="P33" s="268"/>
      <c r="Q33" s="272"/>
      <c r="R33" s="273"/>
      <c r="S33" s="274"/>
      <c r="T33" s="275"/>
      <c r="U33" s="303"/>
      <c r="V33" s="481"/>
      <c r="W33" s="300"/>
      <c r="X33" s="299"/>
      <c r="Y33" s="298"/>
      <c r="Z33" s="297"/>
      <c r="AA33" s="296"/>
      <c r="AB33" s="276"/>
      <c r="AC33" s="295"/>
      <c r="AD33" s="294"/>
      <c r="AE33" s="293"/>
      <c r="AF33" s="292"/>
      <c r="AG33" s="291"/>
      <c r="AH33" s="486"/>
      <c r="AI33" s="487"/>
      <c r="AJ33" s="290"/>
      <c r="AK33" s="290"/>
      <c r="AL33" s="290"/>
      <c r="AM33" s="289"/>
      <c r="AN33" s="277"/>
      <c r="AO33" s="288"/>
      <c r="AP33" s="277"/>
      <c r="AQ33" s="287"/>
      <c r="AR33" s="286"/>
      <c r="AS33" s="285"/>
      <c r="AT33" s="284"/>
      <c r="AU33" s="284"/>
      <c r="AV33" s="283"/>
      <c r="AW33" s="282"/>
      <c r="AX33" s="278"/>
      <c r="AY33" s="279"/>
      <c r="AZ33" s="278"/>
      <c r="BA33" s="279"/>
      <c r="BB33" s="265"/>
      <c r="BC33" s="280"/>
      <c r="BD33" s="302"/>
      <c r="BE33" s="301"/>
    </row>
    <row r="34" spans="1:57" x14ac:dyDescent="0.25">
      <c r="B34" s="23"/>
      <c r="C34" s="64"/>
      <c r="D34" s="13"/>
      <c r="E34" s="13"/>
      <c r="I34" s="2"/>
    </row>
    <row r="35" spans="1:57" x14ac:dyDescent="0.25">
      <c r="B35" s="533" t="s">
        <v>81</v>
      </c>
      <c r="C35" s="534"/>
      <c r="D35" s="534"/>
      <c r="E35" s="534"/>
      <c r="F35" s="534"/>
      <c r="G35" s="534"/>
      <c r="H35" s="535"/>
      <c r="I35" s="24"/>
      <c r="J35" s="25"/>
      <c r="L35" s="527" t="s">
        <v>81</v>
      </c>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528"/>
      <c r="AP35" s="528"/>
      <c r="AQ35" s="528"/>
      <c r="AR35" s="528"/>
      <c r="AS35" s="528"/>
      <c r="AT35" s="528"/>
      <c r="AU35" s="528"/>
      <c r="AV35" s="528"/>
      <c r="AW35" s="528"/>
      <c r="AX35" s="528"/>
      <c r="AY35" s="528"/>
      <c r="AZ35" s="528"/>
      <c r="BA35" s="528"/>
      <c r="BB35" s="528"/>
      <c r="BC35" s="528"/>
      <c r="BD35" s="528"/>
      <c r="BE35" s="529"/>
    </row>
    <row r="36" spans="1:57" x14ac:dyDescent="0.25">
      <c r="B36" s="536" t="s">
        <v>360</v>
      </c>
      <c r="C36" s="537"/>
      <c r="D36" s="537"/>
      <c r="E36" s="537"/>
      <c r="F36" s="537"/>
      <c r="G36" s="537"/>
      <c r="H36" s="538"/>
      <c r="I36" s="26"/>
      <c r="J36" s="27"/>
      <c r="L36" s="530" t="s">
        <v>360</v>
      </c>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2"/>
    </row>
    <row r="37" spans="1:57" x14ac:dyDescent="0.25">
      <c r="A37" s="193" t="str">
        <f>A7</f>
        <v>Security name</v>
      </c>
      <c r="B37" s="50" t="str">
        <f t="shared" ref="B37:G37" si="1">B7</f>
        <v>NZGB 6 04/15/15</v>
      </c>
      <c r="C37" s="65" t="str">
        <f t="shared" si="1"/>
        <v>NZGB 6 12/15/17</v>
      </c>
      <c r="D37" s="71" t="str">
        <f t="shared" si="1"/>
        <v>NZGB 5 03/15/19</v>
      </c>
      <c r="E37" s="50" t="str">
        <f t="shared" si="1"/>
        <v>NZGB 3 04/15/20</v>
      </c>
      <c r="F37" s="104" t="str">
        <f t="shared" si="1"/>
        <v>NZGB 6 05/15/21</v>
      </c>
      <c r="G37" s="104" t="str">
        <f t="shared" si="1"/>
        <v>NZGB 5 1/2 04/15/23</v>
      </c>
      <c r="H37" s="104" t="str">
        <f t="shared" ref="H37" si="2">H7</f>
        <v>NZGB 4 1/2 04/15/27</v>
      </c>
      <c r="I37" s="47"/>
      <c r="J37" s="47"/>
      <c r="K37" s="192" t="str">
        <f t="shared" ref="K37:L37" si="3">K7</f>
        <v>Security name</v>
      </c>
      <c r="L37" s="71" t="str">
        <f t="shared" si="3"/>
        <v>AIANZ 7 1/4 11/07/15</v>
      </c>
      <c r="M37" s="71" t="str">
        <f t="shared" ref="M37:BE37" si="4">M7</f>
        <v>AIANZ 8 08/10/16</v>
      </c>
      <c r="N37" s="71" t="str">
        <f t="shared" si="4"/>
        <v>AIANZ 8 11/15/16</v>
      </c>
      <c r="O37" s="71" t="str">
        <f t="shared" si="4"/>
        <v>AIANZ 5.47 10/17/17</v>
      </c>
      <c r="P37" s="71" t="str">
        <f t="shared" si="4"/>
        <v>AIANZ 4.73 12/13/19</v>
      </c>
      <c r="Q37" s="71" t="str">
        <f t="shared" si="4"/>
        <v>AIANZ 5.52 05/28/21</v>
      </c>
      <c r="R37" s="71" t="str">
        <f t="shared" si="4"/>
        <v>GENEPO 7.65 03/15/16</v>
      </c>
      <c r="S37" s="71" t="str">
        <f t="shared" si="4"/>
        <v>GENEPO 7.185 09/15/16</v>
      </c>
      <c r="T37" s="71" t="str">
        <f t="shared" si="4"/>
        <v>GENEPO 5.205 11/01/19</v>
      </c>
      <c r="U37" s="71" t="str">
        <f t="shared" si="4"/>
        <v>GENEPO 8.3 06/23/20</v>
      </c>
      <c r="V37" s="71" t="str">
        <f t="shared" si="4"/>
        <v>GENEPO 5.81 03/08/23</v>
      </c>
      <c r="W37" s="71" t="str">
        <f t="shared" si="4"/>
        <v>MRPNZ 7.55 10/12/16</v>
      </c>
      <c r="X37" s="71" t="str">
        <f t="shared" si="4"/>
        <v>MRPNZ 5.029 03/06/19</v>
      </c>
      <c r="Y37" s="71" t="str">
        <f t="shared" si="4"/>
        <v>MRPNZ 8.21 02/11/20</v>
      </c>
      <c r="Z37" s="71" t="str">
        <f t="shared" si="4"/>
        <v>MRPNZ 5.793 03/06/23</v>
      </c>
      <c r="AA37" s="71" t="str">
        <f t="shared" si="4"/>
        <v>WIANZ 5.27 06/11/20</v>
      </c>
      <c r="AB37" s="71" t="str">
        <f t="shared" si="4"/>
        <v>WIANZ 6 1/4 05/15/21</v>
      </c>
      <c r="AC37" s="71" t="str">
        <f t="shared" si="4"/>
        <v>CENNZ 7.855 04/13/17</v>
      </c>
      <c r="AD37" s="71" t="str">
        <f t="shared" si="4"/>
        <v>CENNZ 4.8 05/24/18</v>
      </c>
      <c r="AE37" s="71" t="str">
        <f t="shared" si="4"/>
        <v>CENNZ 5.8 05/15/19</v>
      </c>
      <c r="AF37" s="50" t="str">
        <f t="shared" si="4"/>
        <v>CENNZ 5.277 05/27/20</v>
      </c>
      <c r="AG37" s="71" t="str">
        <f t="shared" si="4"/>
        <v>PIFAU 6.53 06/29/15</v>
      </c>
      <c r="AH37" s="71" t="str">
        <f t="shared" si="4"/>
        <v>PIFAU 6.74 09/28/17</v>
      </c>
      <c r="AI37" s="71" t="str">
        <f t="shared" si="4"/>
        <v>PIFAU 6.31 12/20/18</v>
      </c>
      <c r="AJ37" s="71" t="str">
        <f t="shared" si="4"/>
        <v>TPNZ 6.595 02/15/17</v>
      </c>
      <c r="AK37" s="71" t="str">
        <f t="shared" si="4"/>
        <v>TPNZ 5.14 11/30/18</v>
      </c>
      <c r="AL37" s="71" t="str">
        <f t="shared" si="4"/>
        <v>TPNZ 4.65 09/06/19</v>
      </c>
      <c r="AM37" s="71" t="str">
        <f t="shared" si="4"/>
        <v>TPNZ 7.19 11/12/19</v>
      </c>
      <c r="AN37" s="71" t="str">
        <f t="shared" si="4"/>
        <v>TPNZ 6.95 06/10/20</v>
      </c>
      <c r="AO37" s="71" t="str">
        <f t="shared" si="4"/>
        <v>TPNZ 5.448 03/15/23</v>
      </c>
      <c r="AP37" s="71" t="str">
        <f t="shared" ref="AP37" si="5">AP7</f>
        <v>TPNZ 5.893 03/15/28</v>
      </c>
      <c r="AQ37" s="71" t="str">
        <f t="shared" si="4"/>
        <v>SPKNZ 8.65 06/15/15</v>
      </c>
      <c r="AR37" s="71" t="str">
        <f t="shared" si="4"/>
        <v>SPKNZ 8.35 06/15/15</v>
      </c>
      <c r="AS37" s="71" t="str">
        <f t="shared" si="4"/>
        <v>SPKNZ 7.04 03/22/16</v>
      </c>
      <c r="AT37" s="71" t="str">
        <f t="shared" si="4"/>
        <v>SPKNZ 5 1/4 10/25/19</v>
      </c>
      <c r="AU37" s="71" t="str">
        <f t="shared" ref="AU37" si="6">AU7</f>
        <v>SPKNZ 4 1/2 03/25/22</v>
      </c>
      <c r="AV37" s="71" t="str">
        <f t="shared" si="4"/>
        <v>TLSAU 7.515 07/11/17</v>
      </c>
      <c r="AW37" s="71" t="str">
        <f t="shared" si="4"/>
        <v>FCGNZ 7 3/4 03/10/15</v>
      </c>
      <c r="AX37" s="71" t="str">
        <f t="shared" si="4"/>
        <v>FCGNZ 6.83 03/04/16</v>
      </c>
      <c r="AY37" s="71" t="str">
        <f t="shared" si="4"/>
        <v>FCGNZ 4.6 10/24/17</v>
      </c>
      <c r="AZ37" s="71" t="str">
        <f t="shared" si="4"/>
        <v>FCGNZ 5.52 02/25/20</v>
      </c>
      <c r="BA37" s="71" t="str">
        <f t="shared" si="4"/>
        <v>FCGNZ 5.9 02/25/22</v>
      </c>
      <c r="BB37" s="71" t="str">
        <f t="shared" si="4"/>
        <v>MERINZ 7.15 03/16/15</v>
      </c>
      <c r="BC37" s="71" t="str">
        <f t="shared" si="4"/>
        <v>MERINZ 7.55 03/16/17</v>
      </c>
      <c r="BD37" s="71" t="str">
        <f t="shared" si="4"/>
        <v>CHRINT 5.15 12/06/19</v>
      </c>
      <c r="BE37" s="50" t="str">
        <f t="shared" si="4"/>
        <v>CHRINT 6 1/4 10/04/21</v>
      </c>
    </row>
    <row r="38" spans="1:57" x14ac:dyDescent="0.25">
      <c r="A38" s="193" t="str">
        <f>A8</f>
        <v>Bond credit rating</v>
      </c>
      <c r="B38" s="48" t="str">
        <f t="shared" ref="B38:G39" si="7">B8</f>
        <v>AA+</v>
      </c>
      <c r="C38" s="47" t="str">
        <f t="shared" si="7"/>
        <v>AA+</v>
      </c>
      <c r="D38" s="49" t="str">
        <f t="shared" si="7"/>
        <v>AA+</v>
      </c>
      <c r="E38" s="48" t="str">
        <f t="shared" si="7"/>
        <v>AA+</v>
      </c>
      <c r="F38" s="144" t="str">
        <f t="shared" si="7"/>
        <v>AA+</v>
      </c>
      <c r="G38" s="144" t="str">
        <f t="shared" si="7"/>
        <v>AA+</v>
      </c>
      <c r="H38" s="144" t="str">
        <f t="shared" ref="H38" si="8">H8</f>
        <v>AA+</v>
      </c>
      <c r="I38" s="47"/>
      <c r="J38" s="47"/>
      <c r="K38" s="192" t="str">
        <f>K8</f>
        <v>Bond credit rating</v>
      </c>
      <c r="L38" s="49" t="str">
        <f>L8</f>
        <v>A-</v>
      </c>
      <c r="M38" s="49" t="str">
        <f t="shared" ref="M38:BE39" si="9">M8</f>
        <v>A-</v>
      </c>
      <c r="N38" s="49" t="str">
        <f t="shared" si="9"/>
        <v>A-</v>
      </c>
      <c r="O38" s="49" t="str">
        <f t="shared" si="9"/>
        <v>A-</v>
      </c>
      <c r="P38" s="49" t="str">
        <f t="shared" si="9"/>
        <v>A-</v>
      </c>
      <c r="Q38" s="49" t="str">
        <f t="shared" si="9"/>
        <v>A-</v>
      </c>
      <c r="R38" s="49" t="str">
        <f t="shared" si="9"/>
        <v>BBB+</v>
      </c>
      <c r="S38" s="49" t="str">
        <f t="shared" si="9"/>
        <v>BBB+</v>
      </c>
      <c r="T38" s="49" t="str">
        <f t="shared" si="9"/>
        <v>#N/A N/A</v>
      </c>
      <c r="U38" s="49" t="str">
        <f t="shared" si="9"/>
        <v>BBB+</v>
      </c>
      <c r="V38" s="49" t="str">
        <f t="shared" si="9"/>
        <v>BBB+</v>
      </c>
      <c r="W38" s="49" t="str">
        <f t="shared" si="9"/>
        <v>BBB+</v>
      </c>
      <c r="X38" s="49" t="str">
        <f t="shared" si="9"/>
        <v>BBB+</v>
      </c>
      <c r="Y38" s="49" t="str">
        <f t="shared" si="9"/>
        <v>BBB+</v>
      </c>
      <c r="Z38" s="49" t="str">
        <f t="shared" si="9"/>
        <v>BBB+</v>
      </c>
      <c r="AA38" s="49" t="str">
        <f t="shared" si="9"/>
        <v>BBB+</v>
      </c>
      <c r="AB38" s="49" t="str">
        <f t="shared" si="9"/>
        <v>#N/A N/A</v>
      </c>
      <c r="AC38" s="49" t="str">
        <f t="shared" si="9"/>
        <v>BBB</v>
      </c>
      <c r="AD38" s="49" t="str">
        <f t="shared" si="9"/>
        <v>BBB</v>
      </c>
      <c r="AE38" s="49" t="str">
        <f t="shared" si="9"/>
        <v>BBB</v>
      </c>
      <c r="AF38" s="48" t="str">
        <f t="shared" si="9"/>
        <v>BBB</v>
      </c>
      <c r="AG38" s="49" t="str">
        <f t="shared" si="9"/>
        <v>BBB</v>
      </c>
      <c r="AH38" s="49" t="str">
        <f t="shared" si="9"/>
        <v>BBB</v>
      </c>
      <c r="AI38" s="49" t="str">
        <f t="shared" si="9"/>
        <v>BBB</v>
      </c>
      <c r="AJ38" s="49" t="str">
        <f t="shared" si="9"/>
        <v>AA-</v>
      </c>
      <c r="AK38" s="49" t="str">
        <f t="shared" si="9"/>
        <v>AA-</v>
      </c>
      <c r="AL38" s="49" t="str">
        <f t="shared" si="9"/>
        <v>AA-</v>
      </c>
      <c r="AM38" s="49" t="str">
        <f t="shared" si="9"/>
        <v>AA-</v>
      </c>
      <c r="AN38" s="49" t="str">
        <f t="shared" si="9"/>
        <v>AA-</v>
      </c>
      <c r="AO38" s="49" t="str">
        <f t="shared" si="9"/>
        <v>AA-</v>
      </c>
      <c r="AP38" s="49" t="str">
        <f t="shared" ref="AP38" si="10">AP8</f>
        <v>AA-</v>
      </c>
      <c r="AQ38" s="49" t="str">
        <f t="shared" si="9"/>
        <v>#N/A N/A</v>
      </c>
      <c r="AR38" s="49" t="str">
        <f t="shared" si="9"/>
        <v>#N/A N/A</v>
      </c>
      <c r="AS38" s="49" t="str">
        <f t="shared" si="9"/>
        <v>A-</v>
      </c>
      <c r="AT38" s="49" t="str">
        <f t="shared" si="9"/>
        <v>A-</v>
      </c>
      <c r="AU38" s="49" t="str">
        <f t="shared" ref="AU38" si="11">AU8</f>
        <v>A-</v>
      </c>
      <c r="AV38" s="49" t="str">
        <f t="shared" si="9"/>
        <v>A</v>
      </c>
      <c r="AW38" s="49" t="str">
        <f t="shared" si="9"/>
        <v>NR</v>
      </c>
      <c r="AX38" s="49" t="str">
        <f t="shared" si="9"/>
        <v>A</v>
      </c>
      <c r="AY38" s="49" t="str">
        <f t="shared" si="9"/>
        <v>A</v>
      </c>
      <c r="AZ38" s="49" t="str">
        <f t="shared" si="9"/>
        <v>A</v>
      </c>
      <c r="BA38" s="49" t="str">
        <f t="shared" si="9"/>
        <v>A</v>
      </c>
      <c r="BB38" s="49" t="str">
        <f t="shared" si="9"/>
        <v>NR</v>
      </c>
      <c r="BC38" s="49" t="str">
        <f t="shared" si="9"/>
        <v>BBB+</v>
      </c>
      <c r="BD38" s="49" t="str">
        <f t="shared" si="9"/>
        <v>BBB+</v>
      </c>
      <c r="BE38" s="48" t="str">
        <f t="shared" si="9"/>
        <v>#N/A N/A</v>
      </c>
    </row>
    <row r="39" spans="1:57" x14ac:dyDescent="0.25">
      <c r="A39" s="193" t="str">
        <f>A9</f>
        <v>Coupon frequency</v>
      </c>
      <c r="B39" s="48" t="str">
        <f t="shared" si="7"/>
        <v>S/A</v>
      </c>
      <c r="C39" s="47" t="str">
        <f t="shared" si="7"/>
        <v>S/A</v>
      </c>
      <c r="D39" s="49" t="str">
        <f t="shared" si="7"/>
        <v>S/A</v>
      </c>
      <c r="E39" s="48" t="str">
        <f t="shared" si="7"/>
        <v>S/A</v>
      </c>
      <c r="F39" s="144" t="str">
        <f t="shared" si="7"/>
        <v>S/A</v>
      </c>
      <c r="G39" s="144" t="str">
        <f t="shared" si="7"/>
        <v>S/A</v>
      </c>
      <c r="H39" s="144" t="str">
        <f t="shared" ref="H39" si="12">H9</f>
        <v>S/A</v>
      </c>
      <c r="I39" s="47"/>
      <c r="J39" s="47"/>
      <c r="K39" s="192" t="str">
        <f>K9</f>
        <v>Coupon frequency</v>
      </c>
      <c r="L39" s="49" t="str">
        <f>L9</f>
        <v>S/A</v>
      </c>
      <c r="M39" s="49" t="str">
        <f t="shared" si="9"/>
        <v>S/A</v>
      </c>
      <c r="N39" s="49" t="str">
        <f t="shared" si="9"/>
        <v>S/A</v>
      </c>
      <c r="O39" s="49" t="str">
        <f t="shared" si="9"/>
        <v>S/A</v>
      </c>
      <c r="P39" s="49" t="str">
        <f t="shared" si="9"/>
        <v>S/A</v>
      </c>
      <c r="Q39" s="49" t="str">
        <f t="shared" si="9"/>
        <v>S/A</v>
      </c>
      <c r="R39" s="49" t="str">
        <f t="shared" si="9"/>
        <v>S/A</v>
      </c>
      <c r="S39" s="49" t="str">
        <f t="shared" si="9"/>
        <v>S/A</v>
      </c>
      <c r="T39" s="49" t="str">
        <f t="shared" si="9"/>
        <v>S/A</v>
      </c>
      <c r="U39" s="49" t="str">
        <f t="shared" si="9"/>
        <v>S/A</v>
      </c>
      <c r="V39" s="49" t="str">
        <f t="shared" si="9"/>
        <v>S/A</v>
      </c>
      <c r="W39" s="49" t="str">
        <f t="shared" si="9"/>
        <v>S/A</v>
      </c>
      <c r="X39" s="49" t="str">
        <f t="shared" si="9"/>
        <v>S/A</v>
      </c>
      <c r="Y39" s="49" t="str">
        <f t="shared" si="9"/>
        <v>S/A</v>
      </c>
      <c r="Z39" s="49" t="str">
        <f t="shared" si="9"/>
        <v>S/A</v>
      </c>
      <c r="AA39" s="49" t="str">
        <f t="shared" si="9"/>
        <v>S/A</v>
      </c>
      <c r="AB39" s="49" t="str">
        <f t="shared" si="9"/>
        <v>S/A</v>
      </c>
      <c r="AC39" s="49" t="str">
        <f t="shared" si="9"/>
        <v>S/A</v>
      </c>
      <c r="AD39" s="49" t="str">
        <f t="shared" si="9"/>
        <v>S/A</v>
      </c>
      <c r="AE39" s="49" t="str">
        <f t="shared" si="9"/>
        <v>Qtrly</v>
      </c>
      <c r="AF39" s="48" t="str">
        <f t="shared" si="9"/>
        <v>S/A</v>
      </c>
      <c r="AG39" s="49" t="str">
        <f t="shared" si="9"/>
        <v>Qtrly</v>
      </c>
      <c r="AH39" s="49" t="str">
        <f t="shared" si="9"/>
        <v>Qtrly</v>
      </c>
      <c r="AI39" s="49" t="str">
        <f t="shared" si="9"/>
        <v>S/A</v>
      </c>
      <c r="AJ39" s="49" t="str">
        <f t="shared" si="9"/>
        <v>S/A</v>
      </c>
      <c r="AK39" s="49" t="str">
        <f t="shared" si="9"/>
        <v>S/A</v>
      </c>
      <c r="AL39" s="49" t="str">
        <f t="shared" si="9"/>
        <v>S/A</v>
      </c>
      <c r="AM39" s="49" t="str">
        <f t="shared" si="9"/>
        <v>S/A</v>
      </c>
      <c r="AN39" s="49" t="str">
        <f t="shared" si="9"/>
        <v>S/A</v>
      </c>
      <c r="AO39" s="49" t="str">
        <f t="shared" si="9"/>
        <v>S/A</v>
      </c>
      <c r="AP39" s="49" t="str">
        <f t="shared" ref="AP39" si="13">AP9</f>
        <v>S/A</v>
      </c>
      <c r="AQ39" s="49" t="str">
        <f t="shared" si="9"/>
        <v>S/A</v>
      </c>
      <c r="AR39" s="49" t="str">
        <f t="shared" si="9"/>
        <v>S/A</v>
      </c>
      <c r="AS39" s="49" t="str">
        <f t="shared" si="9"/>
        <v>S/A</v>
      </c>
      <c r="AT39" s="49" t="str">
        <f t="shared" si="9"/>
        <v>S/A</v>
      </c>
      <c r="AU39" s="49" t="str">
        <f t="shared" ref="AU39" si="14">AU9</f>
        <v>S/A</v>
      </c>
      <c r="AV39" s="49" t="str">
        <f t="shared" si="9"/>
        <v>S/A</v>
      </c>
      <c r="AW39" s="49" t="str">
        <f t="shared" si="9"/>
        <v>Qtrly</v>
      </c>
      <c r="AX39" s="49" t="str">
        <f t="shared" si="9"/>
        <v>S/A</v>
      </c>
      <c r="AY39" s="49" t="str">
        <f t="shared" si="9"/>
        <v>S/A</v>
      </c>
      <c r="AZ39" s="49" t="str">
        <f t="shared" si="9"/>
        <v>S/A</v>
      </c>
      <c r="BA39" s="49" t="str">
        <f t="shared" si="9"/>
        <v>S/A</v>
      </c>
      <c r="BB39" s="49" t="str">
        <f t="shared" si="9"/>
        <v>S/A</v>
      </c>
      <c r="BC39" s="49" t="str">
        <f t="shared" si="9"/>
        <v>S/A</v>
      </c>
      <c r="BD39" s="49" t="str">
        <f t="shared" si="9"/>
        <v>S/A</v>
      </c>
      <c r="BE39" s="48" t="str">
        <f t="shared" si="9"/>
        <v>S/A</v>
      </c>
    </row>
    <row r="40" spans="1:57" x14ac:dyDescent="0.25">
      <c r="A40" s="193" t="str">
        <f t="shared" ref="A40" si="15">A10</f>
        <v>Maturity date</v>
      </c>
      <c r="B40" s="155" t="str">
        <f t="shared" ref="B40:G40" si="16">B10</f>
        <v>15/04/2015</v>
      </c>
      <c r="C40" s="153" t="str">
        <f t="shared" si="16"/>
        <v>15/12/2017</v>
      </c>
      <c r="D40" s="152" t="str">
        <f t="shared" si="16"/>
        <v>15/03/2019</v>
      </c>
      <c r="E40" s="155" t="str">
        <f t="shared" si="16"/>
        <v>15/04/2020</v>
      </c>
      <c r="F40" s="154" t="str">
        <f t="shared" si="16"/>
        <v>15/05/2021</v>
      </c>
      <c r="G40" s="154" t="str">
        <f t="shared" si="16"/>
        <v>15/04/2023</v>
      </c>
      <c r="H40" s="154" t="str">
        <f t="shared" ref="H40" si="17">H10</f>
        <v>15/04/2027</v>
      </c>
      <c r="I40" s="47"/>
      <c r="J40" s="51"/>
      <c r="K40" s="192" t="str">
        <f t="shared" ref="K40:L40" si="18">K10</f>
        <v>Maturity date</v>
      </c>
      <c r="L40" s="155" t="str">
        <f t="shared" si="18"/>
        <v>7/11/2015</v>
      </c>
      <c r="M40" s="152" t="str">
        <f t="shared" ref="M40:BE40" si="19">M10</f>
        <v>10/08/2016</v>
      </c>
      <c r="N40" s="152" t="str">
        <f t="shared" si="19"/>
        <v>15/11/2016</v>
      </c>
      <c r="O40" s="152" t="str">
        <f t="shared" si="19"/>
        <v>17/10/2017</v>
      </c>
      <c r="P40" s="152" t="str">
        <f t="shared" si="19"/>
        <v>13/12/2019</v>
      </c>
      <c r="Q40" s="152" t="str">
        <f t="shared" si="19"/>
        <v>28/05/2021</v>
      </c>
      <c r="R40" s="152" t="str">
        <f t="shared" si="19"/>
        <v>15/03/2016</v>
      </c>
      <c r="S40" s="152" t="str">
        <f t="shared" si="19"/>
        <v>15/09/2016</v>
      </c>
      <c r="T40" s="152" t="str">
        <f t="shared" si="19"/>
        <v>1/11/2019</v>
      </c>
      <c r="U40" s="152" t="str">
        <f t="shared" si="19"/>
        <v>23/06/2020</v>
      </c>
      <c r="V40" s="152" t="str">
        <f t="shared" si="19"/>
        <v>8/03/2023</v>
      </c>
      <c r="W40" s="152" t="str">
        <f t="shared" si="19"/>
        <v>12/10/2016</v>
      </c>
      <c r="X40" s="152" t="str">
        <f t="shared" si="19"/>
        <v>6/03/2019</v>
      </c>
      <c r="Y40" s="152" t="str">
        <f t="shared" si="19"/>
        <v>11/02/2020</v>
      </c>
      <c r="Z40" s="152" t="str">
        <f t="shared" si="19"/>
        <v>6/03/2023</v>
      </c>
      <c r="AA40" s="152" t="str">
        <f t="shared" si="19"/>
        <v>11/06/2020</v>
      </c>
      <c r="AB40" s="152" t="str">
        <f t="shared" si="19"/>
        <v>15/05/2021</v>
      </c>
      <c r="AC40" s="152" t="str">
        <f t="shared" si="19"/>
        <v>13/04/2017</v>
      </c>
      <c r="AD40" s="152" t="str">
        <f t="shared" si="19"/>
        <v>24/05/2018</v>
      </c>
      <c r="AE40" s="152" t="str">
        <f t="shared" si="19"/>
        <v>15/05/2019</v>
      </c>
      <c r="AF40" s="155" t="str">
        <f t="shared" si="19"/>
        <v>27/05/2020</v>
      </c>
      <c r="AG40" s="152" t="str">
        <f t="shared" si="19"/>
        <v>29/06/2015</v>
      </c>
      <c r="AH40" s="152" t="str">
        <f t="shared" si="19"/>
        <v>28/09/2017</v>
      </c>
      <c r="AI40" s="152" t="str">
        <f t="shared" si="19"/>
        <v>20/12/2018</v>
      </c>
      <c r="AJ40" s="152" t="str">
        <f t="shared" si="19"/>
        <v>15/02/2017</v>
      </c>
      <c r="AK40" s="152" t="str">
        <f t="shared" si="19"/>
        <v>30/11/2018</v>
      </c>
      <c r="AL40" s="152" t="str">
        <f t="shared" si="19"/>
        <v>6/09/2019</v>
      </c>
      <c r="AM40" s="152" t="str">
        <f t="shared" si="19"/>
        <v>12/11/2019</v>
      </c>
      <c r="AN40" s="152" t="str">
        <f t="shared" si="19"/>
        <v>10/06/2020</v>
      </c>
      <c r="AO40" s="152" t="str">
        <f t="shared" si="19"/>
        <v>15/03/2023</v>
      </c>
      <c r="AP40" s="152" t="str">
        <f t="shared" ref="AP40" si="20">AP10</f>
        <v>15/03/2028</v>
      </c>
      <c r="AQ40" s="152" t="str">
        <f t="shared" si="19"/>
        <v>15/06/2015</v>
      </c>
      <c r="AR40" s="152" t="str">
        <f t="shared" si="19"/>
        <v>15/06/2015</v>
      </c>
      <c r="AS40" s="152" t="str">
        <f t="shared" si="19"/>
        <v>22/03/2016</v>
      </c>
      <c r="AT40" s="152" t="str">
        <f t="shared" si="19"/>
        <v>25/10/2019</v>
      </c>
      <c r="AU40" s="152" t="str">
        <f t="shared" ref="AU40" si="21">AU10</f>
        <v>25/03/2022</v>
      </c>
      <c r="AV40" s="152" t="str">
        <f t="shared" si="19"/>
        <v>11/07/2017</v>
      </c>
      <c r="AW40" s="152" t="str">
        <f t="shared" si="19"/>
        <v>10/03/2015</v>
      </c>
      <c r="AX40" s="152" t="str">
        <f t="shared" si="19"/>
        <v>4/03/2016</v>
      </c>
      <c r="AY40" s="152" t="str">
        <f t="shared" si="19"/>
        <v>24/10/2017</v>
      </c>
      <c r="AZ40" s="152" t="str">
        <f t="shared" si="19"/>
        <v>25/02/2020</v>
      </c>
      <c r="BA40" s="152" t="str">
        <f t="shared" si="19"/>
        <v>25/02/2022</v>
      </c>
      <c r="BB40" s="152" t="str">
        <f t="shared" si="19"/>
        <v>16/03/2015</v>
      </c>
      <c r="BC40" s="152" t="str">
        <f t="shared" si="19"/>
        <v>16/03/2017</v>
      </c>
      <c r="BD40" s="152" t="str">
        <f t="shared" si="19"/>
        <v>6/12/2019</v>
      </c>
      <c r="BE40" s="155" t="str">
        <f t="shared" si="19"/>
        <v>4/10/2021</v>
      </c>
    </row>
    <row r="41" spans="1:57" x14ac:dyDescent="0.25">
      <c r="A41" s="52">
        <f t="shared" ref="A41:A63" si="22">A11</f>
        <v>42065</v>
      </c>
      <c r="B41" s="56">
        <f t="shared" ref="B41:H50" si="23">IF(AND(B$39="S/A", B11&gt;0), ((1+B11/200)^2-1)*100, IF(AND(B$39="Qtrly", B11&gt;0), ((1+B11/400)^4-1)*100, ""))</f>
        <v>3.5469056399999754</v>
      </c>
      <c r="C41" s="56">
        <f t="shared" si="23"/>
        <v>3.221536040000017</v>
      </c>
      <c r="D41" s="56">
        <f t="shared" si="23"/>
        <v>3.2327121225000033</v>
      </c>
      <c r="E41" s="56">
        <f t="shared" si="23"/>
        <v>3.2642116099999896</v>
      </c>
      <c r="F41" s="56">
        <f t="shared" si="23"/>
        <v>3.3038468225000228</v>
      </c>
      <c r="G41" s="59">
        <f t="shared" si="23"/>
        <v>3.3424730624999954</v>
      </c>
      <c r="H41" s="59">
        <f t="shared" si="23"/>
        <v>3.4116117224999964</v>
      </c>
      <c r="I41" s="57"/>
      <c r="J41" s="57"/>
      <c r="K41" s="58">
        <f t="shared" ref="K41:K63" si="24">A11</f>
        <v>42065</v>
      </c>
      <c r="L41" s="59">
        <f>IF(AND(L$39="S/A", L11&gt;0), ((1+L11/200)^2-1)*100, IF(AND(L$39="Qtrly", L11&gt;0), ((1+L11/400)^4-1)*100, ""))</f>
        <v>4.0114419600000062</v>
      </c>
      <c r="M41" s="59">
        <f t="shared" ref="M41:BE41" si="25">IF(AND(M$39="S/A", M11&gt;0), ((1+M11/200)^2-1)*100, IF(AND(M$39="Qtrly", M11&gt;0), ((1+M11/400)^4-1)*100, ""))</f>
        <v>4.1552919224999929</v>
      </c>
      <c r="N41" s="59">
        <f t="shared" si="25"/>
        <v>4.0573407224999913</v>
      </c>
      <c r="O41" s="59">
        <f t="shared" si="25"/>
        <v>4.127738489999988</v>
      </c>
      <c r="P41" s="59">
        <f t="shared" si="25"/>
        <v>4.3268174024999828</v>
      </c>
      <c r="Q41" s="59">
        <f t="shared" si="25"/>
        <v>4.5189299025000018</v>
      </c>
      <c r="R41" s="59">
        <f t="shared" si="25"/>
        <v>4.2726899599999868</v>
      </c>
      <c r="S41" s="59">
        <f t="shared" si="25"/>
        <v>4.3605264900000273</v>
      </c>
      <c r="T41" s="59">
        <f t="shared" si="25"/>
        <v>4.6365326400000129</v>
      </c>
      <c r="U41" s="59">
        <f t="shared" si="25"/>
        <v>4.851456090000017</v>
      </c>
      <c r="V41" s="59">
        <f t="shared" si="25"/>
        <v>4.967196622500003</v>
      </c>
      <c r="W41" s="59">
        <f t="shared" si="25"/>
        <v>4.3646128100000015</v>
      </c>
      <c r="X41" s="59">
        <f t="shared" si="25"/>
        <v>4.7081492899999855</v>
      </c>
      <c r="Y41" s="59">
        <f t="shared" si="25"/>
        <v>4.8207392399999938</v>
      </c>
      <c r="Z41" s="59">
        <f t="shared" si="25"/>
        <v>5.2624700625000242</v>
      </c>
      <c r="AA41" s="59">
        <f t="shared" si="25"/>
        <v>4.9958855624999909</v>
      </c>
      <c r="AB41" s="59">
        <f t="shared" si="25"/>
        <v>4.9456824899999807</v>
      </c>
      <c r="AC41" s="59">
        <f t="shared" si="25"/>
        <v>4.6007335025000096</v>
      </c>
      <c r="AD41" s="59">
        <f t="shared" si="25"/>
        <v>4.7695544900000275</v>
      </c>
      <c r="AE41" s="59">
        <f t="shared" si="25"/>
        <v>4.7192917739075302</v>
      </c>
      <c r="AF41" s="59">
        <f t="shared" si="25"/>
        <v>4.7716016399999894</v>
      </c>
      <c r="AG41" s="59">
        <f t="shared" si="25"/>
        <v>4.4297393230603443</v>
      </c>
      <c r="AH41" s="59">
        <f t="shared" si="25"/>
        <v>4.6540900401017771</v>
      </c>
      <c r="AI41" s="59">
        <f t="shared" si="25"/>
        <v>4.7971927025000083</v>
      </c>
      <c r="AJ41" s="59">
        <f t="shared" si="25"/>
        <v>3.964533690000005</v>
      </c>
      <c r="AK41" s="59">
        <f t="shared" si="25"/>
        <v>4.0818242025000062</v>
      </c>
      <c r="AL41" s="59">
        <f t="shared" si="25"/>
        <v>4.1808076100000147</v>
      </c>
      <c r="AM41" s="59">
        <f t="shared" si="25"/>
        <v>4.2583944899999837</v>
      </c>
      <c r="AN41" s="59">
        <f t="shared" si="25"/>
        <v>4.2737111024999885</v>
      </c>
      <c r="AO41" s="59">
        <f t="shared" si="25"/>
        <v>4.5281312099999749</v>
      </c>
      <c r="AP41" s="59">
        <f t="shared" ref="AP41" si="26">IF(AND(AP$39="S/A", AP11&gt;0), ((1+AP11/200)^2-1)*100, IF(AND(AP$39="Qtrly", AP11&gt;0), ((1+AP11/400)^4-1)*100, ""))</f>
        <v>4.8934430625000136</v>
      </c>
      <c r="AQ41" s="59">
        <f t="shared" si="25"/>
        <v>4.1869318400000077</v>
      </c>
      <c r="AR41" s="59">
        <f t="shared" si="25"/>
        <v>4.1348816224999974</v>
      </c>
      <c r="AS41" s="59">
        <f t="shared" si="25"/>
        <v>4.1114122500000239</v>
      </c>
      <c r="AT41" s="59">
        <f t="shared" si="25"/>
        <v>4.5383553600000015</v>
      </c>
      <c r="AU41" s="59" t="str">
        <f t="shared" si="25"/>
        <v/>
      </c>
      <c r="AV41" s="59">
        <f t="shared" si="25"/>
        <v>4.2144931025000165</v>
      </c>
      <c r="AW41" s="59">
        <f t="shared" si="25"/>
        <v>4.5258454153318972</v>
      </c>
      <c r="AX41" s="59">
        <f t="shared" si="25"/>
        <v>3.8880755025000102</v>
      </c>
      <c r="AY41" s="59">
        <f t="shared" si="25"/>
        <v>4.0818242025000062</v>
      </c>
      <c r="AZ41" s="59">
        <f t="shared" si="25"/>
        <v>4.3492895224999994</v>
      </c>
      <c r="BA41" s="59">
        <f t="shared" si="25"/>
        <v>4.5823249025000123</v>
      </c>
      <c r="BB41" s="59">
        <f t="shared" si="25"/>
        <v>4.365634402499996</v>
      </c>
      <c r="BC41" s="59">
        <f t="shared" si="25"/>
        <v>4.365634402499996</v>
      </c>
      <c r="BD41" s="59">
        <f t="shared" si="25"/>
        <v>4.7511310399999784</v>
      </c>
      <c r="BE41" s="59">
        <f t="shared" si="25"/>
        <v>4.903685062499985</v>
      </c>
    </row>
    <row r="42" spans="1:57" x14ac:dyDescent="0.25">
      <c r="A42" s="52">
        <f t="shared" si="22"/>
        <v>42066</v>
      </c>
      <c r="B42" s="56">
        <f t="shared" si="23"/>
        <v>3.5601346024999758</v>
      </c>
      <c r="C42" s="56">
        <f t="shared" si="23"/>
        <v>3.2256000000000062</v>
      </c>
      <c r="D42" s="56">
        <f t="shared" si="23"/>
        <v>3.2327121225000033</v>
      </c>
      <c r="E42" s="56">
        <f t="shared" si="23"/>
        <v>3.2570984024999916</v>
      </c>
      <c r="F42" s="56">
        <f t="shared" si="23"/>
        <v>3.3007976900000013</v>
      </c>
      <c r="G42" s="59">
        <f t="shared" si="23"/>
        <v>3.3445062225000211</v>
      </c>
      <c r="H42" s="59">
        <f t="shared" si="23"/>
        <v>3.4248320399999921</v>
      </c>
      <c r="I42" s="57"/>
      <c r="J42" s="57"/>
      <c r="K42" s="58">
        <f t="shared" si="24"/>
        <v>42066</v>
      </c>
      <c r="L42" s="59">
        <f t="shared" ref="L42:BE42" si="27">IF(AND(L$39="S/A", L12&gt;0), ((1+L12/200)^2-1)*100, IF(AND(L$39="Qtrly", L12&gt;0), ((1+L12/400)^4-1)*100, ""))</f>
        <v>4.0206209025000161</v>
      </c>
      <c r="M42" s="59">
        <f t="shared" si="27"/>
        <v>4.1675390624999809</v>
      </c>
      <c r="N42" s="59">
        <f t="shared" si="27"/>
        <v>4.1134529599999858</v>
      </c>
      <c r="O42" s="59">
        <f t="shared" si="27"/>
        <v>4.0981481225000227</v>
      </c>
      <c r="P42" s="59">
        <f t="shared" si="27"/>
        <v>4.3707424399999972</v>
      </c>
      <c r="Q42" s="59">
        <f t="shared" si="27"/>
        <v>4.5639179224999937</v>
      </c>
      <c r="R42" s="59">
        <f t="shared" si="27"/>
        <v>4.2726899599999868</v>
      </c>
      <c r="S42" s="59">
        <f t="shared" si="27"/>
        <v>4.365634402499996</v>
      </c>
      <c r="T42" s="59">
        <f t="shared" si="27"/>
        <v>4.6672224899999781</v>
      </c>
      <c r="U42" s="59">
        <f t="shared" si="27"/>
        <v>4.8944672400000222</v>
      </c>
      <c r="V42" s="59">
        <f t="shared" si="27"/>
        <v>5.0102315024999955</v>
      </c>
      <c r="W42" s="59">
        <f t="shared" si="27"/>
        <v>4.3738073225000118</v>
      </c>
      <c r="X42" s="59">
        <f t="shared" si="27"/>
        <v>4.7449902499999919</v>
      </c>
      <c r="Y42" s="59">
        <f t="shared" si="27"/>
        <v>4.8627200624999922</v>
      </c>
      <c r="Z42" s="59">
        <f t="shared" si="27"/>
        <v>5.31993250249998</v>
      </c>
      <c r="AA42" s="59">
        <f t="shared" si="27"/>
        <v>5.0348268224999826</v>
      </c>
      <c r="AB42" s="59">
        <f t="shared" si="27"/>
        <v>4.993836222499981</v>
      </c>
      <c r="AC42" s="59">
        <f t="shared" si="27"/>
        <v>4.6252808224999775</v>
      </c>
      <c r="AD42" s="59">
        <f t="shared" si="27"/>
        <v>4.7961690000000168</v>
      </c>
      <c r="AE42" s="59">
        <f t="shared" si="27"/>
        <v>4.7596700168166306</v>
      </c>
      <c r="AF42" s="59">
        <f t="shared" si="27"/>
        <v>4.8053825024999774</v>
      </c>
      <c r="AG42" s="59">
        <f t="shared" si="27"/>
        <v>4.4359377153972757</v>
      </c>
      <c r="AH42" s="59">
        <f t="shared" si="27"/>
        <v>4.6778903178114728</v>
      </c>
      <c r="AI42" s="59">
        <f t="shared" si="27"/>
        <v>4.8279061024999903</v>
      </c>
      <c r="AJ42" s="59">
        <f t="shared" si="27"/>
        <v>3.9869667600000103</v>
      </c>
      <c r="AK42" s="59">
        <f t="shared" si="27"/>
        <v>4.1165140624999985</v>
      </c>
      <c r="AL42" s="59">
        <f t="shared" si="27"/>
        <v>4.2216392100000055</v>
      </c>
      <c r="AM42" s="59">
        <f t="shared" si="27"/>
        <v>4.301283839999992</v>
      </c>
      <c r="AN42" s="59">
        <f t="shared" si="27"/>
        <v>4.3206890624999827</v>
      </c>
      <c r="AO42" s="59">
        <f t="shared" si="27"/>
        <v>4.5884609225000039</v>
      </c>
      <c r="AP42" s="59">
        <f t="shared" ref="AP42" si="28">IF(AND(AP$39="S/A", AP12&gt;0), ((1+AP12/200)^2-1)*100, IF(AND(AP$39="Qtrly", AP12&gt;0), ((1+AP12/400)^4-1)*100, ""))</f>
        <v>4.9600249999999901</v>
      </c>
      <c r="AQ42" s="59">
        <f t="shared" si="27"/>
        <v>4.1981600625000004</v>
      </c>
      <c r="AR42" s="59">
        <f t="shared" si="27"/>
        <v>4.1471275624999748</v>
      </c>
      <c r="AS42" s="59">
        <f t="shared" si="27"/>
        <v>4.1195752099999705</v>
      </c>
      <c r="AT42" s="59">
        <f t="shared" si="27"/>
        <v>4.5782343224999966</v>
      </c>
      <c r="AU42" s="59" t="str">
        <f t="shared" si="27"/>
        <v/>
      </c>
      <c r="AV42" s="59">
        <f t="shared" si="27"/>
        <v>4.242058010000016</v>
      </c>
      <c r="AW42" s="59">
        <f t="shared" si="27"/>
        <v>4.659263668236524</v>
      </c>
      <c r="AX42" s="59">
        <f t="shared" si="27"/>
        <v>3.8931718399999982</v>
      </c>
      <c r="AY42" s="59">
        <f t="shared" si="27"/>
        <v>4.1073308899999939</v>
      </c>
      <c r="AZ42" s="59">
        <f t="shared" si="27"/>
        <v>4.3952627600000183</v>
      </c>
      <c r="BA42" s="59">
        <f t="shared" si="27"/>
        <v>4.6355097224999975</v>
      </c>
      <c r="BB42" s="59">
        <f t="shared" si="27"/>
        <v>4.3819805625000319</v>
      </c>
      <c r="BC42" s="59">
        <f t="shared" si="27"/>
        <v>4.3860673024999963</v>
      </c>
      <c r="BD42" s="59">
        <f t="shared" si="27"/>
        <v>4.7941216099999906</v>
      </c>
      <c r="BE42" s="59">
        <f t="shared" si="27"/>
        <v>4.9549025624999965</v>
      </c>
    </row>
    <row r="43" spans="1:57" x14ac:dyDescent="0.25">
      <c r="A43" s="52">
        <f t="shared" si="22"/>
        <v>42067</v>
      </c>
      <c r="B43" s="56">
        <f t="shared" si="23"/>
        <v>3.5642052225000054</v>
      </c>
      <c r="C43" s="56">
        <f t="shared" si="23"/>
        <v>3.2672602025000108</v>
      </c>
      <c r="D43" s="56">
        <f t="shared" si="23"/>
        <v>3.2814875625000184</v>
      </c>
      <c r="E43" s="56">
        <f t="shared" si="23"/>
        <v>3.3221425625000078</v>
      </c>
      <c r="F43" s="56">
        <f t="shared" si="23"/>
        <v>3.3689057024999913</v>
      </c>
      <c r="G43" s="59">
        <f t="shared" si="23"/>
        <v>3.4217811224999783</v>
      </c>
      <c r="H43" s="59">
        <f t="shared" si="23"/>
        <v>3.502136960000013</v>
      </c>
      <c r="I43" s="57"/>
      <c r="J43" s="57"/>
      <c r="K43" s="58">
        <f t="shared" si="24"/>
        <v>42067</v>
      </c>
      <c r="L43" s="59">
        <f t="shared" ref="L43:BE43" si="29">IF(AND(L$39="S/A", L13&gt;0), ((1+L13/200)^2-1)*100, IF(AND(L$39="Qtrly", L13&gt;0), ((1+L13/400)^4-1)*100, ""))</f>
        <v>4.0318401599999998</v>
      </c>
      <c r="M43" s="59">
        <f t="shared" si="29"/>
        <v>4.2022432024999778</v>
      </c>
      <c r="N43" s="59">
        <f t="shared" si="29"/>
        <v>4.1675390624999809</v>
      </c>
      <c r="O43" s="59">
        <f t="shared" si="29"/>
        <v>4.1603948100000121</v>
      </c>
      <c r="P43" s="59">
        <f t="shared" si="29"/>
        <v>4.3727856900000139</v>
      </c>
      <c r="Q43" s="59">
        <f t="shared" si="29"/>
        <v>4.552670010000015</v>
      </c>
      <c r="R43" s="59">
        <f t="shared" si="29"/>
        <v>4.2931137599999891</v>
      </c>
      <c r="S43" s="59">
        <f t="shared" si="29"/>
        <v>4.3768722499999857</v>
      </c>
      <c r="T43" s="59">
        <f t="shared" si="29"/>
        <v>4.6835922499999905</v>
      </c>
      <c r="U43" s="59">
        <f t="shared" si="29"/>
        <v>4.9006124100000159</v>
      </c>
      <c r="V43" s="59">
        <f t="shared" si="29"/>
        <v>5.0440508099999892</v>
      </c>
      <c r="W43" s="59">
        <f t="shared" si="29"/>
        <v>4.3891324099999851</v>
      </c>
      <c r="X43" s="59">
        <f t="shared" si="29"/>
        <v>4.7460137025000071</v>
      </c>
      <c r="Y43" s="59">
        <f t="shared" si="29"/>
        <v>4.8657921600000043</v>
      </c>
      <c r="Z43" s="59">
        <f t="shared" si="29"/>
        <v>5.3332742399999855</v>
      </c>
      <c r="AA43" s="59">
        <f t="shared" si="29"/>
        <v>5.0409761024999833</v>
      </c>
      <c r="AB43" s="59">
        <f t="shared" si="29"/>
        <v>5.0020337024999861</v>
      </c>
      <c r="AC43" s="59">
        <f t="shared" si="29"/>
        <v>4.6314181025000289</v>
      </c>
      <c r="AD43" s="59">
        <f t="shared" si="29"/>
        <v>4.804358760000027</v>
      </c>
      <c r="AE43" s="59">
        <f t="shared" si="29"/>
        <v>4.7482800995668928</v>
      </c>
      <c r="AF43" s="59">
        <f t="shared" si="29"/>
        <v>4.8197154224999927</v>
      </c>
      <c r="AG43" s="59">
        <f t="shared" si="29"/>
        <v>4.4979368159127509</v>
      </c>
      <c r="AH43" s="59">
        <f t="shared" si="29"/>
        <v>4.6820299108950802</v>
      </c>
      <c r="AI43" s="59">
        <f t="shared" si="29"/>
        <v>4.8309776900000045</v>
      </c>
      <c r="AJ43" s="59">
        <f t="shared" si="29"/>
        <v>3.9941050625000196</v>
      </c>
      <c r="AK43" s="59">
        <f t="shared" si="29"/>
        <v>4.1175344400000036</v>
      </c>
      <c r="AL43" s="59">
        <f t="shared" si="29"/>
        <v>4.2236809999999902</v>
      </c>
      <c r="AM43" s="59">
        <f t="shared" si="29"/>
        <v>4.3053690000000255</v>
      </c>
      <c r="AN43" s="59">
        <f t="shared" si="29"/>
        <v>4.3257960000000262</v>
      </c>
      <c r="AO43" s="59">
        <f t="shared" si="29"/>
        <v>4.6038017599999703</v>
      </c>
      <c r="AP43" s="59">
        <f t="shared" ref="AP43" si="30">IF(AND(AP$39="S/A", AP13&gt;0), ((1+AP13/200)^2-1)*100, IF(AND(AP$39="Qtrly", AP13&gt;0), ((1+AP13/400)^4-1)*100, ""))</f>
        <v>4.9835898225000008</v>
      </c>
      <c r="AQ43" s="59">
        <f t="shared" si="29"/>
        <v>4.1746835599999699</v>
      </c>
      <c r="AR43" s="59">
        <f t="shared" si="29"/>
        <v>4.1563124899999915</v>
      </c>
      <c r="AS43" s="59">
        <f t="shared" si="29"/>
        <v>4.127738489999988</v>
      </c>
      <c r="AT43" s="59">
        <f t="shared" si="29"/>
        <v>4.5823249025000123</v>
      </c>
      <c r="AU43" s="59" t="str">
        <f t="shared" si="29"/>
        <v/>
      </c>
      <c r="AV43" s="59">
        <f t="shared" si="29"/>
        <v>4.246142009999998</v>
      </c>
      <c r="AW43" s="59">
        <f t="shared" si="29"/>
        <v>7.0164024564099536</v>
      </c>
      <c r="AX43" s="59">
        <f t="shared" si="29"/>
        <v>3.9054035599999759</v>
      </c>
      <c r="AY43" s="59">
        <f t="shared" si="29"/>
        <v>4.1083512224999952</v>
      </c>
      <c r="AZ43" s="59">
        <f t="shared" si="29"/>
        <v>4.3942410225000117</v>
      </c>
      <c r="BA43" s="59">
        <f t="shared" si="29"/>
        <v>4.6477850624999872</v>
      </c>
      <c r="BB43" s="59">
        <f t="shared" si="29"/>
        <v>4.9057335225000109</v>
      </c>
      <c r="BC43" s="59">
        <f t="shared" si="29"/>
        <v>4.3891324099999851</v>
      </c>
      <c r="BD43" s="59">
        <f t="shared" si="29"/>
        <v>4.7961690000000168</v>
      </c>
      <c r="BE43" s="59">
        <f t="shared" si="29"/>
        <v>4.9620740100000171</v>
      </c>
    </row>
    <row r="44" spans="1:57" x14ac:dyDescent="0.25">
      <c r="A44" s="52">
        <f t="shared" si="22"/>
        <v>42068</v>
      </c>
      <c r="B44" s="56">
        <f t="shared" si="23"/>
        <v>3.5357125625000041</v>
      </c>
      <c r="C44" s="56">
        <f t="shared" si="23"/>
        <v>3.2591307224999921</v>
      </c>
      <c r="D44" s="56">
        <f t="shared" si="23"/>
        <v>3.2743737600000156</v>
      </c>
      <c r="E44" s="56">
        <f t="shared" si="23"/>
        <v>3.3251920099999888</v>
      </c>
      <c r="F44" s="56">
        <f t="shared" si="23"/>
        <v>3.3719558400000071</v>
      </c>
      <c r="G44" s="59">
        <f t="shared" si="23"/>
        <v>3.4238150625000019</v>
      </c>
      <c r="H44" s="59">
        <f t="shared" si="23"/>
        <v>3.4980675599999733</v>
      </c>
      <c r="I44" s="57"/>
      <c r="J44" s="57"/>
      <c r="K44" s="58">
        <f t="shared" si="24"/>
        <v>42068</v>
      </c>
      <c r="L44" s="59">
        <f t="shared" ref="L44:BE44" si="31">IF(AND(L$39="S/A", L14&gt;0), ((1+L14/200)^2-1)*100, IF(AND(L$39="Qtrly", L14&gt;0), ((1+L14/400)^4-1)*100, ""))</f>
        <v>4.0206209025000161</v>
      </c>
      <c r="M44" s="59">
        <f t="shared" si="31"/>
        <v>4.1777455624999904</v>
      </c>
      <c r="N44" s="59">
        <f t="shared" si="31"/>
        <v>4.1216160000000057</v>
      </c>
      <c r="O44" s="59">
        <f t="shared" si="31"/>
        <v>4.1216160000000057</v>
      </c>
      <c r="P44" s="59">
        <f t="shared" si="31"/>
        <v>4.3380531599999994</v>
      </c>
      <c r="Q44" s="59">
        <f t="shared" si="31"/>
        <v>4.5230193224999882</v>
      </c>
      <c r="R44" s="59">
        <f t="shared" si="31"/>
        <v>4.2655421024999862</v>
      </c>
      <c r="S44" s="59">
        <f t="shared" si="31"/>
        <v>4.3482680099999893</v>
      </c>
      <c r="T44" s="59">
        <f t="shared" si="31"/>
        <v>4.6518770025000267</v>
      </c>
      <c r="U44" s="59">
        <f t="shared" si="31"/>
        <v>4.8647681225000072</v>
      </c>
      <c r="V44" s="59">
        <f t="shared" si="31"/>
        <v>5.0297025599999934</v>
      </c>
      <c r="W44" s="59">
        <f t="shared" si="31"/>
        <v>4.3513325624999988</v>
      </c>
      <c r="X44" s="59">
        <f t="shared" si="31"/>
        <v>4.71121912250001</v>
      </c>
      <c r="Y44" s="59">
        <f t="shared" si="31"/>
        <v>4.8289299599999946</v>
      </c>
      <c r="Z44" s="59">
        <f t="shared" si="31"/>
        <v>5.3137750624999924</v>
      </c>
      <c r="AA44" s="59">
        <f t="shared" si="31"/>
        <v>5.0092067600000068</v>
      </c>
      <c r="AB44" s="59">
        <f t="shared" si="31"/>
        <v>4.9753930625000109</v>
      </c>
      <c r="AC44" s="59">
        <f t="shared" si="31"/>
        <v>4.5884609225000039</v>
      </c>
      <c r="AD44" s="59">
        <f t="shared" si="31"/>
        <v>4.7623896225000184</v>
      </c>
      <c r="AE44" s="59">
        <f t="shared" si="31"/>
        <v>4.7255030514033569</v>
      </c>
      <c r="AF44" s="59">
        <f t="shared" si="31"/>
        <v>4.798216409999978</v>
      </c>
      <c r="AG44" s="59">
        <f t="shared" si="31"/>
        <v>4.4328384847388547</v>
      </c>
      <c r="AH44" s="59">
        <f t="shared" si="31"/>
        <v>4.6416741151688701</v>
      </c>
      <c r="AI44" s="59">
        <f t="shared" si="31"/>
        <v>4.7941216099999906</v>
      </c>
      <c r="AJ44" s="59">
        <f t="shared" si="31"/>
        <v>3.9512789225000011</v>
      </c>
      <c r="AK44" s="59">
        <f t="shared" si="31"/>
        <v>4.0818242025000062</v>
      </c>
      <c r="AL44" s="59">
        <f t="shared" si="31"/>
        <v>4.1889732899999865</v>
      </c>
      <c r="AM44" s="59">
        <f t="shared" si="31"/>
        <v>4.2686054400000062</v>
      </c>
      <c r="AN44" s="59">
        <f t="shared" si="31"/>
        <v>4.2910712900000147</v>
      </c>
      <c r="AO44" s="59">
        <f t="shared" si="31"/>
        <v>4.583347559999984</v>
      </c>
      <c r="AP44" s="59">
        <f t="shared" ref="AP44" si="32">IF(AND(AP$39="S/A", AP14&gt;0), ((1+AP14/200)^2-1)*100, IF(AND(AP$39="Qtrly", AP14&gt;0), ((1+AP14/400)^4-1)*100, ""))</f>
        <v>4.9712948025000259</v>
      </c>
      <c r="AQ44" s="59">
        <f t="shared" si="31"/>
        <v>4.2267437225000037</v>
      </c>
      <c r="AR44" s="59">
        <f t="shared" si="31"/>
        <v>4.120595602499999</v>
      </c>
      <c r="AS44" s="59">
        <f t="shared" si="31"/>
        <v>4.0961075625000065</v>
      </c>
      <c r="AT44" s="59">
        <f t="shared" si="31"/>
        <v>4.5485800099999807</v>
      </c>
      <c r="AU44" s="59" t="str">
        <f t="shared" si="31"/>
        <v/>
      </c>
      <c r="AV44" s="59">
        <f t="shared" si="31"/>
        <v>4.2042848024999913</v>
      </c>
      <c r="AW44" s="59">
        <f t="shared" si="31"/>
        <v>8.0936632198524983</v>
      </c>
      <c r="AX44" s="59">
        <f t="shared" si="31"/>
        <v>3.8758448025000058</v>
      </c>
      <c r="AY44" s="59">
        <f t="shared" si="31"/>
        <v>4.0706022500000216</v>
      </c>
      <c r="AZ44" s="59">
        <f t="shared" si="31"/>
        <v>4.3635912224999851</v>
      </c>
      <c r="BA44" s="59">
        <f t="shared" si="31"/>
        <v>4.6211894025000033</v>
      </c>
      <c r="BB44" s="59">
        <f t="shared" si="31"/>
        <v>4.5557375624999841</v>
      </c>
      <c r="BC44" s="59">
        <f t="shared" si="31"/>
        <v>4.3513325624999988</v>
      </c>
      <c r="BD44" s="59">
        <f t="shared" si="31"/>
        <v>4.7623896225000184</v>
      </c>
      <c r="BE44" s="59">
        <f t="shared" si="31"/>
        <v>4.9364628225000207</v>
      </c>
    </row>
    <row r="45" spans="1:57" x14ac:dyDescent="0.25">
      <c r="A45" s="52">
        <f t="shared" si="22"/>
        <v>42069</v>
      </c>
      <c r="B45" s="56">
        <f t="shared" si="23"/>
        <v>3.5387651599999792</v>
      </c>
      <c r="C45" s="56">
        <f t="shared" si="23"/>
        <v>3.2479532100000208</v>
      </c>
      <c r="D45" s="56">
        <f t="shared" si="23"/>
        <v>3.2662439999999959</v>
      </c>
      <c r="E45" s="56">
        <f t="shared" si="23"/>
        <v>3.3160438025000127</v>
      </c>
      <c r="F45" s="56">
        <f t="shared" si="23"/>
        <v>3.3658556100000236</v>
      </c>
      <c r="G45" s="59">
        <f t="shared" si="23"/>
        <v>3.4166963599999933</v>
      </c>
      <c r="H45" s="59">
        <f t="shared" si="23"/>
        <v>3.4919636099999929</v>
      </c>
      <c r="I45" s="57"/>
      <c r="J45" s="57"/>
      <c r="K45" s="58">
        <f t="shared" si="24"/>
        <v>42069</v>
      </c>
      <c r="L45" s="59">
        <f t="shared" ref="L45:BE45" si="33">IF(AND(L$39="S/A", L15&gt;0), ((1+L15/200)^2-1)*100, IF(AND(L$39="Qtrly", L15&gt;0), ((1+L15/400)^4-1)*100, ""))</f>
        <v>4.0083824024999881</v>
      </c>
      <c r="M45" s="59">
        <f t="shared" si="33"/>
        <v>4.1532508025000192</v>
      </c>
      <c r="N45" s="59">
        <f t="shared" si="33"/>
        <v>4.0685619600000056</v>
      </c>
      <c r="O45" s="59">
        <f t="shared" si="33"/>
        <v>4.0706022500000216</v>
      </c>
      <c r="P45" s="59">
        <f t="shared" si="33"/>
        <v>4.3492895224999994</v>
      </c>
      <c r="Q45" s="59">
        <f t="shared" si="33"/>
        <v>4.5352880624999869</v>
      </c>
      <c r="R45" s="59">
        <f t="shared" si="33"/>
        <v>4.2553313024999984</v>
      </c>
      <c r="S45" s="59">
        <f t="shared" si="33"/>
        <v>4.353375622500022</v>
      </c>
      <c r="T45" s="59">
        <f t="shared" si="33"/>
        <v>4.6539230024999823</v>
      </c>
      <c r="U45" s="59">
        <f t="shared" si="33"/>
        <v>4.8791051025000032</v>
      </c>
      <c r="V45" s="59">
        <f t="shared" si="33"/>
        <v>5.0409761024999833</v>
      </c>
      <c r="W45" s="59">
        <f t="shared" si="33"/>
        <v>4.353375622500022</v>
      </c>
      <c r="X45" s="59">
        <f t="shared" si="33"/>
        <v>4.7173589225000034</v>
      </c>
      <c r="Y45" s="59">
        <f t="shared" si="33"/>
        <v>4.8422405624999998</v>
      </c>
      <c r="Z45" s="59">
        <f t="shared" si="33"/>
        <v>5.3301953025000071</v>
      </c>
      <c r="AA45" s="59">
        <f t="shared" si="33"/>
        <v>5.0194544100000238</v>
      </c>
      <c r="AB45" s="59">
        <f t="shared" si="33"/>
        <v>4.988712960000008</v>
      </c>
      <c r="AC45" s="59">
        <f t="shared" si="33"/>
        <v>4.587438240000008</v>
      </c>
      <c r="AD45" s="59">
        <f t="shared" si="33"/>
        <v>4.7664838024999989</v>
      </c>
      <c r="AE45" s="59">
        <f t="shared" si="33"/>
        <v>4.7213621690393781</v>
      </c>
      <c r="AF45" s="59">
        <f t="shared" si="33"/>
        <v>4.8084537600000088</v>
      </c>
      <c r="AG45" s="59">
        <f t="shared" si="33"/>
        <v>4.4194092823064635</v>
      </c>
      <c r="AH45" s="59">
        <f t="shared" si="33"/>
        <v>4.6447779928263433</v>
      </c>
      <c r="AI45" s="59">
        <f t="shared" si="33"/>
        <v>4.8012875625000007</v>
      </c>
      <c r="AJ45" s="59">
        <f t="shared" si="33"/>
        <v>3.9543376399999941</v>
      </c>
      <c r="AK45" s="59">
        <f t="shared" si="33"/>
        <v>4.0859050624999949</v>
      </c>
      <c r="AL45" s="59">
        <f t="shared" si="33"/>
        <v>4.1981600625000004</v>
      </c>
      <c r="AM45" s="59">
        <f t="shared" si="33"/>
        <v>4.2777957225000218</v>
      </c>
      <c r="AN45" s="59">
        <f t="shared" si="33"/>
        <v>4.301283839999992</v>
      </c>
      <c r="AO45" s="59">
        <f t="shared" si="33"/>
        <v>4.598688022499986</v>
      </c>
      <c r="AP45" s="59">
        <f t="shared" ref="AP45" si="34">IF(AND(AP$39="S/A", AP15&gt;0), ((1+AP15/200)^2-1)*100, IF(AND(AP$39="Qtrly", AP15&gt;0), ((1+AP15/400)^4-1)*100, ""))</f>
        <v>4.9876883224999835</v>
      </c>
      <c r="AQ45" s="59">
        <f t="shared" si="33"/>
        <v>4.1471275624999748</v>
      </c>
      <c r="AR45" s="59">
        <f t="shared" si="33"/>
        <v>4.1063105624999929</v>
      </c>
      <c r="AS45" s="59">
        <f t="shared" si="33"/>
        <v>4.0920265024999791</v>
      </c>
      <c r="AT45" s="59">
        <f t="shared" si="33"/>
        <v>4.5557375624999841</v>
      </c>
      <c r="AU45" s="59" t="str">
        <f t="shared" si="33"/>
        <v/>
      </c>
      <c r="AV45" s="59">
        <f t="shared" si="33"/>
        <v>4.2042848024999913</v>
      </c>
      <c r="AW45" s="59">
        <f t="shared" si="33"/>
        <v>8.0936632198524983</v>
      </c>
      <c r="AX45" s="59">
        <f t="shared" si="33"/>
        <v>3.8738064224999924</v>
      </c>
      <c r="AY45" s="59">
        <f t="shared" si="33"/>
        <v>4.0726425599999949</v>
      </c>
      <c r="AZ45" s="59">
        <f t="shared" si="33"/>
        <v>4.3738073225000118</v>
      </c>
      <c r="BA45" s="59">
        <f t="shared" si="33"/>
        <v>4.6375555625000064</v>
      </c>
      <c r="BB45" s="59">
        <f t="shared" si="33"/>
        <v>4.0746828900000143</v>
      </c>
      <c r="BC45" s="59">
        <f t="shared" si="33"/>
        <v>4.3513325624999988</v>
      </c>
      <c r="BD45" s="59">
        <f t="shared" si="33"/>
        <v>4.7726252224999932</v>
      </c>
      <c r="BE45" s="59">
        <f t="shared" si="33"/>
        <v>4.9528536224999975</v>
      </c>
    </row>
    <row r="46" spans="1:57" x14ac:dyDescent="0.25">
      <c r="A46" s="52">
        <f t="shared" si="22"/>
        <v>42072</v>
      </c>
      <c r="B46" s="56">
        <f t="shared" si="23"/>
        <v>3.5621699025000009</v>
      </c>
      <c r="C46" s="56">
        <f t="shared" si="23"/>
        <v>3.3302745225000097</v>
      </c>
      <c r="D46" s="56">
        <f t="shared" si="23"/>
        <v>3.3465394024999817</v>
      </c>
      <c r="E46" s="56">
        <f t="shared" si="23"/>
        <v>3.3943248899999778</v>
      </c>
      <c r="F46" s="56">
        <f t="shared" si="23"/>
        <v>3.4512752099999933</v>
      </c>
      <c r="G46" s="59">
        <f t="shared" si="23"/>
        <v>3.5102760000000233</v>
      </c>
      <c r="H46" s="59">
        <f t="shared" si="23"/>
        <v>3.5815062499999772</v>
      </c>
      <c r="I46" s="57"/>
      <c r="J46" s="57"/>
      <c r="K46" s="58">
        <f t="shared" si="24"/>
        <v>42072</v>
      </c>
      <c r="L46" s="59">
        <f t="shared" ref="L46:BE46" si="35">IF(AND(L$39="S/A", L16&gt;0), ((1+L16/200)^2-1)*100, IF(AND(L$39="Qtrly", L16&gt;0), ((1+L16/400)^4-1)*100, ""))</f>
        <v>4.019601000000006</v>
      </c>
      <c r="M46" s="59">
        <f t="shared" si="35"/>
        <v>4.1746835599999699</v>
      </c>
      <c r="N46" s="59">
        <f t="shared" si="35"/>
        <v>4.0971278400000255</v>
      </c>
      <c r="O46" s="59">
        <f t="shared" si="35"/>
        <v>4.0930467599999965</v>
      </c>
      <c r="P46" s="59">
        <f t="shared" si="35"/>
        <v>4.3942410225000117</v>
      </c>
      <c r="Q46" s="59">
        <f t="shared" si="35"/>
        <v>4.5905063024999748</v>
      </c>
      <c r="R46" s="59">
        <f t="shared" si="35"/>
        <v>4.2910712900000147</v>
      </c>
      <c r="S46" s="59">
        <f t="shared" si="35"/>
        <v>4.3840239224999911</v>
      </c>
      <c r="T46" s="59">
        <f t="shared" si="35"/>
        <v>4.7040562499999883</v>
      </c>
      <c r="U46" s="59">
        <f t="shared" si="35"/>
        <v>4.929292250000028</v>
      </c>
      <c r="V46" s="59">
        <f t="shared" si="35"/>
        <v>5.1096552900000258</v>
      </c>
      <c r="W46" s="59">
        <f t="shared" si="35"/>
        <v>4.3881107025000254</v>
      </c>
      <c r="X46" s="59">
        <f t="shared" si="35"/>
        <v>4.7511310399999784</v>
      </c>
      <c r="Y46" s="59">
        <f t="shared" si="35"/>
        <v>4.8893464024999833</v>
      </c>
      <c r="Z46" s="59">
        <f t="shared" si="35"/>
        <v>5.3948624400000256</v>
      </c>
      <c r="AA46" s="59">
        <f t="shared" si="35"/>
        <v>5.0717252024999881</v>
      </c>
      <c r="AB46" s="59">
        <f t="shared" si="35"/>
        <v>5.0440508099999892</v>
      </c>
      <c r="AC46" s="59">
        <f t="shared" si="35"/>
        <v>4.6048245224999951</v>
      </c>
      <c r="AD46" s="59">
        <f t="shared" si="35"/>
        <v>4.7920742399999883</v>
      </c>
      <c r="AE46" s="59">
        <f t="shared" si="35"/>
        <v>4.7586345314125644</v>
      </c>
      <c r="AF46" s="59">
        <f t="shared" si="35"/>
        <v>4.8565760025000015</v>
      </c>
      <c r="AG46" s="59">
        <f t="shared" si="35"/>
        <v>4.4855347880283114</v>
      </c>
      <c r="AH46" s="59">
        <f t="shared" si="35"/>
        <v>4.6623679371898596</v>
      </c>
      <c r="AI46" s="59">
        <f t="shared" si="35"/>
        <v>4.8320015625000101</v>
      </c>
      <c r="AJ46" s="59">
        <f t="shared" si="35"/>
        <v>3.9716712225000173</v>
      </c>
      <c r="AK46" s="59">
        <f t="shared" si="35"/>
        <v>4.1175344400000036</v>
      </c>
      <c r="AL46" s="59">
        <f t="shared" si="35"/>
        <v>4.2400160399999942</v>
      </c>
      <c r="AM46" s="59">
        <f t="shared" si="35"/>
        <v>4.3227318225000033</v>
      </c>
      <c r="AN46" s="59">
        <f t="shared" si="35"/>
        <v>4.3513325624999988</v>
      </c>
      <c r="AO46" s="59">
        <f t="shared" si="35"/>
        <v>4.6610841599999953</v>
      </c>
      <c r="AP46" s="59">
        <f t="shared" ref="AP46" si="36">IF(AND(AP$39="S/A", AP16&gt;0), ((1+AP16/200)^2-1)*100, IF(AND(AP$39="Qtrly", AP16&gt;0), ((1+AP16/400)^4-1)*100, ""))</f>
        <v>5.0522502500000011</v>
      </c>
      <c r="AQ46" s="59">
        <f t="shared" si="35"/>
        <v>4.1318202500000067</v>
      </c>
      <c r="AR46" s="59">
        <f t="shared" si="35"/>
        <v>4.1256976400000145</v>
      </c>
      <c r="AS46" s="59">
        <f t="shared" si="35"/>
        <v>4.120595602499999</v>
      </c>
      <c r="AT46" s="59">
        <f t="shared" si="35"/>
        <v>4.5997107599999865</v>
      </c>
      <c r="AU46" s="59" t="str">
        <f t="shared" si="35"/>
        <v/>
      </c>
      <c r="AV46" s="59">
        <f t="shared" si="35"/>
        <v>4.222660102500031</v>
      </c>
      <c r="AW46" s="59">
        <f t="shared" si="35"/>
        <v>8.0936632198524983</v>
      </c>
      <c r="AX46" s="59">
        <f t="shared" si="35"/>
        <v>3.9033648900000051</v>
      </c>
      <c r="AY46" s="59">
        <f t="shared" si="35"/>
        <v>4.0910062500000288</v>
      </c>
      <c r="AZ46" s="59">
        <f t="shared" si="35"/>
        <v>4.4228515625000187</v>
      </c>
      <c r="BA46" s="59">
        <f t="shared" si="35"/>
        <v>4.6948472024999743</v>
      </c>
      <c r="BB46" s="59">
        <f t="shared" si="35"/>
        <v>4.7419199225000153</v>
      </c>
      <c r="BC46" s="59">
        <f t="shared" si="35"/>
        <v>4.3686992099999822</v>
      </c>
      <c r="BD46" s="59">
        <f t="shared" si="35"/>
        <v>4.8176678025000141</v>
      </c>
      <c r="BE46" s="59">
        <f t="shared" si="35"/>
        <v>5.0102315024999955</v>
      </c>
    </row>
    <row r="47" spans="1:57" x14ac:dyDescent="0.25">
      <c r="A47" s="52">
        <f t="shared" si="22"/>
        <v>42073</v>
      </c>
      <c r="B47" s="56">
        <f t="shared" si="23"/>
        <v>3.5397827024999939</v>
      </c>
      <c r="C47" s="56">
        <f t="shared" si="23"/>
        <v>3.3007976900000013</v>
      </c>
      <c r="D47" s="56">
        <f t="shared" si="23"/>
        <v>3.3241755225000169</v>
      </c>
      <c r="E47" s="56">
        <f t="shared" si="23"/>
        <v>3.3902576100000026</v>
      </c>
      <c r="F47" s="56">
        <f t="shared" si="23"/>
        <v>3.4319510225000016</v>
      </c>
      <c r="G47" s="59">
        <f t="shared" si="23"/>
        <v>3.4929809224999886</v>
      </c>
      <c r="H47" s="59">
        <f t="shared" si="23"/>
        <v>3.58048850249999</v>
      </c>
      <c r="I47" s="57"/>
      <c r="J47" s="57"/>
      <c r="K47" s="58">
        <f t="shared" si="24"/>
        <v>42073</v>
      </c>
      <c r="L47" s="59">
        <f t="shared" ref="L47:BE47" si="37">IF(AND(L$39="S/A", L17&gt;0), ((1+L17/200)^2-1)*100, IF(AND(L$39="Qtrly", L17&gt;0), ((1+L17/400)^4-1)*100, ""))</f>
        <v>3.9890062499999823</v>
      </c>
      <c r="M47" s="59">
        <f t="shared" si="37"/>
        <v>4.1573330625000127</v>
      </c>
      <c r="N47" s="59">
        <f t="shared" si="37"/>
        <v>4.0512203024999804</v>
      </c>
      <c r="O47" s="59">
        <f t="shared" si="37"/>
        <v>4.0889657599999962</v>
      </c>
      <c r="P47" s="59">
        <f t="shared" si="37"/>
        <v>4.3452035025000058</v>
      </c>
      <c r="Q47" s="59">
        <f t="shared" si="37"/>
        <v>4.5383553600000015</v>
      </c>
      <c r="R47" s="59">
        <f t="shared" si="37"/>
        <v>4.2573734225000326</v>
      </c>
      <c r="S47" s="59">
        <f t="shared" si="37"/>
        <v>4.3411175624999743</v>
      </c>
      <c r="T47" s="59">
        <f t="shared" si="37"/>
        <v>4.6723379025000122</v>
      </c>
      <c r="U47" s="59">
        <f t="shared" si="37"/>
        <v>4.880129210000006</v>
      </c>
      <c r="V47" s="59">
        <f t="shared" si="37"/>
        <v>5.0676250625000252</v>
      </c>
      <c r="W47" s="59">
        <f t="shared" si="37"/>
        <v>4.3411175624999743</v>
      </c>
      <c r="X47" s="59">
        <f t="shared" si="37"/>
        <v>4.6948472024999743</v>
      </c>
      <c r="Y47" s="59">
        <f t="shared" si="37"/>
        <v>4.8412166399999901</v>
      </c>
      <c r="Z47" s="59">
        <f t="shared" si="37"/>
        <v>5.3312216100000143</v>
      </c>
      <c r="AA47" s="59">
        <f t="shared" si="37"/>
        <v>5.0276528899999784</v>
      </c>
      <c r="AB47" s="59">
        <f t="shared" si="37"/>
        <v>4.9928115599999767</v>
      </c>
      <c r="AC47" s="59">
        <f t="shared" si="37"/>
        <v>4.5567600899999894</v>
      </c>
      <c r="AD47" s="59">
        <f t="shared" si="37"/>
        <v>4.7501075624999833</v>
      </c>
      <c r="AE47" s="59">
        <f t="shared" si="37"/>
        <v>4.7110105003745018</v>
      </c>
      <c r="AF47" s="59">
        <f t="shared" si="37"/>
        <v>4.8156202024999928</v>
      </c>
      <c r="AG47" s="59">
        <f t="shared" si="37"/>
        <v>4.4297393230603443</v>
      </c>
      <c r="AH47" s="59">
        <f t="shared" si="37"/>
        <v>4.6116735241764184</v>
      </c>
      <c r="AI47" s="59">
        <f t="shared" si="37"/>
        <v>4.7879795600000108</v>
      </c>
      <c r="AJ47" s="59">
        <f t="shared" si="37"/>
        <v>3.925791359999975</v>
      </c>
      <c r="AK47" s="59">
        <f t="shared" si="37"/>
        <v>4.0726425599999949</v>
      </c>
      <c r="AL47" s="59">
        <f t="shared" si="37"/>
        <v>4.1910147599999892</v>
      </c>
      <c r="AM47" s="59">
        <f t="shared" si="37"/>
        <v>4.2726899599999868</v>
      </c>
      <c r="AN47" s="59">
        <f t="shared" si="37"/>
        <v>4.301283839999992</v>
      </c>
      <c r="AO47" s="59">
        <f t="shared" si="37"/>
        <v>4.6027790025000126</v>
      </c>
      <c r="AP47" s="59">
        <f t="shared" ref="AP47" si="38">IF(AND(AP$39="S/A", AP17&gt;0), ((1+AP17/200)^2-1)*100, IF(AND(AP$39="Qtrly", AP17&gt;0), ((1+AP17/400)^4-1)*100, ""))</f>
        <v>4.9866636899999817</v>
      </c>
      <c r="AQ47" s="59">
        <f t="shared" si="37"/>
        <v>4.132840702500018</v>
      </c>
      <c r="AR47" s="59">
        <f t="shared" si="37"/>
        <v>4.1154936899999939</v>
      </c>
      <c r="AS47" s="59">
        <f t="shared" si="37"/>
        <v>4.0879455225000028</v>
      </c>
      <c r="AT47" s="59">
        <f t="shared" si="37"/>
        <v>4.5536925225000191</v>
      </c>
      <c r="AU47" s="59" t="str">
        <f t="shared" si="37"/>
        <v/>
      </c>
      <c r="AV47" s="59">
        <f t="shared" si="37"/>
        <v>4.1746835599999699</v>
      </c>
      <c r="AW47" s="59" t="str">
        <f t="shared" si="37"/>
        <v/>
      </c>
      <c r="AX47" s="59">
        <f t="shared" si="37"/>
        <v>3.8666722499999917</v>
      </c>
      <c r="AY47" s="59">
        <f t="shared" si="37"/>
        <v>4.0573407224999913</v>
      </c>
      <c r="AZ47" s="59">
        <f t="shared" si="37"/>
        <v>4.3840239224999911</v>
      </c>
      <c r="BA47" s="59">
        <f t="shared" si="37"/>
        <v>4.6477850624999872</v>
      </c>
      <c r="BB47" s="59">
        <f t="shared" si="37"/>
        <v>4.8852498225000041</v>
      </c>
      <c r="BC47" s="59">
        <f t="shared" si="37"/>
        <v>4.3166036025000132</v>
      </c>
      <c r="BD47" s="59">
        <f t="shared" si="37"/>
        <v>4.7695544900000275</v>
      </c>
      <c r="BE47" s="59">
        <f t="shared" si="37"/>
        <v>4.9569515225000194</v>
      </c>
    </row>
    <row r="48" spans="1:57" x14ac:dyDescent="0.25">
      <c r="A48" s="52">
        <f t="shared" si="22"/>
        <v>42074</v>
      </c>
      <c r="B48" s="56">
        <f t="shared" si="23"/>
        <v>3.5357125625000041</v>
      </c>
      <c r="C48" s="56">
        <f t="shared" si="23"/>
        <v>3.2286480224999803</v>
      </c>
      <c r="D48" s="56">
        <f t="shared" si="23"/>
        <v>3.2550661025000149</v>
      </c>
      <c r="E48" s="56">
        <f t="shared" si="23"/>
        <v>3.3272250000000003</v>
      </c>
      <c r="F48" s="56">
        <f t="shared" si="23"/>
        <v>3.3668723024999903</v>
      </c>
      <c r="G48" s="59">
        <f t="shared" si="23"/>
        <v>3.4339850625000112</v>
      </c>
      <c r="H48" s="59">
        <f t="shared" si="23"/>
        <v>3.5235026225000077</v>
      </c>
      <c r="I48" s="57"/>
      <c r="J48" s="57"/>
      <c r="K48" s="58">
        <f t="shared" si="24"/>
        <v>42074</v>
      </c>
      <c r="L48" s="59">
        <f t="shared" ref="L48:BE48" si="39">IF(AND(L$39="S/A", L18&gt;0), ((1+L18/200)^2-1)*100, IF(AND(L$39="Qtrly", L18&gt;0), ((1+L18/400)^4-1)*100, ""))</f>
        <v>4.016541322499978</v>
      </c>
      <c r="M48" s="59">
        <f t="shared" si="39"/>
        <v>4.1532508025000192</v>
      </c>
      <c r="N48" s="59">
        <f t="shared" si="39"/>
        <v>4.0787636099999913</v>
      </c>
      <c r="O48" s="59">
        <f t="shared" si="39"/>
        <v>4.0920265024999791</v>
      </c>
      <c r="P48" s="59">
        <f t="shared" si="39"/>
        <v>4.3349888024999839</v>
      </c>
      <c r="Q48" s="59">
        <f t="shared" si="39"/>
        <v>4.5271088225000256</v>
      </c>
      <c r="R48" s="59">
        <f t="shared" si="39"/>
        <v>4.270647690000029</v>
      </c>
      <c r="S48" s="59">
        <f t="shared" si="39"/>
        <v>4.3390746225000054</v>
      </c>
      <c r="T48" s="59">
        <f t="shared" si="39"/>
        <v>4.6528999999999821</v>
      </c>
      <c r="U48" s="59">
        <f t="shared" si="39"/>
        <v>4.8678402499999773</v>
      </c>
      <c r="V48" s="59">
        <f t="shared" si="39"/>
        <v>5.0368765625000034</v>
      </c>
      <c r="W48" s="59">
        <f t="shared" si="39"/>
        <v>4.3482680099999893</v>
      </c>
      <c r="X48" s="59">
        <f t="shared" si="39"/>
        <v>4.6958704099999915</v>
      </c>
      <c r="Y48" s="59">
        <f t="shared" si="39"/>
        <v>4.8299538224999994</v>
      </c>
      <c r="Z48" s="59">
        <f t="shared" si="39"/>
        <v>5.3127488399999923</v>
      </c>
      <c r="AA48" s="59">
        <f t="shared" si="39"/>
        <v>5.0102315024999955</v>
      </c>
      <c r="AB48" s="59">
        <f t="shared" si="39"/>
        <v>4.9794914024999803</v>
      </c>
      <c r="AC48" s="59">
        <f t="shared" si="39"/>
        <v>4.5680082225000085</v>
      </c>
      <c r="AD48" s="59">
        <f t="shared" si="39"/>
        <v>4.738849639999998</v>
      </c>
      <c r="AE48" s="59">
        <f t="shared" si="39"/>
        <v>4.6996245512615165</v>
      </c>
      <c r="AF48" s="59">
        <f t="shared" si="39"/>
        <v>4.7900268900000098</v>
      </c>
      <c r="AG48" s="59">
        <f t="shared" si="39"/>
        <v>4.5031046533672292</v>
      </c>
      <c r="AH48" s="59">
        <f t="shared" si="39"/>
        <v>4.6178800136736475</v>
      </c>
      <c r="AI48" s="59">
        <f t="shared" si="39"/>
        <v>4.7767196025000125</v>
      </c>
      <c r="AJ48" s="59">
        <f t="shared" si="39"/>
        <v>3.9329275624999882</v>
      </c>
      <c r="AK48" s="59">
        <f t="shared" si="39"/>
        <v>4.0655015624999846</v>
      </c>
      <c r="AL48" s="59">
        <f t="shared" si="39"/>
        <v>4.1808076100000147</v>
      </c>
      <c r="AM48" s="59">
        <f t="shared" si="39"/>
        <v>4.2655421024999862</v>
      </c>
      <c r="AN48" s="59">
        <f t="shared" si="39"/>
        <v>4.2941350024999991</v>
      </c>
      <c r="AO48" s="59">
        <f t="shared" si="39"/>
        <v>4.5843702224999783</v>
      </c>
      <c r="AP48" s="59">
        <f t="shared" ref="AP48" si="40">IF(AND(AP$39="S/A", AP18&gt;0), ((1+AP18/200)^2-1)*100, IF(AND(AP$39="Qtrly", AP18&gt;0), ((1+AP18/400)^4-1)*100, ""))</f>
        <v>4.9743684899999918</v>
      </c>
      <c r="AQ48" s="59">
        <f t="shared" si="39"/>
        <v>4.1706009599999927</v>
      </c>
      <c r="AR48" s="59">
        <f t="shared" si="39"/>
        <v>4.1665184400000221</v>
      </c>
      <c r="AS48" s="59">
        <f t="shared" si="39"/>
        <v>4.1063105624999929</v>
      </c>
      <c r="AT48" s="59">
        <f t="shared" si="39"/>
        <v>4.543467622499997</v>
      </c>
      <c r="AU48" s="59" t="str">
        <f t="shared" si="39"/>
        <v/>
      </c>
      <c r="AV48" s="59">
        <f t="shared" si="39"/>
        <v>4.1828489999999885</v>
      </c>
      <c r="AW48" s="59" t="str">
        <f t="shared" si="39"/>
        <v/>
      </c>
      <c r="AX48" s="59">
        <f t="shared" si="39"/>
        <v>3.8850177599999869</v>
      </c>
      <c r="AY48" s="59">
        <f t="shared" si="39"/>
        <v>4.0797838025000033</v>
      </c>
      <c r="AZ48" s="59">
        <f t="shared" si="39"/>
        <v>4.3819805625000319</v>
      </c>
      <c r="BA48" s="59">
        <f t="shared" si="39"/>
        <v>4.6426702500000028</v>
      </c>
      <c r="BB48" s="59">
        <f t="shared" si="39"/>
        <v>7.344104490000003</v>
      </c>
      <c r="BC48" s="59">
        <f t="shared" si="39"/>
        <v>4.3298816399999884</v>
      </c>
      <c r="BD48" s="59">
        <f t="shared" si="39"/>
        <v>4.7582955225000001</v>
      </c>
      <c r="BE48" s="59">
        <f t="shared" si="39"/>
        <v>4.9385116024999842</v>
      </c>
    </row>
    <row r="49" spans="1:57" x14ac:dyDescent="0.25">
      <c r="A49" s="52">
        <f t="shared" si="22"/>
        <v>42075</v>
      </c>
      <c r="B49" s="56">
        <f t="shared" si="23"/>
        <v>3.5570816899999969</v>
      </c>
      <c r="C49" s="56">
        <f t="shared" si="23"/>
        <v>3.2134083600000141</v>
      </c>
      <c r="D49" s="56">
        <f t="shared" si="23"/>
        <v>3.235760249999986</v>
      </c>
      <c r="E49" s="56">
        <f t="shared" si="23"/>
        <v>3.2987649599999891</v>
      </c>
      <c r="F49" s="56">
        <f t="shared" si="23"/>
        <v>3.3445062225000211</v>
      </c>
      <c r="G49" s="59">
        <f t="shared" si="23"/>
        <v>3.4095779024999828</v>
      </c>
      <c r="H49" s="59">
        <f t="shared" si="23"/>
        <v>3.5001022499999923</v>
      </c>
      <c r="I49" s="57"/>
      <c r="J49" s="57"/>
      <c r="K49" s="58">
        <f t="shared" si="24"/>
        <v>42075</v>
      </c>
      <c r="L49" s="59">
        <f t="shared" ref="L49:BE49" si="41">IF(AND(L$39="S/A", L19&gt;0), ((1+L19/200)^2-1)*100, IF(AND(L$39="Qtrly", L19&gt;0), ((1+L19/400)^4-1)*100, ""))</f>
        <v>4.012461822500013</v>
      </c>
      <c r="M49" s="59">
        <f t="shared" si="41"/>
        <v>4.1461070400000244</v>
      </c>
      <c r="N49" s="59">
        <f t="shared" si="41"/>
        <v>4.0522403600000034</v>
      </c>
      <c r="O49" s="59">
        <f t="shared" si="41"/>
        <v>4.0369400224999907</v>
      </c>
      <c r="P49" s="59">
        <f t="shared" si="41"/>
        <v>4.3411175624999743</v>
      </c>
      <c r="Q49" s="59">
        <f t="shared" si="41"/>
        <v>4.5209746024999831</v>
      </c>
      <c r="R49" s="59">
        <f t="shared" si="41"/>
        <v>4.2726899599999868</v>
      </c>
      <c r="S49" s="59">
        <f t="shared" si="41"/>
        <v>4.3482680099999893</v>
      </c>
      <c r="T49" s="59">
        <f t="shared" si="41"/>
        <v>4.6559690225000061</v>
      </c>
      <c r="U49" s="59">
        <f t="shared" si="41"/>
        <v>4.8739846400000175</v>
      </c>
      <c r="V49" s="59">
        <f t="shared" si="41"/>
        <v>5.0204792024999723</v>
      </c>
      <c r="W49" s="59">
        <f t="shared" si="41"/>
        <v>4.3584833599999984</v>
      </c>
      <c r="X49" s="59">
        <f t="shared" si="41"/>
        <v>4.7091725624999858</v>
      </c>
      <c r="Y49" s="59">
        <f t="shared" si="41"/>
        <v>4.8432644900000099</v>
      </c>
      <c r="Z49" s="59">
        <f t="shared" si="41"/>
        <v>5.3076178024999976</v>
      </c>
      <c r="AA49" s="59">
        <f t="shared" si="41"/>
        <v>5.0256032400000095</v>
      </c>
      <c r="AB49" s="59">
        <f t="shared" si="41"/>
        <v>4.9835898225000008</v>
      </c>
      <c r="AC49" s="59">
        <f t="shared" si="41"/>
        <v>4.5731212099999974</v>
      </c>
      <c r="AD49" s="59">
        <f t="shared" si="41"/>
        <v>4.7654602499999976</v>
      </c>
      <c r="AE49" s="59">
        <f t="shared" si="41"/>
        <v>4.7099753757191332</v>
      </c>
      <c r="AF49" s="59">
        <f t="shared" si="41"/>
        <v>4.7920742399999883</v>
      </c>
      <c r="AG49" s="59">
        <f t="shared" si="41"/>
        <v>4.4235412066386592</v>
      </c>
      <c r="AH49" s="59">
        <f t="shared" si="41"/>
        <v>4.6365011391810151</v>
      </c>
      <c r="AI49" s="59">
        <f t="shared" si="41"/>
        <v>4.7859322499999912</v>
      </c>
      <c r="AJ49" s="59">
        <f t="shared" si="41"/>
        <v>3.9410835224999996</v>
      </c>
      <c r="AK49" s="59">
        <f t="shared" si="41"/>
        <v>4.0818242025000062</v>
      </c>
      <c r="AL49" s="59">
        <f t="shared" si="41"/>
        <v>4.196118522499992</v>
      </c>
      <c r="AM49" s="59">
        <f t="shared" si="41"/>
        <v>4.270647690000029</v>
      </c>
      <c r="AN49" s="59">
        <f t="shared" si="41"/>
        <v>4.3002625624999791</v>
      </c>
      <c r="AO49" s="59">
        <f t="shared" si="41"/>
        <v>4.5772116899999826</v>
      </c>
      <c r="AP49" s="59">
        <f t="shared" ref="AP49" si="42">IF(AND(AP$39="S/A", AP19&gt;0), ((1+AP19/200)^2-1)*100, IF(AND(AP$39="Qtrly", AP19&gt;0), ((1+AP19/400)^4-1)*100, ""))</f>
        <v>4.9702702500000084</v>
      </c>
      <c r="AQ49" s="59">
        <f t="shared" si="41"/>
        <v>4.1287589224999977</v>
      </c>
      <c r="AR49" s="59">
        <f t="shared" si="41"/>
        <v>4.1267180624999789</v>
      </c>
      <c r="AS49" s="59">
        <f t="shared" si="41"/>
        <v>4.1134529599999858</v>
      </c>
      <c r="AT49" s="59">
        <f t="shared" si="41"/>
        <v>4.4811065599999811</v>
      </c>
      <c r="AU49" s="59" t="str">
        <f t="shared" si="41"/>
        <v/>
      </c>
      <c r="AV49" s="59">
        <f t="shared" si="41"/>
        <v>4.1848904100000084</v>
      </c>
      <c r="AW49" s="59" t="str">
        <f t="shared" si="41"/>
        <v/>
      </c>
      <c r="AX49" s="59">
        <f t="shared" si="41"/>
        <v>3.8809408400000134</v>
      </c>
      <c r="AY49" s="59">
        <f t="shared" si="41"/>
        <v>4.0950872900000101</v>
      </c>
      <c r="AZ49" s="59">
        <f t="shared" si="41"/>
        <v>4.3789155600000074</v>
      </c>
      <c r="BA49" s="59">
        <f t="shared" si="41"/>
        <v>4.6406243599999897</v>
      </c>
      <c r="BB49" s="59">
        <f t="shared" si="41"/>
        <v>7.344104490000003</v>
      </c>
      <c r="BC49" s="59">
        <f t="shared" si="41"/>
        <v>4.3400960900000118</v>
      </c>
      <c r="BD49" s="59">
        <f t="shared" si="41"/>
        <v>4.7593190399999985</v>
      </c>
      <c r="BE49" s="59">
        <f t="shared" si="41"/>
        <v>4.9323653224999875</v>
      </c>
    </row>
    <row r="50" spans="1:57" x14ac:dyDescent="0.25">
      <c r="A50" s="52">
        <f t="shared" si="22"/>
        <v>42076</v>
      </c>
      <c r="B50" s="56">
        <f t="shared" si="23"/>
        <v>3.5519936025000254</v>
      </c>
      <c r="C50" s="56">
        <f t="shared" si="23"/>
        <v>3.235760249999986</v>
      </c>
      <c r="D50" s="56">
        <f t="shared" si="23"/>
        <v>3.2591307224999921</v>
      </c>
      <c r="E50" s="56">
        <f t="shared" si="23"/>
        <v>3.3221425625000078</v>
      </c>
      <c r="F50" s="56">
        <f t="shared" si="23"/>
        <v>3.3668723024999903</v>
      </c>
      <c r="G50" s="59">
        <f t="shared" si="23"/>
        <v>3.4319510225000016</v>
      </c>
      <c r="H50" s="59">
        <f t="shared" si="23"/>
        <v>3.5224851599999996</v>
      </c>
      <c r="I50" s="57"/>
      <c r="J50" s="57"/>
      <c r="K50" s="58">
        <f t="shared" si="24"/>
        <v>42076</v>
      </c>
      <c r="L50" s="59">
        <f t="shared" ref="L50:BE50" si="43">IF(AND(L$39="S/A", L20&gt;0), ((1+L20/200)^2-1)*100, IF(AND(L$39="Qtrly", L20&gt;0), ((1+L20/400)^4-1)*100, ""))</f>
        <v>4.0155214399999695</v>
      </c>
      <c r="M50" s="59">
        <f t="shared" si="43"/>
        <v>4.1573330625000127</v>
      </c>
      <c r="N50" s="59">
        <f t="shared" si="43"/>
        <v>4.0430600224999891</v>
      </c>
      <c r="O50" s="59">
        <f t="shared" si="43"/>
        <v>4.1093715599999969</v>
      </c>
      <c r="P50" s="59">
        <f t="shared" si="43"/>
        <v>4.3543971599999676</v>
      </c>
      <c r="Q50" s="59">
        <f t="shared" si="43"/>
        <v>4.5322208099999983</v>
      </c>
      <c r="R50" s="59">
        <f t="shared" si="43"/>
        <v>4.2716688224999855</v>
      </c>
      <c r="S50" s="59">
        <f t="shared" si="43"/>
        <v>4.3492895224999994</v>
      </c>
      <c r="T50" s="59">
        <f t="shared" si="43"/>
        <v>4.6580150625000094</v>
      </c>
      <c r="U50" s="59">
        <f t="shared" si="43"/>
        <v>4.8770569024999988</v>
      </c>
      <c r="V50" s="59">
        <f t="shared" si="43"/>
        <v>5.0235536099999978</v>
      </c>
      <c r="W50" s="59">
        <f t="shared" si="43"/>
        <v>4.3543971599999676</v>
      </c>
      <c r="X50" s="59">
        <f t="shared" si="43"/>
        <v>4.7214522225000222</v>
      </c>
      <c r="Y50" s="59">
        <f t="shared" si="43"/>
        <v>4.8463363025000206</v>
      </c>
      <c r="Z50" s="59">
        <f t="shared" si="43"/>
        <v>5.3137750624999924</v>
      </c>
      <c r="AA50" s="59">
        <f t="shared" si="43"/>
        <v>5.0297025599999934</v>
      </c>
      <c r="AB50" s="59">
        <f t="shared" si="43"/>
        <v>4.9907622500000137</v>
      </c>
      <c r="AC50" s="59">
        <f t="shared" si="43"/>
        <v>4.5823249025000123</v>
      </c>
      <c r="AD50" s="59">
        <f t="shared" si="43"/>
        <v>4.7705780624999861</v>
      </c>
      <c r="AE50" s="59">
        <f t="shared" si="43"/>
        <v>4.720326967635935</v>
      </c>
      <c r="AF50" s="59">
        <f t="shared" si="43"/>
        <v>4.798216409999978</v>
      </c>
      <c r="AG50" s="59">
        <f t="shared" si="43"/>
        <v>4.4028828111833729</v>
      </c>
      <c r="AH50" s="59">
        <f t="shared" si="43"/>
        <v>4.6396049017576768</v>
      </c>
      <c r="AI50" s="59">
        <f t="shared" si="43"/>
        <v>4.7900268900000098</v>
      </c>
      <c r="AJ50" s="59">
        <f t="shared" si="43"/>
        <v>3.9492398024999931</v>
      </c>
      <c r="AK50" s="59">
        <f t="shared" si="43"/>
        <v>4.0920265024999791</v>
      </c>
      <c r="AL50" s="59">
        <f t="shared" si="43"/>
        <v>4.2073472400000034</v>
      </c>
      <c r="AM50" s="59">
        <f t="shared" si="43"/>
        <v>4.2818804224999951</v>
      </c>
      <c r="AN50" s="59">
        <f t="shared" si="43"/>
        <v>4.3094542399999991</v>
      </c>
      <c r="AO50" s="59">
        <f t="shared" si="43"/>
        <v>4.587438240000008</v>
      </c>
      <c r="AP50" s="59">
        <f t="shared" ref="AP50" si="44">IF(AND(AP$39="S/A", AP20&gt;0), ((1+AP20/200)^2-1)*100, IF(AND(AP$39="Qtrly", AP20&gt;0), ((1+AP20/400)^4-1)*100, ""))</f>
        <v>4.9764176400000082</v>
      </c>
      <c r="AQ50" s="59">
        <f t="shared" si="43"/>
        <v>4.1073308899999939</v>
      </c>
      <c r="AR50" s="59">
        <f t="shared" si="43"/>
        <v>4.1073308899999939</v>
      </c>
      <c r="AS50" s="59">
        <f t="shared" si="43"/>
        <v>4.1063105624999929</v>
      </c>
      <c r="AT50" s="59">
        <f t="shared" si="43"/>
        <v>4.4841730625000187</v>
      </c>
      <c r="AU50" s="59" t="str">
        <f t="shared" si="43"/>
        <v/>
      </c>
      <c r="AV50" s="59">
        <f t="shared" si="43"/>
        <v>4.1879525625000191</v>
      </c>
      <c r="AW50" s="59" t="str">
        <f t="shared" si="43"/>
        <v/>
      </c>
      <c r="AX50" s="59">
        <f t="shared" si="43"/>
        <v>3.8768640000000243</v>
      </c>
      <c r="AY50" s="59">
        <f t="shared" si="43"/>
        <v>4.0991684099999759</v>
      </c>
      <c r="AZ50" s="59">
        <f t="shared" si="43"/>
        <v>4.3911758399999945</v>
      </c>
      <c r="BA50" s="59">
        <f t="shared" si="43"/>
        <v>4.643693202500021</v>
      </c>
      <c r="BB50" s="59">
        <f t="shared" si="43"/>
        <v>7.344104490000003</v>
      </c>
      <c r="BC50" s="59">
        <f t="shared" si="43"/>
        <v>4.3441820099999973</v>
      </c>
      <c r="BD50" s="59">
        <f t="shared" si="43"/>
        <v>4.7736488099999974</v>
      </c>
      <c r="BE50" s="59">
        <f t="shared" si="43"/>
        <v>4.9385116024999842</v>
      </c>
    </row>
    <row r="51" spans="1:57" x14ac:dyDescent="0.25">
      <c r="A51" s="52">
        <f t="shared" si="22"/>
        <v>42079</v>
      </c>
      <c r="B51" s="56">
        <f t="shared" ref="B51:H60" si="45">IF(AND(B$39="S/A", B21&gt;0), ((1+B21/200)^2-1)*100, IF(AND(B$39="Qtrly", B21&gt;0), ((1+B21/400)^4-1)*100, ""))</f>
        <v>3.5418178025000024</v>
      </c>
      <c r="C51" s="56">
        <f t="shared" si="45"/>
        <v>3.2367763024999885</v>
      </c>
      <c r="D51" s="56">
        <f t="shared" si="45"/>
        <v>3.2570984024999916</v>
      </c>
      <c r="E51" s="56">
        <f t="shared" si="45"/>
        <v>3.3129944899999986</v>
      </c>
      <c r="F51" s="56">
        <f t="shared" si="45"/>
        <v>3.3587389025000247</v>
      </c>
      <c r="G51" s="59">
        <f t="shared" si="45"/>
        <v>3.4248320399999921</v>
      </c>
      <c r="H51" s="59">
        <f t="shared" si="45"/>
        <v>3.5133282224999896</v>
      </c>
      <c r="I51" s="57"/>
      <c r="J51" s="57"/>
      <c r="K51" s="58">
        <f t="shared" si="24"/>
        <v>42079</v>
      </c>
      <c r="L51" s="59">
        <f t="shared" ref="L51:BE51" si="46">IF(AND(L$39="S/A", L21&gt;0), ((1+L21/200)^2-1)*100, IF(AND(L$39="Qtrly", L21&gt;0), ((1+L21/400)^4-1)*100, ""))</f>
        <v>4.0094022499999937</v>
      </c>
      <c r="M51" s="59">
        <f t="shared" si="46"/>
        <v>4.1624359999999916</v>
      </c>
      <c r="N51" s="59">
        <f t="shared" si="46"/>
        <v>4.0736627225000044</v>
      </c>
      <c r="O51" s="59">
        <f t="shared" si="46"/>
        <v>4.1052902399999702</v>
      </c>
      <c r="P51" s="59">
        <f t="shared" si="46"/>
        <v>4.3452035025000058</v>
      </c>
      <c r="Q51" s="59">
        <f t="shared" si="46"/>
        <v>4.5219969599999965</v>
      </c>
      <c r="R51" s="59">
        <f t="shared" si="46"/>
        <v>4.2716688224999855</v>
      </c>
      <c r="S51" s="59">
        <f t="shared" si="46"/>
        <v>4.3370317024999938</v>
      </c>
      <c r="T51" s="59">
        <f t="shared" si="46"/>
        <v>4.6518770025000267</v>
      </c>
      <c r="U51" s="59">
        <f t="shared" si="46"/>
        <v>4.8698883599999965</v>
      </c>
      <c r="V51" s="59">
        <f t="shared" si="46"/>
        <v>5.0163800625000032</v>
      </c>
      <c r="W51" s="59">
        <f t="shared" si="46"/>
        <v>4.347246502500024</v>
      </c>
      <c r="X51" s="59">
        <f t="shared" si="46"/>
        <v>4.7153123024999744</v>
      </c>
      <c r="Y51" s="59">
        <f t="shared" si="46"/>
        <v>4.8391688100000163</v>
      </c>
      <c r="Z51" s="59">
        <f t="shared" si="46"/>
        <v>5.304539240000028</v>
      </c>
      <c r="AA51" s="59">
        <f t="shared" si="46"/>
        <v>5.0204792024999723</v>
      </c>
      <c r="AB51" s="59">
        <f t="shared" si="46"/>
        <v>4.9805160000000015</v>
      </c>
      <c r="AC51" s="59">
        <f t="shared" si="46"/>
        <v>4.5751664400000225</v>
      </c>
      <c r="AD51" s="59">
        <f t="shared" si="46"/>
        <v>4.7572720099999799</v>
      </c>
      <c r="AE51" s="59">
        <f t="shared" si="46"/>
        <v>4.7130807727092217</v>
      </c>
      <c r="AF51" s="59">
        <f t="shared" si="46"/>
        <v>4.7971927025000083</v>
      </c>
      <c r="AG51" s="59">
        <f t="shared" si="46"/>
        <v>4.3997843162574046</v>
      </c>
      <c r="AH51" s="59">
        <f t="shared" si="46"/>
        <v>4.6292592950166744</v>
      </c>
      <c r="AI51" s="59">
        <f t="shared" si="46"/>
        <v>4.780814062499994</v>
      </c>
      <c r="AJ51" s="59">
        <f t="shared" si="46"/>
        <v>3.9410835224999996</v>
      </c>
      <c r="AK51" s="59">
        <f t="shared" si="46"/>
        <v>4.0848848399999804</v>
      </c>
      <c r="AL51" s="59">
        <f t="shared" si="46"/>
        <v>4.2002016225000105</v>
      </c>
      <c r="AM51" s="59">
        <f t="shared" si="46"/>
        <v>4.2747322499999907</v>
      </c>
      <c r="AN51" s="59">
        <f t="shared" si="46"/>
        <v>4.304347702500011</v>
      </c>
      <c r="AO51" s="59">
        <f t="shared" si="46"/>
        <v>4.5792569599999888</v>
      </c>
      <c r="AP51" s="59">
        <f t="shared" ref="AP51" si="47">IF(AND(AP$39="S/A", AP21&gt;0), ((1+AP21/200)^2-1)*100, IF(AND(AP$39="Qtrly", AP21&gt;0), ((1+AP21/400)^4-1)*100, ""))</f>
        <v>4.9712948025000259</v>
      </c>
      <c r="AQ51" s="59">
        <f t="shared" si="46"/>
        <v>4.1083512224999952</v>
      </c>
      <c r="AR51" s="59">
        <f t="shared" si="46"/>
        <v>4.1012089999999946</v>
      </c>
      <c r="AS51" s="59">
        <f t="shared" si="46"/>
        <v>4.1052902399999702</v>
      </c>
      <c r="AT51" s="59">
        <f t="shared" si="46"/>
        <v>4.4759958225000007</v>
      </c>
      <c r="AU51" s="59" t="str">
        <f t="shared" si="46"/>
        <v/>
      </c>
      <c r="AV51" s="59">
        <f t="shared" si="46"/>
        <v>4.1808076100000147</v>
      </c>
      <c r="AW51" s="59" t="str">
        <f t="shared" si="46"/>
        <v/>
      </c>
      <c r="AX51" s="59">
        <f t="shared" si="46"/>
        <v>3.8697297225000149</v>
      </c>
      <c r="AY51" s="59">
        <f t="shared" si="46"/>
        <v>4.0889657599999962</v>
      </c>
      <c r="AZ51" s="59">
        <f t="shared" si="46"/>
        <v>4.3819805625000319</v>
      </c>
      <c r="BA51" s="59">
        <f t="shared" si="46"/>
        <v>4.6355097224999975</v>
      </c>
      <c r="BB51" s="59" t="str">
        <f t="shared" si="46"/>
        <v/>
      </c>
      <c r="BC51" s="59">
        <f t="shared" si="46"/>
        <v>4.3339673599999795</v>
      </c>
      <c r="BD51" s="59">
        <f t="shared" si="46"/>
        <v>4.7623896225000184</v>
      </c>
      <c r="BE51" s="59">
        <f t="shared" si="46"/>
        <v>4.9272435600000053</v>
      </c>
    </row>
    <row r="52" spans="1:57" x14ac:dyDescent="0.25">
      <c r="A52" s="52">
        <f t="shared" si="22"/>
        <v>42080</v>
      </c>
      <c r="B52" s="56">
        <f t="shared" si="45"/>
        <v>3.5418178025000024</v>
      </c>
      <c r="C52" s="56">
        <f t="shared" si="45"/>
        <v>3.2073128100000181</v>
      </c>
      <c r="D52" s="56">
        <f t="shared" si="45"/>
        <v>3.21747215999999</v>
      </c>
      <c r="E52" s="56">
        <f t="shared" si="45"/>
        <v>3.2794550224999997</v>
      </c>
      <c r="F52" s="56">
        <f t="shared" si="45"/>
        <v>3.3089288100000003</v>
      </c>
      <c r="G52" s="59">
        <f t="shared" si="45"/>
        <v>3.3790730025000215</v>
      </c>
      <c r="H52" s="59">
        <f t="shared" si="45"/>
        <v>3.4716184099999881</v>
      </c>
      <c r="I52" s="57"/>
      <c r="J52" s="57"/>
      <c r="K52" s="58">
        <f t="shared" si="24"/>
        <v>42080</v>
      </c>
      <c r="L52" s="59">
        <f t="shared" ref="L52:BE52" si="48">IF(AND(L$39="S/A", L22&gt;0), ((1+L22/200)^2-1)*100, IF(AND(L$39="Qtrly", L22&gt;0), ((1+L22/400)^4-1)*100, ""))</f>
        <v>4.0114419600000062</v>
      </c>
      <c r="M52" s="59">
        <f t="shared" si="48"/>
        <v>4.1287589224999977</v>
      </c>
      <c r="N52" s="59">
        <f t="shared" si="48"/>
        <v>4.0399999999999991</v>
      </c>
      <c r="O52" s="59">
        <f t="shared" si="48"/>
        <v>4.019601000000006</v>
      </c>
      <c r="P52" s="59">
        <f t="shared" si="48"/>
        <v>4.3268174024999828</v>
      </c>
      <c r="Q52" s="59">
        <f t="shared" si="48"/>
        <v>4.4964395225000064</v>
      </c>
      <c r="R52" s="59">
        <f t="shared" si="48"/>
        <v>4.2655421024999862</v>
      </c>
      <c r="S52" s="59">
        <f t="shared" si="48"/>
        <v>4.3319244900000164</v>
      </c>
      <c r="T52" s="59">
        <f t="shared" si="48"/>
        <v>4.6334639024999902</v>
      </c>
      <c r="U52" s="59">
        <f t="shared" si="48"/>
        <v>4.8483842025000001</v>
      </c>
      <c r="V52" s="59">
        <f t="shared" si="48"/>
        <v>4.9846144400000236</v>
      </c>
      <c r="W52" s="59">
        <f t="shared" si="48"/>
        <v>4.3411175624999743</v>
      </c>
      <c r="X52" s="59">
        <f t="shared" si="48"/>
        <v>4.6999632900000199</v>
      </c>
      <c r="Y52" s="59">
        <f t="shared" si="48"/>
        <v>4.8207392399999938</v>
      </c>
      <c r="Z52" s="59">
        <f t="shared" si="48"/>
        <v>5.2727300624999973</v>
      </c>
      <c r="AA52" s="59">
        <f t="shared" si="48"/>
        <v>5.0030584099999942</v>
      </c>
      <c r="AB52" s="59">
        <f t="shared" si="48"/>
        <v>4.9569515225000194</v>
      </c>
      <c r="AC52" s="59">
        <f t="shared" si="48"/>
        <v>4.570053402499985</v>
      </c>
      <c r="AD52" s="59">
        <f t="shared" si="48"/>
        <v>4.7490840900000109</v>
      </c>
      <c r="AE52" s="59">
        <f t="shared" si="48"/>
        <v>4.6965194535731225</v>
      </c>
      <c r="AF52" s="59">
        <f t="shared" si="48"/>
        <v>4.7685309225000028</v>
      </c>
      <c r="AG52" s="59">
        <f t="shared" si="48"/>
        <v>4.5155082453017581</v>
      </c>
      <c r="AH52" s="59">
        <f t="shared" si="48"/>
        <v>4.6230522992128043</v>
      </c>
      <c r="AI52" s="59">
        <f t="shared" si="48"/>
        <v>4.7685309225000028</v>
      </c>
      <c r="AJ52" s="59">
        <f t="shared" si="48"/>
        <v>3.9349665225000052</v>
      </c>
      <c r="AK52" s="59">
        <f t="shared" si="48"/>
        <v>4.0726425599999949</v>
      </c>
      <c r="AL52" s="59">
        <f t="shared" si="48"/>
        <v>4.1828489999999885</v>
      </c>
      <c r="AM52" s="59">
        <f t="shared" si="48"/>
        <v>4.2583944899999837</v>
      </c>
      <c r="AN52" s="59">
        <f t="shared" si="48"/>
        <v>4.2829016100000006</v>
      </c>
      <c r="AO52" s="59">
        <f t="shared" si="48"/>
        <v>4.5496025024999831</v>
      </c>
      <c r="AP52" s="59">
        <f t="shared" ref="AP52" si="49">IF(AND(AP$39="S/A", AP22&gt;0), ((1+AP22/200)^2-1)*100, IF(AND(AP$39="Qtrly", AP22&gt;0), ((1+AP22/400)^4-1)*100, ""))</f>
        <v>4.9313409599999858</v>
      </c>
      <c r="AQ52" s="59">
        <f t="shared" si="48"/>
        <v>4.1195752099999705</v>
      </c>
      <c r="AR52" s="59">
        <f t="shared" si="48"/>
        <v>4.1114122500000239</v>
      </c>
      <c r="AS52" s="59">
        <f t="shared" si="48"/>
        <v>4.1001887024999961</v>
      </c>
      <c r="AT52" s="59">
        <f t="shared" si="48"/>
        <v>4.4565761600000142</v>
      </c>
      <c r="AU52" s="59" t="str">
        <f t="shared" si="48"/>
        <v/>
      </c>
      <c r="AV52" s="59">
        <f t="shared" si="48"/>
        <v>4.1746835599999699</v>
      </c>
      <c r="AW52" s="59" t="str">
        <f t="shared" si="48"/>
        <v/>
      </c>
      <c r="AX52" s="59">
        <f t="shared" si="48"/>
        <v>3.8646339599999857</v>
      </c>
      <c r="AY52" s="59">
        <f t="shared" si="48"/>
        <v>4.0818242025000062</v>
      </c>
      <c r="AZ52" s="59">
        <f t="shared" si="48"/>
        <v>4.3646128100000015</v>
      </c>
      <c r="BA52" s="59">
        <f t="shared" si="48"/>
        <v>4.605847289999998</v>
      </c>
      <c r="BB52" s="59" t="str">
        <f t="shared" si="48"/>
        <v/>
      </c>
      <c r="BC52" s="59">
        <f t="shared" si="48"/>
        <v>4.3257960000000262</v>
      </c>
      <c r="BD52" s="59">
        <f t="shared" si="48"/>
        <v>4.7460137025000071</v>
      </c>
      <c r="BE52" s="59">
        <f t="shared" si="48"/>
        <v>4.9016366225000274</v>
      </c>
    </row>
    <row r="53" spans="1:57" x14ac:dyDescent="0.25">
      <c r="A53" s="52">
        <f t="shared" si="22"/>
        <v>42081</v>
      </c>
      <c r="B53" s="56">
        <f t="shared" si="45"/>
        <v>3.5519936025000254</v>
      </c>
      <c r="C53" s="56">
        <f t="shared" si="45"/>
        <v>3.1910588899999981</v>
      </c>
      <c r="D53" s="56">
        <f t="shared" si="45"/>
        <v>3.2012174399999704</v>
      </c>
      <c r="E53" s="56">
        <f t="shared" si="45"/>
        <v>3.2510015624999777</v>
      </c>
      <c r="F53" s="56">
        <f t="shared" si="45"/>
        <v>3.2825038400000173</v>
      </c>
      <c r="G53" s="59">
        <f t="shared" si="45"/>
        <v>3.3536556899999903</v>
      </c>
      <c r="H53" s="59">
        <f t="shared" si="45"/>
        <v>3.4461897224999927</v>
      </c>
      <c r="I53" s="57"/>
      <c r="J53" s="57"/>
      <c r="K53" s="58">
        <f t="shared" si="24"/>
        <v>42081</v>
      </c>
      <c r="L53" s="59">
        <f t="shared" ref="L53:BE53" si="50">IF(AND(L$39="S/A", L23&gt;0), ((1+L23/200)^2-1)*100, IF(AND(L$39="Qtrly", L23&gt;0), ((1+L23/400)^4-1)*100, ""))</f>
        <v>3.9992040000000006</v>
      </c>
      <c r="M53" s="59">
        <f t="shared" si="50"/>
        <v>4.1256976400000145</v>
      </c>
      <c r="N53" s="59">
        <f t="shared" si="50"/>
        <v>4.0185811024999962</v>
      </c>
      <c r="O53" s="59">
        <f t="shared" si="50"/>
        <v>4.0410200025000176</v>
      </c>
      <c r="P53" s="59">
        <f t="shared" si="50"/>
        <v>4.2583944899999837</v>
      </c>
      <c r="Q53" s="59">
        <f t="shared" si="50"/>
        <v>4.4136548900000072</v>
      </c>
      <c r="R53" s="59">
        <f t="shared" si="50"/>
        <v>4.2400160399999942</v>
      </c>
      <c r="S53" s="59">
        <f t="shared" si="50"/>
        <v>4.3084329225000051</v>
      </c>
      <c r="T53" s="59">
        <f t="shared" si="50"/>
        <v>4.5802796025000037</v>
      </c>
      <c r="U53" s="59">
        <f t="shared" si="50"/>
        <v>4.7767196025000125</v>
      </c>
      <c r="V53" s="59">
        <f t="shared" si="50"/>
        <v>4.9180247025000012</v>
      </c>
      <c r="W53" s="59">
        <f t="shared" si="50"/>
        <v>4.3247746025000033</v>
      </c>
      <c r="X53" s="59">
        <f t="shared" si="50"/>
        <v>4.6365326400000129</v>
      </c>
      <c r="Y53" s="59">
        <f t="shared" si="50"/>
        <v>4.7490840900000109</v>
      </c>
      <c r="Z53" s="59">
        <f t="shared" si="50"/>
        <v>5.1834848099999942</v>
      </c>
      <c r="AA53" s="59">
        <f t="shared" si="50"/>
        <v>4.9282679025000053</v>
      </c>
      <c r="AB53" s="59">
        <f t="shared" si="50"/>
        <v>4.8791051025000032</v>
      </c>
      <c r="AC53" s="59">
        <f t="shared" si="50"/>
        <v>4.5301759999999858</v>
      </c>
      <c r="AD53" s="59">
        <f t="shared" si="50"/>
        <v>4.7009865224999725</v>
      </c>
      <c r="AE53" s="59">
        <f t="shared" si="50"/>
        <v>4.6333974456513882</v>
      </c>
      <c r="AF53" s="59">
        <f t="shared" si="50"/>
        <v>4.7153123024999744</v>
      </c>
      <c r="AG53" s="59">
        <f t="shared" si="50"/>
        <v>4.4504017039003418</v>
      </c>
      <c r="AH53" s="59">
        <f t="shared" si="50"/>
        <v>4.5734062742361248</v>
      </c>
      <c r="AI53" s="59">
        <f t="shared" si="50"/>
        <v>4.7040562499999883</v>
      </c>
      <c r="AJ53" s="59">
        <f t="shared" si="50"/>
        <v>3.9003069224999853</v>
      </c>
      <c r="AK53" s="59">
        <f t="shared" si="50"/>
        <v>4.0114419600000062</v>
      </c>
      <c r="AL53" s="59">
        <f t="shared" si="50"/>
        <v>4.1175344400000036</v>
      </c>
      <c r="AM53" s="59">
        <f t="shared" si="50"/>
        <v>4.1899940224999987</v>
      </c>
      <c r="AN53" s="59">
        <f t="shared" si="50"/>
        <v>4.2134722500000166</v>
      </c>
      <c r="AO53" s="59">
        <f t="shared" si="50"/>
        <v>4.4616864224999997</v>
      </c>
      <c r="AP53" s="59">
        <f t="shared" ref="AP53" si="51">IF(AND(AP$39="S/A", AP23&gt;0), ((1+AP23/200)^2-1)*100, IF(AND(AP$39="Qtrly", AP23&gt;0), ((1+AP23/400)^4-1)*100, ""))</f>
        <v>4.8309776900000045</v>
      </c>
      <c r="AQ53" s="59">
        <f t="shared" si="50"/>
        <v>4.0655015624999846</v>
      </c>
      <c r="AR53" s="59">
        <f t="shared" si="50"/>
        <v>4.0644814399999785</v>
      </c>
      <c r="AS53" s="59">
        <f t="shared" si="50"/>
        <v>4.1042699225000145</v>
      </c>
      <c r="AT53" s="59">
        <f t="shared" si="50"/>
        <v>4.3901541224999896</v>
      </c>
      <c r="AU53" s="59" t="str">
        <f t="shared" si="50"/>
        <v/>
      </c>
      <c r="AV53" s="59">
        <f t="shared" si="50"/>
        <v>4.1297793600000077</v>
      </c>
      <c r="AW53" s="59" t="str">
        <f t="shared" si="50"/>
        <v/>
      </c>
      <c r="AX53" s="59">
        <f t="shared" si="50"/>
        <v>3.8452712025000002</v>
      </c>
      <c r="AY53" s="59">
        <f t="shared" si="50"/>
        <v>4.0308202024999851</v>
      </c>
      <c r="AZ53" s="59">
        <f t="shared" si="50"/>
        <v>4.2951562499999874</v>
      </c>
      <c r="BA53" s="59">
        <f t="shared" si="50"/>
        <v>4.5230193224999882</v>
      </c>
      <c r="BB53" s="59" t="str">
        <f t="shared" si="50"/>
        <v/>
      </c>
      <c r="BC53" s="59">
        <f t="shared" si="50"/>
        <v>4.2931137599999891</v>
      </c>
      <c r="BD53" s="59">
        <f t="shared" si="50"/>
        <v>4.664153302500007</v>
      </c>
      <c r="BE53" s="59">
        <f t="shared" si="50"/>
        <v>4.8207392399999938</v>
      </c>
    </row>
    <row r="54" spans="1:57" x14ac:dyDescent="0.25">
      <c r="A54" s="52">
        <f t="shared" si="22"/>
        <v>42082</v>
      </c>
      <c r="B54" s="56">
        <f t="shared" si="45"/>
        <v>3.5692936100000017</v>
      </c>
      <c r="C54" s="56">
        <f t="shared" si="45"/>
        <v>3.1453516025000239</v>
      </c>
      <c r="D54" s="56">
        <f t="shared" si="45"/>
        <v>3.1575392225000165</v>
      </c>
      <c r="E54" s="56">
        <f t="shared" si="45"/>
        <v>3.190043062499992</v>
      </c>
      <c r="F54" s="56">
        <f t="shared" si="45"/>
        <v>3.2144243025000296</v>
      </c>
      <c r="G54" s="59">
        <f t="shared" si="45"/>
        <v>3.2835201225000166</v>
      </c>
      <c r="H54" s="59">
        <f t="shared" si="45"/>
        <v>3.364838922500013</v>
      </c>
      <c r="I54" s="57"/>
      <c r="J54" s="57"/>
      <c r="K54" s="58">
        <f t="shared" si="24"/>
        <v>42082</v>
      </c>
      <c r="L54" s="59">
        <f t="shared" ref="L54:BE54" si="52">IF(AND(L$39="S/A", L24&gt;0), ((1+L24/200)^2-1)*100, IF(AND(L$39="Qtrly", L24&gt;0), ((1+L24/400)^4-1)*100, ""))</f>
        <v>4.0349000625000242</v>
      </c>
      <c r="M54" s="59">
        <f t="shared" si="52"/>
        <v>4.149168622499988</v>
      </c>
      <c r="N54" s="59">
        <f t="shared" si="52"/>
        <v>4.0430600224999891</v>
      </c>
      <c r="O54" s="59">
        <f t="shared" si="52"/>
        <v>4.0726425599999949</v>
      </c>
      <c r="P54" s="59">
        <f t="shared" si="52"/>
        <v>4.2696265625000063</v>
      </c>
      <c r="Q54" s="59">
        <f t="shared" si="52"/>
        <v>4.4473780024999909</v>
      </c>
      <c r="R54" s="59">
        <f t="shared" si="52"/>
        <v>4.2829016100000006</v>
      </c>
      <c r="S54" s="59">
        <f t="shared" si="52"/>
        <v>4.3206890624999827</v>
      </c>
      <c r="T54" s="59">
        <f t="shared" si="52"/>
        <v>4.6907544224999986</v>
      </c>
      <c r="U54" s="59">
        <f t="shared" si="52"/>
        <v>4.7941216099999906</v>
      </c>
      <c r="V54" s="59">
        <f t="shared" si="52"/>
        <v>5.111705759999996</v>
      </c>
      <c r="W54" s="59">
        <f t="shared" si="52"/>
        <v>4.3298816399999884</v>
      </c>
      <c r="X54" s="59">
        <f t="shared" si="52"/>
        <v>4.6334639024999902</v>
      </c>
      <c r="Y54" s="59">
        <f t="shared" si="52"/>
        <v>4.7623896225000184</v>
      </c>
      <c r="Z54" s="59">
        <f t="shared" si="52"/>
        <v>5.1619485225000039</v>
      </c>
      <c r="AA54" s="59">
        <f t="shared" si="52"/>
        <v>4.9057335225000109</v>
      </c>
      <c r="AB54" s="59">
        <f t="shared" si="52"/>
        <v>4.8883222499999768</v>
      </c>
      <c r="AC54" s="59">
        <f t="shared" si="52"/>
        <v>4.5567600899999894</v>
      </c>
      <c r="AD54" s="59">
        <f t="shared" si="52"/>
        <v>4.7173589225000034</v>
      </c>
      <c r="AE54" s="59">
        <f t="shared" si="52"/>
        <v>4.6613331731993224</v>
      </c>
      <c r="AF54" s="59">
        <f t="shared" si="52"/>
        <v>4.9497802500000132</v>
      </c>
      <c r="AG54" s="59">
        <f t="shared" si="52"/>
        <v>4.4039156581520356</v>
      </c>
      <c r="AH54" s="59">
        <f t="shared" si="52"/>
        <v>4.5858161236860484</v>
      </c>
      <c r="AI54" s="59">
        <f t="shared" si="52"/>
        <v>4.7941216099999906</v>
      </c>
      <c r="AJ54" s="59">
        <f t="shared" si="52"/>
        <v>3.918655402499982</v>
      </c>
      <c r="AK54" s="59">
        <f t="shared" si="52"/>
        <v>4.0318401599999998</v>
      </c>
      <c r="AL54" s="59">
        <f t="shared" si="52"/>
        <v>4.1297793600000077</v>
      </c>
      <c r="AM54" s="59">
        <f t="shared" si="52"/>
        <v>4.2002016225000105</v>
      </c>
      <c r="AN54" s="59">
        <f t="shared" si="52"/>
        <v>4.2492050625000166</v>
      </c>
      <c r="AO54" s="59">
        <f t="shared" si="52"/>
        <v>4.4780401025000138</v>
      </c>
      <c r="AP54" s="59">
        <f t="shared" ref="AP54" si="53">IF(AND(AP$39="S/A", AP24&gt;0), ((1+AP24/200)^2-1)*100, IF(AND(AP$39="Qtrly", AP24&gt;0), ((1+AP24/400)^4-1)*100, ""))</f>
        <v>4.8422405624999998</v>
      </c>
      <c r="AQ54" s="59">
        <f t="shared" si="52"/>
        <v>4.1593742225000119</v>
      </c>
      <c r="AR54" s="59">
        <f t="shared" si="52"/>
        <v>4.132840702500018</v>
      </c>
      <c r="AS54" s="59">
        <f t="shared" si="52"/>
        <v>4.0950872900000101</v>
      </c>
      <c r="AT54" s="59">
        <f t="shared" si="52"/>
        <v>4.3962845024999808</v>
      </c>
      <c r="AU54" s="59" t="str">
        <f t="shared" si="52"/>
        <v/>
      </c>
      <c r="AV54" s="59">
        <f t="shared" si="52"/>
        <v>4.1440660100000137</v>
      </c>
      <c r="AW54" s="59" t="str">
        <f t="shared" si="52"/>
        <v/>
      </c>
      <c r="AX54" s="59">
        <f t="shared" si="52"/>
        <v>3.8697297225000149</v>
      </c>
      <c r="AY54" s="59">
        <f t="shared" si="52"/>
        <v>4.0420400100000142</v>
      </c>
      <c r="AZ54" s="59">
        <f t="shared" si="52"/>
        <v>4.3074116099999893</v>
      </c>
      <c r="BA54" s="59">
        <f t="shared" si="52"/>
        <v>4.5291536024999912</v>
      </c>
      <c r="BB54" s="59" t="str">
        <f t="shared" si="52"/>
        <v/>
      </c>
      <c r="BC54" s="59">
        <f t="shared" si="52"/>
        <v>4.3145609024999976</v>
      </c>
      <c r="BD54" s="59">
        <f t="shared" si="52"/>
        <v>4.6774534400000123</v>
      </c>
      <c r="BE54" s="59">
        <f t="shared" si="52"/>
        <v>4.8401927224999808</v>
      </c>
    </row>
    <row r="55" spans="1:57" x14ac:dyDescent="0.25">
      <c r="A55" s="52">
        <f t="shared" si="22"/>
        <v>42083</v>
      </c>
      <c r="B55" s="56">
        <f t="shared" si="45"/>
        <v>3.58048850249999</v>
      </c>
      <c r="C55" s="56">
        <f t="shared" si="45"/>
        <v>3.1463672099999895</v>
      </c>
      <c r="D55" s="56">
        <f t="shared" si="45"/>
        <v>3.1636333025000019</v>
      </c>
      <c r="E55" s="56">
        <f t="shared" si="45"/>
        <v>3.2002015625000269</v>
      </c>
      <c r="F55" s="56">
        <f t="shared" si="45"/>
        <v>3.2195040900000027</v>
      </c>
      <c r="G55" s="59">
        <f t="shared" si="45"/>
        <v>3.2926668899999845</v>
      </c>
      <c r="H55" s="59">
        <f t="shared" si="45"/>
        <v>3.3821232899999831</v>
      </c>
      <c r="I55" s="57"/>
      <c r="J55" s="57"/>
      <c r="K55" s="58">
        <f t="shared" si="24"/>
        <v>42083</v>
      </c>
      <c r="L55" s="59">
        <f t="shared" ref="L55:BE55" si="54">IF(AND(L$39="S/A", L25&gt;0), ((1+L25/200)^2-1)*100, IF(AND(L$39="Qtrly", L25&gt;0), ((1+L25/400)^4-1)*100, ""))</f>
        <v>4.0257204900000065</v>
      </c>
      <c r="M55" s="59">
        <f t="shared" si="54"/>
        <v>4.1522302500000219</v>
      </c>
      <c r="N55" s="59">
        <f t="shared" si="54"/>
        <v>4.0389800025000033</v>
      </c>
      <c r="O55" s="59">
        <f t="shared" si="54"/>
        <v>4.0787636099999913</v>
      </c>
      <c r="P55" s="59">
        <f t="shared" si="54"/>
        <v>4.2777957225000218</v>
      </c>
      <c r="Q55" s="59">
        <f t="shared" si="54"/>
        <v>4.4545320899999963</v>
      </c>
      <c r="R55" s="59">
        <f t="shared" si="54"/>
        <v>4.2798380624999854</v>
      </c>
      <c r="S55" s="59">
        <f t="shared" si="54"/>
        <v>4.3268174024999828</v>
      </c>
      <c r="T55" s="59">
        <f t="shared" si="54"/>
        <v>4.7020097599999922</v>
      </c>
      <c r="U55" s="59">
        <f t="shared" si="54"/>
        <v>4.8033350225000104</v>
      </c>
      <c r="V55" s="59">
        <f t="shared" si="54"/>
        <v>5.1240090000000293</v>
      </c>
      <c r="W55" s="59">
        <f t="shared" si="54"/>
        <v>4.3319244900000164</v>
      </c>
      <c r="X55" s="59">
        <f t="shared" si="54"/>
        <v>4.6406243599999897</v>
      </c>
      <c r="Y55" s="59">
        <f t="shared" si="54"/>
        <v>4.7705780624999861</v>
      </c>
      <c r="Z55" s="59">
        <f t="shared" si="54"/>
        <v>5.1998948900000119</v>
      </c>
      <c r="AA55" s="59">
        <f t="shared" si="54"/>
        <v>4.9528536224999975</v>
      </c>
      <c r="AB55" s="59">
        <f t="shared" si="54"/>
        <v>4.8965156099999962</v>
      </c>
      <c r="AC55" s="59">
        <f t="shared" si="54"/>
        <v>4.5618728025000221</v>
      </c>
      <c r="AD55" s="59">
        <f t="shared" si="54"/>
        <v>4.7234989024999896</v>
      </c>
      <c r="AE55" s="59">
        <f t="shared" si="54"/>
        <v>4.659263668236524</v>
      </c>
      <c r="AF55" s="59">
        <f t="shared" si="54"/>
        <v>4.963098522500009</v>
      </c>
      <c r="AG55" s="59">
        <f t="shared" si="54"/>
        <v>4.388423758255211</v>
      </c>
      <c r="AH55" s="59">
        <f t="shared" si="54"/>
        <v>4.5909872202630986</v>
      </c>
      <c r="AI55" s="59">
        <f t="shared" si="54"/>
        <v>4.7961690000000168</v>
      </c>
      <c r="AJ55" s="59">
        <f t="shared" si="54"/>
        <v>3.9247719225000255</v>
      </c>
      <c r="AK55" s="59">
        <f t="shared" si="54"/>
        <v>4.0389800025000033</v>
      </c>
      <c r="AL55" s="59">
        <f t="shared" si="54"/>
        <v>4.1369225625000006</v>
      </c>
      <c r="AM55" s="59">
        <f t="shared" si="54"/>
        <v>4.2073472400000034</v>
      </c>
      <c r="AN55" s="59">
        <f t="shared" si="54"/>
        <v>4.2328693024999975</v>
      </c>
      <c r="AO55" s="59">
        <f t="shared" si="54"/>
        <v>4.4851952400000172</v>
      </c>
      <c r="AP55" s="59">
        <f t="shared" ref="AP55" si="55">IF(AND(AP$39="S/A", AP25&gt;0), ((1+AP25/200)^2-1)*100, IF(AND(AP$39="Qtrly", AP25&gt;0), ((1+AP25/400)^4-1)*100, ""))</f>
        <v>4.8473602499999879</v>
      </c>
      <c r="AQ55" s="59">
        <f t="shared" si="54"/>
        <v>4.1216160000000057</v>
      </c>
      <c r="AR55" s="59">
        <f t="shared" si="54"/>
        <v>4.1001887024999961</v>
      </c>
      <c r="AS55" s="59">
        <f t="shared" si="54"/>
        <v>4.0828444100000194</v>
      </c>
      <c r="AT55" s="59">
        <f t="shared" si="54"/>
        <v>4.4003715225000128</v>
      </c>
      <c r="AU55" s="59" t="str">
        <f t="shared" si="54"/>
        <v/>
      </c>
      <c r="AV55" s="59">
        <f t="shared" si="54"/>
        <v>4.149168622499988</v>
      </c>
      <c r="AW55" s="59" t="str">
        <f t="shared" si="54"/>
        <v/>
      </c>
      <c r="AX55" s="59">
        <f t="shared" si="54"/>
        <v>3.8656531024999996</v>
      </c>
      <c r="AY55" s="59">
        <f t="shared" si="54"/>
        <v>4.0481601600000028</v>
      </c>
      <c r="AZ55" s="59">
        <f t="shared" si="54"/>
        <v>4.3155822499999941</v>
      </c>
      <c r="BA55" s="59">
        <f t="shared" si="54"/>
        <v>4.536310489999984</v>
      </c>
      <c r="BB55" s="59" t="str">
        <f t="shared" si="54"/>
        <v/>
      </c>
      <c r="BC55" s="59">
        <f t="shared" si="54"/>
        <v>4.3186463225000082</v>
      </c>
      <c r="BD55" s="59">
        <f t="shared" si="54"/>
        <v>4.6815459599999887</v>
      </c>
      <c r="BE55" s="59">
        <f t="shared" si="54"/>
        <v>4.8473602499999879</v>
      </c>
    </row>
    <row r="56" spans="1:57" x14ac:dyDescent="0.25">
      <c r="A56" s="52">
        <f t="shared" si="22"/>
        <v>42086</v>
      </c>
      <c r="B56" s="56">
        <f t="shared" si="45"/>
        <v>3.5784530225000166</v>
      </c>
      <c r="C56" s="56">
        <f t="shared" si="45"/>
        <v>3.1473828224999778</v>
      </c>
      <c r="D56" s="56">
        <f t="shared" si="45"/>
        <v>3.1616019224999903</v>
      </c>
      <c r="E56" s="56">
        <f t="shared" si="45"/>
        <v>3.1971539599999987</v>
      </c>
      <c r="F56" s="56">
        <f t="shared" si="45"/>
        <v>3.2195040900000027</v>
      </c>
      <c r="G56" s="59">
        <f t="shared" si="45"/>
        <v>3.2926668899999845</v>
      </c>
      <c r="H56" s="59">
        <f t="shared" si="45"/>
        <v>3.3739892899999901</v>
      </c>
      <c r="I56" s="57"/>
      <c r="J56" s="57"/>
      <c r="K56" s="58">
        <f t="shared" si="24"/>
        <v>42086</v>
      </c>
      <c r="L56" s="59">
        <f t="shared" ref="L56:BE56" si="56">IF(AND(L$39="S/A", L26&gt;0), ((1+L26/200)^2-1)*100, IF(AND(L$39="Qtrly", L26&gt;0), ((1+L26/400)^4-1)*100, ""))</f>
        <v>4.0338800900000082</v>
      </c>
      <c r="M56" s="59">
        <f t="shared" si="56"/>
        <v>4.1501891600000063</v>
      </c>
      <c r="N56" s="59">
        <f t="shared" si="56"/>
        <v>4.0226607224999711</v>
      </c>
      <c r="O56" s="59">
        <f t="shared" si="56"/>
        <v>4.0726425599999949</v>
      </c>
      <c r="P56" s="59">
        <f t="shared" si="56"/>
        <v>4.2757534025000155</v>
      </c>
      <c r="Q56" s="59">
        <f t="shared" si="56"/>
        <v>4.4657747224999822</v>
      </c>
      <c r="R56" s="59">
        <f t="shared" si="56"/>
        <v>4.2829016100000006</v>
      </c>
      <c r="S56" s="59">
        <f t="shared" si="56"/>
        <v>4.3257960000000262</v>
      </c>
      <c r="T56" s="59">
        <f t="shared" si="56"/>
        <v>4.6999632900000199</v>
      </c>
      <c r="U56" s="59">
        <f t="shared" si="56"/>
        <v>4.7992401224999925</v>
      </c>
      <c r="V56" s="59">
        <f t="shared" si="56"/>
        <v>5.1188825624999934</v>
      </c>
      <c r="W56" s="59">
        <f t="shared" si="56"/>
        <v>4.3349888024999839</v>
      </c>
      <c r="X56" s="59">
        <f t="shared" si="56"/>
        <v>4.6396014224999949</v>
      </c>
      <c r="Y56" s="59">
        <f t="shared" si="56"/>
        <v>4.7675073600000006</v>
      </c>
      <c r="Z56" s="59">
        <f t="shared" si="56"/>
        <v>5.1998948900000119</v>
      </c>
      <c r="AA56" s="59">
        <f t="shared" si="56"/>
        <v>4.9487558025000045</v>
      </c>
      <c r="AB56" s="59">
        <f t="shared" si="56"/>
        <v>4.8913947224999976</v>
      </c>
      <c r="AC56" s="59">
        <f t="shared" si="56"/>
        <v>4.5618728025000221</v>
      </c>
      <c r="AD56" s="59">
        <f t="shared" si="56"/>
        <v>4.7204288900000169</v>
      </c>
      <c r="AE56" s="59">
        <f t="shared" si="56"/>
        <v>4.6654722751988675</v>
      </c>
      <c r="AF56" s="59">
        <f t="shared" si="56"/>
        <v>4.957976009999987</v>
      </c>
      <c r="AG56" s="59">
        <f t="shared" si="56"/>
        <v>4.4070142450381988</v>
      </c>
      <c r="AH56" s="59">
        <f t="shared" si="56"/>
        <v>4.5889187586218183</v>
      </c>
      <c r="AI56" s="59">
        <f t="shared" si="56"/>
        <v>4.7951453025000035</v>
      </c>
      <c r="AJ56" s="59">
        <f t="shared" si="56"/>
        <v>3.9237524900000098</v>
      </c>
      <c r="AK56" s="59">
        <f t="shared" si="56"/>
        <v>4.0379600099999857</v>
      </c>
      <c r="AL56" s="59">
        <f t="shared" si="56"/>
        <v>4.1369225625000006</v>
      </c>
      <c r="AM56" s="59">
        <f t="shared" si="56"/>
        <v>4.2053056100000097</v>
      </c>
      <c r="AN56" s="59">
        <f t="shared" si="56"/>
        <v>4.2287855625000148</v>
      </c>
      <c r="AO56" s="59">
        <f t="shared" si="56"/>
        <v>4.4780401025000138</v>
      </c>
      <c r="AP56" s="59">
        <f t="shared" ref="AP56" si="57">IF(AND(AP$39="S/A", AP26&gt;0), ((1+AP26/200)^2-1)*100, IF(AND(AP$39="Qtrly", AP26&gt;0), ((1+AP26/400)^4-1)*100, ""))</f>
        <v>4.8371209999999998</v>
      </c>
      <c r="AQ56" s="59">
        <f t="shared" si="56"/>
        <v>4.1542713599999725</v>
      </c>
      <c r="AR56" s="59">
        <f t="shared" si="56"/>
        <v>4.1359020899999877</v>
      </c>
      <c r="AS56" s="59">
        <f t="shared" si="56"/>
        <v>4.0899860025000123</v>
      </c>
      <c r="AT56" s="59">
        <f t="shared" si="56"/>
        <v>4.4218296900000009</v>
      </c>
      <c r="AU56" s="59" t="str">
        <f t="shared" si="56"/>
        <v/>
      </c>
      <c r="AV56" s="59">
        <f t="shared" si="56"/>
        <v>4.1481480899999923</v>
      </c>
      <c r="AW56" s="59" t="str">
        <f t="shared" si="56"/>
        <v/>
      </c>
      <c r="AX56" s="59">
        <f t="shared" si="56"/>
        <v>3.8707488899999865</v>
      </c>
      <c r="AY56" s="59">
        <f t="shared" si="56"/>
        <v>4.0461200900000049</v>
      </c>
      <c r="AZ56" s="59">
        <f t="shared" si="56"/>
        <v>4.3114968900000106</v>
      </c>
      <c r="BA56" s="59">
        <f t="shared" si="56"/>
        <v>4.5301759999999858</v>
      </c>
      <c r="BB56" s="59" t="str">
        <f t="shared" si="56"/>
        <v/>
      </c>
      <c r="BC56" s="59">
        <f t="shared" si="56"/>
        <v>4.3176249600000105</v>
      </c>
      <c r="BD56" s="59">
        <f t="shared" si="56"/>
        <v>4.6815459599999887</v>
      </c>
      <c r="BE56" s="59">
        <f t="shared" si="56"/>
        <v>4.8432644900000099</v>
      </c>
    </row>
    <row r="57" spans="1:57" x14ac:dyDescent="0.25">
      <c r="A57" s="52">
        <f t="shared" si="22"/>
        <v>42087</v>
      </c>
      <c r="B57" s="56">
        <f t="shared" si="45"/>
        <v>3.5815062499999772</v>
      </c>
      <c r="C57" s="56">
        <f t="shared" si="45"/>
        <v>3.1351958024999904</v>
      </c>
      <c r="D57" s="56">
        <f t="shared" si="45"/>
        <v>3.1483984399999887</v>
      </c>
      <c r="E57" s="56">
        <f t="shared" si="45"/>
        <v>3.1859798025000163</v>
      </c>
      <c r="F57" s="56">
        <f t="shared" si="45"/>
        <v>3.2052810000000154</v>
      </c>
      <c r="G57" s="59">
        <f t="shared" si="45"/>
        <v>3.2804712899999977</v>
      </c>
      <c r="H57" s="59">
        <f t="shared" si="45"/>
        <v>3.3719558400000071</v>
      </c>
      <c r="I57" s="57"/>
      <c r="J57" s="57"/>
      <c r="K57" s="58">
        <f t="shared" si="24"/>
        <v>42087</v>
      </c>
      <c r="L57" s="59">
        <f t="shared" ref="L57:BE57" si="58">IF(AND(L$39="S/A", L27&gt;0), ((1+L27/200)^2-1)*100, IF(AND(L$39="Qtrly", L27&gt;0), ((1+L27/400)^4-1)*100, ""))</f>
        <v>4.014501562500028</v>
      </c>
      <c r="M57" s="59">
        <f t="shared" si="58"/>
        <v>4.1461070400000244</v>
      </c>
      <c r="N57" s="59">
        <f t="shared" si="58"/>
        <v>4.0349000625000242</v>
      </c>
      <c r="O57" s="59">
        <f t="shared" si="58"/>
        <v>4.0808039999999934</v>
      </c>
      <c r="P57" s="59">
        <f t="shared" si="58"/>
        <v>4.2655421024999862</v>
      </c>
      <c r="Q57" s="59">
        <f t="shared" si="58"/>
        <v>4.4483999999999968</v>
      </c>
      <c r="R57" s="59">
        <f t="shared" si="58"/>
        <v>4.2777957225000218</v>
      </c>
      <c r="S57" s="59">
        <f t="shared" si="58"/>
        <v>4.3166036025000132</v>
      </c>
      <c r="T57" s="59">
        <f t="shared" si="58"/>
        <v>4.6856385600000161</v>
      </c>
      <c r="U57" s="59">
        <f t="shared" si="58"/>
        <v>4.7869559025000008</v>
      </c>
      <c r="V57" s="59">
        <f t="shared" si="58"/>
        <v>5.0983780624999975</v>
      </c>
      <c r="W57" s="59">
        <f t="shared" si="58"/>
        <v>4.3257960000000262</v>
      </c>
      <c r="X57" s="59">
        <f t="shared" si="58"/>
        <v>4.6314181025000289</v>
      </c>
      <c r="Y57" s="59">
        <f t="shared" si="58"/>
        <v>4.7552250000000074</v>
      </c>
      <c r="Z57" s="59">
        <f t="shared" si="58"/>
        <v>5.1834848099999942</v>
      </c>
      <c r="AA57" s="59">
        <f t="shared" si="58"/>
        <v>4.93748720999998</v>
      </c>
      <c r="AB57" s="59">
        <f t="shared" si="58"/>
        <v>4.8750087224999739</v>
      </c>
      <c r="AC57" s="59">
        <f t="shared" si="58"/>
        <v>4.5536925225000191</v>
      </c>
      <c r="AD57" s="59">
        <f t="shared" si="58"/>
        <v>4.7122424100000115</v>
      </c>
      <c r="AE57" s="59">
        <f t="shared" si="58"/>
        <v>4.6540900401017771</v>
      </c>
      <c r="AF57" s="59">
        <f t="shared" si="58"/>
        <v>4.9467069224999882</v>
      </c>
      <c r="AG57" s="59">
        <f t="shared" si="58"/>
        <v>4.4090800079463532</v>
      </c>
      <c r="AH57" s="59">
        <f t="shared" si="58"/>
        <v>4.5816793844853043</v>
      </c>
      <c r="AI57" s="59">
        <f t="shared" si="58"/>
        <v>4.7849086024999821</v>
      </c>
      <c r="AJ57" s="59">
        <f t="shared" si="58"/>
        <v>3.9155972100000103</v>
      </c>
      <c r="AK57" s="59">
        <f t="shared" si="58"/>
        <v>4.0287803025000235</v>
      </c>
      <c r="AL57" s="59">
        <f t="shared" si="58"/>
        <v>4.1256976400000145</v>
      </c>
      <c r="AM57" s="59">
        <f t="shared" si="58"/>
        <v>4.1950977600000217</v>
      </c>
      <c r="AN57" s="59">
        <f t="shared" si="58"/>
        <v>4.2195974400000003</v>
      </c>
      <c r="AO57" s="59">
        <f t="shared" si="58"/>
        <v>4.4575982025000238</v>
      </c>
      <c r="AP57" s="59">
        <f t="shared" ref="AP57" si="59">IF(AND(AP$39="S/A", AP27&gt;0), ((1+AP27/200)^2-1)*100, IF(AND(AP$39="Qtrly", AP27&gt;0), ((1+AP27/400)^4-1)*100, ""))</f>
        <v>4.8064062499999949</v>
      </c>
      <c r="AQ57" s="59">
        <f t="shared" si="58"/>
        <v>4.1522302500000219</v>
      </c>
      <c r="AR57" s="59">
        <f t="shared" si="58"/>
        <v>4.1246772225000061</v>
      </c>
      <c r="AS57" s="59">
        <f t="shared" si="58"/>
        <v>4.1042699225000145</v>
      </c>
      <c r="AT57" s="59">
        <f t="shared" si="58"/>
        <v>4.4300048100000211</v>
      </c>
      <c r="AU57" s="59">
        <f t="shared" si="58"/>
        <v>4.5905063024999748</v>
      </c>
      <c r="AV57" s="59">
        <f t="shared" si="58"/>
        <v>4.1430455024999979</v>
      </c>
      <c r="AW57" s="59" t="str">
        <f t="shared" si="58"/>
        <v/>
      </c>
      <c r="AX57" s="59">
        <f t="shared" si="58"/>
        <v>3.8636148224999722</v>
      </c>
      <c r="AY57" s="59">
        <f t="shared" si="58"/>
        <v>4.0389800025000033</v>
      </c>
      <c r="AZ57" s="59">
        <f t="shared" si="58"/>
        <v>4.2992412899999888</v>
      </c>
      <c r="BA57" s="59">
        <f t="shared" si="58"/>
        <v>4.5107513025000046</v>
      </c>
      <c r="BB57" s="59" t="str">
        <f t="shared" si="58"/>
        <v/>
      </c>
      <c r="BC57" s="59">
        <f t="shared" si="58"/>
        <v>4.3094542399999991</v>
      </c>
      <c r="BD57" s="59">
        <f t="shared" si="58"/>
        <v>4.6692686399999905</v>
      </c>
      <c r="BE57" s="59">
        <f t="shared" si="58"/>
        <v>4.8248345600000242</v>
      </c>
    </row>
    <row r="58" spans="1:57" x14ac:dyDescent="0.25">
      <c r="A58" s="52">
        <f t="shared" si="22"/>
        <v>42088</v>
      </c>
      <c r="B58" s="56">
        <f t="shared" si="45"/>
        <v>3.5784530225000166</v>
      </c>
      <c r="C58" s="56">
        <f t="shared" si="45"/>
        <v>3.1067622224999925</v>
      </c>
      <c r="D58" s="56">
        <f t="shared" si="45"/>
        <v>3.1128548024999869</v>
      </c>
      <c r="E58" s="56">
        <f t="shared" si="45"/>
        <v>3.1473828224999778</v>
      </c>
      <c r="F58" s="56">
        <f t="shared" si="45"/>
        <v>3.1616019224999903</v>
      </c>
      <c r="G58" s="59">
        <f t="shared" si="45"/>
        <v>3.2327121225000033</v>
      </c>
      <c r="H58" s="59">
        <f t="shared" si="45"/>
        <v>3.3129944899999986</v>
      </c>
      <c r="I58" s="57"/>
      <c r="J58" s="57"/>
      <c r="K58" s="58">
        <f t="shared" si="24"/>
        <v>42088</v>
      </c>
      <c r="L58" s="59">
        <f t="shared" ref="L58:BE58" si="60">IF(AND(L$39="S/A", L28&gt;0), ((1+L28/200)^2-1)*100, IF(AND(L$39="Qtrly", L28&gt;0), ((1+L28/400)^4-1)*100, ""))</f>
        <v>4.0522403600000034</v>
      </c>
      <c r="M58" s="59">
        <f t="shared" si="60"/>
        <v>4.1420249999999825</v>
      </c>
      <c r="N58" s="59">
        <f t="shared" si="60"/>
        <v>4.012461822500013</v>
      </c>
      <c r="O58" s="59">
        <f t="shared" si="60"/>
        <v>4.0716224024999859</v>
      </c>
      <c r="P58" s="59">
        <f t="shared" si="60"/>
        <v>4.2400160399999942</v>
      </c>
      <c r="Q58" s="59">
        <f t="shared" si="60"/>
        <v>4.4187641024999946</v>
      </c>
      <c r="R58" s="59">
        <f t="shared" si="60"/>
        <v>4.2910712900000147</v>
      </c>
      <c r="S58" s="59">
        <f t="shared" si="60"/>
        <v>4.3114968900000106</v>
      </c>
      <c r="T58" s="59">
        <f t="shared" si="60"/>
        <v>4.6621072024999988</v>
      </c>
      <c r="U58" s="59">
        <f t="shared" si="60"/>
        <v>4.7572720099999799</v>
      </c>
      <c r="V58" s="59">
        <f t="shared" si="60"/>
        <v>5.0635250024999801</v>
      </c>
      <c r="W58" s="59">
        <f t="shared" si="60"/>
        <v>4.3237532100000031</v>
      </c>
      <c r="X58" s="59">
        <f t="shared" si="60"/>
        <v>4.609938410000014</v>
      </c>
      <c r="Y58" s="59">
        <f t="shared" si="60"/>
        <v>4.7275923225000183</v>
      </c>
      <c r="Z58" s="59">
        <f t="shared" si="60"/>
        <v>5.1455414024999868</v>
      </c>
      <c r="AA58" s="59">
        <f t="shared" si="60"/>
        <v>4.9067577600000023</v>
      </c>
      <c r="AB58" s="59">
        <f t="shared" si="60"/>
        <v>4.8463363025000206</v>
      </c>
      <c r="AC58" s="59">
        <f t="shared" si="60"/>
        <v>4.5475575225000231</v>
      </c>
      <c r="AD58" s="59">
        <f t="shared" si="60"/>
        <v>4.6958704099999915</v>
      </c>
      <c r="AE58" s="59">
        <f t="shared" si="60"/>
        <v>4.6323628964850538</v>
      </c>
      <c r="AF58" s="59">
        <f t="shared" si="60"/>
        <v>4.9170004099999831</v>
      </c>
      <c r="AG58" s="59">
        <f t="shared" si="60"/>
        <v>4.4814010240602942</v>
      </c>
      <c r="AH58" s="59">
        <f t="shared" si="60"/>
        <v>4.5703039844419369</v>
      </c>
      <c r="AI58" s="59">
        <f t="shared" si="60"/>
        <v>4.7654602499999976</v>
      </c>
      <c r="AJ58" s="59">
        <f t="shared" si="60"/>
        <v>3.9105003225000212</v>
      </c>
      <c r="AK58" s="59">
        <f t="shared" si="60"/>
        <v>4.0094022499999937</v>
      </c>
      <c r="AL58" s="59">
        <f t="shared" si="60"/>
        <v>4.0869252899999875</v>
      </c>
      <c r="AM58" s="59">
        <f t="shared" si="60"/>
        <v>4.1706009599999927</v>
      </c>
      <c r="AN58" s="59">
        <f t="shared" si="60"/>
        <v>4.1848904100000084</v>
      </c>
      <c r="AO58" s="59">
        <f t="shared" si="60"/>
        <v>4.4248953224999887</v>
      </c>
      <c r="AP58" s="59">
        <f t="shared" ref="AP58" si="61">IF(AND(AP$39="S/A", AP28&gt;0), ((1+AP28/200)^2-1)*100, IF(AND(AP$39="Qtrly", AP28&gt;0), ((1+AP28/400)^4-1)*100, ""))</f>
        <v>4.7716016399999894</v>
      </c>
      <c r="AQ58" s="59">
        <f t="shared" si="60"/>
        <v>4.1052902399999702</v>
      </c>
      <c r="AR58" s="59">
        <f t="shared" si="60"/>
        <v>4.1052902399999702</v>
      </c>
      <c r="AS58" s="59">
        <f t="shared" si="60"/>
        <v>4.1114122500000239</v>
      </c>
      <c r="AT58" s="59">
        <f t="shared" si="60"/>
        <v>4.4065022025000067</v>
      </c>
      <c r="AU58" s="59">
        <f t="shared" si="60"/>
        <v>4.5751664400000225</v>
      </c>
      <c r="AV58" s="59">
        <f t="shared" si="60"/>
        <v>4.132840702500018</v>
      </c>
      <c r="AW58" s="59" t="str">
        <f t="shared" si="60"/>
        <v/>
      </c>
      <c r="AX58" s="59">
        <f t="shared" si="60"/>
        <v>3.8676914025000064</v>
      </c>
      <c r="AY58" s="59">
        <f t="shared" si="60"/>
        <v>4.026740422499997</v>
      </c>
      <c r="AZ58" s="59">
        <f t="shared" si="60"/>
        <v>4.2726899599999868</v>
      </c>
      <c r="BA58" s="59">
        <f t="shared" si="60"/>
        <v>4.4811065599999811</v>
      </c>
      <c r="BB58" s="59" t="str">
        <f t="shared" si="60"/>
        <v/>
      </c>
      <c r="BC58" s="59">
        <f t="shared" si="60"/>
        <v>4.304347702500011</v>
      </c>
      <c r="BD58" s="59">
        <f t="shared" si="60"/>
        <v>4.643693202500021</v>
      </c>
      <c r="BE58" s="59">
        <f t="shared" si="60"/>
        <v>4.7941216099999906</v>
      </c>
    </row>
    <row r="59" spans="1:57" x14ac:dyDescent="0.25">
      <c r="A59" s="52">
        <f t="shared" si="22"/>
        <v>42089</v>
      </c>
      <c r="B59" s="56">
        <f t="shared" si="45"/>
        <v>3.5631875600000029</v>
      </c>
      <c r="C59" s="56">
        <f t="shared" si="45"/>
        <v>3.1250405025000205</v>
      </c>
      <c r="D59" s="56">
        <f t="shared" si="45"/>
        <v>3.1341802499999849</v>
      </c>
      <c r="E59" s="56">
        <f t="shared" si="45"/>
        <v>3.1646490000000194</v>
      </c>
      <c r="F59" s="56">
        <f t="shared" si="45"/>
        <v>3.1727747600000189</v>
      </c>
      <c r="G59" s="59">
        <f t="shared" si="45"/>
        <v>3.2479532100000208</v>
      </c>
      <c r="H59" s="59">
        <f t="shared" si="45"/>
        <v>3.3343406224999983</v>
      </c>
      <c r="I59" s="57"/>
      <c r="J59" s="57"/>
      <c r="K59" s="58">
        <f t="shared" si="24"/>
        <v>42089</v>
      </c>
      <c r="L59" s="59">
        <f t="shared" ref="L59:BE59" si="62">IF(AND(L$39="S/A", L29&gt;0), ((1+L29/200)^2-1)*100, IF(AND(L$39="Qtrly", L29&gt;0), ((1+L29/400)^4-1)*100, ""))</f>
        <v>4.0236806399999825</v>
      </c>
      <c r="M59" s="59">
        <f t="shared" si="62"/>
        <v>4.1654978225000194</v>
      </c>
      <c r="N59" s="59">
        <f t="shared" si="62"/>
        <v>4.0961075625000065</v>
      </c>
      <c r="O59" s="59">
        <f t="shared" si="62"/>
        <v>4.1236568099999982</v>
      </c>
      <c r="P59" s="59">
        <f t="shared" si="62"/>
        <v>4.2961775024999982</v>
      </c>
      <c r="Q59" s="59">
        <f t="shared" si="62"/>
        <v>4.4565761600000142</v>
      </c>
      <c r="R59" s="59">
        <f t="shared" si="62"/>
        <v>4.2951562499999874</v>
      </c>
      <c r="S59" s="59">
        <f t="shared" si="62"/>
        <v>4.3400960900000118</v>
      </c>
      <c r="T59" s="59">
        <f t="shared" si="62"/>
        <v>4.7234989024999896</v>
      </c>
      <c r="U59" s="59">
        <f t="shared" si="62"/>
        <v>4.8217630624999952</v>
      </c>
      <c r="V59" s="59">
        <f t="shared" si="62"/>
        <v>5.129135562500009</v>
      </c>
      <c r="W59" s="59">
        <f t="shared" si="62"/>
        <v>4.3523540900000102</v>
      </c>
      <c r="X59" s="59">
        <f t="shared" si="62"/>
        <v>4.6672224899999781</v>
      </c>
      <c r="Y59" s="59">
        <f t="shared" si="62"/>
        <v>4.7920742399999883</v>
      </c>
      <c r="Z59" s="59">
        <f t="shared" si="62"/>
        <v>5.2081004099999717</v>
      </c>
      <c r="AA59" s="59">
        <f t="shared" si="62"/>
        <v>4.963098522500009</v>
      </c>
      <c r="AB59" s="59">
        <f t="shared" si="62"/>
        <v>4.9026608399999727</v>
      </c>
      <c r="AC59" s="59">
        <f t="shared" si="62"/>
        <v>4.5966425625000307</v>
      </c>
      <c r="AD59" s="59">
        <f t="shared" si="62"/>
        <v>4.7552250000000074</v>
      </c>
      <c r="AE59" s="59">
        <f t="shared" si="62"/>
        <v>4.6799600990062862</v>
      </c>
      <c r="AF59" s="59">
        <f t="shared" si="62"/>
        <v>4.9805160000000015</v>
      </c>
      <c r="AG59" s="59">
        <f t="shared" si="62"/>
        <v>4.5640996119281185</v>
      </c>
      <c r="AH59" s="59">
        <f t="shared" si="62"/>
        <v>4.6323628964850538</v>
      </c>
      <c r="AI59" s="59">
        <f t="shared" si="62"/>
        <v>4.8309776900000045</v>
      </c>
      <c r="AJ59" s="59">
        <f t="shared" si="62"/>
        <v>3.9512789225000011</v>
      </c>
      <c r="AK59" s="59">
        <f t="shared" si="62"/>
        <v>4.0634613225000171</v>
      </c>
      <c r="AL59" s="59">
        <f t="shared" si="62"/>
        <v>4.1450865225000078</v>
      </c>
      <c r="AM59" s="59">
        <f t="shared" si="62"/>
        <v>4.2257228099999988</v>
      </c>
      <c r="AN59" s="59">
        <f t="shared" si="62"/>
        <v>4.242058010000016</v>
      </c>
      <c r="AO59" s="59">
        <f t="shared" si="62"/>
        <v>4.4821287225000006</v>
      </c>
      <c r="AP59" s="59">
        <f t="shared" ref="AP59" si="63">IF(AND(AP$39="S/A", AP29&gt;0), ((1+AP29/200)^2-1)*100, IF(AND(AP$39="Qtrly", AP29&gt;0), ((1+AP29/400)^4-1)*100, ""))</f>
        <v>4.8330254399999717</v>
      </c>
      <c r="AQ59" s="59">
        <f t="shared" si="62"/>
        <v>4.1307998025000181</v>
      </c>
      <c r="AR59" s="59">
        <f t="shared" si="62"/>
        <v>4.1318202500000067</v>
      </c>
      <c r="AS59" s="59">
        <f t="shared" si="62"/>
        <v>4.1236568099999982</v>
      </c>
      <c r="AT59" s="59">
        <f t="shared" si="62"/>
        <v>4.3686992099999822</v>
      </c>
      <c r="AU59" s="59">
        <f t="shared" si="62"/>
        <v>4.609938410000014</v>
      </c>
      <c r="AV59" s="59">
        <f t="shared" si="62"/>
        <v>4.1889732899999865</v>
      </c>
      <c r="AW59" s="59" t="str">
        <f t="shared" si="62"/>
        <v/>
      </c>
      <c r="AX59" s="59">
        <f t="shared" si="62"/>
        <v>3.8758448025000058</v>
      </c>
      <c r="AY59" s="59">
        <f t="shared" si="62"/>
        <v>4.0879455225000028</v>
      </c>
      <c r="AZ59" s="59">
        <f t="shared" si="62"/>
        <v>4.3288602224999861</v>
      </c>
      <c r="BA59" s="59">
        <f t="shared" si="62"/>
        <v>4.5455125624999981</v>
      </c>
      <c r="BB59" s="59" t="str">
        <f t="shared" si="62"/>
        <v/>
      </c>
      <c r="BC59" s="59">
        <f t="shared" si="62"/>
        <v>4.353375622500022</v>
      </c>
      <c r="BD59" s="59">
        <f t="shared" si="62"/>
        <v>4.6979168400000049</v>
      </c>
      <c r="BE59" s="59">
        <f t="shared" si="62"/>
        <v>4.8586240025000116</v>
      </c>
    </row>
    <row r="60" spans="1:57" x14ac:dyDescent="0.25">
      <c r="A60" s="52">
        <f t="shared" si="22"/>
        <v>42090</v>
      </c>
      <c r="B60" s="56">
        <f t="shared" si="45"/>
        <v>3.5916840000000061</v>
      </c>
      <c r="C60" s="56">
        <f t="shared" si="45"/>
        <v>3.190043062499992</v>
      </c>
      <c r="D60" s="56">
        <f t="shared" si="45"/>
        <v>3.1981698225000077</v>
      </c>
      <c r="E60" s="56">
        <f t="shared" si="45"/>
        <v>3.2286480224999803</v>
      </c>
      <c r="F60" s="56">
        <f t="shared" si="45"/>
        <v>3.1727747600000189</v>
      </c>
      <c r="G60" s="59">
        <f t="shared" si="45"/>
        <v>3.3109616400000208</v>
      </c>
      <c r="H60" s="59">
        <f t="shared" si="45"/>
        <v>3.4014428224999893</v>
      </c>
      <c r="I60" s="57"/>
      <c r="J60" s="57"/>
      <c r="K60" s="58">
        <f t="shared" si="24"/>
        <v>42090</v>
      </c>
      <c r="L60" s="59">
        <f t="shared" ref="L60:BE60" si="64">IF(AND(L$39="S/A", L30&gt;0), ((1+L30/200)^2-1)*100, IF(AND(L$39="Qtrly", L30&gt;0), ((1+L30/400)^4-1)*100, ""))</f>
        <v>4.0083824024999881</v>
      </c>
      <c r="M60" s="59">
        <f t="shared" si="64"/>
        <v>4.1573330625000127</v>
      </c>
      <c r="N60" s="59">
        <f t="shared" si="64"/>
        <v>4.0634613225000171</v>
      </c>
      <c r="O60" s="59">
        <f t="shared" si="64"/>
        <v>4.1093715599999969</v>
      </c>
      <c r="P60" s="59">
        <f t="shared" si="64"/>
        <v>4.3084329225000051</v>
      </c>
      <c r="Q60" s="59">
        <f t="shared" si="64"/>
        <v>4.5015507599999838</v>
      </c>
      <c r="R60" s="59">
        <f t="shared" si="64"/>
        <v>4.2829016100000006</v>
      </c>
      <c r="S60" s="59">
        <f t="shared" si="64"/>
        <v>4.3268174024999828</v>
      </c>
      <c r="T60" s="59">
        <f t="shared" si="64"/>
        <v>4.7316858224999869</v>
      </c>
      <c r="U60" s="59">
        <f t="shared" si="64"/>
        <v>4.8350732099999849</v>
      </c>
      <c r="V60" s="59">
        <f t="shared" si="64"/>
        <v>5.1578466225000064</v>
      </c>
      <c r="W60" s="59">
        <f t="shared" si="64"/>
        <v>4.3339673599999795</v>
      </c>
      <c r="X60" s="59">
        <f t="shared" si="64"/>
        <v>4.6723379025000122</v>
      </c>
      <c r="Y60" s="59">
        <f t="shared" si="64"/>
        <v>4.8012875625000007</v>
      </c>
      <c r="Z60" s="59">
        <f t="shared" si="64"/>
        <v>5.2378481024999868</v>
      </c>
      <c r="AA60" s="59">
        <f t="shared" si="64"/>
        <v>4.9846144400000236</v>
      </c>
      <c r="AB60" s="59">
        <f t="shared" si="64"/>
        <v>4.9282679025000053</v>
      </c>
      <c r="AC60" s="59">
        <f t="shared" si="64"/>
        <v>4.576189062499969</v>
      </c>
      <c r="AD60" s="59">
        <f t="shared" si="64"/>
        <v>4.7460137025000071</v>
      </c>
      <c r="AE60" s="59">
        <f t="shared" si="64"/>
        <v>4.6903094653959032</v>
      </c>
      <c r="AF60" s="59">
        <f t="shared" si="64"/>
        <v>4.993836222499981</v>
      </c>
      <c r="AG60" s="59">
        <f t="shared" si="64"/>
        <v>4.4214752291445558</v>
      </c>
      <c r="AH60" s="59">
        <f t="shared" si="64"/>
        <v>4.6106391361087962</v>
      </c>
      <c r="AI60" s="59">
        <f t="shared" si="64"/>
        <v>4.8248345600000242</v>
      </c>
      <c r="AJ60" s="59">
        <f t="shared" si="64"/>
        <v>3.9370055025000017</v>
      </c>
      <c r="AK60" s="59">
        <f t="shared" si="64"/>
        <v>4.0665216899999912</v>
      </c>
      <c r="AL60" s="59">
        <f t="shared" si="64"/>
        <v>4.149168622499988</v>
      </c>
      <c r="AM60" s="59">
        <f t="shared" si="64"/>
        <v>4.2400160399999942</v>
      </c>
      <c r="AN60" s="59">
        <f t="shared" si="64"/>
        <v>4.2594155625000019</v>
      </c>
      <c r="AO60" s="59">
        <f t="shared" si="64"/>
        <v>4.5179075600000118</v>
      </c>
      <c r="AP60" s="59">
        <f t="shared" ref="AP60" si="65">IF(AND(AP$39="S/A", AP30&gt;0), ((1+AP30/200)^2-1)*100, IF(AND(AP$39="Qtrly", AP30&gt;0), ((1+AP30/400)^4-1)*100, ""))</f>
        <v>4.8821774399999907</v>
      </c>
      <c r="AQ60" s="59">
        <f t="shared" si="64"/>
        <v>4.1359020899999877</v>
      </c>
      <c r="AR60" s="59">
        <f t="shared" si="64"/>
        <v>4.1369225625000006</v>
      </c>
      <c r="AS60" s="59">
        <f t="shared" si="64"/>
        <v>4.1124326024999824</v>
      </c>
      <c r="AT60" s="59">
        <f t="shared" si="64"/>
        <v>4.3881107025000254</v>
      </c>
      <c r="AU60" s="59">
        <f t="shared" si="64"/>
        <v>4.6263036899999888</v>
      </c>
      <c r="AV60" s="59">
        <f t="shared" si="64"/>
        <v>4.1695803224999883</v>
      </c>
      <c r="AW60" s="59" t="str">
        <f t="shared" si="64"/>
        <v/>
      </c>
      <c r="AX60" s="59">
        <f t="shared" si="64"/>
        <v>3.8625956900000258</v>
      </c>
      <c r="AY60" s="59">
        <f t="shared" si="64"/>
        <v>4.0695821025000134</v>
      </c>
      <c r="AZ60" s="59">
        <f t="shared" si="64"/>
        <v>4.3462250000000147</v>
      </c>
      <c r="BA60" s="59">
        <f t="shared" si="64"/>
        <v>4.5680082225000085</v>
      </c>
      <c r="BB60" s="59" t="str">
        <f t="shared" si="64"/>
        <v/>
      </c>
      <c r="BC60" s="59">
        <f t="shared" si="64"/>
        <v>4.33294592250002</v>
      </c>
      <c r="BD60" s="59">
        <f t="shared" si="64"/>
        <v>4.7122424100000115</v>
      </c>
      <c r="BE60" s="59">
        <f t="shared" si="64"/>
        <v>4.8791051025000032</v>
      </c>
    </row>
    <row r="61" spans="1:57" x14ac:dyDescent="0.25">
      <c r="A61" s="52">
        <f t="shared" si="22"/>
        <v>42093</v>
      </c>
      <c r="B61" s="56">
        <f t="shared" ref="B61:H63" si="66">IF(AND(B$39="S/A", B31&gt;0), ((1+B31/200)^2-1)*100, IF(AND(B$39="Qtrly", B31&gt;0), ((1+B31/400)^4-1)*100, ""))</f>
        <v>3.6079694399999696</v>
      </c>
      <c r="C61" s="56">
        <f t="shared" si="66"/>
        <v>3.1748062499999952</v>
      </c>
      <c r="D61" s="56">
        <f t="shared" si="66"/>
        <v>3.1880114224999812</v>
      </c>
      <c r="E61" s="56">
        <f t="shared" si="66"/>
        <v>3.2286480224999803</v>
      </c>
      <c r="F61" s="56">
        <f t="shared" si="66"/>
        <v>3.2367763024999885</v>
      </c>
      <c r="G61" s="59">
        <f t="shared" si="66"/>
        <v>3.3089288100000003</v>
      </c>
      <c r="H61" s="59">
        <f t="shared" si="66"/>
        <v>3.3922912400000227</v>
      </c>
      <c r="I61" s="57"/>
      <c r="J61" s="57"/>
      <c r="K61" s="58">
        <f t="shared" si="24"/>
        <v>42093</v>
      </c>
      <c r="L61" s="59">
        <f t="shared" ref="L61:BE61" si="67">IF(AND(L$39="S/A", L31&gt;0), ((1+L31/200)^2-1)*100, IF(AND(L$39="Qtrly", L31&gt;0), ((1+L31/400)^4-1)*100, ""))</f>
        <v>4.019601000000006</v>
      </c>
      <c r="M61" s="59">
        <f t="shared" si="67"/>
        <v>4.1552919224999929</v>
      </c>
      <c r="N61" s="59">
        <f t="shared" si="67"/>
        <v>4.0604010000000024</v>
      </c>
      <c r="O61" s="59">
        <f t="shared" si="67"/>
        <v>4.0950872900000101</v>
      </c>
      <c r="P61" s="59">
        <f t="shared" si="67"/>
        <v>4.2961775024999982</v>
      </c>
      <c r="Q61" s="59">
        <f t="shared" si="67"/>
        <v>4.4841730625000187</v>
      </c>
      <c r="R61" s="59">
        <f t="shared" si="67"/>
        <v>4.2788168899999812</v>
      </c>
      <c r="S61" s="59">
        <f t="shared" si="67"/>
        <v>4.3196676900000286</v>
      </c>
      <c r="T61" s="59">
        <f t="shared" si="67"/>
        <v>4.7163356099999776</v>
      </c>
      <c r="U61" s="59">
        <f t="shared" si="67"/>
        <v>4.8145964099999938</v>
      </c>
      <c r="V61" s="59">
        <f t="shared" si="67"/>
        <v>5.1393890624999772</v>
      </c>
      <c r="W61" s="59">
        <f t="shared" si="67"/>
        <v>4.3298816399999884</v>
      </c>
      <c r="X61" s="59">
        <f t="shared" si="67"/>
        <v>4.6651763600000118</v>
      </c>
      <c r="Y61" s="59">
        <f t="shared" si="67"/>
        <v>4.7828613225000094</v>
      </c>
      <c r="Z61" s="59">
        <f t="shared" si="67"/>
        <v>5.2255382025000019</v>
      </c>
      <c r="AA61" s="59">
        <f t="shared" si="67"/>
        <v>4.9692457025000136</v>
      </c>
      <c r="AB61" s="59">
        <f t="shared" si="67"/>
        <v>4.9129032900000036</v>
      </c>
      <c r="AC61" s="59">
        <f t="shared" si="67"/>
        <v>4.5659630625000114</v>
      </c>
      <c r="AD61" s="59">
        <f t="shared" si="67"/>
        <v>4.7327092099999968</v>
      </c>
      <c r="AE61" s="59">
        <f t="shared" si="67"/>
        <v>4.6789252045721152</v>
      </c>
      <c r="AF61" s="59">
        <f t="shared" si="67"/>
        <v>4.9743684899999918</v>
      </c>
      <c r="AG61" s="59">
        <f t="shared" si="67"/>
        <v>4.4194092823064635</v>
      </c>
      <c r="AH61" s="59">
        <f t="shared" si="67"/>
        <v>4.5982270776217193</v>
      </c>
      <c r="AI61" s="59">
        <f t="shared" si="67"/>
        <v>4.8094775225000053</v>
      </c>
      <c r="AJ61" s="59">
        <f t="shared" si="67"/>
        <v>3.9278302499999862</v>
      </c>
      <c r="AK61" s="59">
        <f t="shared" si="67"/>
        <v>4.0542804900000062</v>
      </c>
      <c r="AL61" s="59">
        <f t="shared" si="67"/>
        <v>4.1379430400000139</v>
      </c>
      <c r="AM61" s="59">
        <f t="shared" si="67"/>
        <v>4.2287855625000148</v>
      </c>
      <c r="AN61" s="59">
        <f t="shared" si="67"/>
        <v>4.2471630225000112</v>
      </c>
      <c r="AO61" s="59">
        <f t="shared" si="67"/>
        <v>4.5015507599999838</v>
      </c>
      <c r="AP61" s="59">
        <f t="shared" ref="AP61" si="68">IF(AND(AP$39="S/A", AP31&gt;0), ((1+AP31/200)^2-1)*100, IF(AND(AP$39="Qtrly", AP31&gt;0), ((1+AP31/400)^4-1)*100, ""))</f>
        <v>4.8678402499999773</v>
      </c>
      <c r="AQ61" s="59">
        <f t="shared" si="67"/>
        <v>4.1307998025000181</v>
      </c>
      <c r="AR61" s="59">
        <f t="shared" si="67"/>
        <v>4.1583536400000121</v>
      </c>
      <c r="AS61" s="59">
        <f t="shared" si="67"/>
        <v>4.1124326024999824</v>
      </c>
      <c r="AT61" s="59">
        <f t="shared" si="67"/>
        <v>4.3738073225000118</v>
      </c>
      <c r="AU61" s="59">
        <f t="shared" si="67"/>
        <v>4.6068700625000014</v>
      </c>
      <c r="AV61" s="59">
        <f t="shared" si="67"/>
        <v>4.1634566024999931</v>
      </c>
      <c r="AW61" s="59" t="str">
        <f t="shared" si="67"/>
        <v/>
      </c>
      <c r="AX61" s="59">
        <f t="shared" si="67"/>
        <v>3.8687105600000216</v>
      </c>
      <c r="AY61" s="59">
        <f t="shared" si="67"/>
        <v>4.0553005625000083</v>
      </c>
      <c r="AZ61" s="59">
        <f t="shared" si="67"/>
        <v>4.3298816399999884</v>
      </c>
      <c r="BA61" s="59">
        <f t="shared" si="67"/>
        <v>4.5516475024999892</v>
      </c>
      <c r="BB61" s="59" t="str">
        <f t="shared" si="67"/>
        <v/>
      </c>
      <c r="BC61" s="59">
        <f t="shared" si="67"/>
        <v>4.3206890624999827</v>
      </c>
      <c r="BD61" s="59">
        <f t="shared" si="67"/>
        <v>4.6999632900000199</v>
      </c>
      <c r="BE61" s="59">
        <f t="shared" si="67"/>
        <v>4.8627200624999922</v>
      </c>
    </row>
    <row r="62" spans="1:57" x14ac:dyDescent="0.25">
      <c r="A62" s="52">
        <f t="shared" si="22"/>
        <v>42094</v>
      </c>
      <c r="B62" s="56">
        <f t="shared" si="66"/>
        <v>3.5764175625000005</v>
      </c>
      <c r="C62" s="56">
        <f t="shared" si="66"/>
        <v>3.1544922499999961</v>
      </c>
      <c r="D62" s="56">
        <f t="shared" si="66"/>
        <v>3.160586239999974</v>
      </c>
      <c r="E62" s="56">
        <f t="shared" si="66"/>
        <v>3.2012174399999704</v>
      </c>
      <c r="F62" s="56">
        <f t="shared" si="66"/>
        <v>3.2083287224999868</v>
      </c>
      <c r="G62" s="59">
        <f t="shared" si="66"/>
        <v>3.2804712899999977</v>
      </c>
      <c r="H62" s="59">
        <f t="shared" si="66"/>
        <v>3.3719558400000071</v>
      </c>
      <c r="I62" s="57"/>
      <c r="J62" s="57"/>
      <c r="K62" s="58">
        <f t="shared" si="24"/>
        <v>42094</v>
      </c>
      <c r="L62" s="59">
        <f t="shared" ref="L62:BE62" si="69">IF(AND(L$39="S/A", L32&gt;0), ((1+L32/200)^2-1)*100, IF(AND(L$39="Qtrly", L32&gt;0), ((1+L32/400)^4-1)*100, ""))</f>
        <v>4.0359200400000184</v>
      </c>
      <c r="M62" s="59">
        <f t="shared" si="69"/>
        <v>4.1430455024999979</v>
      </c>
      <c r="N62" s="59">
        <f t="shared" si="69"/>
        <v>4.0420400100000142</v>
      </c>
      <c r="O62" s="59">
        <f t="shared" si="69"/>
        <v>4.0614211025000069</v>
      </c>
      <c r="P62" s="59">
        <f t="shared" si="69"/>
        <v>4.2686054400000062</v>
      </c>
      <c r="Q62" s="59">
        <f t="shared" si="69"/>
        <v>4.4688410000000012</v>
      </c>
      <c r="R62" s="59">
        <f t="shared" si="69"/>
        <v>4.2675843225000065</v>
      </c>
      <c r="S62" s="59">
        <f t="shared" si="69"/>
        <v>4.2992412899999888</v>
      </c>
      <c r="T62" s="59">
        <f t="shared" si="69"/>
        <v>4.6968936224999869</v>
      </c>
      <c r="U62" s="59">
        <f t="shared" si="69"/>
        <v>4.8002638399999853</v>
      </c>
      <c r="V62" s="59">
        <f t="shared" si="69"/>
        <v>5.1373383225000069</v>
      </c>
      <c r="W62" s="59">
        <f t="shared" si="69"/>
        <v>4.3227318225000033</v>
      </c>
      <c r="X62" s="59">
        <f t="shared" si="69"/>
        <v>4.6406243599999897</v>
      </c>
      <c r="Y62" s="59">
        <f t="shared" si="69"/>
        <v>4.7675073600000006</v>
      </c>
      <c r="Z62" s="59">
        <f t="shared" si="69"/>
        <v>5.1947666024999783</v>
      </c>
      <c r="AA62" s="59">
        <f t="shared" si="69"/>
        <v>4.9487558025000045</v>
      </c>
      <c r="AB62" s="59">
        <f t="shared" si="69"/>
        <v>4.8954914224999868</v>
      </c>
      <c r="AC62" s="59">
        <f t="shared" si="69"/>
        <v>4.5373329225000036</v>
      </c>
      <c r="AD62" s="59">
        <f t="shared" si="69"/>
        <v>4.70303300249999</v>
      </c>
      <c r="AE62" s="59">
        <f t="shared" si="69"/>
        <v>4.6540900401017771</v>
      </c>
      <c r="AF62" s="59">
        <f t="shared" si="69"/>
        <v>4.9590005024999773</v>
      </c>
      <c r="AG62" s="59">
        <f t="shared" si="69"/>
        <v>4.4721005036019612</v>
      </c>
      <c r="AH62" s="59">
        <f t="shared" si="69"/>
        <v>4.5692699031827821</v>
      </c>
      <c r="AI62" s="59">
        <f t="shared" si="69"/>
        <v>4.7828613225000094</v>
      </c>
      <c r="AJ62" s="59">
        <f t="shared" si="69"/>
        <v>3.9023455624999981</v>
      </c>
      <c r="AK62" s="59">
        <f t="shared" si="69"/>
        <v>4.029800249999993</v>
      </c>
      <c r="AL62" s="59">
        <f t="shared" si="69"/>
        <v>4.1165140624999985</v>
      </c>
      <c r="AM62" s="59">
        <f t="shared" si="69"/>
        <v>4.2063264225000063</v>
      </c>
      <c r="AN62" s="59">
        <f t="shared" si="69"/>
        <v>4.2308274224999831</v>
      </c>
      <c r="AO62" s="59">
        <f t="shared" si="69"/>
        <v>4.4964395225000064</v>
      </c>
      <c r="AP62" s="59">
        <f t="shared" ref="AP62" si="70">IF(AND(AP$39="S/A", AP32&gt;0), ((1+AP32/200)^2-1)*100, IF(AND(AP$39="Qtrly", AP32&gt;0), ((1+AP32/400)^4-1)*100, ""))</f>
        <v>4.8668162025000239</v>
      </c>
      <c r="AQ62" s="59">
        <f t="shared" si="69"/>
        <v>4.1103919025000213</v>
      </c>
      <c r="AR62" s="59">
        <f t="shared" si="69"/>
        <v>4.1093715599999969</v>
      </c>
      <c r="AS62" s="59">
        <f t="shared" si="69"/>
        <v>4.0899860025000123</v>
      </c>
      <c r="AT62" s="59">
        <f t="shared" si="69"/>
        <v>4.353375622500022</v>
      </c>
      <c r="AU62" s="59">
        <f t="shared" si="69"/>
        <v>4.6007335025000096</v>
      </c>
      <c r="AV62" s="59">
        <f t="shared" si="69"/>
        <v>4.1338611599999853</v>
      </c>
      <c r="AW62" s="59" t="str">
        <f t="shared" si="69"/>
        <v/>
      </c>
      <c r="AX62" s="59">
        <f t="shared" si="69"/>
        <v>3.87482561000001</v>
      </c>
      <c r="AY62" s="59">
        <f t="shared" si="69"/>
        <v>4.0226607224999711</v>
      </c>
      <c r="AZ62" s="59">
        <f t="shared" si="69"/>
        <v>4.312518222500028</v>
      </c>
      <c r="BA62" s="59">
        <f t="shared" si="69"/>
        <v>4.5414227024999754</v>
      </c>
      <c r="BB62" s="59" t="str">
        <f t="shared" si="69"/>
        <v/>
      </c>
      <c r="BC62" s="59">
        <f t="shared" si="69"/>
        <v>4.2910712900000147</v>
      </c>
      <c r="BD62" s="59">
        <f t="shared" si="69"/>
        <v>4.6764303225000026</v>
      </c>
      <c r="BE62" s="59">
        <f t="shared" si="69"/>
        <v>4.8494081599999905</v>
      </c>
    </row>
    <row r="63" spans="1:57" x14ac:dyDescent="0.25">
      <c r="A63" s="52" t="str">
        <f t="shared" si="22"/>
        <v/>
      </c>
      <c r="B63" s="60" t="str">
        <f t="shared" si="66"/>
        <v/>
      </c>
      <c r="C63" s="60" t="str">
        <f t="shared" si="66"/>
        <v/>
      </c>
      <c r="D63" s="60" t="str">
        <f t="shared" si="66"/>
        <v/>
      </c>
      <c r="E63" s="60" t="str">
        <f t="shared" si="66"/>
        <v/>
      </c>
      <c r="F63" s="60" t="str">
        <f t="shared" si="66"/>
        <v/>
      </c>
      <c r="G63" s="61" t="str">
        <f t="shared" si="66"/>
        <v/>
      </c>
      <c r="H63" s="61" t="str">
        <f t="shared" si="66"/>
        <v/>
      </c>
      <c r="I63" s="57"/>
      <c r="J63" s="57"/>
      <c r="K63" s="58" t="str">
        <f t="shared" si="24"/>
        <v/>
      </c>
      <c r="L63" s="61" t="str">
        <f t="shared" ref="L63:BE63" si="71">IF(AND(L$39="S/A", L33&gt;0), ((1+L33/200)^2-1)*100, IF(AND(L$39="Qtrly", L33&gt;0), ((1+L33/400)^4-1)*100, ""))</f>
        <v/>
      </c>
      <c r="M63" s="61" t="str">
        <f t="shared" si="71"/>
        <v/>
      </c>
      <c r="N63" s="61" t="str">
        <f t="shared" si="71"/>
        <v/>
      </c>
      <c r="O63" s="61" t="str">
        <f t="shared" si="71"/>
        <v/>
      </c>
      <c r="P63" s="61" t="str">
        <f t="shared" si="71"/>
        <v/>
      </c>
      <c r="Q63" s="61" t="str">
        <f t="shared" si="71"/>
        <v/>
      </c>
      <c r="R63" s="61" t="str">
        <f t="shared" si="71"/>
        <v/>
      </c>
      <c r="S63" s="61" t="str">
        <f t="shared" si="71"/>
        <v/>
      </c>
      <c r="T63" s="61" t="str">
        <f t="shared" si="71"/>
        <v/>
      </c>
      <c r="U63" s="61" t="str">
        <f t="shared" si="71"/>
        <v/>
      </c>
      <c r="V63" s="61" t="str">
        <f t="shared" si="71"/>
        <v/>
      </c>
      <c r="W63" s="61" t="str">
        <f t="shared" si="71"/>
        <v/>
      </c>
      <c r="X63" s="61" t="str">
        <f t="shared" si="71"/>
        <v/>
      </c>
      <c r="Y63" s="61" t="str">
        <f t="shared" si="71"/>
        <v/>
      </c>
      <c r="Z63" s="61" t="str">
        <f t="shared" si="71"/>
        <v/>
      </c>
      <c r="AA63" s="61" t="str">
        <f t="shared" si="71"/>
        <v/>
      </c>
      <c r="AB63" s="61" t="str">
        <f t="shared" si="71"/>
        <v/>
      </c>
      <c r="AC63" s="61" t="str">
        <f t="shared" si="71"/>
        <v/>
      </c>
      <c r="AD63" s="61" t="str">
        <f t="shared" si="71"/>
        <v/>
      </c>
      <c r="AE63" s="61" t="str">
        <f t="shared" si="71"/>
        <v/>
      </c>
      <c r="AF63" s="61" t="str">
        <f t="shared" si="71"/>
        <v/>
      </c>
      <c r="AG63" s="61" t="str">
        <f t="shared" si="71"/>
        <v/>
      </c>
      <c r="AH63" s="61" t="str">
        <f t="shared" si="71"/>
        <v/>
      </c>
      <c r="AI63" s="61" t="str">
        <f t="shared" si="71"/>
        <v/>
      </c>
      <c r="AJ63" s="61" t="str">
        <f t="shared" si="71"/>
        <v/>
      </c>
      <c r="AK63" s="61" t="str">
        <f t="shared" si="71"/>
        <v/>
      </c>
      <c r="AL63" s="61" t="str">
        <f t="shared" si="71"/>
        <v/>
      </c>
      <c r="AM63" s="61" t="str">
        <f t="shared" si="71"/>
        <v/>
      </c>
      <c r="AN63" s="61" t="str">
        <f t="shared" si="71"/>
        <v/>
      </c>
      <c r="AO63" s="61" t="str">
        <f t="shared" si="71"/>
        <v/>
      </c>
      <c r="AP63" s="61" t="str">
        <f t="shared" ref="AP63" si="72">IF(AND(AP$39="S/A", AP33&gt;0), ((1+AP33/200)^2-1)*100, IF(AND(AP$39="Qtrly", AP33&gt;0), ((1+AP33/400)^4-1)*100, ""))</f>
        <v/>
      </c>
      <c r="AQ63" s="61" t="str">
        <f t="shared" si="71"/>
        <v/>
      </c>
      <c r="AR63" s="61" t="str">
        <f t="shared" si="71"/>
        <v/>
      </c>
      <c r="AS63" s="61" t="str">
        <f t="shared" si="71"/>
        <v/>
      </c>
      <c r="AT63" s="61" t="str">
        <f t="shared" si="71"/>
        <v/>
      </c>
      <c r="AU63" s="61" t="str">
        <f t="shared" si="71"/>
        <v/>
      </c>
      <c r="AV63" s="61" t="str">
        <f t="shared" si="71"/>
        <v/>
      </c>
      <c r="AW63" s="61" t="str">
        <f t="shared" si="71"/>
        <v/>
      </c>
      <c r="AX63" s="61" t="str">
        <f t="shared" si="71"/>
        <v/>
      </c>
      <c r="AY63" s="61" t="str">
        <f t="shared" si="71"/>
        <v/>
      </c>
      <c r="AZ63" s="61" t="str">
        <f t="shared" si="71"/>
        <v/>
      </c>
      <c r="BA63" s="61" t="str">
        <f t="shared" si="71"/>
        <v/>
      </c>
      <c r="BB63" s="61" t="str">
        <f t="shared" si="71"/>
        <v/>
      </c>
      <c r="BC63" s="61" t="str">
        <f t="shared" si="71"/>
        <v/>
      </c>
      <c r="BD63" s="61" t="str">
        <f t="shared" si="71"/>
        <v/>
      </c>
      <c r="BE63" s="61" t="str">
        <f t="shared" si="71"/>
        <v/>
      </c>
    </row>
    <row r="64" spans="1:57" x14ac:dyDescent="0.25">
      <c r="A64" s="64"/>
      <c r="B64" s="57"/>
      <c r="C64" s="57"/>
      <c r="D64" s="57"/>
      <c r="E64" s="57"/>
      <c r="F64" s="57"/>
      <c r="G64" s="57"/>
      <c r="H64" s="67"/>
      <c r="I64" s="57"/>
      <c r="J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2"/>
      <c r="AX64" s="2"/>
      <c r="AY64" s="2"/>
      <c r="AZ64" s="2"/>
      <c r="BA64" s="2"/>
      <c r="BB64" s="2"/>
      <c r="BC64" s="2"/>
    </row>
    <row r="65" spans="1:57" ht="15" customHeight="1" x14ac:dyDescent="0.25">
      <c r="A65" s="64"/>
      <c r="B65" s="539" t="s">
        <v>82</v>
      </c>
      <c r="C65" s="540"/>
      <c r="D65" s="540"/>
      <c r="E65" s="540"/>
      <c r="F65" s="540"/>
      <c r="G65" s="540"/>
      <c r="H65" s="541"/>
      <c r="I65" s="28"/>
      <c r="J65" s="29"/>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2"/>
      <c r="AX65" s="2"/>
      <c r="AY65" s="2"/>
      <c r="AZ65" s="2"/>
      <c r="BA65" s="2"/>
      <c r="BB65" s="2"/>
      <c r="BC65" s="2"/>
    </row>
    <row r="66" spans="1:57" x14ac:dyDescent="0.25">
      <c r="A66" s="477" t="s">
        <v>83</v>
      </c>
      <c r="B66" s="67">
        <f t="shared" ref="B66:H66" si="73">AVERAGE(B41:B63)</f>
        <v>3.5616157193181803</v>
      </c>
      <c r="C66" s="67">
        <f t="shared" si="73"/>
        <v>3.2041344885227279</v>
      </c>
      <c r="D66" s="67">
        <f t="shared" si="73"/>
        <v>3.218589317954542</v>
      </c>
      <c r="E66" s="67">
        <f t="shared" si="73"/>
        <v>3.2638535536363595</v>
      </c>
      <c r="F66" s="67">
        <f t="shared" si="73"/>
        <v>3.2924536467045513</v>
      </c>
      <c r="G66" s="67">
        <f t="shared" si="73"/>
        <v>3.3598161698863644</v>
      </c>
      <c r="H66" s="68">
        <f t="shared" si="73"/>
        <v>3.4442620631818146</v>
      </c>
      <c r="I66" s="57"/>
      <c r="J66" s="57"/>
      <c r="L66" s="13"/>
      <c r="M66" s="13"/>
      <c r="N66" s="13"/>
      <c r="O66" s="13"/>
      <c r="P66" s="13"/>
      <c r="AB66" s="13"/>
      <c r="AH66" s="13"/>
      <c r="AI66" s="13"/>
      <c r="AJ66" s="13"/>
      <c r="AK66" s="13"/>
      <c r="AL66" s="13"/>
      <c r="AM66" s="13"/>
      <c r="AN66" s="13"/>
      <c r="AO66" s="13"/>
      <c r="AP66" s="13"/>
      <c r="AQ66" s="13"/>
      <c r="AR66" s="13"/>
      <c r="AS66" s="13"/>
      <c r="AT66" s="13"/>
      <c r="AU66" s="13"/>
      <c r="AV66" s="13"/>
    </row>
    <row r="67" spans="1:57" x14ac:dyDescent="0.25">
      <c r="A67" s="69"/>
      <c r="B67" s="57"/>
      <c r="C67" s="57"/>
      <c r="D67" s="57"/>
      <c r="E67" s="57"/>
      <c r="F67" s="57"/>
      <c r="G67" s="62"/>
      <c r="H67" s="67"/>
      <c r="I67" s="57"/>
      <c r="J67" s="57"/>
      <c r="L67" s="13"/>
      <c r="M67" s="13"/>
      <c r="N67" s="13"/>
      <c r="O67" s="13"/>
      <c r="P67" s="13"/>
      <c r="AB67" s="13"/>
      <c r="AH67" s="13"/>
      <c r="AI67" s="13"/>
      <c r="AJ67" s="13"/>
      <c r="AK67" s="13"/>
      <c r="AL67" s="13"/>
      <c r="AM67" s="13"/>
      <c r="AN67" s="13"/>
      <c r="AO67" s="13"/>
      <c r="AP67" s="13"/>
      <c r="AQ67" s="13"/>
      <c r="AR67" s="13"/>
      <c r="AS67" s="13"/>
      <c r="AT67" s="13"/>
      <c r="AU67" s="13"/>
      <c r="AV67" s="13"/>
    </row>
    <row r="68" spans="1:57" x14ac:dyDescent="0.25">
      <c r="A68" s="69"/>
      <c r="B68" s="524" t="s">
        <v>84</v>
      </c>
      <c r="C68" s="525"/>
      <c r="D68" s="525"/>
      <c r="E68" s="525"/>
      <c r="F68" s="525"/>
      <c r="G68" s="525"/>
      <c r="H68" s="526"/>
      <c r="I68" s="30"/>
      <c r="J68" s="30"/>
      <c r="L68" s="13"/>
      <c r="M68" s="13"/>
      <c r="N68" s="13"/>
      <c r="O68" s="13"/>
      <c r="P68" s="13"/>
      <c r="AB68" s="13"/>
      <c r="AH68" s="13"/>
      <c r="AI68" s="13"/>
      <c r="AJ68" s="13"/>
      <c r="AK68" s="13"/>
      <c r="AL68" s="13"/>
      <c r="AM68" s="13"/>
      <c r="AN68" s="13"/>
      <c r="AO68" s="13"/>
      <c r="AP68" s="13"/>
      <c r="AQ68" s="13"/>
      <c r="AR68" s="13"/>
      <c r="AS68" s="13"/>
      <c r="AT68" s="13"/>
      <c r="AU68" s="13"/>
      <c r="AV68" s="13"/>
    </row>
    <row r="69" spans="1:57" x14ac:dyDescent="0.25">
      <c r="A69" s="478"/>
      <c r="B69" s="306"/>
      <c r="D69" s="226" t="s">
        <v>362</v>
      </c>
      <c r="E69" s="226" t="s">
        <v>99</v>
      </c>
      <c r="F69" s="226"/>
      <c r="G69" s="226"/>
      <c r="H69" s="227"/>
      <c r="I69" s="30"/>
      <c r="J69" s="30"/>
      <c r="L69" s="13"/>
      <c r="M69" s="13"/>
      <c r="N69" s="13"/>
      <c r="O69" s="13"/>
      <c r="P69" s="13"/>
      <c r="AB69" s="13"/>
      <c r="AH69" s="13"/>
      <c r="AI69" s="13"/>
      <c r="AJ69" s="13"/>
      <c r="AK69" s="13"/>
      <c r="AL69" s="13"/>
      <c r="AM69" s="13"/>
      <c r="AN69" s="13"/>
      <c r="AO69" s="13"/>
      <c r="AP69" s="13"/>
      <c r="AQ69" s="13"/>
      <c r="AR69" s="13"/>
      <c r="AS69" s="13"/>
      <c r="AT69" s="13"/>
      <c r="AU69" s="13"/>
      <c r="AV69" s="13"/>
    </row>
    <row r="70" spans="1:57" x14ac:dyDescent="0.25">
      <c r="A70" s="478"/>
      <c r="B70" s="316"/>
      <c r="C70" s="316"/>
      <c r="D70" s="335">
        <v>5</v>
      </c>
      <c r="E70" s="234">
        <f>D66+(E66-D66)/(E10-D10)*($B$3+1826-D10)</f>
        <v>3.2621433180312529</v>
      </c>
      <c r="F70" s="36"/>
      <c r="G70" s="36"/>
      <c r="H70" s="361"/>
      <c r="I70" s="31"/>
      <c r="J70" s="31"/>
      <c r="L70" s="13"/>
      <c r="M70" s="13"/>
      <c r="N70" s="13"/>
      <c r="O70" s="13"/>
      <c r="P70" s="13"/>
      <c r="AB70" s="13"/>
      <c r="AH70" s="13"/>
      <c r="AI70" s="13"/>
      <c r="AJ70" s="13"/>
      <c r="AK70" s="13"/>
      <c r="AL70" s="13"/>
      <c r="AM70" s="13"/>
      <c r="AN70" s="13"/>
      <c r="AO70" s="13"/>
      <c r="AP70" s="13"/>
      <c r="AQ70" s="13"/>
      <c r="AR70" s="13"/>
      <c r="AS70" s="13"/>
      <c r="AT70" s="13"/>
      <c r="AU70" s="13"/>
      <c r="AV70" s="13"/>
    </row>
    <row r="71" spans="1:57" x14ac:dyDescent="0.25">
      <c r="A71" s="69"/>
      <c r="H71" s="2"/>
      <c r="L71" s="13"/>
      <c r="M71" s="13"/>
      <c r="N71" s="13"/>
      <c r="O71" s="13"/>
      <c r="P71" s="13"/>
      <c r="AH71" s="229"/>
      <c r="AI71" s="229"/>
      <c r="AJ71" s="13"/>
      <c r="AK71" s="13"/>
      <c r="AL71" s="13"/>
      <c r="AM71" s="13"/>
      <c r="AN71" s="13"/>
      <c r="AO71" s="13"/>
      <c r="AP71" s="13"/>
      <c r="AQ71" s="13"/>
      <c r="AR71" s="13"/>
      <c r="AS71" s="13"/>
      <c r="AT71" s="13"/>
      <c r="AU71" s="13"/>
      <c r="AV71" s="13"/>
    </row>
    <row r="72" spans="1:57" x14ac:dyDescent="0.25">
      <c r="A72" s="69"/>
      <c r="D72" s="13"/>
      <c r="N72" s="13"/>
      <c r="O72" s="13"/>
      <c r="P72" s="13"/>
      <c r="AH72" s="13"/>
      <c r="AI72" s="13"/>
      <c r="AJ72" s="13"/>
      <c r="AK72" s="13"/>
      <c r="AL72" s="13"/>
      <c r="AM72" s="13"/>
      <c r="AN72" s="13"/>
      <c r="AO72" s="13"/>
      <c r="AP72" s="13"/>
      <c r="AQ72" s="13"/>
      <c r="AR72" s="13"/>
      <c r="AS72" s="13"/>
      <c r="AT72" s="13"/>
      <c r="AU72" s="13"/>
      <c r="AV72" s="13"/>
    </row>
    <row r="73" spans="1:57" x14ac:dyDescent="0.25">
      <c r="A73" s="69"/>
      <c r="L73" s="524" t="s">
        <v>85</v>
      </c>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6"/>
    </row>
    <row r="74" spans="1:57" x14ac:dyDescent="0.25">
      <c r="K74" s="192" t="str">
        <f t="shared" ref="K74:K100" si="74">A7</f>
        <v>Security name</v>
      </c>
      <c r="L74" s="71" t="str">
        <f t="shared" ref="L74:AL74" si="75">L7</f>
        <v>AIANZ 7 1/4 11/07/15</v>
      </c>
      <c r="M74" s="71" t="str">
        <f t="shared" si="75"/>
        <v>AIANZ 8 08/10/16</v>
      </c>
      <c r="N74" s="71" t="str">
        <f t="shared" si="75"/>
        <v>AIANZ 8 11/15/16</v>
      </c>
      <c r="O74" s="71" t="str">
        <f t="shared" si="75"/>
        <v>AIANZ 5.47 10/17/17</v>
      </c>
      <c r="P74" s="71" t="str">
        <f t="shared" si="75"/>
        <v>AIANZ 4.73 12/13/19</v>
      </c>
      <c r="Q74" s="71" t="str">
        <f t="shared" si="75"/>
        <v>AIANZ 5.52 05/28/21</v>
      </c>
      <c r="R74" s="71" t="str">
        <f t="shared" si="75"/>
        <v>GENEPO 7.65 03/15/16</v>
      </c>
      <c r="S74" s="71" t="str">
        <f t="shared" si="75"/>
        <v>GENEPO 7.185 09/15/16</v>
      </c>
      <c r="T74" s="71" t="str">
        <f t="shared" si="75"/>
        <v>GENEPO 5.205 11/01/19</v>
      </c>
      <c r="U74" s="71" t="str">
        <f t="shared" si="75"/>
        <v>GENEPO 8.3 06/23/20</v>
      </c>
      <c r="V74" s="71" t="str">
        <f t="shared" si="75"/>
        <v>GENEPO 5.81 03/08/23</v>
      </c>
      <c r="W74" s="71" t="str">
        <f t="shared" si="75"/>
        <v>MRPNZ 7.55 10/12/16</v>
      </c>
      <c r="X74" s="71" t="str">
        <f t="shared" si="75"/>
        <v>MRPNZ 5.029 03/06/19</v>
      </c>
      <c r="Y74" s="71" t="str">
        <f t="shared" si="75"/>
        <v>MRPNZ 8.21 02/11/20</v>
      </c>
      <c r="Z74" s="71" t="str">
        <f t="shared" si="75"/>
        <v>MRPNZ 5.793 03/06/23</v>
      </c>
      <c r="AA74" s="71" t="str">
        <f t="shared" si="75"/>
        <v>WIANZ 5.27 06/11/20</v>
      </c>
      <c r="AB74" s="71" t="str">
        <f t="shared" si="75"/>
        <v>WIANZ 6 1/4 05/15/21</v>
      </c>
      <c r="AC74" s="71" t="str">
        <f t="shared" si="75"/>
        <v>CENNZ 7.855 04/13/17</v>
      </c>
      <c r="AD74" s="71" t="str">
        <f t="shared" si="75"/>
        <v>CENNZ 4.8 05/24/18</v>
      </c>
      <c r="AE74" s="71" t="str">
        <f t="shared" si="75"/>
        <v>CENNZ 5.8 05/15/19</v>
      </c>
      <c r="AF74" s="50" t="str">
        <f t="shared" si="75"/>
        <v>CENNZ 5.277 05/27/20</v>
      </c>
      <c r="AG74" s="65" t="str">
        <f t="shared" si="75"/>
        <v>PIFAU 6.53 06/29/15</v>
      </c>
      <c r="AH74" s="71" t="str">
        <f t="shared" si="75"/>
        <v>PIFAU 6.74 09/28/17</v>
      </c>
      <c r="AI74" s="71" t="str">
        <f t="shared" si="75"/>
        <v>PIFAU 6.31 12/20/18</v>
      </c>
      <c r="AJ74" s="71" t="str">
        <f t="shared" si="75"/>
        <v>TPNZ 6.595 02/15/17</v>
      </c>
      <c r="AK74" s="71" t="str">
        <f t="shared" si="75"/>
        <v>TPNZ 5.14 11/30/18</v>
      </c>
      <c r="AL74" s="71" t="str">
        <f t="shared" si="75"/>
        <v>TPNZ 4.65 09/06/19</v>
      </c>
      <c r="AM74" s="71" t="str">
        <f t="shared" ref="AM74:BE74" si="76">AM7</f>
        <v>TPNZ 7.19 11/12/19</v>
      </c>
      <c r="AN74" s="71" t="str">
        <f t="shared" si="76"/>
        <v>TPNZ 6.95 06/10/20</v>
      </c>
      <c r="AO74" s="71" t="str">
        <f t="shared" si="76"/>
        <v>TPNZ 5.448 03/15/23</v>
      </c>
      <c r="AP74" s="71" t="str">
        <f t="shared" si="76"/>
        <v>TPNZ 5.893 03/15/28</v>
      </c>
      <c r="AQ74" s="71" t="str">
        <f t="shared" si="76"/>
        <v>SPKNZ 8.65 06/15/15</v>
      </c>
      <c r="AR74" s="71" t="str">
        <f t="shared" si="76"/>
        <v>SPKNZ 8.35 06/15/15</v>
      </c>
      <c r="AS74" s="71" t="str">
        <f t="shared" si="76"/>
        <v>SPKNZ 7.04 03/22/16</v>
      </c>
      <c r="AT74" s="71" t="str">
        <f t="shared" si="76"/>
        <v>SPKNZ 5 1/4 10/25/19</v>
      </c>
      <c r="AU74" s="71" t="str">
        <f t="shared" si="76"/>
        <v>SPKNZ 4 1/2 03/25/22</v>
      </c>
      <c r="AV74" s="71" t="str">
        <f t="shared" si="76"/>
        <v>TLSAU 7.515 07/11/17</v>
      </c>
      <c r="AW74" s="71" t="str">
        <f t="shared" si="76"/>
        <v>FCGNZ 7 3/4 03/10/15</v>
      </c>
      <c r="AX74" s="71" t="str">
        <f t="shared" si="76"/>
        <v>FCGNZ 6.83 03/04/16</v>
      </c>
      <c r="AY74" s="71" t="str">
        <f t="shared" si="76"/>
        <v>FCGNZ 4.6 10/24/17</v>
      </c>
      <c r="AZ74" s="71" t="str">
        <f t="shared" si="76"/>
        <v>FCGNZ 5.52 02/25/20</v>
      </c>
      <c r="BA74" s="71" t="str">
        <f t="shared" si="76"/>
        <v>FCGNZ 5.9 02/25/22</v>
      </c>
      <c r="BB74" s="71" t="str">
        <f t="shared" si="76"/>
        <v>MERINZ 7.15 03/16/15</v>
      </c>
      <c r="BC74" s="71" t="str">
        <f t="shared" si="76"/>
        <v>MERINZ 7.55 03/16/17</v>
      </c>
      <c r="BD74" s="71" t="str">
        <f t="shared" si="76"/>
        <v>CHRINT 5.15 12/06/19</v>
      </c>
      <c r="BE74" s="50" t="str">
        <f t="shared" si="76"/>
        <v>CHRINT 6 1/4 10/04/21</v>
      </c>
    </row>
    <row r="75" spans="1:57" x14ac:dyDescent="0.25">
      <c r="K75" s="192" t="str">
        <f t="shared" si="74"/>
        <v>Bond credit rating</v>
      </c>
      <c r="L75" s="49" t="str">
        <f t="shared" ref="L75:AL75" si="77">L8</f>
        <v>A-</v>
      </c>
      <c r="M75" s="49" t="str">
        <f t="shared" si="77"/>
        <v>A-</v>
      </c>
      <c r="N75" s="49" t="str">
        <f t="shared" si="77"/>
        <v>A-</v>
      </c>
      <c r="O75" s="49" t="str">
        <f t="shared" si="77"/>
        <v>A-</v>
      </c>
      <c r="P75" s="49" t="str">
        <f t="shared" si="77"/>
        <v>A-</v>
      </c>
      <c r="Q75" s="49" t="str">
        <f t="shared" si="77"/>
        <v>A-</v>
      </c>
      <c r="R75" s="49" t="str">
        <f t="shared" si="77"/>
        <v>BBB+</v>
      </c>
      <c r="S75" s="49" t="str">
        <f t="shared" si="77"/>
        <v>BBB+</v>
      </c>
      <c r="T75" s="49" t="str">
        <f t="shared" si="77"/>
        <v>#N/A N/A</v>
      </c>
      <c r="U75" s="49" t="str">
        <f t="shared" si="77"/>
        <v>BBB+</v>
      </c>
      <c r="V75" s="49" t="str">
        <f t="shared" si="77"/>
        <v>BBB+</v>
      </c>
      <c r="W75" s="49" t="str">
        <f t="shared" si="77"/>
        <v>BBB+</v>
      </c>
      <c r="X75" s="49" t="str">
        <f t="shared" si="77"/>
        <v>BBB+</v>
      </c>
      <c r="Y75" s="49" t="str">
        <f t="shared" si="77"/>
        <v>BBB+</v>
      </c>
      <c r="Z75" s="49" t="str">
        <f t="shared" si="77"/>
        <v>BBB+</v>
      </c>
      <c r="AA75" s="49" t="str">
        <f t="shared" si="77"/>
        <v>BBB+</v>
      </c>
      <c r="AB75" s="49" t="str">
        <f t="shared" si="77"/>
        <v>#N/A N/A</v>
      </c>
      <c r="AC75" s="49" t="str">
        <f t="shared" si="77"/>
        <v>BBB</v>
      </c>
      <c r="AD75" s="49" t="str">
        <f t="shared" si="77"/>
        <v>BBB</v>
      </c>
      <c r="AE75" s="49" t="str">
        <f t="shared" si="77"/>
        <v>BBB</v>
      </c>
      <c r="AF75" s="48" t="str">
        <f t="shared" si="77"/>
        <v>BBB</v>
      </c>
      <c r="AG75" s="47" t="str">
        <f t="shared" si="77"/>
        <v>BBB</v>
      </c>
      <c r="AH75" s="49" t="str">
        <f t="shared" si="77"/>
        <v>BBB</v>
      </c>
      <c r="AI75" s="49" t="str">
        <f t="shared" si="77"/>
        <v>BBB</v>
      </c>
      <c r="AJ75" s="49" t="str">
        <f t="shared" si="77"/>
        <v>AA-</v>
      </c>
      <c r="AK75" s="49" t="str">
        <f t="shared" si="77"/>
        <v>AA-</v>
      </c>
      <c r="AL75" s="49" t="str">
        <f t="shared" si="77"/>
        <v>AA-</v>
      </c>
      <c r="AM75" s="49" t="str">
        <f t="shared" ref="AM75:BE75" si="78">AM8</f>
        <v>AA-</v>
      </c>
      <c r="AN75" s="49" t="str">
        <f t="shared" si="78"/>
        <v>AA-</v>
      </c>
      <c r="AO75" s="49" t="str">
        <f t="shared" si="78"/>
        <v>AA-</v>
      </c>
      <c r="AP75" s="49" t="str">
        <f t="shared" si="78"/>
        <v>AA-</v>
      </c>
      <c r="AQ75" s="49" t="str">
        <f t="shared" si="78"/>
        <v>#N/A N/A</v>
      </c>
      <c r="AR75" s="49" t="str">
        <f t="shared" si="78"/>
        <v>#N/A N/A</v>
      </c>
      <c r="AS75" s="49" t="str">
        <f t="shared" si="78"/>
        <v>A-</v>
      </c>
      <c r="AT75" s="49" t="str">
        <f t="shared" si="78"/>
        <v>A-</v>
      </c>
      <c r="AU75" s="49" t="str">
        <f t="shared" si="78"/>
        <v>A-</v>
      </c>
      <c r="AV75" s="49" t="str">
        <f t="shared" si="78"/>
        <v>A</v>
      </c>
      <c r="AW75" s="49" t="str">
        <f t="shared" si="78"/>
        <v>NR</v>
      </c>
      <c r="AX75" s="49" t="str">
        <f t="shared" si="78"/>
        <v>A</v>
      </c>
      <c r="AY75" s="49" t="str">
        <f t="shared" si="78"/>
        <v>A</v>
      </c>
      <c r="AZ75" s="49" t="str">
        <f t="shared" si="78"/>
        <v>A</v>
      </c>
      <c r="BA75" s="49" t="str">
        <f t="shared" si="78"/>
        <v>A</v>
      </c>
      <c r="BB75" s="49" t="str">
        <f t="shared" si="78"/>
        <v>NR</v>
      </c>
      <c r="BC75" s="49" t="str">
        <f t="shared" si="78"/>
        <v>BBB+</v>
      </c>
      <c r="BD75" s="49" t="str">
        <f t="shared" si="78"/>
        <v>BBB+</v>
      </c>
      <c r="BE75" s="48" t="str">
        <f t="shared" si="78"/>
        <v>#N/A N/A</v>
      </c>
    </row>
    <row r="76" spans="1:57" x14ac:dyDescent="0.25">
      <c r="K76" s="192" t="str">
        <f t="shared" si="74"/>
        <v>Coupon frequency</v>
      </c>
      <c r="L76" s="49" t="str">
        <f t="shared" ref="L76:AL76" si="79">L9</f>
        <v>S/A</v>
      </c>
      <c r="M76" s="49" t="str">
        <f t="shared" si="79"/>
        <v>S/A</v>
      </c>
      <c r="N76" s="49" t="str">
        <f t="shared" si="79"/>
        <v>S/A</v>
      </c>
      <c r="O76" s="49" t="str">
        <f t="shared" si="79"/>
        <v>S/A</v>
      </c>
      <c r="P76" s="49" t="str">
        <f t="shared" si="79"/>
        <v>S/A</v>
      </c>
      <c r="Q76" s="49" t="str">
        <f t="shared" si="79"/>
        <v>S/A</v>
      </c>
      <c r="R76" s="49" t="str">
        <f t="shared" si="79"/>
        <v>S/A</v>
      </c>
      <c r="S76" s="49" t="str">
        <f t="shared" si="79"/>
        <v>S/A</v>
      </c>
      <c r="T76" s="49" t="str">
        <f t="shared" si="79"/>
        <v>S/A</v>
      </c>
      <c r="U76" s="49" t="str">
        <f t="shared" si="79"/>
        <v>S/A</v>
      </c>
      <c r="V76" s="49" t="str">
        <f t="shared" si="79"/>
        <v>S/A</v>
      </c>
      <c r="W76" s="49" t="str">
        <f t="shared" si="79"/>
        <v>S/A</v>
      </c>
      <c r="X76" s="49" t="str">
        <f t="shared" si="79"/>
        <v>S/A</v>
      </c>
      <c r="Y76" s="49" t="str">
        <f t="shared" si="79"/>
        <v>S/A</v>
      </c>
      <c r="Z76" s="49" t="str">
        <f t="shared" si="79"/>
        <v>S/A</v>
      </c>
      <c r="AA76" s="49" t="str">
        <f t="shared" si="79"/>
        <v>S/A</v>
      </c>
      <c r="AB76" s="49" t="str">
        <f t="shared" si="79"/>
        <v>S/A</v>
      </c>
      <c r="AC76" s="49" t="str">
        <f t="shared" si="79"/>
        <v>S/A</v>
      </c>
      <c r="AD76" s="49" t="str">
        <f t="shared" si="79"/>
        <v>S/A</v>
      </c>
      <c r="AE76" s="49" t="str">
        <f t="shared" si="79"/>
        <v>Qtrly</v>
      </c>
      <c r="AF76" s="48" t="str">
        <f t="shared" si="79"/>
        <v>S/A</v>
      </c>
      <c r="AG76" s="47" t="str">
        <f t="shared" si="79"/>
        <v>Qtrly</v>
      </c>
      <c r="AH76" s="49" t="str">
        <f t="shared" si="79"/>
        <v>Qtrly</v>
      </c>
      <c r="AI76" s="49" t="str">
        <f t="shared" si="79"/>
        <v>S/A</v>
      </c>
      <c r="AJ76" s="49" t="str">
        <f t="shared" si="79"/>
        <v>S/A</v>
      </c>
      <c r="AK76" s="49" t="str">
        <f t="shared" si="79"/>
        <v>S/A</v>
      </c>
      <c r="AL76" s="49" t="str">
        <f t="shared" si="79"/>
        <v>S/A</v>
      </c>
      <c r="AM76" s="49" t="str">
        <f t="shared" ref="AM76:BE76" si="80">AM9</f>
        <v>S/A</v>
      </c>
      <c r="AN76" s="49" t="str">
        <f t="shared" si="80"/>
        <v>S/A</v>
      </c>
      <c r="AO76" s="49" t="str">
        <f t="shared" si="80"/>
        <v>S/A</v>
      </c>
      <c r="AP76" s="49" t="str">
        <f t="shared" si="80"/>
        <v>S/A</v>
      </c>
      <c r="AQ76" s="49" t="str">
        <f t="shared" si="80"/>
        <v>S/A</v>
      </c>
      <c r="AR76" s="49" t="str">
        <f t="shared" si="80"/>
        <v>S/A</v>
      </c>
      <c r="AS76" s="49" t="str">
        <f t="shared" si="80"/>
        <v>S/A</v>
      </c>
      <c r="AT76" s="49" t="str">
        <f t="shared" si="80"/>
        <v>S/A</v>
      </c>
      <c r="AU76" s="49" t="str">
        <f t="shared" si="80"/>
        <v>S/A</v>
      </c>
      <c r="AV76" s="49" t="str">
        <f t="shared" si="80"/>
        <v>S/A</v>
      </c>
      <c r="AW76" s="49" t="str">
        <f t="shared" si="80"/>
        <v>Qtrly</v>
      </c>
      <c r="AX76" s="49" t="str">
        <f t="shared" si="80"/>
        <v>S/A</v>
      </c>
      <c r="AY76" s="49" t="str">
        <f t="shared" si="80"/>
        <v>S/A</v>
      </c>
      <c r="AZ76" s="49" t="str">
        <f t="shared" si="80"/>
        <v>S/A</v>
      </c>
      <c r="BA76" s="49" t="str">
        <f t="shared" si="80"/>
        <v>S/A</v>
      </c>
      <c r="BB76" s="49" t="str">
        <f t="shared" si="80"/>
        <v>S/A</v>
      </c>
      <c r="BC76" s="49" t="str">
        <f t="shared" si="80"/>
        <v>S/A</v>
      </c>
      <c r="BD76" s="49" t="str">
        <f t="shared" si="80"/>
        <v>S/A</v>
      </c>
      <c r="BE76" s="48" t="str">
        <f t="shared" si="80"/>
        <v>S/A</v>
      </c>
    </row>
    <row r="77" spans="1:57" x14ac:dyDescent="0.25">
      <c r="B77" s="63"/>
      <c r="G77" s="13"/>
      <c r="H77" s="13"/>
      <c r="I77" s="13"/>
      <c r="J77" s="13"/>
      <c r="K77" s="192" t="str">
        <f t="shared" si="74"/>
        <v>Maturity date</v>
      </c>
      <c r="L77" s="152" t="str">
        <f t="shared" ref="L77:AL77" si="81">L10</f>
        <v>7/11/2015</v>
      </c>
      <c r="M77" s="152" t="str">
        <f t="shared" si="81"/>
        <v>10/08/2016</v>
      </c>
      <c r="N77" s="152" t="str">
        <f t="shared" si="81"/>
        <v>15/11/2016</v>
      </c>
      <c r="O77" s="152" t="str">
        <f t="shared" si="81"/>
        <v>17/10/2017</v>
      </c>
      <c r="P77" s="152" t="str">
        <f t="shared" si="81"/>
        <v>13/12/2019</v>
      </c>
      <c r="Q77" s="152" t="str">
        <f t="shared" si="81"/>
        <v>28/05/2021</v>
      </c>
      <c r="R77" s="152" t="str">
        <f t="shared" si="81"/>
        <v>15/03/2016</v>
      </c>
      <c r="S77" s="152" t="str">
        <f t="shared" si="81"/>
        <v>15/09/2016</v>
      </c>
      <c r="T77" s="152" t="str">
        <f t="shared" si="81"/>
        <v>1/11/2019</v>
      </c>
      <c r="U77" s="152" t="str">
        <f t="shared" si="81"/>
        <v>23/06/2020</v>
      </c>
      <c r="V77" s="152" t="str">
        <f t="shared" si="81"/>
        <v>8/03/2023</v>
      </c>
      <c r="W77" s="152" t="str">
        <f t="shared" si="81"/>
        <v>12/10/2016</v>
      </c>
      <c r="X77" s="152" t="str">
        <f t="shared" si="81"/>
        <v>6/03/2019</v>
      </c>
      <c r="Y77" s="152" t="str">
        <f t="shared" si="81"/>
        <v>11/02/2020</v>
      </c>
      <c r="Z77" s="152" t="str">
        <f t="shared" si="81"/>
        <v>6/03/2023</v>
      </c>
      <c r="AA77" s="152" t="str">
        <f t="shared" si="81"/>
        <v>11/06/2020</v>
      </c>
      <c r="AB77" s="152" t="str">
        <f t="shared" si="81"/>
        <v>15/05/2021</v>
      </c>
      <c r="AC77" s="152" t="str">
        <f t="shared" si="81"/>
        <v>13/04/2017</v>
      </c>
      <c r="AD77" s="152" t="str">
        <f t="shared" si="81"/>
        <v>24/05/2018</v>
      </c>
      <c r="AE77" s="152" t="str">
        <f t="shared" si="81"/>
        <v>15/05/2019</v>
      </c>
      <c r="AF77" s="155" t="str">
        <f t="shared" si="81"/>
        <v>27/05/2020</v>
      </c>
      <c r="AG77" s="153" t="str">
        <f t="shared" si="81"/>
        <v>29/06/2015</v>
      </c>
      <c r="AH77" s="152" t="str">
        <f t="shared" si="81"/>
        <v>28/09/2017</v>
      </c>
      <c r="AI77" s="152" t="str">
        <f t="shared" si="81"/>
        <v>20/12/2018</v>
      </c>
      <c r="AJ77" s="152" t="str">
        <f t="shared" si="81"/>
        <v>15/02/2017</v>
      </c>
      <c r="AK77" s="152" t="str">
        <f t="shared" si="81"/>
        <v>30/11/2018</v>
      </c>
      <c r="AL77" s="152" t="str">
        <f t="shared" si="81"/>
        <v>6/09/2019</v>
      </c>
      <c r="AM77" s="152" t="str">
        <f t="shared" ref="AM77:BE77" si="82">AM10</f>
        <v>12/11/2019</v>
      </c>
      <c r="AN77" s="152" t="str">
        <f t="shared" si="82"/>
        <v>10/06/2020</v>
      </c>
      <c r="AO77" s="152" t="str">
        <f t="shared" si="82"/>
        <v>15/03/2023</v>
      </c>
      <c r="AP77" s="152" t="str">
        <f t="shared" si="82"/>
        <v>15/03/2028</v>
      </c>
      <c r="AQ77" s="152" t="str">
        <f t="shared" si="82"/>
        <v>15/06/2015</v>
      </c>
      <c r="AR77" s="152" t="str">
        <f t="shared" si="82"/>
        <v>15/06/2015</v>
      </c>
      <c r="AS77" s="152" t="str">
        <f t="shared" si="82"/>
        <v>22/03/2016</v>
      </c>
      <c r="AT77" s="152" t="str">
        <f t="shared" si="82"/>
        <v>25/10/2019</v>
      </c>
      <c r="AU77" s="152" t="str">
        <f t="shared" si="82"/>
        <v>25/03/2022</v>
      </c>
      <c r="AV77" s="152" t="str">
        <f t="shared" si="82"/>
        <v>11/07/2017</v>
      </c>
      <c r="AW77" s="152" t="str">
        <f t="shared" si="82"/>
        <v>10/03/2015</v>
      </c>
      <c r="AX77" s="152" t="str">
        <f t="shared" si="82"/>
        <v>4/03/2016</v>
      </c>
      <c r="AY77" s="152" t="str">
        <f t="shared" si="82"/>
        <v>24/10/2017</v>
      </c>
      <c r="AZ77" s="152" t="str">
        <f t="shared" si="82"/>
        <v>25/02/2020</v>
      </c>
      <c r="BA77" s="152" t="str">
        <f t="shared" si="82"/>
        <v>25/02/2022</v>
      </c>
      <c r="BB77" s="152" t="str">
        <f t="shared" si="82"/>
        <v>16/03/2015</v>
      </c>
      <c r="BC77" s="152" t="str">
        <f t="shared" si="82"/>
        <v>16/03/2017</v>
      </c>
      <c r="BD77" s="152" t="str">
        <f t="shared" si="82"/>
        <v>6/12/2019</v>
      </c>
      <c r="BE77" s="155" t="str">
        <f t="shared" si="82"/>
        <v>4/10/2021</v>
      </c>
    </row>
    <row r="78" spans="1:57" x14ac:dyDescent="0.25">
      <c r="B78" s="63"/>
      <c r="K78" s="64">
        <f t="shared" si="74"/>
        <v>42065</v>
      </c>
      <c r="L78" s="207">
        <f t="shared" ref="L78:L100" si="83">IF(L41="","",L41-(B41+(C41-B41)/($C$10-$B$10)*($L$10-$B$10)))</f>
        <v>0.5332810765128424</v>
      </c>
      <c r="M78" s="207">
        <f t="shared" ref="M78:M100" si="84">IF(M41="","",M41-(B41+(C41-B41)/($C$10-$B$10)*($M$10-$B$10)))</f>
        <v>0.76956937665384295</v>
      </c>
      <c r="N78" s="208">
        <f t="shared" ref="N78:N100" si="85">IF(N41="","",N41-(B41+(C41-B41)/($C$10-$B$10)*($N$10-$B$10)))</f>
        <v>0.70398828044870898</v>
      </c>
      <c r="O78" s="207">
        <f t="shared" ref="O78:O100" si="86">IF(O41="","",O41-(B41+(C41-B41)/($C$10-$B$10)*($O$10-$B$10)))</f>
        <v>0.88651341779484527</v>
      </c>
      <c r="P78" s="208">
        <f t="shared" ref="P78:P100" si="87">IF(P41="","",P41-(D41+(E41-D41)/($E$10-$D$10)*($P$10-$D$10)))</f>
        <v>1.0724444233564121</v>
      </c>
      <c r="Q78" s="209">
        <f t="shared" ref="Q78:Q100" si="88">IF(Q41="","",Q41-(F41+(G41-F41)/($G$10-$F$10)*($Q$10-$F$10)))</f>
        <v>1.2143657355428368</v>
      </c>
      <c r="R78" s="207">
        <f t="shared" ref="R78:R100" si="89">IF(R41="","",R41-(B41+(C41-B41)/($C$10-$B$10)*($R$10-$B$10)))</f>
        <v>0.83757797743589446</v>
      </c>
      <c r="S78" s="208">
        <f t="shared" ref="S78:S100" si="90">IF(S41="","",S41-(B41+(C41-B41)/($C$10-$B$10)*($S$10-$B$10)))</f>
        <v>0.98681759092310672</v>
      </c>
      <c r="T78" s="209">
        <f t="shared" ref="T78:T100" si="91">IF(T41="","",T41-(D41+(E41-D41)/($E$10-$D$10)*($T$10-$D$10)))</f>
        <v>1.385492100340068</v>
      </c>
      <c r="U78" s="209">
        <f t="shared" ref="U78:U100" si="92">IF(U41="","",U41-(E41+(F41-E41)/($F$10-$E$10)*($U$10-$E$10)))</f>
        <v>1.5803208606012875</v>
      </c>
      <c r="V78" s="208">
        <f t="shared" ref="V78:V100" si="93">IF(V41="","",V41-(F41+(G41-F41)/($G$10-$F$10)*($V$10-$F$10)))</f>
        <v>1.6268204130285775</v>
      </c>
      <c r="W78" s="208">
        <f t="shared" ref="W78:W100" si="94">IF(W41="","",W41-(B41+(C41-B41)/($C$10-$B$10)*($W$10-$B$10)))</f>
        <v>0.99991414600000272</v>
      </c>
      <c r="X78" s="208">
        <f t="shared" ref="X78:X100" si="95">IF(X41="","",X41-(C41+(D41-C41)/($D$10-$C$10)*($X$10-$C$10)))</f>
        <v>1.4756582328681138</v>
      </c>
      <c r="Y78" s="208">
        <f t="shared" ref="Y78:Y100" si="96">IF(Y41="","",Y41-(D41+(E41-D41)/($E$10-$D$10)*($Y$10-$D$10)))</f>
        <v>1.5616056330226722</v>
      </c>
      <c r="Z78" s="210">
        <f t="shared" ref="Z78:Z100" si="97">IF(Z41="","",Z41-(F41+(G41-F41)/($G$10-$F$10)*($Z$10-$F$10)))</f>
        <v>1.9222042137143132</v>
      </c>
      <c r="AA78" s="208">
        <f t="shared" ref="AA78:AA100" si="98">IF(AA41="","",AA41-(E41+(F41-E41)/($F$10-$E$10)*($AA$10-$E$10)))</f>
        <v>1.7259544408227812</v>
      </c>
      <c r="AB78" s="208">
        <f t="shared" ref="AB78:AB100" si="99">IF(AB41="","",AB41-(F41+(G41-F41)/($G$10-$F$10)*($AB$10-$F$10)))</f>
        <v>1.6418356674999579</v>
      </c>
      <c r="AC78" s="208">
        <f t="shared" ref="AC78:AC100" si="100">IF(AC41="","",AC41-(B41+(C41-B41)/($C$10-$B$10)*($AC$10-$B$10)))</f>
        <v>1.2971042095769261</v>
      </c>
      <c r="AD78" s="208">
        <f t="shared" ref="AD78:AD100" si="101">IF(AD41="","",AD41-(C41+(D41-C41)/($D$10-$C$10)*($AD$10-$C$10)))</f>
        <v>1.5440883990110041</v>
      </c>
      <c r="AE78" s="208">
        <f t="shared" ref="AE78:AE100" si="102">IF(AE41="","",AE41-(D41+(E41-D41)/($E$10-$D$10)*($AE$10-$D$10)))</f>
        <v>1.4817396797765467</v>
      </c>
      <c r="AF78" s="208">
        <f t="shared" ref="AF78:AF100" si="103">IF(AF41="","",AF41-(E41+(F41-E41)/($F$10-$E$10)*($AF$10-$E$10)))</f>
        <v>1.5031756529746798</v>
      </c>
      <c r="AG78" s="210">
        <f t="shared" ref="AG78:AG100" si="104">IF(AG41="","",AG41-(B41+(C41-B41)/($C$10-$B$10)*($AG$10-$B$10)))</f>
        <v>0.90786211382959658</v>
      </c>
      <c r="AH78" s="208">
        <f t="shared" ref="AH78:AH100" si="105">IF(AH41="","",AH41-(B41+(C41-B41)/($C$10-$B$10)*($AH$10-$B$10)))</f>
        <v>1.4065244321017634</v>
      </c>
      <c r="AI78" s="208">
        <f t="shared" ref="AI78:AI100" si="106">IF(AI41="","",AI41-(C41+(D41-C41)/($D$10-$C$10)*($AI$10-$C$10)))</f>
        <v>1.5665684195879144</v>
      </c>
      <c r="AJ78" s="210">
        <f t="shared" ref="AJ78:AJ100" si="107">IF(AJ41="","",AJ41-(B41+(C41-B41)/($C$10-$B$10)*($AJ$10-$B$10)))</f>
        <v>0.64188278969230872</v>
      </c>
      <c r="AK78" s="208">
        <f t="shared" ref="AK78:AK100" si="108">IF(AK41="","",AK41-(C41+(D41-C41)/($D$10-$C$10)*($AK$10-$C$10)))</f>
        <v>0.85169117596153843</v>
      </c>
      <c r="AL78" s="210">
        <f t="shared" ref="AL78:AL100" si="109">IF(AL41="","",AL41-(D41+(E41-D41)/($E$10-$D$10)*($AL$10-$D$10)))</f>
        <v>0.93421032298490392</v>
      </c>
      <c r="AM78" s="208">
        <f t="shared" ref="AM78:AM100" si="110">IF(AM41="","",AM41-(D41+(E41-D41)/($E$10-$D$10)*($AM$10-$D$10)))</f>
        <v>1.0064811685705179</v>
      </c>
      <c r="AN78" s="208">
        <f t="shared" ref="AN78:AN100" si="111">IF(AN41="","",AN41-(E41+(F41-E41)/($F$10-$E$10)*($AN$10-$E$10)))</f>
        <v>1.0038803231329054</v>
      </c>
      <c r="AO78" s="222">
        <f t="shared" ref="AO78:AO100" si="112">IF(AO41="","",AO41-(F41+(G41-F41)/($G$10-$F$10)*($AO$10-$F$10)))</f>
        <v>1.1873687381285496</v>
      </c>
      <c r="AP78" s="210"/>
      <c r="AQ78" s="207">
        <f t="shared" ref="AQ78:AQ100" si="113">IF(AQ41="","",AQ41-(B41+(C41-B41)/($C$10-$B$10)*($AQ$10-$B$10)))</f>
        <v>0.66038265702567056</v>
      </c>
      <c r="AR78" s="207">
        <f t="shared" ref="AR78:AR100" si="114">IF(AR41="","",AR41-(B41+(C41-B41)/($C$10-$B$10)*($AR$10-$B$10)))</f>
        <v>0.60833243952566018</v>
      </c>
      <c r="AS78" s="208">
        <f t="shared" ref="AS78:AS100" si="115">IF(AS41="","",AS41-(B41+(C41-B41)/($C$10-$B$10)*($AS$10-$B$10)))</f>
        <v>0.67863625430772601</v>
      </c>
      <c r="AT78" s="209">
        <f t="shared" ref="AT78:AT100" si="116">IF(AT41="","",AT41-(D41+(E41-D41)/($E$10-$D$10)*($AT$10-$D$10)))</f>
        <v>1.2878702269206608</v>
      </c>
      <c r="AU78" s="209" t="str">
        <f t="shared" ref="AU78:AU100" si="117">IF(AU41="","",AU41-(E41+(F41-E41)/($E$10-$D$10)*($AT$10-$D$10)))</f>
        <v/>
      </c>
      <c r="AV78" s="500">
        <f t="shared" ref="AV78:AV100" si="118">IF(AV41="","",AV41-(B41+(C41-B41)/($C$10-$B$10)*($AV$10-$B$10)))</f>
        <v>0.94056421408974966</v>
      </c>
      <c r="AW78" s="210"/>
      <c r="AX78" s="208">
        <f t="shared" ref="AX78:AX100" si="119">IF(AX41="","",AX41-(B41+(C41-B41)/($C$10-$B$10)*($AX$10-$B$10)))</f>
        <v>0.44929268342309792</v>
      </c>
      <c r="AY78" s="208">
        <f t="shared" ref="AY78:AY100" si="120">IF(AY41="","",AY41-(B41+(C41-B41)/($C$10-$B$10)*($AY$10-$B$10)))</f>
        <v>0.84293511716665792</v>
      </c>
      <c r="AZ78" s="208">
        <f t="shared" ref="AZ78:AZ100" si="121">IF(AZ41="","",AZ41-(D41+(E41-D41)/($E$10-$D$10)*($AZ$10-$D$10)))</f>
        <v>1.0890451023614691</v>
      </c>
      <c r="BA78" s="208">
        <f t="shared" ref="BA78:BA100" si="122">IF(BA41="","",BA41-(F41+(G41-F41)/($G$10-$F$10)*($BA$10-$F$10)))</f>
        <v>1.262696501942858</v>
      </c>
      <c r="BB78" s="208"/>
      <c r="BC78" s="208">
        <f t="shared" ref="BC78:BC100" si="123">IF(BC41="","",BC41-(B41+(C41-B41)/($C$10-$B$10)*($BC$10-$B$10)))</f>
        <v>1.0526611620897341</v>
      </c>
      <c r="BD78" s="208">
        <f t="shared" ref="BD78:BD100" si="124">IF(BD41="","",BD41-(D41+(E41-D41)/($E$10-$D$10)*($BD$10-$D$10)))</f>
        <v>1.4973134674370119</v>
      </c>
      <c r="BE78" s="208">
        <f t="shared" ref="BE78:BE100" si="125">IF(BE41="","",BE41-(F41+(G41-F41)/($G$10-$F$10)*($BE$10-$F$10)))</f>
        <v>1.5920026313142537</v>
      </c>
    </row>
    <row r="79" spans="1:57" x14ac:dyDescent="0.25">
      <c r="B79" s="63"/>
      <c r="K79" s="64">
        <f t="shared" si="74"/>
        <v>42066</v>
      </c>
      <c r="L79" s="207">
        <f t="shared" si="83"/>
        <v>0.53116745704105961</v>
      </c>
      <c r="M79" s="207">
        <f t="shared" si="84"/>
        <v>0.77312775539229772</v>
      </c>
      <c r="N79" s="208">
        <f t="shared" si="85"/>
        <v>0.75232355693588948</v>
      </c>
      <c r="O79" s="207">
        <f t="shared" si="86"/>
        <v>0.8523044901436081</v>
      </c>
      <c r="P79" s="208">
        <f t="shared" si="87"/>
        <v>1.1212609108501281</v>
      </c>
      <c r="Q79" s="209">
        <f t="shared" si="88"/>
        <v>1.2623085026107064</v>
      </c>
      <c r="R79" s="207">
        <f t="shared" si="89"/>
        <v>0.82749801579487237</v>
      </c>
      <c r="S79" s="208">
        <f t="shared" si="90"/>
        <v>0.98357514225385012</v>
      </c>
      <c r="T79" s="209">
        <f t="shared" si="91"/>
        <v>1.4203208695654728</v>
      </c>
      <c r="U79" s="209">
        <f t="shared" si="92"/>
        <v>1.6297352910759781</v>
      </c>
      <c r="V79" s="208">
        <f t="shared" si="93"/>
        <v>1.6680980289071186</v>
      </c>
      <c r="W79" s="208">
        <f t="shared" si="94"/>
        <v>1.001012097400019</v>
      </c>
      <c r="X79" s="208">
        <f t="shared" si="95"/>
        <v>1.5124188068461422</v>
      </c>
      <c r="Y79" s="208">
        <f t="shared" si="96"/>
        <v>1.6095529494710314</v>
      </c>
      <c r="Z79" s="210">
        <f t="shared" si="97"/>
        <v>1.9779239104285313</v>
      </c>
      <c r="AA79" s="208">
        <f t="shared" si="98"/>
        <v>1.7714224468670783</v>
      </c>
      <c r="AB79" s="208">
        <f t="shared" si="99"/>
        <v>1.6930385324999797</v>
      </c>
      <c r="AC79" s="208">
        <f t="shared" si="100"/>
        <v>1.3152751689461328</v>
      </c>
      <c r="AD79" s="208">
        <f t="shared" si="101"/>
        <v>1.5680680338461652</v>
      </c>
      <c r="AE79" s="208">
        <f t="shared" si="102"/>
        <v>1.5232108840395511</v>
      </c>
      <c r="AF79" s="208">
        <f t="shared" si="103"/>
        <v>1.5436375934809976</v>
      </c>
      <c r="AG79" s="210">
        <f t="shared" si="104"/>
        <v>0.90153654385883586</v>
      </c>
      <c r="AH79" s="208">
        <f t="shared" si="105"/>
        <v>1.425527549611469</v>
      </c>
      <c r="AI79" s="208">
        <f t="shared" si="106"/>
        <v>1.5965226182692174</v>
      </c>
      <c r="AJ79" s="210">
        <f t="shared" si="107"/>
        <v>0.65740369891539796</v>
      </c>
      <c r="AK79" s="208">
        <f t="shared" si="108"/>
        <v>0.88544319903845592</v>
      </c>
      <c r="AL79" s="210">
        <f t="shared" si="109"/>
        <v>0.97817746785265225</v>
      </c>
      <c r="AM79" s="208">
        <f t="shared" si="110"/>
        <v>1.0537065291876533</v>
      </c>
      <c r="AN79" s="208">
        <f t="shared" si="111"/>
        <v>1.0573953179746733</v>
      </c>
      <c r="AO79" s="208">
        <f t="shared" si="112"/>
        <v>1.2458903635821268</v>
      </c>
      <c r="AP79" s="210"/>
      <c r="AQ79" s="207">
        <f t="shared" si="113"/>
        <v>0.65895531718207412</v>
      </c>
      <c r="AR79" s="207">
        <f t="shared" si="114"/>
        <v>0.60792281718204855</v>
      </c>
      <c r="AS79" s="208">
        <f t="shared" si="115"/>
        <v>0.67678505268459954</v>
      </c>
      <c r="AT79" s="209">
        <f t="shared" si="116"/>
        <v>1.3317626868513854</v>
      </c>
      <c r="AU79" s="209" t="str">
        <f t="shared" si="117"/>
        <v/>
      </c>
      <c r="AV79" s="498">
        <f t="shared" si="118"/>
        <v>0.96258936118719429</v>
      </c>
      <c r="AW79" s="210"/>
      <c r="AX79" s="208">
        <f t="shared" si="119"/>
        <v>0.44420565925385835</v>
      </c>
      <c r="AY79" s="208">
        <f t="shared" si="120"/>
        <v>0.86388904453332271</v>
      </c>
      <c r="AZ79" s="208">
        <f t="shared" si="121"/>
        <v>1.1412356773992696</v>
      </c>
      <c r="BA79" s="208">
        <f t="shared" si="122"/>
        <v>1.3168539749357024</v>
      </c>
      <c r="BB79" s="208"/>
      <c r="BC79" s="209">
        <f t="shared" si="123"/>
        <v>1.0664545013871782</v>
      </c>
      <c r="BD79" s="208">
        <f t="shared" si="124"/>
        <v>1.5450700656360152</v>
      </c>
      <c r="BE79" s="208">
        <f t="shared" si="125"/>
        <v>1.6452382844785625</v>
      </c>
    </row>
    <row r="80" spans="1:57" x14ac:dyDescent="0.25">
      <c r="B80" s="63"/>
      <c r="K80" s="64">
        <f t="shared" si="74"/>
        <v>42067</v>
      </c>
      <c r="L80" s="207">
        <f t="shared" si="83"/>
        <v>0.53037409044358297</v>
      </c>
      <c r="M80" s="207">
        <f t="shared" si="84"/>
        <v>0.78513997452304674</v>
      </c>
      <c r="N80" s="208">
        <f t="shared" si="85"/>
        <v>0.7799780570256134</v>
      </c>
      <c r="O80" s="207">
        <f t="shared" si="86"/>
        <v>0.87516562680256582</v>
      </c>
      <c r="P80" s="208">
        <f t="shared" si="87"/>
        <v>1.0633414146536553</v>
      </c>
      <c r="Q80" s="209">
        <f t="shared" si="88"/>
        <v>1.1827823354143097</v>
      </c>
      <c r="R80" s="207">
        <f t="shared" si="89"/>
        <v>0.83093580078203333</v>
      </c>
      <c r="S80" s="208">
        <f t="shared" si="90"/>
        <v>0.97073314583843917</v>
      </c>
      <c r="T80" s="209">
        <f t="shared" si="91"/>
        <v>1.3784490073992224</v>
      </c>
      <c r="U80" s="209">
        <f t="shared" si="92"/>
        <v>1.5703010964620363</v>
      </c>
      <c r="V80" s="208">
        <f t="shared" si="93"/>
        <v>1.6251400674428673</v>
      </c>
      <c r="W80" s="208">
        <f t="shared" si="94"/>
        <v>0.99121639869997669</v>
      </c>
      <c r="X80" s="208">
        <f t="shared" si="95"/>
        <v>1.4648075603076811</v>
      </c>
      <c r="Y80" s="208">
        <f t="shared" si="96"/>
        <v>1.5502035521599442</v>
      </c>
      <c r="Z80" s="210">
        <f t="shared" si="97"/>
        <v>1.914514570071435</v>
      </c>
      <c r="AA80" s="208">
        <f t="shared" si="98"/>
        <v>1.7120854413164337</v>
      </c>
      <c r="AB80" s="208">
        <f t="shared" si="99"/>
        <v>1.6331279999999948</v>
      </c>
      <c r="AC80" s="208">
        <f t="shared" si="100"/>
        <v>1.2892363872615578</v>
      </c>
      <c r="AD80" s="208">
        <f t="shared" si="101"/>
        <v>1.5320955298077057</v>
      </c>
      <c r="AE80" s="208">
        <f t="shared" si="102"/>
        <v>1.4605457990316117</v>
      </c>
      <c r="AF80" s="208">
        <f t="shared" si="103"/>
        <v>1.4926005767594805</v>
      </c>
      <c r="AG80" s="210">
        <f t="shared" si="104"/>
        <v>0.95657351802812984</v>
      </c>
      <c r="AH80" s="208">
        <f t="shared" si="105"/>
        <v>1.3910141067950699</v>
      </c>
      <c r="AI80" s="208">
        <f t="shared" si="106"/>
        <v>1.5521479859615259</v>
      </c>
      <c r="AJ80" s="210">
        <f t="shared" si="107"/>
        <v>0.63456348455385658</v>
      </c>
      <c r="AK80" s="208">
        <f t="shared" si="108"/>
        <v>0.83933011442306382</v>
      </c>
      <c r="AL80" s="210">
        <f t="shared" si="109"/>
        <v>0.92427246772667671</v>
      </c>
      <c r="AM80" s="208">
        <f t="shared" si="110"/>
        <v>0.99909929644207907</v>
      </c>
      <c r="AN80" s="208">
        <f t="shared" si="111"/>
        <v>0.9970237265126789</v>
      </c>
      <c r="AO80" s="208">
        <f t="shared" si="112"/>
        <v>1.1843622632428485</v>
      </c>
      <c r="AP80" s="210"/>
      <c r="AQ80" s="207">
        <f t="shared" si="113"/>
        <v>0.62905643618714358</v>
      </c>
      <c r="AR80" s="207">
        <f t="shared" si="114"/>
        <v>0.61068536618716518</v>
      </c>
      <c r="AS80" s="208">
        <f t="shared" si="115"/>
        <v>0.66769244374613468</v>
      </c>
      <c r="AT80" s="209">
        <f t="shared" si="116"/>
        <v>1.2778984986901762</v>
      </c>
      <c r="AU80" s="209" t="str">
        <f t="shared" si="117"/>
        <v/>
      </c>
      <c r="AV80" s="498">
        <f t="shared" si="118"/>
        <v>0.9310660453051165</v>
      </c>
      <c r="AW80" s="210"/>
      <c r="AX80" s="208">
        <f t="shared" si="119"/>
        <v>0.43987545183843046</v>
      </c>
      <c r="AY80" s="208">
        <f t="shared" si="120"/>
        <v>0.82525395226665132</v>
      </c>
      <c r="AZ80" s="208">
        <f t="shared" si="121"/>
        <v>1.0772187370780881</v>
      </c>
      <c r="BA80" s="208">
        <f t="shared" si="122"/>
        <v>1.2572759741142869</v>
      </c>
      <c r="BB80" s="208"/>
      <c r="BC80" s="209">
        <f t="shared" si="123"/>
        <v>1.0384230429051042</v>
      </c>
      <c r="BD80" s="208">
        <f t="shared" si="124"/>
        <v>1.4874415634445897</v>
      </c>
      <c r="BE80" s="208">
        <f t="shared" si="125"/>
        <v>1.582442150871457</v>
      </c>
    </row>
    <row r="81" spans="2:57" x14ac:dyDescent="0.25">
      <c r="B81" s="63"/>
      <c r="K81" s="64">
        <f t="shared" si="74"/>
        <v>42068</v>
      </c>
      <c r="L81" s="207">
        <f t="shared" si="83"/>
        <v>0.54334511850257883</v>
      </c>
      <c r="M81" s="207">
        <f t="shared" si="84"/>
        <v>0.7790473884307616</v>
      </c>
      <c r="N81" s="208">
        <f t="shared" si="85"/>
        <v>0.75043417308975213</v>
      </c>
      <c r="O81" s="207">
        <f t="shared" si="86"/>
        <v>0.84574853025898733</v>
      </c>
      <c r="P81" s="208">
        <f t="shared" si="87"/>
        <v>1.0287338527707832</v>
      </c>
      <c r="Q81" s="209">
        <f t="shared" si="88"/>
        <v>1.1501003826535525</v>
      </c>
      <c r="R81" s="207">
        <f t="shared" si="89"/>
        <v>0.82486022348716581</v>
      </c>
      <c r="S81" s="208">
        <f t="shared" si="90"/>
        <v>0.95978208848460689</v>
      </c>
      <c r="T81" s="209">
        <f t="shared" si="91"/>
        <v>1.3479339333060723</v>
      </c>
      <c r="U81" s="209">
        <f t="shared" si="92"/>
        <v>1.5314072409303949</v>
      </c>
      <c r="V81" s="208">
        <f t="shared" si="93"/>
        <v>1.6087027124357056</v>
      </c>
      <c r="W81" s="208">
        <f t="shared" si="94"/>
        <v>0.97050583040000138</v>
      </c>
      <c r="X81" s="208">
        <f t="shared" si="95"/>
        <v>1.4371468731318631</v>
      </c>
      <c r="Y81" s="208">
        <f t="shared" si="96"/>
        <v>1.5119303127204047</v>
      </c>
      <c r="Z81" s="210">
        <f t="shared" si="97"/>
        <v>1.8929233841428474</v>
      </c>
      <c r="AA81" s="208">
        <f t="shared" si="98"/>
        <v>1.6772665517468508</v>
      </c>
      <c r="AB81" s="208">
        <f t="shared" si="99"/>
        <v>1.6034372225000038</v>
      </c>
      <c r="AC81" s="208">
        <f t="shared" si="100"/>
        <v>1.2595464742153935</v>
      </c>
      <c r="AD81" s="208">
        <f t="shared" si="101"/>
        <v>1.4978987109890292</v>
      </c>
      <c r="AE81" s="208">
        <f t="shared" si="102"/>
        <v>1.4433209456854614</v>
      </c>
      <c r="AF81" s="208">
        <f t="shared" si="103"/>
        <v>1.4680520433923925</v>
      </c>
      <c r="AG81" s="210">
        <f t="shared" si="104"/>
        <v>0.91840144839269744</v>
      </c>
      <c r="AH81" s="208">
        <f t="shared" si="105"/>
        <v>1.360416845468877</v>
      </c>
      <c r="AI81" s="208">
        <f t="shared" si="106"/>
        <v>1.5225954504120671</v>
      </c>
      <c r="AJ81" s="210">
        <f t="shared" si="107"/>
        <v>0.60619507433846698</v>
      </c>
      <c r="AK81" s="208">
        <f t="shared" si="108"/>
        <v>0.81096806653845777</v>
      </c>
      <c r="AL81" s="210">
        <f t="shared" si="109"/>
        <v>0.89219853818638084</v>
      </c>
      <c r="AM81" s="208">
        <f t="shared" si="110"/>
        <v>0.96325430846348326</v>
      </c>
      <c r="AN81" s="208">
        <f t="shared" si="111"/>
        <v>0.95924947118989667</v>
      </c>
      <c r="AO81" s="208">
        <f t="shared" si="112"/>
        <v>1.1618291202106961</v>
      </c>
      <c r="AP81" s="210"/>
      <c r="AQ81" s="207">
        <f t="shared" si="113"/>
        <v>0.70833525460512847</v>
      </c>
      <c r="AR81" s="207">
        <f t="shared" si="114"/>
        <v>0.60218713460512374</v>
      </c>
      <c r="AS81" s="208">
        <f t="shared" si="115"/>
        <v>0.6574113992615449</v>
      </c>
      <c r="AT81" s="209">
        <f t="shared" si="116"/>
        <v>1.2455329804785698</v>
      </c>
      <c r="AU81" s="209" t="str">
        <f t="shared" si="117"/>
        <v/>
      </c>
      <c r="AV81" s="498">
        <f t="shared" si="118"/>
        <v>0.90061731191794614</v>
      </c>
      <c r="AW81" s="210"/>
      <c r="AX81" s="208">
        <f t="shared" si="119"/>
        <v>0.43204251298462104</v>
      </c>
      <c r="AY81" s="208">
        <f t="shared" si="120"/>
        <v>0.79672049603336204</v>
      </c>
      <c r="AZ81" s="208">
        <f t="shared" si="121"/>
        <v>1.0447994958753077</v>
      </c>
      <c r="BA81" s="208">
        <f t="shared" si="122"/>
        <v>1.2280453658785699</v>
      </c>
      <c r="BB81" s="208"/>
      <c r="BC81" s="209">
        <f t="shared" si="123"/>
        <v>1.0144752511179522</v>
      </c>
      <c r="BD81" s="208">
        <f t="shared" si="124"/>
        <v>1.4539663549433457</v>
      </c>
      <c r="BE81" s="208">
        <f t="shared" si="125"/>
        <v>1.5539869687928718</v>
      </c>
    </row>
    <row r="82" spans="2:57" x14ac:dyDescent="0.25">
      <c r="B82" s="63"/>
      <c r="K82" s="64">
        <f t="shared" si="74"/>
        <v>42069</v>
      </c>
      <c r="L82" s="207">
        <f t="shared" si="83"/>
        <v>0.53106058783333365</v>
      </c>
      <c r="M82" s="207">
        <f t="shared" si="84"/>
        <v>0.75854940850001951</v>
      </c>
      <c r="N82" s="208">
        <f t="shared" si="85"/>
        <v>0.70279262666666842</v>
      </c>
      <c r="O82" s="207">
        <f t="shared" si="86"/>
        <v>0.80505118866667003</v>
      </c>
      <c r="P82" s="208">
        <f t="shared" si="87"/>
        <v>1.0488003182619567</v>
      </c>
      <c r="Q82" s="209">
        <f t="shared" si="88"/>
        <v>1.1684882671428212</v>
      </c>
      <c r="R82" s="207">
        <f t="shared" si="89"/>
        <v>0.81648614583333812</v>
      </c>
      <c r="S82" s="208">
        <f t="shared" si="90"/>
        <v>0.9694119005000208</v>
      </c>
      <c r="T82" s="209">
        <f t="shared" si="91"/>
        <v>1.3587022912216389</v>
      </c>
      <c r="U82" s="209">
        <f t="shared" si="92"/>
        <v>1.55435999691771</v>
      </c>
      <c r="V82" s="208">
        <f t="shared" si="93"/>
        <v>1.6270396689285596</v>
      </c>
      <c r="W82" s="208">
        <f t="shared" si="94"/>
        <v>0.97746515450001947</v>
      </c>
      <c r="X82" s="208">
        <f t="shared" si="95"/>
        <v>1.4514767183461608</v>
      </c>
      <c r="Y82" s="208">
        <f t="shared" si="96"/>
        <v>1.5342249397481007</v>
      </c>
      <c r="Z82" s="210">
        <f t="shared" si="97"/>
        <v>1.9164041282142978</v>
      </c>
      <c r="AA82" s="208">
        <f t="shared" si="98"/>
        <v>1.6962225745189969</v>
      </c>
      <c r="AB82" s="208">
        <f t="shared" si="99"/>
        <v>1.6228573499999843</v>
      </c>
      <c r="AC82" s="208">
        <f t="shared" si="100"/>
        <v>1.2661109379999975</v>
      </c>
      <c r="AD82" s="208">
        <f t="shared" si="101"/>
        <v>1.5120986663461409</v>
      </c>
      <c r="AE82" s="208">
        <f t="shared" si="102"/>
        <v>1.4474663102169614</v>
      </c>
      <c r="AF82" s="208">
        <f t="shared" si="103"/>
        <v>1.4871135121455645</v>
      </c>
      <c r="AG82" s="210">
        <f t="shared" si="104"/>
        <v>0.90301427230648112</v>
      </c>
      <c r="AH82" s="208">
        <f t="shared" si="105"/>
        <v>1.3735598268263258</v>
      </c>
      <c r="AI82" s="208">
        <f t="shared" si="106"/>
        <v>1.5384605232692308</v>
      </c>
      <c r="AJ82" s="210">
        <f t="shared" si="107"/>
        <v>0.61600902399998603</v>
      </c>
      <c r="AK82" s="208">
        <f t="shared" si="108"/>
        <v>0.82388201403845462</v>
      </c>
      <c r="AL82" s="210">
        <f t="shared" si="109"/>
        <v>0.90996400850125658</v>
      </c>
      <c r="AM82" s="208">
        <f t="shared" si="110"/>
        <v>0.98119516782747151</v>
      </c>
      <c r="AN82" s="208">
        <f t="shared" si="111"/>
        <v>0.97817811036073721</v>
      </c>
      <c r="AO82" s="208">
        <f t="shared" si="112"/>
        <v>1.1842431814285628</v>
      </c>
      <c r="AP82" s="210"/>
      <c r="AQ82" s="207">
        <f t="shared" si="113"/>
        <v>0.62655679116665963</v>
      </c>
      <c r="AR82" s="207">
        <f t="shared" si="114"/>
        <v>0.58573979116667774</v>
      </c>
      <c r="AS82" s="208">
        <f t="shared" si="115"/>
        <v>0.65526922649998554</v>
      </c>
      <c r="AT82" s="209">
        <f t="shared" si="116"/>
        <v>1.2613949333815908</v>
      </c>
      <c r="AU82" s="209" t="str">
        <f t="shared" si="117"/>
        <v/>
      </c>
      <c r="AV82" s="498">
        <f t="shared" si="118"/>
        <v>0.90950341183331052</v>
      </c>
      <c r="AW82" s="210"/>
      <c r="AX82" s="208">
        <f t="shared" si="119"/>
        <v>0.43168031049999955</v>
      </c>
      <c r="AY82" s="208">
        <f t="shared" si="120"/>
        <v>0.80917937933330952</v>
      </c>
      <c r="AZ82" s="208">
        <f t="shared" si="121"/>
        <v>1.0640355354282129</v>
      </c>
      <c r="BA82" s="208">
        <f t="shared" si="122"/>
        <v>1.2509278746428523</v>
      </c>
      <c r="BB82" s="208"/>
      <c r="BC82" s="209">
        <f t="shared" si="123"/>
        <v>1.021653737833323</v>
      </c>
      <c r="BD82" s="208">
        <f t="shared" si="124"/>
        <v>1.4730141004219002</v>
      </c>
      <c r="BE82" s="208">
        <f t="shared" si="125"/>
        <v>1.5766846032142658</v>
      </c>
    </row>
    <row r="83" spans="2:57" x14ac:dyDescent="0.25">
      <c r="B83" s="63"/>
      <c r="K83" s="64">
        <f t="shared" si="74"/>
        <v>42072</v>
      </c>
      <c r="L83" s="207">
        <f t="shared" si="83"/>
        <v>0.50642642906923419</v>
      </c>
      <c r="M83" s="207">
        <f t="shared" si="84"/>
        <v>0.72739106113073371</v>
      </c>
      <c r="N83" s="208">
        <f t="shared" si="85"/>
        <v>0.67290595842309653</v>
      </c>
      <c r="O83" s="207">
        <f t="shared" si="86"/>
        <v>0.74873959399229495</v>
      </c>
      <c r="P83" s="208">
        <f t="shared" si="87"/>
        <v>1.0148415744395791</v>
      </c>
      <c r="Q83" s="209">
        <f t="shared" si="88"/>
        <v>1.1381353635428382</v>
      </c>
      <c r="R83" s="207">
        <f t="shared" si="89"/>
        <v>0.80857826165385704</v>
      </c>
      <c r="S83" s="208">
        <f t="shared" si="90"/>
        <v>0.94529371458460076</v>
      </c>
      <c r="T83" s="209">
        <f t="shared" si="91"/>
        <v>1.3297121935642404</v>
      </c>
      <c r="U83" s="209">
        <f t="shared" si="92"/>
        <v>1.5250190762532121</v>
      </c>
      <c r="V83" s="208">
        <f t="shared" si="93"/>
        <v>1.6025821900285755</v>
      </c>
      <c r="W83" s="208">
        <f t="shared" si="94"/>
        <v>0.95580221280001965</v>
      </c>
      <c r="X83" s="208">
        <f t="shared" si="95"/>
        <v>1.4049133604010953</v>
      </c>
      <c r="Y83" s="208">
        <f t="shared" si="96"/>
        <v>1.502724966404287</v>
      </c>
      <c r="Z83" s="210">
        <f t="shared" si="97"/>
        <v>1.8879579137142897</v>
      </c>
      <c r="AA83" s="208">
        <f t="shared" si="98"/>
        <v>1.66918216505697</v>
      </c>
      <c r="AB83" s="208">
        <f t="shared" si="99"/>
        <v>1.592775599999996</v>
      </c>
      <c r="AC83" s="208">
        <f t="shared" si="100"/>
        <v>1.2160410118153724</v>
      </c>
      <c r="AD83" s="208">
        <f t="shared" si="101"/>
        <v>1.4560801992582304</v>
      </c>
      <c r="AE83" s="208">
        <f t="shared" si="102"/>
        <v>1.4047527744100643</v>
      </c>
      <c r="AF83" s="208">
        <f t="shared" si="103"/>
        <v>1.4561956354367309</v>
      </c>
      <c r="AG83" s="210">
        <f t="shared" si="104"/>
        <v>0.94120299168215604</v>
      </c>
      <c r="AH83" s="208">
        <f t="shared" si="105"/>
        <v>1.3135417842898507</v>
      </c>
      <c r="AI83" s="208">
        <f t="shared" si="106"/>
        <v>1.4885006540659571</v>
      </c>
      <c r="AJ83" s="210">
        <f t="shared" si="107"/>
        <v>0.56933075113847176</v>
      </c>
      <c r="AK83" s="208">
        <f t="shared" si="108"/>
        <v>0.77474847134616942</v>
      </c>
      <c r="AL83" s="210">
        <f t="shared" si="109"/>
        <v>0.87241250573049278</v>
      </c>
      <c r="AM83" s="208">
        <f t="shared" si="110"/>
        <v>0.94706373492445728</v>
      </c>
      <c r="AN83" s="208">
        <f t="shared" si="111"/>
        <v>0.94893370308229708</v>
      </c>
      <c r="AO83" s="208">
        <f t="shared" si="112"/>
        <v>1.1534210521285448</v>
      </c>
      <c r="AP83" s="210"/>
      <c r="AQ83" s="207">
        <f t="shared" si="113"/>
        <v>0.58415867383846676</v>
      </c>
      <c r="AR83" s="207">
        <f t="shared" si="114"/>
        <v>0.5780360638384745</v>
      </c>
      <c r="AS83" s="208">
        <f t="shared" si="115"/>
        <v>0.63976746406153362</v>
      </c>
      <c r="AT83" s="209">
        <f t="shared" si="116"/>
        <v>1.2262092688350195</v>
      </c>
      <c r="AU83" s="209" t="str">
        <f t="shared" si="117"/>
        <v/>
      </c>
      <c r="AV83" s="498">
        <f t="shared" si="118"/>
        <v>0.85504447778463799</v>
      </c>
      <c r="AW83" s="210"/>
      <c r="AX83" s="208">
        <f t="shared" si="119"/>
        <v>0.41825560608461654</v>
      </c>
      <c r="AY83" s="208">
        <f t="shared" si="120"/>
        <v>0.74836397390001963</v>
      </c>
      <c r="AZ83" s="208">
        <f t="shared" si="121"/>
        <v>1.0345449958627606</v>
      </c>
      <c r="BA83" s="208">
        <f t="shared" si="122"/>
        <v>1.2194659554428258</v>
      </c>
      <c r="BB83" s="208"/>
      <c r="BC83" s="209">
        <f t="shared" si="123"/>
        <v>0.97325613968459024</v>
      </c>
      <c r="BD83" s="208">
        <f t="shared" si="124"/>
        <v>1.4391109197103624</v>
      </c>
      <c r="BE83" s="208">
        <f t="shared" si="125"/>
        <v>1.5469875608142818</v>
      </c>
    </row>
    <row r="84" spans="2:57" x14ac:dyDescent="0.25">
      <c r="B84" s="63"/>
      <c r="K84" s="64">
        <f t="shared" si="74"/>
        <v>42073</v>
      </c>
      <c r="L84" s="207">
        <f t="shared" si="83"/>
        <v>0.49971679116665335</v>
      </c>
      <c r="M84" s="207">
        <f t="shared" si="84"/>
        <v>0.7359398585000152</v>
      </c>
      <c r="N84" s="208">
        <f t="shared" si="85"/>
        <v>0.65360304333331554</v>
      </c>
      <c r="O84" s="207">
        <f t="shared" si="86"/>
        <v>0.77370641283332864</v>
      </c>
      <c r="P84" s="208">
        <f t="shared" si="87"/>
        <v>0.97558614149244205</v>
      </c>
      <c r="Q84" s="209">
        <f t="shared" si="88"/>
        <v>1.1052709250714288</v>
      </c>
      <c r="R84" s="207">
        <f t="shared" si="89"/>
        <v>0.79970351916670257</v>
      </c>
      <c r="S84" s="208">
        <f t="shared" si="90"/>
        <v>0.92854842049997632</v>
      </c>
      <c r="T84" s="209">
        <f t="shared" si="91"/>
        <v>1.3097115935705328</v>
      </c>
      <c r="U84" s="209">
        <f t="shared" si="92"/>
        <v>1.4825884469303832</v>
      </c>
      <c r="V84" s="208">
        <f t="shared" si="93"/>
        <v>1.5779571917143218</v>
      </c>
      <c r="W84" s="208">
        <f t="shared" si="94"/>
        <v>0.93516646699997619</v>
      </c>
      <c r="X84" s="208">
        <f t="shared" si="95"/>
        <v>1.3711340986647929</v>
      </c>
      <c r="Y84" s="208">
        <f t="shared" si="96"/>
        <v>1.4616120617380206</v>
      </c>
      <c r="Z84" s="210">
        <f t="shared" si="97"/>
        <v>1.8417281103571677</v>
      </c>
      <c r="AA84" s="208">
        <f t="shared" si="98"/>
        <v>1.6313787622468112</v>
      </c>
      <c r="AB84" s="208">
        <f t="shared" si="99"/>
        <v>1.5608605374999751</v>
      </c>
      <c r="AC84" s="208">
        <f t="shared" si="100"/>
        <v>1.19566464299999</v>
      </c>
      <c r="AD84" s="208">
        <f t="shared" si="101"/>
        <v>1.4410890962362402</v>
      </c>
      <c r="AE84" s="208">
        <f t="shared" si="102"/>
        <v>1.3766813069991723</v>
      </c>
      <c r="AF84" s="208">
        <f t="shared" si="103"/>
        <v>1.4209293688923954</v>
      </c>
      <c r="AG84" s="210">
        <f t="shared" si="104"/>
        <v>0.90834008306034963</v>
      </c>
      <c r="AH84" s="208">
        <f t="shared" si="105"/>
        <v>1.2917570331764177</v>
      </c>
      <c r="AI84" s="208">
        <f t="shared" si="106"/>
        <v>1.4681713248901067</v>
      </c>
      <c r="AJ84" s="210">
        <f t="shared" si="107"/>
        <v>0.5507244814999761</v>
      </c>
      <c r="AK84" s="208">
        <f t="shared" si="108"/>
        <v>0.75386192192305845</v>
      </c>
      <c r="AL84" s="210">
        <f t="shared" si="109"/>
        <v>0.8377098538412886</v>
      </c>
      <c r="AM84" s="208">
        <f t="shared" si="110"/>
        <v>0.90823266124053292</v>
      </c>
      <c r="AN84" s="208">
        <f t="shared" si="111"/>
        <v>0.90511526518986285</v>
      </c>
      <c r="AO84" s="208">
        <f t="shared" si="112"/>
        <v>1.1125008327143093</v>
      </c>
      <c r="AP84" s="210"/>
      <c r="AQ84" s="207">
        <f t="shared" si="113"/>
        <v>0.60800988283335711</v>
      </c>
      <c r="AR84" s="207">
        <f t="shared" si="114"/>
        <v>0.59066287033333298</v>
      </c>
      <c r="AS84" s="208">
        <f t="shared" si="115"/>
        <v>0.63199140900000605</v>
      </c>
      <c r="AT84" s="209">
        <f t="shared" si="116"/>
        <v>1.1922313889168867</v>
      </c>
      <c r="AU84" s="209" t="str">
        <f t="shared" si="117"/>
        <v/>
      </c>
      <c r="AV84" s="498">
        <f t="shared" si="118"/>
        <v>0.83540315516663632</v>
      </c>
      <c r="AW84" s="210"/>
      <c r="AX84" s="208">
        <f t="shared" si="119"/>
        <v>0.40630610549999524</v>
      </c>
      <c r="AY84" s="208">
        <f t="shared" si="120"/>
        <v>0.74379716516665706</v>
      </c>
      <c r="AZ84" s="208">
        <f t="shared" si="121"/>
        <v>1.0020889935453265</v>
      </c>
      <c r="BA84" s="208">
        <f t="shared" si="122"/>
        <v>1.1908989665714196</v>
      </c>
      <c r="BB84" s="208"/>
      <c r="BC84" s="209">
        <f t="shared" si="123"/>
        <v>0.94864499616668052</v>
      </c>
      <c r="BD84" s="208">
        <f t="shared" si="124"/>
        <v>1.4011023043388113</v>
      </c>
      <c r="BE84" s="208">
        <f t="shared" si="125"/>
        <v>1.5126201488571631</v>
      </c>
    </row>
    <row r="85" spans="2:57" x14ac:dyDescent="0.25">
      <c r="B85" s="63"/>
      <c r="K85" s="64">
        <f t="shared" si="74"/>
        <v>42074</v>
      </c>
      <c r="L85" s="207">
        <f t="shared" si="83"/>
        <v>0.54570598588715846</v>
      </c>
      <c r="M85" s="207">
        <f t="shared" si="84"/>
        <v>0.76965328904618069</v>
      </c>
      <c r="N85" s="208">
        <f t="shared" si="85"/>
        <v>0.72571508155128361</v>
      </c>
      <c r="O85" s="207">
        <f t="shared" si="86"/>
        <v>0.8447971386051254</v>
      </c>
      <c r="P85" s="208">
        <f t="shared" si="87"/>
        <v>1.0303020979407851</v>
      </c>
      <c r="Q85" s="209">
        <f t="shared" si="88"/>
        <v>1.1589901401714635</v>
      </c>
      <c r="R85" s="207">
        <f t="shared" si="89"/>
        <v>0.84043935406413572</v>
      </c>
      <c r="S85" s="208">
        <f t="shared" si="90"/>
        <v>0.96681487667693711</v>
      </c>
      <c r="T85" s="209">
        <f t="shared" si="91"/>
        <v>1.355847234219119</v>
      </c>
      <c r="U85" s="209">
        <f t="shared" si="92"/>
        <v>1.5336895186771939</v>
      </c>
      <c r="V85" s="208">
        <f t="shared" si="93"/>
        <v>1.6065347641142789</v>
      </c>
      <c r="W85" s="208">
        <f t="shared" si="94"/>
        <v>0.98451158989999854</v>
      </c>
      <c r="X85" s="208">
        <f t="shared" si="95"/>
        <v>1.4413268629285487</v>
      </c>
      <c r="Y85" s="208">
        <f t="shared" si="96"/>
        <v>1.5143614911146064</v>
      </c>
      <c r="Z85" s="210">
        <f t="shared" si="97"/>
        <v>1.882598792357125</v>
      </c>
      <c r="AA85" s="208">
        <f t="shared" si="98"/>
        <v>1.6772852461898702</v>
      </c>
      <c r="AB85" s="208">
        <f t="shared" si="99"/>
        <v>1.6126190999999901</v>
      </c>
      <c r="AC85" s="208">
        <f t="shared" si="100"/>
        <v>1.2618854545230991</v>
      </c>
      <c r="AD85" s="208">
        <f t="shared" si="101"/>
        <v>1.5009117432142913</v>
      </c>
      <c r="AE85" s="208">
        <f t="shared" si="102"/>
        <v>1.4334710614882038</v>
      </c>
      <c r="AF85" s="208">
        <f t="shared" si="103"/>
        <v>1.4585862274557067</v>
      </c>
      <c r="AG85" s="210">
        <f t="shared" si="104"/>
        <v>0.99101244009799627</v>
      </c>
      <c r="AH85" s="208">
        <f t="shared" si="105"/>
        <v>1.3646668279736653</v>
      </c>
      <c r="AI85" s="208">
        <f t="shared" si="106"/>
        <v>1.5265887457142897</v>
      </c>
      <c r="AJ85" s="210">
        <f t="shared" si="107"/>
        <v>0.60885332910769296</v>
      </c>
      <c r="AK85" s="208">
        <f t="shared" si="108"/>
        <v>0.81653193999997775</v>
      </c>
      <c r="AL85" s="210">
        <f t="shared" si="109"/>
        <v>0.8939334292569332</v>
      </c>
      <c r="AM85" s="208">
        <f t="shared" si="110"/>
        <v>0.96648997180098783</v>
      </c>
      <c r="AN85" s="208">
        <f t="shared" si="111"/>
        <v>0.96128911910759518</v>
      </c>
      <c r="AO85" s="208">
        <f t="shared" si="112"/>
        <v>1.1533572965142538</v>
      </c>
      <c r="AP85" s="210"/>
      <c r="AQ85" s="207">
        <f t="shared" si="113"/>
        <v>0.6540996148743492</v>
      </c>
      <c r="AR85" s="207">
        <f t="shared" si="114"/>
        <v>0.65001709487437864</v>
      </c>
      <c r="AS85" s="208">
        <f t="shared" si="115"/>
        <v>0.67830679249230474</v>
      </c>
      <c r="AT85" s="209">
        <f t="shared" si="116"/>
        <v>1.2476871798488567</v>
      </c>
      <c r="AU85" s="209" t="str">
        <f t="shared" si="117"/>
        <v/>
      </c>
      <c r="AV85" s="498">
        <f t="shared" si="118"/>
        <v>0.90475571311026082</v>
      </c>
      <c r="AW85" s="210"/>
      <c r="AX85" s="208">
        <f t="shared" si="119"/>
        <v>0.45134510617691381</v>
      </c>
      <c r="AY85" s="208">
        <f t="shared" si="120"/>
        <v>0.83475900453335505</v>
      </c>
      <c r="AZ85" s="208">
        <f t="shared" si="121"/>
        <v>1.0638435848551935</v>
      </c>
      <c r="BA85" s="208">
        <f t="shared" si="122"/>
        <v>1.2483775912714323</v>
      </c>
      <c r="BB85" s="208"/>
      <c r="BC85" s="209">
        <f t="shared" si="123"/>
        <v>1.0149406083102579</v>
      </c>
      <c r="BD85" s="208">
        <f t="shared" si="124"/>
        <v>1.454881141070524</v>
      </c>
      <c r="BE85" s="208">
        <f t="shared" si="125"/>
        <v>1.5580249972571325</v>
      </c>
    </row>
    <row r="86" spans="2:57" x14ac:dyDescent="0.25">
      <c r="B86" s="63"/>
      <c r="K86" s="64">
        <f t="shared" si="74"/>
        <v>42075</v>
      </c>
      <c r="L86" s="207">
        <f t="shared" si="83"/>
        <v>0.52799213863334593</v>
      </c>
      <c r="M86" s="207">
        <f t="shared" si="84"/>
        <v>0.75927583040001911</v>
      </c>
      <c r="N86" s="208">
        <f t="shared" si="85"/>
        <v>0.69960024066666282</v>
      </c>
      <c r="O86" s="207">
        <f t="shared" si="86"/>
        <v>0.80273501996664454</v>
      </c>
      <c r="P86" s="208">
        <f t="shared" si="87"/>
        <v>1.0620316554974671</v>
      </c>
      <c r="Q86" s="209">
        <f t="shared" si="88"/>
        <v>1.1752599059428199</v>
      </c>
      <c r="R86" s="207">
        <f t="shared" si="89"/>
        <v>0.83369090133331714</v>
      </c>
      <c r="S86" s="208">
        <f t="shared" si="90"/>
        <v>0.97412627719998346</v>
      </c>
      <c r="T86" s="209">
        <f t="shared" si="91"/>
        <v>1.3835486011901947</v>
      </c>
      <c r="U86" s="209">
        <f t="shared" si="92"/>
        <v>1.5672294341455926</v>
      </c>
      <c r="V86" s="208">
        <f t="shared" si="93"/>
        <v>1.614433762628559</v>
      </c>
      <c r="W86" s="208">
        <f t="shared" si="94"/>
        <v>0.99385873479999187</v>
      </c>
      <c r="X86" s="208">
        <f t="shared" si="95"/>
        <v>1.4738544377967027</v>
      </c>
      <c r="Y86" s="208">
        <f t="shared" si="96"/>
        <v>1.5546564605793662</v>
      </c>
      <c r="Z86" s="210">
        <f t="shared" si="97"/>
        <v>1.9017582817142982</v>
      </c>
      <c r="AA86" s="208">
        <f t="shared" si="98"/>
        <v>1.720237642120269</v>
      </c>
      <c r="AB86" s="208">
        <f t="shared" si="99"/>
        <v>1.6390835999999798</v>
      </c>
      <c r="AC86" s="208">
        <f t="shared" si="100"/>
        <v>1.2730014251999875</v>
      </c>
      <c r="AD86" s="208">
        <f t="shared" si="101"/>
        <v>1.5441918847252682</v>
      </c>
      <c r="AE86" s="208">
        <f t="shared" si="102"/>
        <v>1.4645343012607084</v>
      </c>
      <c r="AF86" s="208">
        <f t="shared" si="103"/>
        <v>1.4884456520886036</v>
      </c>
      <c r="AG86" s="210">
        <f t="shared" si="104"/>
        <v>0.89289592663866113</v>
      </c>
      <c r="AH86" s="208">
        <f t="shared" si="105"/>
        <v>1.3955989127810025</v>
      </c>
      <c r="AI86" s="208">
        <f t="shared" si="106"/>
        <v>1.5543476278021977</v>
      </c>
      <c r="AJ86" s="210">
        <f t="shared" si="107"/>
        <v>0.62087206609999068</v>
      </c>
      <c r="AK86" s="208">
        <f t="shared" si="108"/>
        <v>0.85122208096155205</v>
      </c>
      <c r="AL86" s="210">
        <f t="shared" si="109"/>
        <v>0.93258541544710782</v>
      </c>
      <c r="AM86" s="208">
        <f t="shared" si="110"/>
        <v>0.99648154624689234</v>
      </c>
      <c r="AN86" s="208">
        <f t="shared" si="111"/>
        <v>0.99501276528479554</v>
      </c>
      <c r="AO86" s="208">
        <f t="shared" si="112"/>
        <v>1.1705155333285697</v>
      </c>
      <c r="AP86" s="210"/>
      <c r="AQ86" s="207">
        <f t="shared" si="113"/>
        <v>0.59317884596666648</v>
      </c>
      <c r="AR86" s="207">
        <f t="shared" si="114"/>
        <v>0.59113798596664768</v>
      </c>
      <c r="AS86" s="208">
        <f t="shared" si="115"/>
        <v>0.67692129959998315</v>
      </c>
      <c r="AT86" s="209">
        <f t="shared" si="116"/>
        <v>1.2097970529722857</v>
      </c>
      <c r="AU86" s="209" t="str">
        <f t="shared" si="117"/>
        <v/>
      </c>
      <c r="AV86" s="498">
        <f t="shared" si="118"/>
        <v>0.9161418317333303</v>
      </c>
      <c r="AW86" s="210"/>
      <c r="AX86" s="208">
        <f t="shared" si="119"/>
        <v>0.43806444120001098</v>
      </c>
      <c r="AY86" s="208">
        <f t="shared" si="120"/>
        <v>0.86334968573333049</v>
      </c>
      <c r="AZ86" s="208">
        <f t="shared" si="121"/>
        <v>1.0880857020151322</v>
      </c>
      <c r="BA86" s="208">
        <f t="shared" si="122"/>
        <v>1.2695317082428415</v>
      </c>
      <c r="BB86" s="208"/>
      <c r="BC86" s="209">
        <f t="shared" si="123"/>
        <v>1.0301067121333358</v>
      </c>
      <c r="BD86" s="208">
        <f t="shared" si="124"/>
        <v>1.4813440472796073</v>
      </c>
      <c r="BE86" s="208">
        <f t="shared" si="125"/>
        <v>1.5746588449142598</v>
      </c>
    </row>
    <row r="87" spans="2:57" x14ac:dyDescent="0.25">
      <c r="B87" s="63"/>
      <c r="K87" s="64">
        <f t="shared" si="74"/>
        <v>42076</v>
      </c>
      <c r="L87" s="207">
        <f t="shared" si="83"/>
        <v>0.53034226889995262</v>
      </c>
      <c r="M87" s="207">
        <f t="shared" si="84"/>
        <v>0.76199659770000672</v>
      </c>
      <c r="N87" s="208">
        <f t="shared" si="85"/>
        <v>0.67918472199998714</v>
      </c>
      <c r="O87" s="207">
        <f t="shared" si="86"/>
        <v>0.85447513790000862</v>
      </c>
      <c r="P87" s="208">
        <f t="shared" si="87"/>
        <v>1.0519358774999645</v>
      </c>
      <c r="Q87" s="209">
        <f t="shared" si="88"/>
        <v>1.1641399027000077</v>
      </c>
      <c r="R87" s="207">
        <f t="shared" si="89"/>
        <v>0.82832975649997342</v>
      </c>
      <c r="S87" s="208">
        <f t="shared" si="90"/>
        <v>0.96562936609999506</v>
      </c>
      <c r="T87" s="209">
        <f t="shared" si="91"/>
        <v>1.3622200200000081</v>
      </c>
      <c r="U87" s="209">
        <f t="shared" si="92"/>
        <v>1.5471007904810068</v>
      </c>
      <c r="V87" s="208">
        <f t="shared" si="93"/>
        <v>1.5951354322999967</v>
      </c>
      <c r="W87" s="208">
        <f t="shared" si="94"/>
        <v>0.97949423489996423</v>
      </c>
      <c r="X87" s="208">
        <f t="shared" si="95"/>
        <v>1.4627837730824478</v>
      </c>
      <c r="Y87" s="208">
        <f t="shared" si="96"/>
        <v>1.5343518200000155</v>
      </c>
      <c r="Z87" s="210">
        <f t="shared" si="97"/>
        <v>1.8855428239999914</v>
      </c>
      <c r="AA87" s="208">
        <f t="shared" si="98"/>
        <v>1.7011053261582161</v>
      </c>
      <c r="AB87" s="208">
        <f t="shared" si="99"/>
        <v>1.6238899475000235</v>
      </c>
      <c r="AC87" s="208">
        <f t="shared" si="100"/>
        <v>1.2667765451000164</v>
      </c>
      <c r="AD87" s="208">
        <f t="shared" si="101"/>
        <v>1.5265996243681297</v>
      </c>
      <c r="AE87" s="208">
        <f t="shared" si="102"/>
        <v>1.4515143251359404</v>
      </c>
      <c r="AF87" s="208">
        <f t="shared" si="103"/>
        <v>1.471317773879719</v>
      </c>
      <c r="AG87" s="210">
        <f t="shared" si="104"/>
        <v>0.87521485118335063</v>
      </c>
      <c r="AH87" s="208">
        <f t="shared" si="105"/>
        <v>1.3785459835576876</v>
      </c>
      <c r="AI87" s="208">
        <f t="shared" si="106"/>
        <v>1.5352620799450736</v>
      </c>
      <c r="AJ87" s="210">
        <f t="shared" si="107"/>
        <v>0.61520395679999496</v>
      </c>
      <c r="AK87" s="208">
        <f t="shared" si="108"/>
        <v>0.83828896596152669</v>
      </c>
      <c r="AL87" s="210">
        <f t="shared" si="109"/>
        <v>0.92044051750000433</v>
      </c>
      <c r="AM87" s="208">
        <f t="shared" si="110"/>
        <v>0.9843394599999935</v>
      </c>
      <c r="AN87" s="208">
        <f t="shared" si="111"/>
        <v>0.98097024600632299</v>
      </c>
      <c r="AO87" s="208">
        <f t="shared" si="112"/>
        <v>1.1583692751000068</v>
      </c>
      <c r="AP87" s="210"/>
      <c r="AQ87" s="207">
        <f t="shared" si="113"/>
        <v>0.57512214339997092</v>
      </c>
      <c r="AR87" s="207">
        <f t="shared" si="114"/>
        <v>0.57512214339997092</v>
      </c>
      <c r="AS87" s="208">
        <f t="shared" si="115"/>
        <v>0.66524188979998122</v>
      </c>
      <c r="AT87" s="209">
        <f t="shared" si="116"/>
        <v>1.1894890600000179</v>
      </c>
      <c r="AU87" s="209" t="str">
        <f t="shared" si="117"/>
        <v/>
      </c>
      <c r="AV87" s="498">
        <f t="shared" si="118"/>
        <v>0.90127063420002695</v>
      </c>
      <c r="AW87" s="210"/>
      <c r="AX87" s="208">
        <f t="shared" si="119"/>
        <v>0.42995717310001202</v>
      </c>
      <c r="AY87" s="208">
        <f t="shared" si="120"/>
        <v>0.84654238119998793</v>
      </c>
      <c r="AZ87" s="208">
        <f t="shared" si="121"/>
        <v>1.0769692774999888</v>
      </c>
      <c r="BA87" s="208">
        <f t="shared" si="122"/>
        <v>1.250231594400026</v>
      </c>
      <c r="BB87" s="208"/>
      <c r="BC87" s="209">
        <f t="shared" si="123"/>
        <v>1.0195520794000004</v>
      </c>
      <c r="BD87" s="208">
        <f t="shared" si="124"/>
        <v>1.4722985674999949</v>
      </c>
      <c r="BE87" s="208">
        <f t="shared" si="125"/>
        <v>1.5584376167999916</v>
      </c>
    </row>
    <row r="88" spans="2:57" x14ac:dyDescent="0.25">
      <c r="B88" s="63"/>
      <c r="K88" s="64">
        <f t="shared" si="74"/>
        <v>42079</v>
      </c>
      <c r="L88" s="207">
        <f t="shared" si="83"/>
        <v>0.5320342413461483</v>
      </c>
      <c r="M88" s="207">
        <f t="shared" si="84"/>
        <v>0.77173106365384214</v>
      </c>
      <c r="N88" s="208">
        <f t="shared" si="85"/>
        <v>0.71330550461539488</v>
      </c>
      <c r="O88" s="207">
        <f t="shared" si="86"/>
        <v>0.85005501596151944</v>
      </c>
      <c r="P88" s="208">
        <f t="shared" si="87"/>
        <v>1.0496677400818735</v>
      </c>
      <c r="Q88" s="209">
        <f t="shared" si="88"/>
        <v>1.1620306135178295</v>
      </c>
      <c r="R88" s="207">
        <f t="shared" si="89"/>
        <v>0.8346601507692184</v>
      </c>
      <c r="S88" s="208">
        <f t="shared" si="90"/>
        <v>0.95758983692307575</v>
      </c>
      <c r="T88" s="209">
        <f t="shared" si="91"/>
        <v>1.3622546800693005</v>
      </c>
      <c r="U88" s="209">
        <f t="shared" si="92"/>
        <v>1.5489030738923986</v>
      </c>
      <c r="V88" s="208">
        <f t="shared" si="93"/>
        <v>1.5951359356785808</v>
      </c>
      <c r="W88" s="208">
        <f t="shared" si="94"/>
        <v>0.97625194000002935</v>
      </c>
      <c r="X88" s="208">
        <f t="shared" si="95"/>
        <v>1.4586158756043783</v>
      </c>
      <c r="Y88" s="208">
        <f t="shared" si="96"/>
        <v>1.5351852761713034</v>
      </c>
      <c r="Z88" s="210">
        <f t="shared" si="97"/>
        <v>1.8834839507143197</v>
      </c>
      <c r="AA88" s="208">
        <f t="shared" si="98"/>
        <v>1.7008836200632609</v>
      </c>
      <c r="AB88" s="208">
        <f t="shared" si="99"/>
        <v>1.6217770974999768</v>
      </c>
      <c r="AC88" s="208">
        <f t="shared" si="100"/>
        <v>1.2614258205769535</v>
      </c>
      <c r="AD88" s="208">
        <f t="shared" si="101"/>
        <v>1.5133494745329572</v>
      </c>
      <c r="AE88" s="208">
        <f t="shared" si="102"/>
        <v>1.4473938026084734</v>
      </c>
      <c r="AF88" s="208">
        <f t="shared" si="103"/>
        <v>1.4793342496519055</v>
      </c>
      <c r="AG88" s="210">
        <f t="shared" si="104"/>
        <v>0.88143124452663413</v>
      </c>
      <c r="AH88" s="208">
        <f t="shared" si="105"/>
        <v>1.3680796725166848</v>
      </c>
      <c r="AI88" s="208">
        <f t="shared" si="106"/>
        <v>1.5275120962637394</v>
      </c>
      <c r="AJ88" s="210">
        <f t="shared" si="107"/>
        <v>0.60950970769231461</v>
      </c>
      <c r="AK88" s="208">
        <f t="shared" si="108"/>
        <v>0.83247615288460475</v>
      </c>
      <c r="AL88" s="210">
        <f t="shared" si="109"/>
        <v>0.91846388671915946</v>
      </c>
      <c r="AM88" s="208">
        <f t="shared" si="110"/>
        <v>0.98356116947732497</v>
      </c>
      <c r="AN88" s="208">
        <f t="shared" si="111"/>
        <v>0.98486792870254014</v>
      </c>
      <c r="AO88" s="208">
        <f t="shared" si="112"/>
        <v>1.1573519018035667</v>
      </c>
      <c r="AP88" s="210"/>
      <c r="AQ88" s="207">
        <f t="shared" si="113"/>
        <v>0.58561806769230129</v>
      </c>
      <c r="AR88" s="207">
        <f t="shared" si="114"/>
        <v>0.57847584519230066</v>
      </c>
      <c r="AS88" s="208">
        <f t="shared" si="115"/>
        <v>0.67047160980766485</v>
      </c>
      <c r="AT88" s="209">
        <f t="shared" si="116"/>
        <v>1.1873590734005091</v>
      </c>
      <c r="AU88" s="209" t="str">
        <f t="shared" si="117"/>
        <v/>
      </c>
      <c r="AV88" s="498">
        <f t="shared" si="118"/>
        <v>0.89491180442310103</v>
      </c>
      <c r="AW88" s="210"/>
      <c r="AX88" s="208">
        <f t="shared" si="119"/>
        <v>0.42927955692309405</v>
      </c>
      <c r="AY88" s="208">
        <f t="shared" si="120"/>
        <v>0.83592057750000714</v>
      </c>
      <c r="AZ88" s="208">
        <f t="shared" si="121"/>
        <v>1.0760258820088504</v>
      </c>
      <c r="BA88" s="208">
        <f t="shared" si="122"/>
        <v>1.2497670523928432</v>
      </c>
      <c r="BB88" s="208"/>
      <c r="BC88" s="209">
        <f t="shared" si="123"/>
        <v>1.0114665744230642</v>
      </c>
      <c r="BD88" s="208">
        <f t="shared" si="124"/>
        <v>1.4678394334131202</v>
      </c>
      <c r="BE88" s="208">
        <f t="shared" si="125"/>
        <v>1.5550971924642729</v>
      </c>
    </row>
    <row r="89" spans="2:57" x14ac:dyDescent="0.25">
      <c r="B89" s="63"/>
      <c r="K89" s="64">
        <f t="shared" si="74"/>
        <v>42080</v>
      </c>
      <c r="L89" s="207">
        <f t="shared" si="83"/>
        <v>0.54029905847948756</v>
      </c>
      <c r="M89" s="207">
        <f t="shared" si="84"/>
        <v>0.75264974705383381</v>
      </c>
      <c r="N89" s="208">
        <f t="shared" si="85"/>
        <v>0.69716978278203889</v>
      </c>
      <c r="O89" s="207">
        <f t="shared" si="86"/>
        <v>0.79204634942819396</v>
      </c>
      <c r="P89" s="208">
        <f t="shared" si="87"/>
        <v>1.0667222665239158</v>
      </c>
      <c r="Q89" s="209">
        <f t="shared" si="88"/>
        <v>1.1862080346392916</v>
      </c>
      <c r="R89" s="207">
        <f t="shared" si="89"/>
        <v>0.83865678460254234</v>
      </c>
      <c r="S89" s="208">
        <f t="shared" si="90"/>
        <v>0.96816626812308249</v>
      </c>
      <c r="T89" s="209">
        <f t="shared" si="91"/>
        <v>1.3799261474433195</v>
      </c>
      <c r="U89" s="209">
        <f t="shared" si="92"/>
        <v>1.5637805943354435</v>
      </c>
      <c r="V89" s="208">
        <f t="shared" si="93"/>
        <v>1.6093492650928605</v>
      </c>
      <c r="W89" s="208">
        <f t="shared" si="94"/>
        <v>0.98662255579996305</v>
      </c>
      <c r="X89" s="208">
        <f t="shared" si="95"/>
        <v>1.4826920841758535</v>
      </c>
      <c r="Y89" s="208">
        <f t="shared" si="96"/>
        <v>1.5512764169962172</v>
      </c>
      <c r="Z89" s="210">
        <f t="shared" si="97"/>
        <v>1.8976652995714054</v>
      </c>
      <c r="AA89" s="208">
        <f t="shared" si="98"/>
        <v>1.719350208037969</v>
      </c>
      <c r="AB89" s="208">
        <f t="shared" si="99"/>
        <v>1.6480227125000191</v>
      </c>
      <c r="AC89" s="208">
        <f t="shared" si="100"/>
        <v>1.2783424097768941</v>
      </c>
      <c r="AD89" s="208">
        <f t="shared" si="101"/>
        <v>1.538198761318684</v>
      </c>
      <c r="AE89" s="208">
        <f t="shared" si="102"/>
        <v>1.4695234784282949</v>
      </c>
      <c r="AF89" s="208">
        <f t="shared" si="103"/>
        <v>1.4859419782911423</v>
      </c>
      <c r="AG89" s="210">
        <f t="shared" si="104"/>
        <v>0.99942159607098535</v>
      </c>
      <c r="AH89" s="208">
        <f t="shared" si="105"/>
        <v>1.3889790898127874</v>
      </c>
      <c r="AI89" s="208">
        <f t="shared" si="106"/>
        <v>1.552956663049458</v>
      </c>
      <c r="AJ89" s="210">
        <f t="shared" si="107"/>
        <v>0.62369985329229971</v>
      </c>
      <c r="AK89" s="208">
        <f t="shared" si="108"/>
        <v>0.85751486538461386</v>
      </c>
      <c r="AL89" s="210">
        <f t="shared" si="109"/>
        <v>0.93805441950251289</v>
      </c>
      <c r="AM89" s="208">
        <f t="shared" si="110"/>
        <v>1.0031393256548995</v>
      </c>
      <c r="AN89" s="208">
        <f t="shared" si="111"/>
        <v>0.99926802522151981</v>
      </c>
      <c r="AO89" s="208">
        <f t="shared" si="112"/>
        <v>1.1736358856678195</v>
      </c>
      <c r="AP89" s="210"/>
      <c r="AQ89" s="207">
        <f t="shared" si="113"/>
        <v>0.59868541215894133</v>
      </c>
      <c r="AR89" s="207">
        <f t="shared" si="114"/>
        <v>0.59052245215899468</v>
      </c>
      <c r="AS89" s="208">
        <f t="shared" si="115"/>
        <v>0.67570495890768045</v>
      </c>
      <c r="AT89" s="209">
        <f t="shared" si="116"/>
        <v>1.2041313017632431</v>
      </c>
      <c r="AU89" s="209" t="str">
        <f t="shared" si="117"/>
        <v/>
      </c>
      <c r="AV89" s="498">
        <f t="shared" si="118"/>
        <v>0.91350686915636459</v>
      </c>
      <c r="AW89" s="210"/>
      <c r="AX89" s="208">
        <f t="shared" si="119"/>
        <v>0.43397473962305488</v>
      </c>
      <c r="AY89" s="208">
        <f t="shared" si="120"/>
        <v>0.85667112623332242</v>
      </c>
      <c r="AZ89" s="208">
        <f t="shared" si="121"/>
        <v>1.0929641933564263</v>
      </c>
      <c r="BA89" s="208">
        <f t="shared" si="122"/>
        <v>1.2682595670642747</v>
      </c>
      <c r="BB89" s="208"/>
      <c r="BC89" s="209">
        <f t="shared" si="123"/>
        <v>1.0244787100564228</v>
      </c>
      <c r="BD89" s="208">
        <f t="shared" si="124"/>
        <v>1.4870114633438392</v>
      </c>
      <c r="BE89" s="208">
        <f t="shared" si="125"/>
        <v>1.5784785620214512</v>
      </c>
    </row>
    <row r="90" spans="2:57" x14ac:dyDescent="0.25">
      <c r="B90" s="63"/>
      <c r="K90" s="64">
        <f t="shared" si="74"/>
        <v>42081</v>
      </c>
      <c r="L90" s="207">
        <f t="shared" si="83"/>
        <v>0.52346942393587836</v>
      </c>
      <c r="M90" s="207">
        <f t="shared" si="84"/>
        <v>0.75250554123077196</v>
      </c>
      <c r="N90" s="208">
        <f t="shared" si="85"/>
        <v>0.6812973802563973</v>
      </c>
      <c r="O90" s="207">
        <f t="shared" si="86"/>
        <v>0.82811993502565873</v>
      </c>
      <c r="P90" s="208">
        <f t="shared" si="87"/>
        <v>1.0229426282304868</v>
      </c>
      <c r="Q90" s="209">
        <f t="shared" si="88"/>
        <v>1.1298296584999905</v>
      </c>
      <c r="R90" s="207">
        <f t="shared" si="89"/>
        <v>0.8120359028204911</v>
      </c>
      <c r="S90" s="208">
        <f t="shared" si="90"/>
        <v>0.94856764388460979</v>
      </c>
      <c r="T90" s="209">
        <f t="shared" si="91"/>
        <v>1.3500945748488955</v>
      </c>
      <c r="U90" s="209">
        <f t="shared" si="92"/>
        <v>1.520215110512686</v>
      </c>
      <c r="V90" s="208">
        <f t="shared" si="93"/>
        <v>1.5682315415000097</v>
      </c>
      <c r="W90" s="208">
        <f t="shared" si="94"/>
        <v>0.97490443899999324</v>
      </c>
      <c r="X90" s="208">
        <f t="shared" si="95"/>
        <v>1.4355161383516903</v>
      </c>
      <c r="Y90" s="208">
        <f t="shared" si="96"/>
        <v>1.5061081794899587</v>
      </c>
      <c r="Z90" s="210">
        <f t="shared" si="97"/>
        <v>1.8338949400000022</v>
      </c>
      <c r="AA90" s="208">
        <f t="shared" si="98"/>
        <v>1.6727204417278698</v>
      </c>
      <c r="AB90" s="208">
        <f t="shared" si="99"/>
        <v>1.5966012624999859</v>
      </c>
      <c r="AC90" s="208">
        <f t="shared" si="100"/>
        <v>1.2480505056153652</v>
      </c>
      <c r="AD90" s="208">
        <f t="shared" si="101"/>
        <v>1.506355395137347</v>
      </c>
      <c r="AE90" s="208">
        <f t="shared" si="102"/>
        <v>1.42453055609852</v>
      </c>
      <c r="AF90" s="208">
        <f t="shared" si="103"/>
        <v>1.4609611307468278</v>
      </c>
      <c r="AG90" s="210">
        <f t="shared" si="104"/>
        <v>0.92617231005416478</v>
      </c>
      <c r="AH90" s="208">
        <f t="shared" si="105"/>
        <v>1.3534726072361245</v>
      </c>
      <c r="AI90" s="208">
        <f t="shared" si="106"/>
        <v>1.5047365610989138</v>
      </c>
      <c r="AJ90" s="210">
        <f t="shared" si="107"/>
        <v>0.5970806295384401</v>
      </c>
      <c r="AK90" s="208">
        <f t="shared" si="108"/>
        <v>0.81256880076925997</v>
      </c>
      <c r="AL90" s="210">
        <f t="shared" si="109"/>
        <v>0.89437185784008033</v>
      </c>
      <c r="AM90" s="208">
        <f t="shared" si="110"/>
        <v>0.95842958591312222</v>
      </c>
      <c r="AN90" s="208">
        <f t="shared" si="111"/>
        <v>0.95800454182914718</v>
      </c>
      <c r="AO90" s="208">
        <f t="shared" si="112"/>
        <v>1.1111817430000084</v>
      </c>
      <c r="AP90" s="210"/>
      <c r="AQ90" s="207">
        <f t="shared" si="113"/>
        <v>0.53608951637175561</v>
      </c>
      <c r="AR90" s="207">
        <f t="shared" si="114"/>
        <v>0.53506939387174945</v>
      </c>
      <c r="AS90" s="208">
        <f t="shared" si="115"/>
        <v>0.6788811114615374</v>
      </c>
      <c r="AT90" s="209">
        <f t="shared" si="116"/>
        <v>1.1608469005352795</v>
      </c>
      <c r="AU90" s="209" t="str">
        <f t="shared" si="117"/>
        <v/>
      </c>
      <c r="AV90" s="498">
        <f t="shared" si="118"/>
        <v>0.8806007265512874</v>
      </c>
      <c r="AW90" s="210"/>
      <c r="AX90" s="208">
        <f t="shared" si="119"/>
        <v>0.41321898138459945</v>
      </c>
      <c r="AY90" s="208">
        <f t="shared" si="120"/>
        <v>0.82051146116665219</v>
      </c>
      <c r="AZ90" s="208">
        <f t="shared" si="121"/>
        <v>1.0504247281171391</v>
      </c>
      <c r="BA90" s="208">
        <f t="shared" si="122"/>
        <v>1.211444869499982</v>
      </c>
      <c r="BB90" s="208"/>
      <c r="BC90" s="209">
        <f t="shared" si="123"/>
        <v>1.0006229610512656</v>
      </c>
      <c r="BD90" s="208">
        <f t="shared" si="124"/>
        <v>1.4295792464169081</v>
      </c>
      <c r="BE90" s="208">
        <f t="shared" si="125"/>
        <v>1.5238017389999818</v>
      </c>
    </row>
    <row r="91" spans="2:57" x14ac:dyDescent="0.25">
      <c r="B91" s="63"/>
      <c r="K91" s="64">
        <f t="shared" si="74"/>
        <v>42082</v>
      </c>
      <c r="L91" s="207">
        <f t="shared" si="83"/>
        <v>0.55517778946924867</v>
      </c>
      <c r="M91" s="207">
        <f t="shared" si="84"/>
        <v>0.78988936083074446</v>
      </c>
      <c r="N91" s="208">
        <f t="shared" si="85"/>
        <v>0.72595755542305129</v>
      </c>
      <c r="O91" s="207">
        <f t="shared" si="86"/>
        <v>0.90163703089227987</v>
      </c>
      <c r="P91" s="208">
        <f t="shared" si="87"/>
        <v>1.0897358328967321</v>
      </c>
      <c r="Q91" s="209">
        <f t="shared" si="88"/>
        <v>1.2316704919142474</v>
      </c>
      <c r="R91" s="207">
        <f t="shared" si="89"/>
        <v>0.85927012565383754</v>
      </c>
      <c r="S91" s="208">
        <f t="shared" si="90"/>
        <v>0.97706304418458467</v>
      </c>
      <c r="T91" s="209">
        <f t="shared" si="91"/>
        <v>1.5143023862972256</v>
      </c>
      <c r="U91" s="209">
        <f t="shared" si="92"/>
        <v>1.5998195460822706</v>
      </c>
      <c r="V91" s="208">
        <f t="shared" si="93"/>
        <v>1.8319365534428358</v>
      </c>
      <c r="W91" s="208">
        <f t="shared" si="94"/>
        <v>0.99799555419997432</v>
      </c>
      <c r="X91" s="208">
        <f t="shared" si="95"/>
        <v>1.4761657538021713</v>
      </c>
      <c r="Y91" s="208">
        <f t="shared" si="96"/>
        <v>1.5775864737531711</v>
      </c>
      <c r="Z91" s="210">
        <f t="shared" si="97"/>
        <v>1.8823767325714154</v>
      </c>
      <c r="AA91" s="208">
        <f t="shared" si="98"/>
        <v>1.712172154481026</v>
      </c>
      <c r="AB91" s="208">
        <f t="shared" si="99"/>
        <v>1.6738979474999471</v>
      </c>
      <c r="AC91" s="208">
        <f t="shared" si="100"/>
        <v>1.3044446579153557</v>
      </c>
      <c r="AD91" s="208">
        <f t="shared" si="101"/>
        <v>1.5677215635164656</v>
      </c>
      <c r="AE91" s="208">
        <f t="shared" si="102"/>
        <v>1.4987996579033398</v>
      </c>
      <c r="AF91" s="208">
        <f t="shared" si="103"/>
        <v>1.7571447518544474</v>
      </c>
      <c r="AG91" s="210">
        <f t="shared" si="104"/>
        <v>0.86723297180587844</v>
      </c>
      <c r="AH91" s="208">
        <f t="shared" si="105"/>
        <v>1.4065491605860263</v>
      </c>
      <c r="AI91" s="208">
        <f t="shared" si="106"/>
        <v>1.638859195631841</v>
      </c>
      <c r="AJ91" s="210">
        <f t="shared" si="107"/>
        <v>0.64155566843842671</v>
      </c>
      <c r="AK91" s="208">
        <f t="shared" si="108"/>
        <v>0.87711346519228917</v>
      </c>
      <c r="AL91" s="210">
        <f t="shared" si="109"/>
        <v>0.95791224833123634</v>
      </c>
      <c r="AM91" s="208">
        <f t="shared" si="110"/>
        <v>1.0228489761209159</v>
      </c>
      <c r="AN91" s="208">
        <f t="shared" si="111"/>
        <v>1.0557054191392599</v>
      </c>
      <c r="AO91" s="208">
        <f t="shared" si="112"/>
        <v>1.1975799377428538</v>
      </c>
      <c r="AP91" s="210"/>
      <c r="AQ91" s="207">
        <f t="shared" si="113"/>
        <v>0.61660416373847049</v>
      </c>
      <c r="AR91" s="207">
        <f t="shared" si="114"/>
        <v>0.59007064373847662</v>
      </c>
      <c r="AS91" s="208">
        <f t="shared" si="115"/>
        <v>0.67449949186153901</v>
      </c>
      <c r="AT91" s="209">
        <f t="shared" si="116"/>
        <v>1.2204055818639579</v>
      </c>
      <c r="AU91" s="209" t="str">
        <f t="shared" si="117"/>
        <v/>
      </c>
      <c r="AV91" s="498">
        <f t="shared" si="118"/>
        <v>0.93044887398460885</v>
      </c>
      <c r="AW91" s="210"/>
      <c r="AX91" s="208">
        <f t="shared" si="119"/>
        <v>0.44131530268462127</v>
      </c>
      <c r="AY91" s="208">
        <f t="shared" si="120"/>
        <v>0.87407816709999153</v>
      </c>
      <c r="AZ91" s="208">
        <f t="shared" si="121"/>
        <v>1.1214622301196417</v>
      </c>
      <c r="BA91" s="208">
        <f t="shared" si="122"/>
        <v>1.2864987221142528</v>
      </c>
      <c r="BB91" s="208"/>
      <c r="BC91" s="209">
        <f t="shared" si="123"/>
        <v>1.0500707255845954</v>
      </c>
      <c r="BD91" s="208">
        <f t="shared" si="124"/>
        <v>1.4981358259634883</v>
      </c>
      <c r="BE91" s="208">
        <f t="shared" si="125"/>
        <v>1.6117518393713826</v>
      </c>
    </row>
    <row r="92" spans="2:57" x14ac:dyDescent="0.25">
      <c r="B92" s="63"/>
      <c r="K92" s="64">
        <f t="shared" si="74"/>
        <v>42083</v>
      </c>
      <c r="L92" s="207">
        <f t="shared" si="83"/>
        <v>0.53695402468463227</v>
      </c>
      <c r="M92" s="207">
        <f t="shared" si="84"/>
        <v>0.78679875701541668</v>
      </c>
      <c r="N92" s="208">
        <f t="shared" si="85"/>
        <v>0.71673801246155211</v>
      </c>
      <c r="O92" s="207">
        <f t="shared" si="86"/>
        <v>0.9061264961461557</v>
      </c>
      <c r="P92" s="208">
        <f t="shared" si="87"/>
        <v>1.0890159842821188</v>
      </c>
      <c r="Q92" s="209">
        <f t="shared" si="88"/>
        <v>1.2336692622857082</v>
      </c>
      <c r="R92" s="207">
        <f t="shared" si="89"/>
        <v>0.84850918357691851</v>
      </c>
      <c r="S92" s="208">
        <f t="shared" si="90"/>
        <v>0.97741500339230081</v>
      </c>
      <c r="T92" s="209">
        <f t="shared" si="91"/>
        <v>1.5170987042002277</v>
      </c>
      <c r="U92" s="209">
        <f t="shared" si="92"/>
        <v>1.5997616260822665</v>
      </c>
      <c r="V92" s="208">
        <f t="shared" si="93"/>
        <v>1.8353138048571869</v>
      </c>
      <c r="W92" s="208">
        <f t="shared" si="94"/>
        <v>0.99454391130002673</v>
      </c>
      <c r="X92" s="208">
        <f t="shared" si="95"/>
        <v>1.4773325846043837</v>
      </c>
      <c r="Y92" s="208">
        <f t="shared" si="96"/>
        <v>1.5762716351133133</v>
      </c>
      <c r="Z92" s="210">
        <f t="shared" si="97"/>
        <v>1.9114087314285979</v>
      </c>
      <c r="AA92" s="208">
        <f t="shared" si="98"/>
        <v>1.7498666319809866</v>
      </c>
      <c r="AB92" s="208">
        <f t="shared" si="99"/>
        <v>1.6770115199999935</v>
      </c>
      <c r="AC92" s="208">
        <f t="shared" si="100"/>
        <v>1.3059734510077248</v>
      </c>
      <c r="AD92" s="208">
        <f t="shared" si="101"/>
        <v>1.5710600995329629</v>
      </c>
      <c r="AE92" s="208">
        <f t="shared" si="102"/>
        <v>1.4900115650816064</v>
      </c>
      <c r="AF92" s="208">
        <f t="shared" si="103"/>
        <v>1.760844539354415</v>
      </c>
      <c r="AG92" s="210">
        <f t="shared" si="104"/>
        <v>0.84132920133214428</v>
      </c>
      <c r="AH92" s="208">
        <f t="shared" si="105"/>
        <v>1.409890306863109</v>
      </c>
      <c r="AI92" s="208">
        <f t="shared" si="106"/>
        <v>1.6357612312637535</v>
      </c>
      <c r="AJ92" s="210">
        <f t="shared" si="107"/>
        <v>0.64349317236926673</v>
      </c>
      <c r="AK92" s="208">
        <f t="shared" si="108"/>
        <v>0.87933118288461953</v>
      </c>
      <c r="AL92" s="210">
        <f t="shared" si="109"/>
        <v>0.95716974992442072</v>
      </c>
      <c r="AM92" s="208">
        <f t="shared" si="110"/>
        <v>1.0214229578526313</v>
      </c>
      <c r="AN92" s="208">
        <f t="shared" si="111"/>
        <v>1.0299311791392145</v>
      </c>
      <c r="AO92" s="208">
        <f t="shared" si="112"/>
        <v>1.1957684168571747</v>
      </c>
      <c r="AP92" s="210"/>
      <c r="AQ92" s="207">
        <f t="shared" si="113"/>
        <v>0.56828790656924655</v>
      </c>
      <c r="AR92" s="207">
        <f t="shared" si="114"/>
        <v>0.54686060906923695</v>
      </c>
      <c r="AS92" s="208">
        <f t="shared" si="115"/>
        <v>0.65463229933079869</v>
      </c>
      <c r="AT92" s="209">
        <f t="shared" si="116"/>
        <v>1.2161052471032714</v>
      </c>
      <c r="AU92" s="209" t="str">
        <f t="shared" si="117"/>
        <v/>
      </c>
      <c r="AV92" s="498">
        <f t="shared" si="118"/>
        <v>0.93289675309230624</v>
      </c>
      <c r="AW92" s="210"/>
      <c r="AX92" s="208">
        <f t="shared" si="119"/>
        <v>0.42942644489231752</v>
      </c>
      <c r="AY92" s="208">
        <f t="shared" si="120"/>
        <v>0.87863981440001337</v>
      </c>
      <c r="AZ92" s="208">
        <f t="shared" si="121"/>
        <v>1.1199862618072753</v>
      </c>
      <c r="BA92" s="208">
        <f t="shared" si="122"/>
        <v>1.2869141702857032</v>
      </c>
      <c r="BB92" s="208"/>
      <c r="BC92" s="209">
        <f t="shared" si="123"/>
        <v>1.0502798979923265</v>
      </c>
      <c r="BD92" s="208">
        <f t="shared" si="124"/>
        <v>1.4934110021851086</v>
      </c>
      <c r="BE92" s="208">
        <f t="shared" si="125"/>
        <v>1.6130145634285604</v>
      </c>
    </row>
    <row r="93" spans="2:57" x14ac:dyDescent="0.25">
      <c r="B93" s="63"/>
      <c r="K93" s="64">
        <f t="shared" si="74"/>
        <v>42086</v>
      </c>
      <c r="L93" s="207">
        <f t="shared" si="83"/>
        <v>0.54650446360256399</v>
      </c>
      <c r="M93" s="207">
        <f t="shared" si="84"/>
        <v>0.78528168273077803</v>
      </c>
      <c r="N93" s="208">
        <f t="shared" si="85"/>
        <v>0.70063920358972132</v>
      </c>
      <c r="O93" s="207">
        <f t="shared" si="86"/>
        <v>0.89917446385898891</v>
      </c>
      <c r="P93" s="208">
        <f t="shared" si="87"/>
        <v>1.0897038572355355</v>
      </c>
      <c r="Q93" s="209">
        <f t="shared" si="88"/>
        <v>1.2449118947856941</v>
      </c>
      <c r="R93" s="207">
        <f t="shared" si="89"/>
        <v>0.85255988698717688</v>
      </c>
      <c r="S93" s="208">
        <f t="shared" si="90"/>
        <v>0.97680496088464563</v>
      </c>
      <c r="T93" s="209">
        <f t="shared" si="91"/>
        <v>1.5176749174685384</v>
      </c>
      <c r="U93" s="209">
        <f t="shared" si="92"/>
        <v>1.5981819625759424</v>
      </c>
      <c r="V93" s="208">
        <f t="shared" si="93"/>
        <v>1.8301873673571509</v>
      </c>
      <c r="W93" s="208">
        <f t="shared" si="94"/>
        <v>0.99793509199998898</v>
      </c>
      <c r="X93" s="208">
        <f t="shared" si="95"/>
        <v>1.4782807569230818</v>
      </c>
      <c r="Y93" s="208">
        <f t="shared" si="96"/>
        <v>1.5760847108312377</v>
      </c>
      <c r="Z93" s="210">
        <f t="shared" si="97"/>
        <v>1.9114087314285979</v>
      </c>
      <c r="AA93" s="208">
        <f t="shared" si="98"/>
        <v>1.7483766338670939</v>
      </c>
      <c r="AB93" s="208">
        <f t="shared" si="99"/>
        <v>1.6718906324999949</v>
      </c>
      <c r="AC93" s="208">
        <f t="shared" si="100"/>
        <v>1.3057276526154191</v>
      </c>
      <c r="AD93" s="208">
        <f t="shared" si="101"/>
        <v>1.5680459444231114</v>
      </c>
      <c r="AE93" s="208">
        <f t="shared" si="102"/>
        <v>1.4984076970628557</v>
      </c>
      <c r="AF93" s="208">
        <f t="shared" si="103"/>
        <v>1.7584455804810006</v>
      </c>
      <c r="AG93" s="210">
        <f t="shared" si="104"/>
        <v>0.86172046869203145</v>
      </c>
      <c r="AH93" s="208">
        <f t="shared" si="105"/>
        <v>1.4070503201218374</v>
      </c>
      <c r="AI93" s="208">
        <f t="shared" si="106"/>
        <v>1.6361996953846307</v>
      </c>
      <c r="AJ93" s="210">
        <f t="shared" si="107"/>
        <v>0.64240631303848161</v>
      </c>
      <c r="AK93" s="208">
        <f t="shared" si="108"/>
        <v>0.87963941826922909</v>
      </c>
      <c r="AL93" s="210">
        <f t="shared" si="109"/>
        <v>0.95964908694585027</v>
      </c>
      <c r="AM93" s="208">
        <f t="shared" si="110"/>
        <v>1.0220321684194098</v>
      </c>
      <c r="AN93" s="208">
        <f t="shared" si="111"/>
        <v>1.0284629764746991</v>
      </c>
      <c r="AO93" s="208">
        <f t="shared" si="112"/>
        <v>1.1886132793571713</v>
      </c>
      <c r="AP93" s="210"/>
      <c r="AQ93" s="207">
        <f t="shared" si="113"/>
        <v>0.60278785770508669</v>
      </c>
      <c r="AR93" s="207">
        <f t="shared" si="114"/>
        <v>0.5844185877051018</v>
      </c>
      <c r="AS93" s="208">
        <f t="shared" si="115"/>
        <v>0.66273914246154764</v>
      </c>
      <c r="AT93" s="209">
        <f t="shared" si="116"/>
        <v>1.240168179590686</v>
      </c>
      <c r="AU93" s="209" t="str">
        <f t="shared" si="117"/>
        <v/>
      </c>
      <c r="AV93" s="498">
        <f t="shared" si="118"/>
        <v>0.93135191221795699</v>
      </c>
      <c r="AW93" s="210"/>
      <c r="AX93" s="208">
        <f t="shared" si="119"/>
        <v>0.43554381088459815</v>
      </c>
      <c r="AY93" s="208">
        <f t="shared" si="120"/>
        <v>0.8757468568333584</v>
      </c>
      <c r="AZ93" s="208">
        <f t="shared" si="121"/>
        <v>1.1188205165869145</v>
      </c>
      <c r="BA93" s="208">
        <f t="shared" si="122"/>
        <v>1.280779680285705</v>
      </c>
      <c r="BB93" s="208"/>
      <c r="BC93" s="209">
        <f t="shared" si="123"/>
        <v>1.0491003582179705</v>
      </c>
      <c r="BD93" s="208">
        <f t="shared" si="124"/>
        <v>1.4961232768576753</v>
      </c>
      <c r="BE93" s="208">
        <f t="shared" si="125"/>
        <v>1.6089188034285824</v>
      </c>
    </row>
    <row r="94" spans="2:57" x14ac:dyDescent="0.25">
      <c r="B94" s="63"/>
      <c r="K94" s="64">
        <f t="shared" si="74"/>
        <v>42087</v>
      </c>
      <c r="L94" s="207">
        <f t="shared" si="83"/>
        <v>0.52729269935645817</v>
      </c>
      <c r="M94" s="207">
        <f t="shared" si="84"/>
        <v>0.7856961193769636</v>
      </c>
      <c r="N94" s="208">
        <f t="shared" si="85"/>
        <v>0.71889130947439828</v>
      </c>
      <c r="O94" s="207">
        <f t="shared" si="86"/>
        <v>0.91860069349743956</v>
      </c>
      <c r="P94" s="208">
        <f t="shared" si="87"/>
        <v>1.0913005593198779</v>
      </c>
      <c r="Q94" s="209">
        <f t="shared" si="88"/>
        <v>1.2417226088999818</v>
      </c>
      <c r="R94" s="207">
        <f t="shared" si="89"/>
        <v>0.849637164717989</v>
      </c>
      <c r="S94" s="208">
        <f t="shared" si="90"/>
        <v>0.97267183686156722</v>
      </c>
      <c r="T94" s="209">
        <f t="shared" si="91"/>
        <v>1.5153728788476184</v>
      </c>
      <c r="U94" s="209">
        <f t="shared" si="92"/>
        <v>1.5976044984113771</v>
      </c>
      <c r="V94" s="208">
        <f t="shared" si="93"/>
        <v>1.8219885310999988</v>
      </c>
      <c r="W94" s="208">
        <f t="shared" si="94"/>
        <v>0.99422360060004156</v>
      </c>
      <c r="X94" s="208">
        <f t="shared" si="95"/>
        <v>1.4832808135714686</v>
      </c>
      <c r="Y94" s="208">
        <f t="shared" si="96"/>
        <v>1.5753036539231693</v>
      </c>
      <c r="Z94" s="210">
        <f t="shared" si="97"/>
        <v>1.9073101079999955</v>
      </c>
      <c r="AA94" s="208">
        <f t="shared" si="98"/>
        <v>1.7487221714050269</v>
      </c>
      <c r="AB94" s="208">
        <f t="shared" si="99"/>
        <v>1.6697277224999585</v>
      </c>
      <c r="AC94" s="208">
        <f t="shared" si="100"/>
        <v>1.3058891609384937</v>
      </c>
      <c r="AD94" s="208">
        <f t="shared" si="101"/>
        <v>1.5724039217857362</v>
      </c>
      <c r="AE94" s="208">
        <f t="shared" si="102"/>
        <v>1.4999171338234465</v>
      </c>
      <c r="AF94" s="208">
        <f t="shared" si="103"/>
        <v>1.758674840772124</v>
      </c>
      <c r="AG94" s="210">
        <f t="shared" si="104"/>
        <v>0.8619053308309903</v>
      </c>
      <c r="AH94" s="208">
        <f t="shared" si="105"/>
        <v>1.410778746185315</v>
      </c>
      <c r="AI94" s="208">
        <f t="shared" si="106"/>
        <v>1.6389765892857073</v>
      </c>
      <c r="AJ94" s="210">
        <f t="shared" si="107"/>
        <v>0.64170185304617799</v>
      </c>
      <c r="AK94" s="208">
        <f t="shared" si="108"/>
        <v>0.88342862500003427</v>
      </c>
      <c r="AL94" s="210">
        <f t="shared" si="109"/>
        <v>0.96073310821789759</v>
      </c>
      <c r="AM94" s="208">
        <f t="shared" si="110"/>
        <v>1.0237907816498901</v>
      </c>
      <c r="AN94" s="208">
        <f t="shared" si="111"/>
        <v>1.0308812651961867</v>
      </c>
      <c r="AO94" s="208">
        <f t="shared" si="112"/>
        <v>1.1804567682000253</v>
      </c>
      <c r="AP94" s="210"/>
      <c r="AQ94" s="207">
        <f t="shared" si="113"/>
        <v>0.59864701261286424</v>
      </c>
      <c r="AR94" s="207">
        <f t="shared" si="114"/>
        <v>0.57109398511284848</v>
      </c>
      <c r="AS94" s="208">
        <f t="shared" si="115"/>
        <v>0.67931564485387863</v>
      </c>
      <c r="AT94" s="209">
        <f t="shared" si="116"/>
        <v>1.2604017725189087</v>
      </c>
      <c r="AU94" s="209">
        <f t="shared" si="117"/>
        <v>1.393636151788372</v>
      </c>
      <c r="AV94" s="498">
        <f t="shared" si="118"/>
        <v>0.93598227409488155</v>
      </c>
      <c r="AW94" s="210"/>
      <c r="AX94" s="208">
        <f t="shared" si="119"/>
        <v>0.43042096736152891</v>
      </c>
      <c r="AY94" s="208">
        <f t="shared" si="120"/>
        <v>0.8799809761333468</v>
      </c>
      <c r="AZ94" s="208">
        <f t="shared" si="121"/>
        <v>1.1179946565805805</v>
      </c>
      <c r="BA94" s="208">
        <f t="shared" si="122"/>
        <v>1.2747496982999964</v>
      </c>
      <c r="BB94" s="208"/>
      <c r="BC94" s="209">
        <f t="shared" si="123"/>
        <v>1.0488337578948843</v>
      </c>
      <c r="BD94" s="208">
        <f t="shared" si="124"/>
        <v>1.4956897404911671</v>
      </c>
      <c r="BE94" s="208">
        <f t="shared" si="125"/>
        <v>1.6043006726000124</v>
      </c>
    </row>
    <row r="95" spans="2:57" x14ac:dyDescent="0.25">
      <c r="B95" s="63"/>
      <c r="K95" s="64">
        <f t="shared" si="74"/>
        <v>42088</v>
      </c>
      <c r="L95" s="207">
        <f t="shared" si="83"/>
        <v>0.57344713729486374</v>
      </c>
      <c r="M95" s="207">
        <f t="shared" si="84"/>
        <v>0.79724034303843938</v>
      </c>
      <c r="N95" s="208">
        <f t="shared" si="85"/>
        <v>0.71460435282052348</v>
      </c>
      <c r="O95" s="207">
        <f t="shared" si="86"/>
        <v>0.93631683928204312</v>
      </c>
      <c r="P95" s="208">
        <f t="shared" si="87"/>
        <v>1.1034177879786031</v>
      </c>
      <c r="Q95" s="209">
        <f t="shared" si="88"/>
        <v>1.2558415620000041</v>
      </c>
      <c r="R95" s="207">
        <f t="shared" si="89"/>
        <v>0.87468638852564728</v>
      </c>
      <c r="S95" s="208">
        <f t="shared" si="90"/>
        <v>0.98412850873077584</v>
      </c>
      <c r="T95" s="209">
        <f t="shared" si="91"/>
        <v>1.5291617888665159</v>
      </c>
      <c r="U95" s="209">
        <f t="shared" si="92"/>
        <v>1.6074053447151897</v>
      </c>
      <c r="V95" s="208">
        <f t="shared" si="93"/>
        <v>1.8346731479999776</v>
      </c>
      <c r="W95" s="208">
        <f t="shared" si="94"/>
        <v>1.0094470355</v>
      </c>
      <c r="X95" s="208">
        <f t="shared" si="95"/>
        <v>1.4972041200714554</v>
      </c>
      <c r="Y95" s="208">
        <f t="shared" si="96"/>
        <v>1.5857757299244724</v>
      </c>
      <c r="Z95" s="210">
        <f t="shared" si="97"/>
        <v>1.9168927199999843</v>
      </c>
      <c r="AA95" s="208">
        <f t="shared" si="98"/>
        <v>1.7573230673734406</v>
      </c>
      <c r="AB95" s="208">
        <f t="shared" si="99"/>
        <v>1.6847343800000303</v>
      </c>
      <c r="AC95" s="208">
        <f t="shared" si="100"/>
        <v>1.3217840827692555</v>
      </c>
      <c r="AD95" s="208">
        <f t="shared" si="101"/>
        <v>1.5869657417857153</v>
      </c>
      <c r="AE95" s="208">
        <f t="shared" si="102"/>
        <v>1.5142027810883429</v>
      </c>
      <c r="AF95" s="208">
        <f t="shared" si="103"/>
        <v>1.7681056831962065</v>
      </c>
      <c r="AG95" s="210">
        <f t="shared" si="104"/>
        <v>0.93923190925258693</v>
      </c>
      <c r="AH95" s="208">
        <f t="shared" si="105"/>
        <v>1.4258064979419425</v>
      </c>
      <c r="AI95" s="208">
        <f t="shared" si="106"/>
        <v>1.6537436217857238</v>
      </c>
      <c r="AJ95" s="210">
        <f t="shared" si="107"/>
        <v>0.65715111292309825</v>
      </c>
      <c r="AK95" s="208">
        <f t="shared" si="108"/>
        <v>0.8979534275000054</v>
      </c>
      <c r="AL95" s="210">
        <f t="shared" si="109"/>
        <v>0.95885032755038235</v>
      </c>
      <c r="AM95" s="208">
        <f t="shared" si="110"/>
        <v>1.0366988505982482</v>
      </c>
      <c r="AN95" s="208">
        <f t="shared" si="111"/>
        <v>1.0354917150949654</v>
      </c>
      <c r="AO95" s="208">
        <f t="shared" si="112"/>
        <v>1.1953323659999859</v>
      </c>
      <c r="AP95" s="210"/>
      <c r="AQ95" s="207">
        <f t="shared" si="113"/>
        <v>0.55634812908969877</v>
      </c>
      <c r="AR95" s="207">
        <f t="shared" si="114"/>
        <v>0.55634812908969877</v>
      </c>
      <c r="AS95" s="208">
        <f t="shared" si="115"/>
        <v>0.69841384657693872</v>
      </c>
      <c r="AT95" s="209">
        <f t="shared" si="116"/>
        <v>1.2741655952645083</v>
      </c>
      <c r="AU95" s="209">
        <f t="shared" si="117"/>
        <v>1.4197607499937406</v>
      </c>
      <c r="AV95" s="498">
        <f t="shared" si="118"/>
        <v>0.95012416656412402</v>
      </c>
      <c r="AW95" s="210"/>
      <c r="AX95" s="208">
        <f t="shared" si="119"/>
        <v>0.44598486123076686</v>
      </c>
      <c r="AY95" s="208">
        <f t="shared" si="120"/>
        <v>0.89482135733333656</v>
      </c>
      <c r="AZ95" s="208">
        <f t="shared" si="121"/>
        <v>1.1296557546284713</v>
      </c>
      <c r="BA95" s="208">
        <f t="shared" si="122"/>
        <v>1.2904510414999857</v>
      </c>
      <c r="BB95" s="208"/>
      <c r="BC95" s="209">
        <f t="shared" si="123"/>
        <v>1.0650282705641141</v>
      </c>
      <c r="BD95" s="208">
        <f t="shared" si="124"/>
        <v>1.5077037568766145</v>
      </c>
      <c r="BE95" s="208">
        <f t="shared" si="125"/>
        <v>1.6180944754999977</v>
      </c>
    </row>
    <row r="96" spans="2:57" x14ac:dyDescent="0.25">
      <c r="B96" s="63"/>
      <c r="K96" s="64">
        <f t="shared" si="74"/>
        <v>42089</v>
      </c>
      <c r="L96" s="207">
        <f t="shared" si="83"/>
        <v>0.55306568907177089</v>
      </c>
      <c r="M96" s="207">
        <f t="shared" si="84"/>
        <v>0.81936157406154608</v>
      </c>
      <c r="N96" s="208">
        <f t="shared" si="85"/>
        <v>0.79356132901281384</v>
      </c>
      <c r="O96" s="207">
        <f t="shared" si="86"/>
        <v>0.9721027932512607</v>
      </c>
      <c r="P96" s="208">
        <f t="shared" si="87"/>
        <v>1.1410451901574201</v>
      </c>
      <c r="Q96" s="209">
        <f t="shared" si="88"/>
        <v>1.2824052287857097</v>
      </c>
      <c r="R96" s="207">
        <f t="shared" si="89"/>
        <v>0.88251152514100406</v>
      </c>
      <c r="S96" s="208">
        <f t="shared" si="90"/>
        <v>1.0101375790692302</v>
      </c>
      <c r="T96" s="209">
        <f t="shared" si="91"/>
        <v>1.5715899843639645</v>
      </c>
      <c r="U96" s="209">
        <f t="shared" si="92"/>
        <v>1.6556946259430139</v>
      </c>
      <c r="V96" s="208">
        <f t="shared" si="93"/>
        <v>1.885263468357131</v>
      </c>
      <c r="W96" s="208">
        <f t="shared" si="94"/>
        <v>1.0345288821999974</v>
      </c>
      <c r="X96" s="208">
        <f t="shared" si="95"/>
        <v>1.5332230262142783</v>
      </c>
      <c r="Y96" s="208">
        <f t="shared" si="96"/>
        <v>1.6323370787909064</v>
      </c>
      <c r="Z96" s="210">
        <f t="shared" si="97"/>
        <v>1.9644431114285226</v>
      </c>
      <c r="AA96" s="208">
        <f t="shared" si="98"/>
        <v>1.7972769444746732</v>
      </c>
      <c r="AB96" s="208">
        <f t="shared" si="99"/>
        <v>1.7298860799999538</v>
      </c>
      <c r="AC96" s="208">
        <f t="shared" si="100"/>
        <v>1.361054187030784</v>
      </c>
      <c r="AD96" s="208">
        <f t="shared" si="101"/>
        <v>1.6269705203571423</v>
      </c>
      <c r="AE96" s="208">
        <f t="shared" si="102"/>
        <v>1.5410982526586889</v>
      </c>
      <c r="AF96" s="208">
        <f t="shared" si="103"/>
        <v>1.8150029951392228</v>
      </c>
      <c r="AG96" s="210">
        <f t="shared" si="104"/>
        <v>1.0346156717358066</v>
      </c>
      <c r="AH96" s="208">
        <f t="shared" si="105"/>
        <v>1.4722706293850347</v>
      </c>
      <c r="AI96" s="208">
        <f t="shared" si="106"/>
        <v>1.6985048653571559</v>
      </c>
      <c r="AJ96" s="210">
        <f t="shared" si="107"/>
        <v>0.69007579597690905</v>
      </c>
      <c r="AK96" s="208">
        <f t="shared" si="108"/>
        <v>0.93139024500002421</v>
      </c>
      <c r="AL96" s="210">
        <f t="shared" si="109"/>
        <v>0.99747546330605319</v>
      </c>
      <c r="AM96" s="208">
        <f t="shared" si="110"/>
        <v>1.0729696695717812</v>
      </c>
      <c r="AN96" s="208">
        <f t="shared" si="111"/>
        <v>1.0762570035189842</v>
      </c>
      <c r="AO96" s="208">
        <f t="shared" si="112"/>
        <v>1.2375048438571228</v>
      </c>
      <c r="AP96" s="210"/>
      <c r="AQ96" s="207">
        <f t="shared" si="113"/>
        <v>0.59502451994360372</v>
      </c>
      <c r="AR96" s="207">
        <f t="shared" si="114"/>
        <v>0.59604496744359237</v>
      </c>
      <c r="AS96" s="208">
        <f t="shared" si="115"/>
        <v>0.71415775632306611</v>
      </c>
      <c r="AT96" s="209">
        <f t="shared" si="116"/>
        <v>1.2173275242317159</v>
      </c>
      <c r="AU96" s="209">
        <f t="shared" si="117"/>
        <v>1.4407045983123377</v>
      </c>
      <c r="AV96" s="498">
        <f t="shared" si="118"/>
        <v>0.9933798767025328</v>
      </c>
      <c r="AW96" s="210"/>
      <c r="AX96" s="208">
        <f t="shared" si="119"/>
        <v>0.45825688006922771</v>
      </c>
      <c r="AY96" s="208">
        <f t="shared" si="120"/>
        <v>0.93953717693331651</v>
      </c>
      <c r="AZ96" s="208">
        <f t="shared" si="121"/>
        <v>1.1680485965553866</v>
      </c>
      <c r="BA96" s="208">
        <f t="shared" si="122"/>
        <v>1.3420220357856927</v>
      </c>
      <c r="BB96" s="208"/>
      <c r="BC96" s="209">
        <f t="shared" si="123"/>
        <v>1.1052045623025704</v>
      </c>
      <c r="BD96" s="208">
        <f t="shared" si="124"/>
        <v>1.5433217600251856</v>
      </c>
      <c r="BE96" s="208">
        <f t="shared" si="125"/>
        <v>1.6705987569285639</v>
      </c>
    </row>
    <row r="97" spans="2:57" x14ac:dyDescent="0.25">
      <c r="B97" s="63"/>
      <c r="K97" s="64">
        <f t="shared" si="74"/>
        <v>42090</v>
      </c>
      <c r="L97" s="207">
        <f t="shared" si="83"/>
        <v>0.50155792365383123</v>
      </c>
      <c r="M97" s="207">
        <f t="shared" si="84"/>
        <v>0.76461580384616745</v>
      </c>
      <c r="N97" s="208">
        <f t="shared" si="85"/>
        <v>0.71070218788463491</v>
      </c>
      <c r="O97" s="207">
        <f t="shared" si="86"/>
        <v>0.89502407153846564</v>
      </c>
      <c r="P97" s="208">
        <f t="shared" si="87"/>
        <v>1.0893045392947265</v>
      </c>
      <c r="Q97" s="209">
        <f t="shared" si="88"/>
        <v>1.3262096722285364</v>
      </c>
      <c r="R97" s="207">
        <f t="shared" si="89"/>
        <v>0.82921731673076859</v>
      </c>
      <c r="S97" s="208">
        <f t="shared" si="90"/>
        <v>0.94892996307690725</v>
      </c>
      <c r="T97" s="209">
        <f t="shared" si="91"/>
        <v>1.5157818332493656</v>
      </c>
      <c r="U97" s="209">
        <f t="shared" si="92"/>
        <v>1.6161853270253141</v>
      </c>
      <c r="V97" s="208">
        <f t="shared" si="93"/>
        <v>1.8543865559857</v>
      </c>
      <c r="W97" s="208">
        <f t="shared" si="94"/>
        <v>0.96720228499998129</v>
      </c>
      <c r="X97" s="208">
        <f t="shared" si="95"/>
        <v>1.4743288290989058</v>
      </c>
      <c r="Y97" s="208">
        <f t="shared" si="96"/>
        <v>1.5775529022166408</v>
      </c>
      <c r="Z97" s="210">
        <f t="shared" si="97"/>
        <v>1.934782855642823</v>
      </c>
      <c r="AA97" s="208">
        <f t="shared" si="98"/>
        <v>1.7640291414557341</v>
      </c>
      <c r="AB97" s="208">
        <f t="shared" si="99"/>
        <v>1.7554931424999864</v>
      </c>
      <c r="AC97" s="208">
        <f t="shared" si="100"/>
        <v>1.2848089019230504</v>
      </c>
      <c r="AD97" s="208">
        <f t="shared" si="101"/>
        <v>1.5531128782417678</v>
      </c>
      <c r="AE97" s="208">
        <f t="shared" si="102"/>
        <v>1.4874565945331795</v>
      </c>
      <c r="AF97" s="208">
        <f t="shared" si="103"/>
        <v>1.7711291544936674</v>
      </c>
      <c r="AG97" s="210">
        <f t="shared" si="104"/>
        <v>0.86068668587531993</v>
      </c>
      <c r="AH97" s="208">
        <f t="shared" si="105"/>
        <v>1.388464798608803</v>
      </c>
      <c r="AI97" s="208">
        <f t="shared" si="106"/>
        <v>1.6281829234340854</v>
      </c>
      <c r="AJ97" s="210">
        <f t="shared" si="107"/>
        <v>0.62214479480769747</v>
      </c>
      <c r="AK97" s="208">
        <f t="shared" si="108"/>
        <v>0.87022727365383323</v>
      </c>
      <c r="AL97" s="210">
        <f t="shared" si="109"/>
        <v>0.93756382518890913</v>
      </c>
      <c r="AM97" s="208">
        <f t="shared" si="110"/>
        <v>1.023267566618391</v>
      </c>
      <c r="AN97" s="208">
        <f t="shared" si="111"/>
        <v>1.0386888126582439</v>
      </c>
      <c r="AO97" s="208">
        <f t="shared" si="112"/>
        <v>1.2130656246857052</v>
      </c>
      <c r="AP97" s="210"/>
      <c r="AQ97" s="207">
        <f t="shared" si="113"/>
        <v>0.5693463948076749</v>
      </c>
      <c r="AR97" s="207">
        <f t="shared" si="114"/>
        <v>0.57036686730768782</v>
      </c>
      <c r="AS97" s="208">
        <f t="shared" si="115"/>
        <v>0.6616318851922891</v>
      </c>
      <c r="AT97" s="209">
        <f t="shared" si="116"/>
        <v>1.1727441122418467</v>
      </c>
      <c r="AU97" s="209">
        <f t="shared" si="117"/>
        <v>1.4291811355100621</v>
      </c>
      <c r="AV97" s="498">
        <f t="shared" si="118"/>
        <v>0.91486277057691723</v>
      </c>
      <c r="AW97" s="210"/>
      <c r="AX97" s="208">
        <f t="shared" si="119"/>
        <v>0.4043800630769474</v>
      </c>
      <c r="AY97" s="208">
        <f t="shared" si="120"/>
        <v>0.85811819000002076</v>
      </c>
      <c r="AZ97" s="208">
        <f t="shared" si="121"/>
        <v>1.121415541731769</v>
      </c>
      <c r="BA97" s="208">
        <f t="shared" si="122"/>
        <v>1.3387742515285601</v>
      </c>
      <c r="BB97" s="208"/>
      <c r="BC97" s="209">
        <f t="shared" si="123"/>
        <v>1.0300314580769472</v>
      </c>
      <c r="BD97" s="208">
        <f t="shared" si="124"/>
        <v>1.493651425787176</v>
      </c>
      <c r="BE97" s="208">
        <f t="shared" si="125"/>
        <v>1.6782981468428408</v>
      </c>
    </row>
    <row r="98" spans="2:57" x14ac:dyDescent="0.25">
      <c r="B98" s="63"/>
      <c r="K98" s="64">
        <f t="shared" si="74"/>
        <v>42093</v>
      </c>
      <c r="L98" s="207">
        <f t="shared" si="83"/>
        <v>0.50315116732310772</v>
      </c>
      <c r="M98" s="207">
        <f t="shared" si="84"/>
        <v>0.76190486277693381</v>
      </c>
      <c r="N98" s="208">
        <f t="shared" si="85"/>
        <v>0.71010812430770986</v>
      </c>
      <c r="O98" s="207">
        <f t="shared" si="86"/>
        <v>0.89406911363078567</v>
      </c>
      <c r="P98" s="208">
        <f t="shared" si="87"/>
        <v>1.0802220200503956</v>
      </c>
      <c r="Q98" s="209">
        <f t="shared" si="88"/>
        <v>1.2460567848607442</v>
      </c>
      <c r="R98" s="207">
        <f t="shared" si="89"/>
        <v>0.81967787938461845</v>
      </c>
      <c r="S98" s="208">
        <f t="shared" si="90"/>
        <v>0.94227434806158383</v>
      </c>
      <c r="T98" s="209">
        <f t="shared" si="91"/>
        <v>1.5046792136964706</v>
      </c>
      <c r="U98" s="209">
        <f t="shared" si="92"/>
        <v>1.5845285107405185</v>
      </c>
      <c r="V98" s="208">
        <f t="shared" si="93"/>
        <v>1.8343771029071205</v>
      </c>
      <c r="W98" s="208">
        <f t="shared" si="94"/>
        <v>0.96448358640000453</v>
      </c>
      <c r="X98" s="208">
        <f t="shared" si="95"/>
        <v>1.4774261387143159</v>
      </c>
      <c r="Y98" s="208">
        <f t="shared" si="96"/>
        <v>1.5607642884131274</v>
      </c>
      <c r="Z98" s="210">
        <f t="shared" si="97"/>
        <v>1.9207323929285738</v>
      </c>
      <c r="AA98" s="208">
        <f t="shared" si="98"/>
        <v>1.7394247383291459</v>
      </c>
      <c r="AB98" s="208">
        <f t="shared" si="99"/>
        <v>1.6761269875000151</v>
      </c>
      <c r="AC98" s="208">
        <f t="shared" si="100"/>
        <v>1.2818664076384843</v>
      </c>
      <c r="AD98" s="208">
        <f t="shared" si="101"/>
        <v>1.5532593828571493</v>
      </c>
      <c r="AE98" s="208">
        <f t="shared" si="102"/>
        <v>1.4846698712409001</v>
      </c>
      <c r="AF98" s="208">
        <f t="shared" si="103"/>
        <v>1.7448561946898842</v>
      </c>
      <c r="AG98" s="210">
        <f t="shared" si="104"/>
        <v>0.84476008769110722</v>
      </c>
      <c r="AH98" s="208">
        <f t="shared" si="105"/>
        <v>1.3887677724217262</v>
      </c>
      <c r="AI98" s="208">
        <f t="shared" si="106"/>
        <v>1.6239330003571641</v>
      </c>
      <c r="AJ98" s="210">
        <f t="shared" si="107"/>
        <v>0.6184102086461527</v>
      </c>
      <c r="AK98" s="208">
        <f t="shared" si="108"/>
        <v>0.86931641500002188</v>
      </c>
      <c r="AL98" s="210">
        <f t="shared" si="109"/>
        <v>0.93201875855796779</v>
      </c>
      <c r="AM98" s="208">
        <f t="shared" si="110"/>
        <v>1.0160032150630065</v>
      </c>
      <c r="AN98" s="208">
        <f t="shared" si="111"/>
        <v>1.0173626362531945</v>
      </c>
      <c r="AO98" s="208">
        <f t="shared" si="112"/>
        <v>1.1958172753321268</v>
      </c>
      <c r="AP98" s="210"/>
      <c r="AQ98" s="207">
        <f t="shared" si="113"/>
        <v>0.54993082874620081</v>
      </c>
      <c r="AR98" s="207">
        <f t="shared" si="114"/>
        <v>0.57748466624619477</v>
      </c>
      <c r="AS98" s="208">
        <f t="shared" si="115"/>
        <v>0.65640348145385019</v>
      </c>
      <c r="AT98" s="209">
        <f t="shared" si="116"/>
        <v>1.1628674405541872</v>
      </c>
      <c r="AU98" s="209">
        <f t="shared" si="117"/>
        <v>1.3736358064483793</v>
      </c>
      <c r="AV98" s="498">
        <f t="shared" si="118"/>
        <v>0.91889997216154029</v>
      </c>
      <c r="AW98" s="210"/>
      <c r="AX98" s="208">
        <f t="shared" si="119"/>
        <v>0.40468458006158192</v>
      </c>
      <c r="AY98" s="208">
        <f t="shared" si="120"/>
        <v>0.85739227570001431</v>
      </c>
      <c r="AZ98" s="208">
        <f t="shared" si="121"/>
        <v>1.1063515771977412</v>
      </c>
      <c r="BA98" s="208">
        <f t="shared" si="122"/>
        <v>1.2853917469357103</v>
      </c>
      <c r="BB98" s="208"/>
      <c r="BC98" s="209">
        <f t="shared" si="123"/>
        <v>1.0241528493615331</v>
      </c>
      <c r="BD98" s="208">
        <f t="shared" si="124"/>
        <v>1.4847243219080997</v>
      </c>
      <c r="BE98" s="208">
        <f t="shared" si="125"/>
        <v>1.6113071084785728</v>
      </c>
    </row>
    <row r="99" spans="2:57" x14ac:dyDescent="0.25">
      <c r="B99" s="63"/>
      <c r="K99" s="64">
        <f t="shared" si="74"/>
        <v>42094</v>
      </c>
      <c r="L99" s="207">
        <f t="shared" si="83"/>
        <v>0.54864772301283926</v>
      </c>
      <c r="M99" s="207">
        <f t="shared" si="84"/>
        <v>0.7756432486538456</v>
      </c>
      <c r="N99" s="208">
        <f t="shared" si="85"/>
        <v>0.71661391544873432</v>
      </c>
      <c r="O99" s="207">
        <f t="shared" si="86"/>
        <v>0.88139696179488247</v>
      </c>
      <c r="P99" s="208">
        <f t="shared" si="87"/>
        <v>1.0800788534005386</v>
      </c>
      <c r="Q99" s="209">
        <f t="shared" si="88"/>
        <v>1.2591724869607286</v>
      </c>
      <c r="R99" s="207">
        <f t="shared" si="89"/>
        <v>0.836135969935905</v>
      </c>
      <c r="S99" s="208">
        <f t="shared" si="90"/>
        <v>0.94741781692306759</v>
      </c>
      <c r="T99" s="209">
        <f t="shared" si="91"/>
        <v>1.5126655507619797</v>
      </c>
      <c r="U99" s="209">
        <f t="shared" si="92"/>
        <v>1.5978041759683665</v>
      </c>
      <c r="V99" s="208">
        <f t="shared" si="93"/>
        <v>1.8607833433071526</v>
      </c>
      <c r="W99" s="208">
        <f t="shared" si="94"/>
        <v>0.98259243500000526</v>
      </c>
      <c r="X99" s="208">
        <f t="shared" si="95"/>
        <v>1.4801586604615538</v>
      </c>
      <c r="Y99" s="208">
        <f t="shared" si="96"/>
        <v>1.5728400378841605</v>
      </c>
      <c r="Z99" s="210">
        <f t="shared" si="97"/>
        <v>1.9184177449285529</v>
      </c>
      <c r="AA99" s="208">
        <f t="shared" si="98"/>
        <v>1.7465121774304113</v>
      </c>
      <c r="AB99" s="208">
        <f t="shared" si="99"/>
        <v>1.6871627</v>
      </c>
      <c r="AC99" s="208">
        <f t="shared" si="100"/>
        <v>1.2763856705769294</v>
      </c>
      <c r="AD99" s="208">
        <f t="shared" si="101"/>
        <v>1.5463978109615399</v>
      </c>
      <c r="AE99" s="208">
        <f t="shared" si="102"/>
        <v>1.4872607189934914</v>
      </c>
      <c r="AF99" s="208">
        <f t="shared" si="103"/>
        <v>1.7570269261329163</v>
      </c>
      <c r="AG99" s="210">
        <f t="shared" si="104"/>
        <v>0.92813873437119199</v>
      </c>
      <c r="AH99" s="208">
        <f t="shared" si="105"/>
        <v>1.3810236281827857</v>
      </c>
      <c r="AI99" s="208">
        <f t="shared" si="106"/>
        <v>1.6234135201923388</v>
      </c>
      <c r="AJ99" s="210">
        <f t="shared" si="107"/>
        <v>0.61673190769230812</v>
      </c>
      <c r="AK99" s="208">
        <f t="shared" si="108"/>
        <v>0.87062031538462925</v>
      </c>
      <c r="AL99" s="210">
        <f t="shared" si="109"/>
        <v>0.93801734391060521</v>
      </c>
      <c r="AM99" s="208">
        <f t="shared" si="110"/>
        <v>1.0209725492506641</v>
      </c>
      <c r="AN99" s="208">
        <f t="shared" si="111"/>
        <v>1.0286018006772255</v>
      </c>
      <c r="AO99" s="208">
        <f t="shared" si="112"/>
        <v>1.219163117632152</v>
      </c>
      <c r="AP99" s="210"/>
      <c r="AQ99" s="207">
        <f t="shared" si="113"/>
        <v>0.56037171852566203</v>
      </c>
      <c r="AR99" s="207">
        <f t="shared" si="114"/>
        <v>0.55935137602563767</v>
      </c>
      <c r="AS99" s="208">
        <f t="shared" si="115"/>
        <v>0.66156685730770581</v>
      </c>
      <c r="AT99" s="209">
        <f t="shared" si="116"/>
        <v>1.1698639699055917</v>
      </c>
      <c r="AU99" s="209">
        <f t="shared" si="117"/>
        <v>1.3955036512153951</v>
      </c>
      <c r="AV99" s="498">
        <f t="shared" si="118"/>
        <v>0.91142811608973195</v>
      </c>
      <c r="AW99" s="210"/>
      <c r="AX99" s="208">
        <f t="shared" si="119"/>
        <v>0.43861707442308795</v>
      </c>
      <c r="AY99" s="208">
        <f t="shared" si="120"/>
        <v>0.84566578916664126</v>
      </c>
      <c r="AZ99" s="208">
        <f t="shared" si="121"/>
        <v>1.1164180620970345</v>
      </c>
      <c r="BA99" s="208">
        <f t="shared" si="122"/>
        <v>1.3036185881356985</v>
      </c>
      <c r="BB99" s="208"/>
      <c r="BC99" s="209">
        <f t="shared" si="123"/>
        <v>1.0180072085897609</v>
      </c>
      <c r="BD99" s="208">
        <f t="shared" si="124"/>
        <v>1.4886201550441114</v>
      </c>
      <c r="BE99" s="208">
        <f t="shared" si="125"/>
        <v>1.6264448023785731</v>
      </c>
    </row>
    <row r="100" spans="2:57" x14ac:dyDescent="0.25">
      <c r="B100" s="63"/>
      <c r="K100" s="64" t="str">
        <f t="shared" si="74"/>
        <v/>
      </c>
      <c r="L100" s="211" t="str">
        <f t="shared" si="83"/>
        <v/>
      </c>
      <c r="M100" s="211" t="str">
        <f t="shared" si="84"/>
        <v/>
      </c>
      <c r="N100" s="212" t="str">
        <f t="shared" si="85"/>
        <v/>
      </c>
      <c r="O100" s="211" t="str">
        <f t="shared" si="86"/>
        <v/>
      </c>
      <c r="P100" s="212" t="str">
        <f t="shared" si="87"/>
        <v/>
      </c>
      <c r="Q100" s="213" t="str">
        <f t="shared" si="88"/>
        <v/>
      </c>
      <c r="R100" s="212" t="str">
        <f t="shared" si="89"/>
        <v/>
      </c>
      <c r="S100" s="212" t="str">
        <f t="shared" si="90"/>
        <v/>
      </c>
      <c r="T100" s="212" t="str">
        <f t="shared" si="91"/>
        <v/>
      </c>
      <c r="U100" s="212" t="str">
        <f t="shared" si="92"/>
        <v/>
      </c>
      <c r="V100" s="212" t="str">
        <f t="shared" si="93"/>
        <v/>
      </c>
      <c r="W100" s="212" t="str">
        <f t="shared" si="94"/>
        <v/>
      </c>
      <c r="X100" s="212" t="str">
        <f t="shared" si="95"/>
        <v/>
      </c>
      <c r="Y100" s="212" t="str">
        <f t="shared" si="96"/>
        <v/>
      </c>
      <c r="Z100" s="214" t="str">
        <f t="shared" si="97"/>
        <v/>
      </c>
      <c r="AA100" s="212" t="str">
        <f t="shared" si="98"/>
        <v/>
      </c>
      <c r="AB100" s="212" t="str">
        <f t="shared" si="99"/>
        <v/>
      </c>
      <c r="AC100" s="212" t="str">
        <f t="shared" si="100"/>
        <v/>
      </c>
      <c r="AD100" s="212" t="str">
        <f t="shared" si="101"/>
        <v/>
      </c>
      <c r="AE100" s="212" t="str">
        <f t="shared" si="102"/>
        <v/>
      </c>
      <c r="AF100" s="212" t="str">
        <f t="shared" si="103"/>
        <v/>
      </c>
      <c r="AG100" s="214" t="str">
        <f t="shared" si="104"/>
        <v/>
      </c>
      <c r="AH100" s="212" t="str">
        <f t="shared" si="105"/>
        <v/>
      </c>
      <c r="AI100" s="212" t="str">
        <f t="shared" si="106"/>
        <v/>
      </c>
      <c r="AJ100" s="214" t="str">
        <f t="shared" si="107"/>
        <v/>
      </c>
      <c r="AK100" s="212" t="str">
        <f t="shared" si="108"/>
        <v/>
      </c>
      <c r="AL100" s="213" t="str">
        <f t="shared" si="109"/>
        <v/>
      </c>
      <c r="AM100" s="212" t="str">
        <f t="shared" si="110"/>
        <v/>
      </c>
      <c r="AN100" s="212" t="str">
        <f t="shared" si="111"/>
        <v/>
      </c>
      <c r="AO100" s="212" t="str">
        <f t="shared" si="112"/>
        <v/>
      </c>
      <c r="AP100" s="214"/>
      <c r="AQ100" s="211" t="str">
        <f t="shared" si="113"/>
        <v/>
      </c>
      <c r="AR100" s="211" t="str">
        <f t="shared" si="114"/>
        <v/>
      </c>
      <c r="AS100" s="212" t="str">
        <f t="shared" si="115"/>
        <v/>
      </c>
      <c r="AT100" s="212" t="str">
        <f t="shared" si="116"/>
        <v/>
      </c>
      <c r="AU100" s="213" t="str">
        <f t="shared" si="117"/>
        <v/>
      </c>
      <c r="AV100" s="214" t="str">
        <f t="shared" si="118"/>
        <v/>
      </c>
      <c r="AW100" s="212"/>
      <c r="AX100" s="212" t="str">
        <f t="shared" si="119"/>
        <v/>
      </c>
      <c r="AY100" s="212" t="str">
        <f t="shared" si="120"/>
        <v/>
      </c>
      <c r="AZ100" s="212" t="str">
        <f t="shared" si="121"/>
        <v/>
      </c>
      <c r="BA100" s="212" t="str">
        <f t="shared" si="122"/>
        <v/>
      </c>
      <c r="BB100" s="212"/>
      <c r="BC100" s="212" t="str">
        <f t="shared" si="123"/>
        <v/>
      </c>
      <c r="BD100" s="212" t="str">
        <f t="shared" si="124"/>
        <v/>
      </c>
      <c r="BE100" s="212" t="str">
        <f t="shared" si="125"/>
        <v/>
      </c>
    </row>
    <row r="101" spans="2:57" x14ac:dyDescent="0.25">
      <c r="AE101" s="32"/>
      <c r="AZ101" s="32"/>
      <c r="BA101" s="32"/>
      <c r="BE101" s="57"/>
    </row>
    <row r="102" spans="2:57" x14ac:dyDescent="0.25">
      <c r="K102" s="70" t="s">
        <v>86</v>
      </c>
      <c r="L102" s="66">
        <f>AVERAGE(L78:L100)</f>
        <v>0.53277333114638947</v>
      </c>
      <c r="M102" s="67">
        <f t="shared" ref="M102:BD102" si="126">AVERAGE(M78:M100)</f>
        <v>0.77104584747937299</v>
      </c>
      <c r="N102" s="67">
        <f t="shared" si="126"/>
        <v>0.71455065446445232</v>
      </c>
      <c r="O102" s="67">
        <f t="shared" si="126"/>
        <v>0.8619957418759886</v>
      </c>
      <c r="P102" s="67">
        <f t="shared" si="126"/>
        <v>1.0664743421007001</v>
      </c>
      <c r="Q102" s="67">
        <f t="shared" si="126"/>
        <v>1.2054349890986933</v>
      </c>
      <c r="R102" s="67">
        <f t="shared" si="126"/>
        <v>0.83571173794988207</v>
      </c>
      <c r="S102" s="67">
        <f t="shared" si="126"/>
        <v>0.9664499696898613</v>
      </c>
      <c r="T102" s="67">
        <f t="shared" si="126"/>
        <v>1.4282972956586359</v>
      </c>
      <c r="U102" s="67">
        <f t="shared" si="126"/>
        <v>1.573256188579981</v>
      </c>
      <c r="V102" s="67">
        <f t="shared" si="126"/>
        <v>1.7051850385961032</v>
      </c>
      <c r="W102" s="67">
        <f t="shared" si="126"/>
        <v>0.98498537197272595</v>
      </c>
      <c r="X102" s="67">
        <f t="shared" si="126"/>
        <v>1.4658975229985038</v>
      </c>
      <c r="Y102" s="67">
        <f t="shared" si="126"/>
        <v>1.5528322986575516</v>
      </c>
      <c r="Z102" s="67">
        <f t="shared" si="126"/>
        <v>1.9048351566980495</v>
      </c>
      <c r="AA102" s="67">
        <f>AVERAGE(AA78:AA100)</f>
        <v>1.7199453876214053</v>
      </c>
      <c r="AB102" s="67">
        <f t="shared" si="126"/>
        <v>1.6507208064772612</v>
      </c>
      <c r="AC102" s="67">
        <f t="shared" si="126"/>
        <v>1.2807452348192356</v>
      </c>
      <c r="AD102" s="67">
        <f>AVERAGE(AD78:AD100)</f>
        <v>1.5375892446478538</v>
      </c>
      <c r="AE102" s="67">
        <f t="shared" si="126"/>
        <v>1.4695686135256982</v>
      </c>
      <c r="AF102" s="67">
        <f t="shared" si="126"/>
        <v>1.595796457332274</v>
      </c>
      <c r="AG102" s="67">
        <f t="shared" si="126"/>
        <v>0.91103183642350416</v>
      </c>
      <c r="AH102" s="67">
        <f t="shared" si="126"/>
        <v>1.3864675696565592</v>
      </c>
      <c r="AI102" s="67">
        <f t="shared" si="126"/>
        <v>1.5778156996828221</v>
      </c>
      <c r="AJ102" s="67">
        <f t="shared" si="126"/>
        <v>0.62386362152762342</v>
      </c>
      <c r="AK102" s="67">
        <f t="shared" si="126"/>
        <v>0.85034309714160983</v>
      </c>
      <c r="AL102" s="67">
        <f t="shared" si="126"/>
        <v>0.92937202741012614</v>
      </c>
      <c r="AM102" s="67">
        <f t="shared" si="126"/>
        <v>1.0005218482224707</v>
      </c>
      <c r="AN102" s="67">
        <f t="shared" si="126"/>
        <v>1.0032077887157707</v>
      </c>
      <c r="AO102" s="67">
        <f t="shared" si="126"/>
        <v>1.1807876734779172</v>
      </c>
      <c r="AP102" s="67"/>
      <c r="AQ102" s="67">
        <f t="shared" si="126"/>
        <v>0.60161805204731789</v>
      </c>
      <c r="AR102" s="67">
        <f t="shared" si="126"/>
        <v>0.58436141954731802</v>
      </c>
      <c r="AS102" s="67">
        <f t="shared" si="126"/>
        <v>0.66892915077237713</v>
      </c>
      <c r="AT102" s="67">
        <f t="shared" si="126"/>
        <v>1.225284544357689</v>
      </c>
      <c r="AU102" s="67">
        <f t="shared" si="126"/>
        <v>1.4087370155447143</v>
      </c>
      <c r="AV102" s="67">
        <f t="shared" si="126"/>
        <v>0.91660683054288927</v>
      </c>
      <c r="AW102" s="67"/>
      <c r="AX102" s="67">
        <f>AVERAGE(AX78:AX100)</f>
        <v>0.43209674148531751</v>
      </c>
      <c r="AY102" s="67">
        <f>AVERAGE(AY78:AY100)</f>
        <v>0.84508518038030356</v>
      </c>
      <c r="AZ102" s="67">
        <f>AVERAGE(AZ78:AZ100)</f>
        <v>1.0918834137594537</v>
      </c>
      <c r="BA102" s="67">
        <f>AVERAGE(BA78:BA100)</f>
        <v>1.2687716786941463</v>
      </c>
      <c r="BB102" s="67"/>
      <c r="BC102" s="67">
        <f t="shared" si="126"/>
        <v>1.0298838893247095</v>
      </c>
      <c r="BD102" s="67">
        <f t="shared" si="126"/>
        <v>1.481425179095212</v>
      </c>
      <c r="BE102" s="68">
        <f>AVERAGE(BE78:BE100)</f>
        <v>1.5909632031707743</v>
      </c>
    </row>
    <row r="103" spans="2:57" x14ac:dyDescent="0.25">
      <c r="AE103" s="32"/>
      <c r="AM103" s="13"/>
      <c r="AN103" s="13"/>
      <c r="AO103" s="13"/>
      <c r="AP103" s="13"/>
    </row>
    <row r="104" spans="2:57" x14ac:dyDescent="0.25">
      <c r="L104" s="321" t="s">
        <v>349</v>
      </c>
      <c r="M104" s="322"/>
      <c r="N104" s="322"/>
      <c r="O104" s="322"/>
      <c r="P104" s="322"/>
      <c r="Q104" s="322"/>
      <c r="R104" s="321" t="s">
        <v>350</v>
      </c>
      <c r="S104" s="322"/>
      <c r="T104" s="322"/>
      <c r="U104" s="322"/>
      <c r="V104" s="323"/>
      <c r="W104" s="322" t="s">
        <v>351</v>
      </c>
      <c r="X104" s="322"/>
      <c r="Y104" s="322"/>
      <c r="Z104" s="323"/>
      <c r="AA104" s="322" t="s">
        <v>121</v>
      </c>
      <c r="AB104" s="322"/>
      <c r="AC104" s="321" t="s">
        <v>352</v>
      </c>
      <c r="AD104" s="322"/>
      <c r="AE104" s="322"/>
      <c r="AF104" s="322"/>
      <c r="AG104" s="321" t="s">
        <v>353</v>
      </c>
      <c r="AH104" s="322"/>
      <c r="AI104" s="323"/>
      <c r="AJ104" s="321" t="s">
        <v>354</v>
      </c>
      <c r="AK104" s="322"/>
      <c r="AL104" s="322"/>
      <c r="AM104" s="325"/>
      <c r="AN104" s="325"/>
      <c r="AO104" s="325"/>
      <c r="AP104" s="326"/>
      <c r="AQ104" s="322" t="s">
        <v>355</v>
      </c>
      <c r="AR104" s="322"/>
      <c r="AS104" s="322"/>
      <c r="AT104" s="322"/>
      <c r="AU104" s="322"/>
      <c r="AV104" s="324" t="s">
        <v>356</v>
      </c>
      <c r="AW104" s="322" t="s">
        <v>357</v>
      </c>
      <c r="AX104" s="322"/>
      <c r="AY104" s="322"/>
      <c r="AZ104" s="322"/>
      <c r="BA104" s="323"/>
      <c r="BB104" s="322" t="s">
        <v>358</v>
      </c>
      <c r="BC104" s="327"/>
      <c r="BD104" s="321" t="s">
        <v>359</v>
      </c>
      <c r="BE104" s="328"/>
    </row>
    <row r="105" spans="2:57" x14ac:dyDescent="0.25">
      <c r="K105" s="233" t="s">
        <v>378</v>
      </c>
      <c r="L105" s="204"/>
      <c r="M105" s="153"/>
      <c r="N105" s="153"/>
      <c r="O105" s="153"/>
      <c r="P105" s="153"/>
      <c r="Q105" s="153"/>
      <c r="R105" s="204">
        <f>U102+(V102-U102)/(V77-U77)*($B$3+(365*7+1)-U77)</f>
        <v>1.6595173597443686</v>
      </c>
      <c r="S105" s="153"/>
      <c r="T105" s="153"/>
      <c r="U105" s="153"/>
      <c r="V105" s="154"/>
      <c r="W105" s="205">
        <f>Y102+(Z102-Y102)/(Z77-Y77)*($B$3+(365*7+1)-Y77)</f>
        <v>1.7978816520208651</v>
      </c>
      <c r="X105" s="153"/>
      <c r="Y105" s="153"/>
      <c r="Z105" s="154"/>
      <c r="AA105" s="206"/>
      <c r="AB105" s="153"/>
      <c r="AC105" s="358"/>
      <c r="AD105" s="153"/>
      <c r="AE105" s="153"/>
      <c r="AF105" s="153"/>
      <c r="AG105" s="204"/>
      <c r="AH105" s="153"/>
      <c r="AI105" s="153"/>
      <c r="AJ105" s="204">
        <f>AN102+(AO102-AN102)/(AO77-AN77)*($B$3+(365*7+1)-AN77)</f>
        <v>1.1193041617894359</v>
      </c>
      <c r="AK105" s="153"/>
      <c r="AL105" s="153"/>
      <c r="AM105" s="359"/>
      <c r="AN105" s="359"/>
      <c r="AO105" s="359"/>
      <c r="AP105" s="360"/>
      <c r="AQ105" s="205"/>
      <c r="AR105" s="153"/>
      <c r="AS105" s="153"/>
      <c r="AT105" s="153"/>
      <c r="AU105" s="153"/>
      <c r="AV105" s="488"/>
      <c r="AW105" s="205"/>
      <c r="AX105" s="153"/>
      <c r="AY105" s="153"/>
      <c r="AZ105" s="153"/>
      <c r="BA105" s="154"/>
      <c r="BB105" s="205"/>
      <c r="BC105" s="316"/>
      <c r="BD105" s="204"/>
      <c r="BE105" s="318"/>
    </row>
    <row r="106" spans="2:57" x14ac:dyDescent="0.25">
      <c r="L106" s="225" t="s">
        <v>113</v>
      </c>
      <c r="M106" s="72"/>
    </row>
    <row r="107" spans="2:57" x14ac:dyDescent="0.25">
      <c r="L107" s="225" t="s">
        <v>87</v>
      </c>
      <c r="M107" s="72"/>
      <c r="AB107" s="306"/>
      <c r="AC107" s="306"/>
      <c r="AI107" s="307"/>
      <c r="AJ107" s="306"/>
      <c r="AK107" s="306"/>
      <c r="AL107" s="306"/>
      <c r="AM107" s="307"/>
      <c r="AN107" s="307"/>
    </row>
    <row r="108" spans="2:57" x14ac:dyDescent="0.25">
      <c r="L108" s="225"/>
      <c r="M108" s="72"/>
      <c r="AB108" s="306"/>
      <c r="AC108" s="306"/>
      <c r="AI108" s="307"/>
      <c r="AJ108" s="306"/>
      <c r="AK108" s="306"/>
      <c r="AL108" s="306"/>
      <c r="AM108" s="307"/>
      <c r="AN108" s="307"/>
    </row>
    <row r="109" spans="2:57" x14ac:dyDescent="0.25">
      <c r="L109" s="225"/>
      <c r="M109" s="72"/>
      <c r="AB109" s="306"/>
      <c r="AC109" s="306"/>
      <c r="AI109" s="307"/>
      <c r="AJ109" s="306"/>
      <c r="AK109" s="306"/>
      <c r="AL109" s="306"/>
      <c r="AM109" s="307"/>
      <c r="AN109" s="307"/>
    </row>
    <row r="110" spans="2:57" x14ac:dyDescent="0.25">
      <c r="L110" s="33" t="s">
        <v>380</v>
      </c>
      <c r="AB110" s="306"/>
      <c r="AC110" s="306"/>
      <c r="AI110" s="307"/>
      <c r="AJ110" s="306"/>
      <c r="AK110" s="306"/>
      <c r="AL110" s="306"/>
      <c r="AM110" s="307"/>
      <c r="AN110" s="307"/>
    </row>
    <row r="111" spans="2:57" ht="45" x14ac:dyDescent="0.25">
      <c r="L111" s="215" t="s">
        <v>88</v>
      </c>
      <c r="M111" s="216" t="s">
        <v>114</v>
      </c>
      <c r="N111" s="216" t="s">
        <v>138</v>
      </c>
      <c r="O111" s="216" t="s">
        <v>361</v>
      </c>
      <c r="P111" s="216" t="s">
        <v>92</v>
      </c>
      <c r="Q111" s="217" t="s">
        <v>89</v>
      </c>
      <c r="R111" s="218"/>
      <c r="S111" s="218"/>
      <c r="T111" s="219"/>
      <c r="AB111" s="306"/>
      <c r="AC111" s="306"/>
      <c r="AI111" s="307"/>
      <c r="AJ111" s="306"/>
      <c r="AK111" s="306"/>
      <c r="AL111" s="306"/>
      <c r="AM111" s="307"/>
      <c r="AN111" s="307"/>
    </row>
    <row r="112" spans="2:57" x14ac:dyDescent="0.25">
      <c r="L112" s="264" t="s">
        <v>76</v>
      </c>
      <c r="M112" s="343" t="s">
        <v>115</v>
      </c>
      <c r="N112" s="344" t="str">
        <f>'Corp bond yields'!$DS$13</f>
        <v>AA-</v>
      </c>
      <c r="O112" s="345">
        <v>7</v>
      </c>
      <c r="P112" s="346">
        <f>AJ105</f>
        <v>1.1193041617894359</v>
      </c>
      <c r="Q112" s="347" t="s">
        <v>388</v>
      </c>
      <c r="R112" s="347"/>
      <c r="S112" s="218"/>
      <c r="T112" s="219"/>
      <c r="AB112" s="306"/>
      <c r="AC112" s="306"/>
      <c r="AI112" s="307"/>
      <c r="AJ112" s="306"/>
      <c r="AK112" s="306"/>
      <c r="AL112" s="306"/>
      <c r="AM112" s="307"/>
      <c r="AN112" s="307"/>
    </row>
    <row r="113" spans="12:48" x14ac:dyDescent="0.25">
      <c r="L113" s="46" t="s">
        <v>120</v>
      </c>
      <c r="M113" s="348" t="s">
        <v>116</v>
      </c>
      <c r="N113" s="220" t="s">
        <v>215</v>
      </c>
      <c r="O113" s="330">
        <f>(AU77-B3)/365</f>
        <v>6.9863013698630141</v>
      </c>
      <c r="P113" s="349">
        <f>AU102</f>
        <v>1.4087370155447143</v>
      </c>
      <c r="Q113" s="312" t="s">
        <v>387</v>
      </c>
      <c r="R113" s="312"/>
      <c r="S113" s="312"/>
      <c r="T113" s="350"/>
      <c r="AB113" s="306"/>
      <c r="AC113" s="306"/>
      <c r="AI113" s="307"/>
      <c r="AJ113" s="306"/>
      <c r="AK113" s="306"/>
      <c r="AL113" s="306"/>
      <c r="AM113" s="307"/>
      <c r="AN113" s="307"/>
    </row>
    <row r="114" spans="12:48" x14ac:dyDescent="0.25">
      <c r="L114" s="46" t="s">
        <v>94</v>
      </c>
      <c r="M114" s="348" t="s">
        <v>116</v>
      </c>
      <c r="N114" s="220" t="str">
        <f>'Corp bond yields'!$C$13</f>
        <v>A-</v>
      </c>
      <c r="O114" s="330">
        <f>(Q77-B3)/365</f>
        <v>6.161643835616438</v>
      </c>
      <c r="P114" s="349">
        <f>Q102</f>
        <v>1.2054349890986933</v>
      </c>
      <c r="Q114" s="312" t="s">
        <v>381</v>
      </c>
      <c r="R114" s="312"/>
      <c r="S114" s="312"/>
      <c r="T114" s="350"/>
      <c r="AB114" s="306"/>
      <c r="AC114" s="306"/>
      <c r="AI114" s="307"/>
      <c r="AJ114" s="306"/>
      <c r="AK114" s="306"/>
      <c r="AL114" s="306"/>
      <c r="AM114" s="307"/>
      <c r="AN114" s="307"/>
    </row>
    <row r="115" spans="12:48" x14ac:dyDescent="0.25">
      <c r="L115" s="46" t="s">
        <v>95</v>
      </c>
      <c r="M115" s="348" t="s">
        <v>115</v>
      </c>
      <c r="N115" s="220" t="str">
        <f>'Corp bond yields'!$AA$13</f>
        <v>BBB+</v>
      </c>
      <c r="O115" s="330">
        <v>7</v>
      </c>
      <c r="P115" s="349">
        <f>R105</f>
        <v>1.6595173597443686</v>
      </c>
      <c r="Q115" s="312" t="s">
        <v>382</v>
      </c>
      <c r="R115" s="312"/>
      <c r="S115" s="312"/>
      <c r="T115" s="350"/>
      <c r="AB115" s="306"/>
      <c r="AC115" s="306"/>
      <c r="AI115" s="307"/>
      <c r="AJ115" s="306"/>
      <c r="AK115" s="306"/>
      <c r="AL115" s="306"/>
      <c r="AM115" s="307"/>
      <c r="AN115" s="307"/>
    </row>
    <row r="116" spans="12:48" x14ac:dyDescent="0.25">
      <c r="L116" s="46" t="s">
        <v>72</v>
      </c>
      <c r="M116" s="348" t="s">
        <v>115</v>
      </c>
      <c r="N116" s="220" t="str">
        <f>'Corp bond yields'!$AY$13</f>
        <v>BBB+</v>
      </c>
      <c r="O116" s="330">
        <v>7</v>
      </c>
      <c r="P116" s="349">
        <f>W105</f>
        <v>1.7978816520208651</v>
      </c>
      <c r="Q116" s="312" t="s">
        <v>383</v>
      </c>
      <c r="R116" s="312"/>
      <c r="S116" s="312"/>
      <c r="T116" s="350"/>
      <c r="AB116" s="306"/>
      <c r="AC116" s="306"/>
      <c r="AI116" s="307"/>
      <c r="AJ116" s="306"/>
      <c r="AK116" s="306"/>
      <c r="AL116" s="306"/>
      <c r="AM116" s="307"/>
      <c r="AN116" s="307"/>
    </row>
    <row r="117" spans="12:48" x14ac:dyDescent="0.25">
      <c r="L117" s="46" t="s">
        <v>73</v>
      </c>
      <c r="M117" s="348" t="s">
        <v>116</v>
      </c>
      <c r="N117" s="220" t="str">
        <f>'Corp bond yields'!$CA$13</f>
        <v>BBB+</v>
      </c>
      <c r="O117" s="330">
        <f>(AB77-B3)/365</f>
        <v>6.1260273972602741</v>
      </c>
      <c r="P117" s="351">
        <f>AB102</f>
        <v>1.6507208064772612</v>
      </c>
      <c r="Q117" s="312" t="s">
        <v>489</v>
      </c>
      <c r="R117" s="312"/>
      <c r="S117" s="312"/>
      <c r="T117" s="350"/>
      <c r="AA117" s="33"/>
      <c r="AB117" s="33"/>
      <c r="AJ117" s="34"/>
      <c r="AK117" s="34"/>
      <c r="AL117" s="34"/>
      <c r="AM117" s="34"/>
      <c r="AN117" s="34"/>
      <c r="AO117" s="34"/>
      <c r="AP117" s="34"/>
      <c r="AQ117" s="2"/>
      <c r="AR117" s="2"/>
      <c r="AS117" s="2"/>
      <c r="AT117" s="2"/>
      <c r="AU117" s="2"/>
      <c r="AV117" s="2"/>
    </row>
    <row r="118" spans="12:48" x14ac:dyDescent="0.25">
      <c r="L118" s="46" t="s">
        <v>74</v>
      </c>
      <c r="M118" s="348" t="s">
        <v>116</v>
      </c>
      <c r="N118" s="352" t="str">
        <f>'Corp bond yields'!$CM$13</f>
        <v>BBB</v>
      </c>
      <c r="O118" s="330">
        <f>(AF77-B3)/365</f>
        <v>5.1589041095890407</v>
      </c>
      <c r="P118" s="349">
        <f>AF102</f>
        <v>1.595796457332274</v>
      </c>
      <c r="Q118" s="312" t="s">
        <v>384</v>
      </c>
      <c r="R118" s="312"/>
      <c r="S118" s="312"/>
      <c r="T118" s="350"/>
      <c r="AA118" s="33"/>
      <c r="AB118" s="33"/>
      <c r="AJ118" s="34"/>
      <c r="AK118" s="34"/>
      <c r="AL118" s="34"/>
      <c r="AM118" s="34"/>
      <c r="AN118" s="34"/>
      <c r="AO118" s="34"/>
      <c r="AP118" s="34"/>
      <c r="AQ118" s="2"/>
      <c r="AR118" s="2"/>
      <c r="AS118" s="2"/>
      <c r="AT118" s="2"/>
      <c r="AU118" s="2"/>
      <c r="AV118" s="2"/>
    </row>
    <row r="119" spans="12:48" x14ac:dyDescent="0.25">
      <c r="L119" s="46" t="s">
        <v>75</v>
      </c>
      <c r="M119" s="348" t="s">
        <v>116</v>
      </c>
      <c r="N119" s="352" t="str">
        <f>'Corp bond yields'!$DG$13</f>
        <v>BBB</v>
      </c>
      <c r="O119" s="330">
        <f>(AG77-B3)/365</f>
        <v>0.24383561643835616</v>
      </c>
      <c r="P119" s="351">
        <f>AG102</f>
        <v>0.91103183642350416</v>
      </c>
      <c r="Q119" s="312" t="s">
        <v>373</v>
      </c>
      <c r="R119" s="312"/>
      <c r="S119" s="312"/>
      <c r="T119" s="350"/>
      <c r="AA119" s="33"/>
      <c r="AB119" s="33"/>
      <c r="AJ119" s="34"/>
      <c r="AK119" s="34"/>
      <c r="AL119" s="34"/>
      <c r="AM119" s="34"/>
      <c r="AN119" s="34"/>
      <c r="AO119" s="34"/>
      <c r="AP119" s="34"/>
      <c r="AQ119" s="2"/>
      <c r="AR119" s="2"/>
      <c r="AS119" s="2"/>
      <c r="AT119" s="2"/>
      <c r="AU119" s="2"/>
      <c r="AV119" s="2"/>
    </row>
    <row r="120" spans="12:48" ht="17.25" customHeight="1" x14ac:dyDescent="0.25">
      <c r="L120" s="46" t="s">
        <v>77</v>
      </c>
      <c r="M120" s="353" t="s">
        <v>116</v>
      </c>
      <c r="N120" s="220" t="str">
        <f>'Corp bond yields'!$GE$13</f>
        <v>A</v>
      </c>
      <c r="O120" s="330">
        <f>(BA77-B3)/365</f>
        <v>6.9095890410958907</v>
      </c>
      <c r="P120" s="349">
        <f>BA102</f>
        <v>1.2687716786941463</v>
      </c>
      <c r="Q120" s="306" t="s">
        <v>385</v>
      </c>
      <c r="R120" s="306"/>
      <c r="S120" s="306"/>
      <c r="T120" s="310"/>
      <c r="AA120" s="33"/>
      <c r="AB120" s="33"/>
      <c r="AJ120" s="34"/>
      <c r="AK120" s="34"/>
      <c r="AL120" s="34"/>
      <c r="AM120" s="34"/>
      <c r="AN120" s="34"/>
      <c r="AO120" s="34"/>
      <c r="AP120" s="34"/>
      <c r="AQ120" s="2"/>
      <c r="AR120" s="2"/>
      <c r="AS120" s="2"/>
      <c r="AT120" s="2"/>
      <c r="AU120" s="2"/>
      <c r="AV120" s="2"/>
    </row>
    <row r="121" spans="12:48" ht="17.25" customHeight="1" x14ac:dyDescent="0.25">
      <c r="L121" s="46" t="s">
        <v>78</v>
      </c>
      <c r="M121" s="353" t="s">
        <v>115</v>
      </c>
      <c r="N121" s="220" t="str">
        <f>'Corp bond yields'!$GY$13</f>
        <v>BBB+</v>
      </c>
      <c r="O121" s="330">
        <f>(BC77-B3)/365</f>
        <v>1.9589041095890412</v>
      </c>
      <c r="P121" s="349">
        <f>BC102</f>
        <v>1.0298838893247095</v>
      </c>
      <c r="Q121" s="342" t="s">
        <v>97</v>
      </c>
      <c r="R121" s="342"/>
      <c r="S121" s="306"/>
      <c r="T121" s="310"/>
      <c r="AA121" s="33"/>
      <c r="AB121" s="33"/>
      <c r="AJ121" s="34"/>
      <c r="AK121" s="34"/>
      <c r="AL121" s="34"/>
      <c r="AM121" s="34"/>
      <c r="AN121" s="34"/>
      <c r="AO121" s="34"/>
      <c r="AP121" s="34"/>
      <c r="AQ121" s="2"/>
      <c r="AR121" s="2"/>
      <c r="AS121" s="2"/>
      <c r="AT121" s="2"/>
      <c r="AU121" s="2"/>
      <c r="AV121" s="2"/>
    </row>
    <row r="122" spans="12:48" ht="17.25" customHeight="1" x14ac:dyDescent="0.25">
      <c r="L122" s="319" t="s">
        <v>79</v>
      </c>
      <c r="M122" s="354" t="s">
        <v>115</v>
      </c>
      <c r="N122" s="331" t="str">
        <f>'Corp bond yields'!$HK$13</f>
        <v>BBB+</v>
      </c>
      <c r="O122" s="355">
        <f>(BE77-B3)/365</f>
        <v>6.515068493150685</v>
      </c>
      <c r="P122" s="356">
        <f>BE102</f>
        <v>1.5909632031707743</v>
      </c>
      <c r="Q122" s="357" t="s">
        <v>386</v>
      </c>
      <c r="R122" s="316"/>
      <c r="S122" s="316"/>
      <c r="T122" s="318"/>
      <c r="AA122" s="33"/>
      <c r="AB122" s="33"/>
      <c r="AJ122" s="34"/>
      <c r="AK122" s="34"/>
      <c r="AL122" s="34"/>
      <c r="AM122" s="34"/>
      <c r="AN122" s="34"/>
      <c r="AO122" s="34"/>
      <c r="AP122" s="34"/>
      <c r="AQ122" s="2"/>
      <c r="AR122" s="2"/>
      <c r="AS122" s="2"/>
      <c r="AT122" s="2"/>
      <c r="AU122" s="2"/>
      <c r="AV122" s="2"/>
    </row>
    <row r="123" spans="12:48" ht="17.25" customHeight="1" x14ac:dyDescent="0.25">
      <c r="AA123" s="33"/>
      <c r="AB123" s="33"/>
      <c r="AJ123" s="34"/>
      <c r="AK123" s="34"/>
      <c r="AL123" s="34"/>
      <c r="AM123" s="34"/>
      <c r="AN123" s="34"/>
      <c r="AO123" s="34"/>
      <c r="AP123" s="34"/>
      <c r="AQ123" s="2"/>
      <c r="AR123" s="2"/>
      <c r="AS123" s="2"/>
      <c r="AT123" s="2"/>
      <c r="AU123" s="2"/>
      <c r="AV123" s="2"/>
    </row>
    <row r="124" spans="12:48" x14ac:dyDescent="0.25">
      <c r="Y124" s="2"/>
      <c r="Z124" s="2"/>
      <c r="AA124" s="133"/>
      <c r="AB124" s="133"/>
      <c r="AC124" s="134"/>
      <c r="AD124" s="135"/>
      <c r="AE124" s="133"/>
      <c r="AF124" s="133"/>
      <c r="AG124" s="130"/>
      <c r="AH124" s="2"/>
    </row>
    <row r="125" spans="12:48" x14ac:dyDescent="0.25">
      <c r="Y125" s="2"/>
      <c r="Z125" s="2"/>
      <c r="AA125" s="133"/>
      <c r="AB125" s="133"/>
      <c r="AC125" s="134"/>
      <c r="AD125" s="135"/>
      <c r="AE125" s="133"/>
      <c r="AF125" s="133"/>
      <c r="AG125" s="130"/>
      <c r="AH125" s="2"/>
    </row>
    <row r="126" spans="12:48" x14ac:dyDescent="0.25">
      <c r="Y126" s="2"/>
      <c r="Z126" s="2"/>
      <c r="AA126" s="133"/>
      <c r="AB126" s="133"/>
      <c r="AC126" s="134"/>
      <c r="AD126" s="135"/>
      <c r="AE126" s="133"/>
      <c r="AF126" s="133"/>
      <c r="AG126" s="130"/>
      <c r="AH126" s="2"/>
    </row>
    <row r="127" spans="12:48" x14ac:dyDescent="0.25">
      <c r="Y127" s="2"/>
      <c r="Z127" s="2"/>
      <c r="AA127" s="133"/>
      <c r="AB127" s="133"/>
      <c r="AC127" s="133"/>
      <c r="AD127" s="133"/>
      <c r="AE127" s="133"/>
      <c r="AF127" s="133"/>
      <c r="AG127" s="130"/>
      <c r="AH127" s="2"/>
    </row>
    <row r="128" spans="12:48" x14ac:dyDescent="0.25">
      <c r="Y128" s="2"/>
      <c r="Z128" s="2"/>
      <c r="AA128" s="72"/>
      <c r="AB128" s="2"/>
      <c r="AC128" s="2"/>
      <c r="AD128" s="2"/>
      <c r="AE128" s="2"/>
      <c r="AF128" s="2"/>
      <c r="AG128" s="2"/>
      <c r="AH128" s="2"/>
    </row>
    <row r="129" spans="25:34" x14ac:dyDescent="0.25">
      <c r="Y129" s="2"/>
      <c r="Z129" s="2"/>
      <c r="AA129" s="75"/>
      <c r="AB129" s="2"/>
      <c r="AC129" s="2"/>
      <c r="AD129" s="2"/>
      <c r="AE129" s="2"/>
      <c r="AF129" s="2"/>
      <c r="AG129" s="2"/>
      <c r="AH129" s="2"/>
    </row>
    <row r="130" spans="25:34" x14ac:dyDescent="0.25">
      <c r="Y130" s="2"/>
      <c r="Z130" s="2"/>
      <c r="AA130" s="75"/>
      <c r="AB130" s="2"/>
      <c r="AC130" s="2"/>
      <c r="AD130" s="2"/>
      <c r="AE130" s="2"/>
      <c r="AF130" s="2"/>
      <c r="AG130" s="2"/>
      <c r="AH130" s="2"/>
    </row>
    <row r="131" spans="25:34" x14ac:dyDescent="0.25">
      <c r="Y131" s="2"/>
      <c r="Z131" s="2"/>
      <c r="AA131" s="75"/>
      <c r="AB131" s="2"/>
      <c r="AC131" s="2"/>
      <c r="AD131" s="2"/>
      <c r="AE131" s="2"/>
      <c r="AF131" s="2"/>
      <c r="AG131" s="2"/>
      <c r="AH131" s="2"/>
    </row>
    <row r="132" spans="25:34" x14ac:dyDescent="0.25">
      <c r="Y132" s="2"/>
      <c r="Z132" s="2"/>
      <c r="AA132" s="75"/>
      <c r="AB132" s="2"/>
      <c r="AC132" s="2"/>
      <c r="AD132" s="2"/>
      <c r="AE132" s="2"/>
      <c r="AF132" s="2"/>
      <c r="AG132" s="2"/>
      <c r="AH132" s="2"/>
    </row>
    <row r="133" spans="25:34" x14ac:dyDescent="0.25">
      <c r="Y133" s="2"/>
      <c r="Z133" s="2"/>
      <c r="AA133" s="75"/>
      <c r="AB133" s="2"/>
      <c r="AC133" s="2"/>
      <c r="AD133" s="2"/>
      <c r="AE133" s="2"/>
      <c r="AF133" s="2"/>
      <c r="AG133" s="2"/>
      <c r="AH133" s="2"/>
    </row>
    <row r="134" spans="25:34" x14ac:dyDescent="0.25">
      <c r="Y134" s="2"/>
      <c r="Z134" s="2"/>
      <c r="AA134" s="75"/>
      <c r="AB134" s="2"/>
      <c r="AC134" s="2"/>
      <c r="AD134" s="2"/>
      <c r="AE134" s="2"/>
      <c r="AF134" s="2"/>
      <c r="AG134" s="2"/>
      <c r="AH134" s="2"/>
    </row>
    <row r="135" spans="25:34" x14ac:dyDescent="0.25">
      <c r="Y135" s="2"/>
      <c r="Z135" s="2"/>
      <c r="AA135" s="75"/>
      <c r="AB135" s="2"/>
      <c r="AC135" s="2"/>
      <c r="AD135" s="2"/>
      <c r="AE135" s="2"/>
      <c r="AF135" s="2"/>
      <c r="AG135" s="2"/>
      <c r="AH135" s="2"/>
    </row>
    <row r="136" spans="25:34" x14ac:dyDescent="0.25">
      <c r="Y136" s="2"/>
      <c r="Z136" s="2"/>
      <c r="AA136" s="75"/>
      <c r="AB136" s="2"/>
      <c r="AC136" s="2"/>
      <c r="AD136" s="2"/>
      <c r="AE136" s="2"/>
      <c r="AF136" s="2"/>
      <c r="AG136" s="2"/>
      <c r="AH136" s="2"/>
    </row>
    <row r="137" spans="25:34" x14ac:dyDescent="0.25">
      <c r="Y137" s="2"/>
      <c r="Z137" s="2"/>
      <c r="AA137" s="136"/>
      <c r="AB137" s="2"/>
      <c r="AC137" s="2"/>
      <c r="AD137" s="2"/>
      <c r="AE137" s="2"/>
      <c r="AF137" s="2"/>
      <c r="AG137" s="2"/>
      <c r="AH137" s="2"/>
    </row>
    <row r="138" spans="25:34" x14ac:dyDescent="0.25">
      <c r="Y138" s="2"/>
      <c r="Z138" s="2"/>
      <c r="AA138" s="137"/>
      <c r="AB138" s="2"/>
      <c r="AC138" s="2"/>
      <c r="AD138" s="2"/>
      <c r="AE138" s="2"/>
      <c r="AF138" s="2"/>
      <c r="AG138" s="2"/>
      <c r="AH138" s="2"/>
    </row>
    <row r="139" spans="25:34" x14ac:dyDescent="0.25">
      <c r="Y139" s="2"/>
      <c r="Z139" s="2"/>
      <c r="AA139" s="75"/>
      <c r="AB139" s="2"/>
      <c r="AC139" s="2"/>
      <c r="AD139" s="2"/>
      <c r="AE139" s="2"/>
      <c r="AF139" s="2"/>
      <c r="AG139" s="2"/>
      <c r="AH139" s="2"/>
    </row>
    <row r="140" spans="25:34" x14ac:dyDescent="0.25">
      <c r="Y140" s="2"/>
      <c r="Z140" s="2"/>
      <c r="AA140" s="75"/>
      <c r="AB140" s="2"/>
      <c r="AC140" s="2"/>
      <c r="AD140" s="2"/>
      <c r="AE140" s="2"/>
      <c r="AF140" s="2"/>
      <c r="AG140" s="2"/>
      <c r="AH140" s="2"/>
    </row>
    <row r="141" spans="25:34" x14ac:dyDescent="0.25">
      <c r="Y141" s="2"/>
      <c r="Z141" s="2"/>
      <c r="AA141" s="2"/>
      <c r="AB141" s="2"/>
      <c r="AC141" s="2"/>
      <c r="AD141" s="2"/>
      <c r="AE141" s="2"/>
      <c r="AF141" s="2"/>
      <c r="AG141" s="2"/>
      <c r="AH141" s="2"/>
    </row>
    <row r="142" spans="25:34" x14ac:dyDescent="0.25">
      <c r="Y142" s="2"/>
      <c r="Z142" s="2"/>
      <c r="AA142" s="2"/>
      <c r="AB142" s="2"/>
      <c r="AC142" s="2"/>
      <c r="AD142" s="2"/>
      <c r="AE142" s="2"/>
      <c r="AF142" s="2"/>
      <c r="AG142" s="2"/>
      <c r="AH142" s="2"/>
    </row>
  </sheetData>
  <mergeCells count="11">
    <mergeCell ref="B68:H68"/>
    <mergeCell ref="L5:BE5"/>
    <mergeCell ref="L6:BE6"/>
    <mergeCell ref="L73:BE73"/>
    <mergeCell ref="L35:BE35"/>
    <mergeCell ref="L36:BE36"/>
    <mergeCell ref="B35:H35"/>
    <mergeCell ref="B36:H36"/>
    <mergeCell ref="B5:H5"/>
    <mergeCell ref="B6:H6"/>
    <mergeCell ref="B65:H65"/>
  </mergeCells>
  <pageMargins left="0.7" right="0.7" top="0.75" bottom="0.75" header="0.3" footer="0.3"/>
  <pageSetup paperSize="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41"/>
  <sheetViews>
    <sheetView workbookViewId="0"/>
  </sheetViews>
  <sheetFormatPr defaultRowHeight="15" x14ac:dyDescent="0.25"/>
  <cols>
    <col min="1" max="1" width="2.5703125" style="3" customWidth="1"/>
    <col min="2" max="2" width="19.42578125" style="3" customWidth="1"/>
    <col min="3" max="3" width="9.140625" style="3"/>
    <col min="4" max="4" width="21" style="3" customWidth="1"/>
    <col min="5" max="5" width="9.5703125" style="3" customWidth="1"/>
    <col min="6" max="6" width="13" style="3" customWidth="1"/>
    <col min="7" max="7" width="11.7109375" style="3" customWidth="1"/>
    <col min="8" max="8" width="14.28515625" style="3" customWidth="1"/>
    <col min="9" max="9" width="13.42578125" style="3" customWidth="1"/>
    <col min="10" max="10" width="16" style="3" customWidth="1"/>
    <col min="11" max="11" width="14.5703125" style="3" customWidth="1"/>
    <col min="12" max="16384" width="9.140625" style="3"/>
  </cols>
  <sheetData>
    <row r="1" spans="1:11" ht="23.25" x14ac:dyDescent="0.35">
      <c r="A1" s="101" t="s">
        <v>507</v>
      </c>
    </row>
    <row r="3" spans="1:11" x14ac:dyDescent="0.25">
      <c r="B3" s="235" t="s">
        <v>397</v>
      </c>
      <c r="C3" s="236"/>
      <c r="D3" s="236"/>
      <c r="E3" s="236"/>
      <c r="F3" s="236"/>
      <c r="G3" s="236"/>
      <c r="H3" s="236"/>
      <c r="I3" s="236"/>
      <c r="J3" s="236"/>
      <c r="K3" s="237"/>
    </row>
    <row r="4" spans="1:11" x14ac:dyDescent="0.25">
      <c r="B4" s="238"/>
      <c r="C4" s="34"/>
      <c r="D4" s="34"/>
      <c r="E4" s="34"/>
      <c r="F4" s="34"/>
      <c r="G4" s="34"/>
      <c r="H4" s="34"/>
      <c r="I4" s="131"/>
      <c r="J4" s="34"/>
      <c r="K4" s="35"/>
    </row>
    <row r="5" spans="1:11" ht="45" x14ac:dyDescent="0.25">
      <c r="B5" s="239"/>
      <c r="C5" s="37"/>
      <c r="D5" s="38" t="s">
        <v>90</v>
      </c>
      <c r="E5" s="39" t="s">
        <v>91</v>
      </c>
      <c r="F5" s="40" t="s">
        <v>389</v>
      </c>
      <c r="G5" s="40" t="s">
        <v>92</v>
      </c>
      <c r="H5" s="240"/>
      <c r="I5" s="38"/>
      <c r="J5" s="38"/>
      <c r="K5" s="241"/>
    </row>
    <row r="6" spans="1:11" x14ac:dyDescent="0.25">
      <c r="B6" s="239"/>
      <c r="C6" s="37"/>
      <c r="D6" s="39"/>
      <c r="E6" s="39"/>
      <c r="F6" s="40"/>
      <c r="G6" s="40"/>
      <c r="H6" s="2"/>
      <c r="I6" s="38"/>
      <c r="J6" s="37"/>
      <c r="K6" s="241"/>
    </row>
    <row r="7" spans="1:11" x14ac:dyDescent="0.25">
      <c r="B7" s="242" t="s">
        <v>390</v>
      </c>
      <c r="C7" s="132"/>
      <c r="D7" s="132" t="s">
        <v>391</v>
      </c>
      <c r="E7" s="22" t="s">
        <v>1</v>
      </c>
      <c r="F7" s="42">
        <v>7</v>
      </c>
      <c r="G7" s="27">
        <v>1.75</v>
      </c>
      <c r="H7" s="243"/>
      <c r="I7" s="41"/>
      <c r="J7" s="41"/>
      <c r="K7" s="244"/>
    </row>
    <row r="8" spans="1:11" x14ac:dyDescent="0.25">
      <c r="B8" s="242"/>
      <c r="C8" s="72"/>
      <c r="D8" s="72"/>
      <c r="E8" s="72"/>
      <c r="F8" s="72"/>
      <c r="G8" s="72"/>
      <c r="H8" s="243"/>
      <c r="I8" s="41"/>
      <c r="J8" s="41"/>
      <c r="K8" s="244"/>
    </row>
    <row r="9" spans="1:11" x14ac:dyDescent="0.25">
      <c r="B9" s="242"/>
      <c r="C9" s="72"/>
      <c r="D9" s="72"/>
      <c r="E9" s="72"/>
      <c r="F9" s="72"/>
      <c r="G9" s="72"/>
      <c r="I9" s="41"/>
      <c r="J9" s="41"/>
      <c r="K9" s="244"/>
    </row>
    <row r="10" spans="1:11" x14ac:dyDescent="0.25">
      <c r="B10" s="10"/>
      <c r="C10" s="11"/>
      <c r="D10" s="2"/>
      <c r="E10" s="2"/>
      <c r="F10" s="2"/>
      <c r="G10" s="2"/>
      <c r="H10" s="2"/>
      <c r="I10" s="2"/>
      <c r="J10" s="2"/>
      <c r="K10" s="4"/>
    </row>
    <row r="11" spans="1:11" x14ac:dyDescent="0.25">
      <c r="B11" s="6"/>
      <c r="C11" s="7"/>
      <c r="D11" s="7"/>
      <c r="E11" s="7"/>
      <c r="F11" s="7"/>
      <c r="G11" s="7"/>
      <c r="H11" s="245"/>
      <c r="I11" s="246"/>
      <c r="J11" s="7"/>
      <c r="K11" s="8"/>
    </row>
    <row r="12" spans="1:11" ht="45" x14ac:dyDescent="0.25">
      <c r="B12" s="247" t="s">
        <v>88</v>
      </c>
      <c r="C12" s="38"/>
      <c r="D12" s="38" t="s">
        <v>90</v>
      </c>
      <c r="E12" s="39" t="s">
        <v>91</v>
      </c>
      <c r="F12" s="40" t="s">
        <v>389</v>
      </c>
      <c r="G12" s="40" t="s">
        <v>92</v>
      </c>
      <c r="H12" s="38" t="s">
        <v>93</v>
      </c>
      <c r="I12" s="38"/>
      <c r="J12" s="38"/>
      <c r="K12" s="248"/>
    </row>
    <row r="13" spans="1:11" x14ac:dyDescent="0.25">
      <c r="B13" s="5"/>
      <c r="C13" s="2"/>
      <c r="D13" s="2"/>
      <c r="E13" s="2"/>
      <c r="F13" s="2"/>
      <c r="G13" s="43"/>
      <c r="H13" s="2"/>
      <c r="I13" s="2"/>
      <c r="J13" s="2"/>
      <c r="K13" s="4"/>
    </row>
    <row r="14" spans="1:11" x14ac:dyDescent="0.25">
      <c r="B14" s="249" t="s">
        <v>409</v>
      </c>
      <c r="C14" s="72"/>
      <c r="D14" s="72"/>
      <c r="E14" s="72"/>
      <c r="F14" s="74"/>
      <c r="G14" s="74"/>
      <c r="H14" s="72"/>
      <c r="I14" s="72"/>
      <c r="J14" s="72"/>
      <c r="K14" s="4"/>
    </row>
    <row r="15" spans="1:11" ht="17.25" x14ac:dyDescent="0.25">
      <c r="B15" s="250" t="s">
        <v>392</v>
      </c>
      <c r="C15" s="251"/>
      <c r="D15" s="251" t="s">
        <v>96</v>
      </c>
      <c r="E15" s="252" t="str">
        <f>'RFR and DP'!N120</f>
        <v>A</v>
      </c>
      <c r="F15" s="253">
        <f>'RFR and DP'!O120</f>
        <v>6.9095890410958907</v>
      </c>
      <c r="G15" s="254">
        <f>'RFR and DP'!P120</f>
        <v>1.2687716786941463</v>
      </c>
      <c r="H15" s="542" t="s">
        <v>394</v>
      </c>
      <c r="I15" s="542"/>
      <c r="J15" s="542"/>
      <c r="K15" s="543"/>
    </row>
    <row r="16" spans="1:11" ht="17.25" x14ac:dyDescent="0.25">
      <c r="B16" s="250" t="s">
        <v>398</v>
      </c>
      <c r="C16" s="251"/>
      <c r="D16" s="251" t="s">
        <v>391</v>
      </c>
      <c r="E16" s="252" t="str">
        <f>'RFR and DP'!N113</f>
        <v>A-</v>
      </c>
      <c r="F16" s="253">
        <f>'RFR and DP'!O113</f>
        <v>6.9863013698630141</v>
      </c>
      <c r="G16" s="254">
        <f>'RFR and DP'!P113</f>
        <v>1.4087370155447143</v>
      </c>
      <c r="H16" s="542" t="s">
        <v>393</v>
      </c>
      <c r="I16" s="542"/>
      <c r="J16" s="542"/>
      <c r="K16" s="543"/>
    </row>
    <row r="17" spans="2:11" ht="17.25" x14ac:dyDescent="0.25">
      <c r="B17" s="250" t="s">
        <v>399</v>
      </c>
      <c r="C17" s="251"/>
      <c r="D17" s="251" t="s">
        <v>96</v>
      </c>
      <c r="E17" s="252" t="str">
        <f>'RFR and DP'!N114</f>
        <v>A-</v>
      </c>
      <c r="F17" s="253">
        <f>'RFR and DP'!O114</f>
        <v>6.161643835616438</v>
      </c>
      <c r="G17" s="254">
        <f>'RFR and DP'!P114</f>
        <v>1.2054349890986933</v>
      </c>
      <c r="H17" s="542" t="s">
        <v>394</v>
      </c>
      <c r="I17" s="542"/>
      <c r="J17" s="542"/>
      <c r="K17" s="543"/>
    </row>
    <row r="18" spans="2:11" ht="17.25" x14ac:dyDescent="0.25">
      <c r="B18" s="250" t="s">
        <v>400</v>
      </c>
      <c r="C18" s="251"/>
      <c r="D18" s="251" t="s">
        <v>96</v>
      </c>
      <c r="E18" s="252" t="str">
        <f>'RFR and DP'!N117</f>
        <v>BBB+</v>
      </c>
      <c r="F18" s="253">
        <f>'RFR and DP'!O117</f>
        <v>6.1260273972602741</v>
      </c>
      <c r="G18" s="254">
        <f>'RFR and DP'!P117</f>
        <v>1.6507208064772612</v>
      </c>
      <c r="H18" s="542" t="s">
        <v>395</v>
      </c>
      <c r="I18" s="542"/>
      <c r="J18" s="542"/>
      <c r="K18" s="543"/>
    </row>
    <row r="19" spans="2:11" ht="30.75" customHeight="1" x14ac:dyDescent="0.25">
      <c r="B19" s="250" t="s">
        <v>401</v>
      </c>
      <c r="C19" s="251"/>
      <c r="D19" s="251" t="s">
        <v>96</v>
      </c>
      <c r="E19" s="252" t="str">
        <f>'RFR and DP'!N119</f>
        <v>BBB</v>
      </c>
      <c r="F19" s="253">
        <f>'RFR and DP'!O119</f>
        <v>0.24383561643835616</v>
      </c>
      <c r="G19" s="254">
        <f>'RFR and DP'!P119</f>
        <v>0.91103183642350416</v>
      </c>
      <c r="H19" s="542" t="s">
        <v>408</v>
      </c>
      <c r="I19" s="542"/>
      <c r="J19" s="542"/>
      <c r="K19" s="543"/>
    </row>
    <row r="20" spans="2:11" ht="30.75" customHeight="1" x14ac:dyDescent="0.25">
      <c r="B20" s="250" t="s">
        <v>402</v>
      </c>
      <c r="C20" s="251"/>
      <c r="D20" s="251" t="s">
        <v>96</v>
      </c>
      <c r="E20" s="252" t="str">
        <f>'RFR and DP'!N118</f>
        <v>BBB</v>
      </c>
      <c r="F20" s="253">
        <f>'RFR and DP'!O118</f>
        <v>5.1589041095890407</v>
      </c>
      <c r="G20" s="254">
        <f>'RFR and DP'!P118</f>
        <v>1.595796457332274</v>
      </c>
      <c r="H20" s="542" t="s">
        <v>396</v>
      </c>
      <c r="I20" s="542"/>
      <c r="J20" s="542"/>
      <c r="K20" s="543"/>
    </row>
    <row r="21" spans="2:11" x14ac:dyDescent="0.25">
      <c r="B21" s="5"/>
      <c r="C21" s="2"/>
      <c r="D21" s="2"/>
      <c r="E21" s="74"/>
      <c r="F21" s="253"/>
      <c r="G21" s="254"/>
      <c r="H21" s="255"/>
      <c r="I21" s="255"/>
      <c r="J21" s="255"/>
      <c r="K21" s="256"/>
    </row>
    <row r="22" spans="2:11" x14ac:dyDescent="0.25">
      <c r="B22" s="257" t="s">
        <v>410</v>
      </c>
      <c r="C22" s="2"/>
      <c r="D22" s="2"/>
      <c r="E22" s="74"/>
      <c r="F22" s="253"/>
      <c r="G22" s="254"/>
      <c r="H22" s="255"/>
      <c r="I22" s="255"/>
      <c r="J22" s="255"/>
      <c r="K22" s="256"/>
    </row>
    <row r="23" spans="2:11" ht="17.25" x14ac:dyDescent="0.25">
      <c r="B23" s="250" t="s">
        <v>403</v>
      </c>
      <c r="C23" s="251"/>
      <c r="D23" s="251" t="s">
        <v>96</v>
      </c>
      <c r="E23" s="252" t="str">
        <f>'RFR and DP'!N112</f>
        <v>AA-</v>
      </c>
      <c r="F23" s="253">
        <f>'RFR and DP'!O112</f>
        <v>7</v>
      </c>
      <c r="G23" s="254">
        <f>'RFR and DP'!P112</f>
        <v>1.1193041617894359</v>
      </c>
      <c r="H23" s="542"/>
      <c r="I23" s="542"/>
      <c r="J23" s="542"/>
      <c r="K23" s="543"/>
    </row>
    <row r="24" spans="2:11" ht="17.25" x14ac:dyDescent="0.25">
      <c r="B24" s="250" t="s">
        <v>404</v>
      </c>
      <c r="C24" s="251"/>
      <c r="D24" s="251" t="s">
        <v>96</v>
      </c>
      <c r="E24" s="252" t="str">
        <f>'RFR and DP'!N122</f>
        <v>BBB+</v>
      </c>
      <c r="F24" s="253">
        <f>'RFR and DP'!O122</f>
        <v>6.515068493150685</v>
      </c>
      <c r="G24" s="254">
        <f>'RFR and DP'!P122</f>
        <v>1.5909632031707743</v>
      </c>
      <c r="H24" s="542"/>
      <c r="I24" s="542"/>
      <c r="J24" s="542"/>
      <c r="K24" s="543"/>
    </row>
    <row r="25" spans="2:11" ht="17.25" x14ac:dyDescent="0.25">
      <c r="B25" s="250" t="s">
        <v>405</v>
      </c>
      <c r="C25" s="251"/>
      <c r="D25" s="251" t="s">
        <v>96</v>
      </c>
      <c r="E25" s="252" t="str">
        <f>'RFR and DP'!N115</f>
        <v>BBB+</v>
      </c>
      <c r="F25" s="253">
        <f>'RFR and DP'!O115</f>
        <v>7</v>
      </c>
      <c r="G25" s="254">
        <f>'RFR and DP'!P115</f>
        <v>1.6595173597443686</v>
      </c>
      <c r="H25" s="542"/>
      <c r="I25" s="542"/>
      <c r="J25" s="542"/>
      <c r="K25" s="543"/>
    </row>
    <row r="26" spans="2:11" ht="17.25" x14ac:dyDescent="0.25">
      <c r="B26" s="250" t="s">
        <v>406</v>
      </c>
      <c r="C26" s="251"/>
      <c r="D26" s="251" t="s">
        <v>96</v>
      </c>
      <c r="E26" s="252" t="str">
        <f>'RFR and DP'!N116</f>
        <v>BBB+</v>
      </c>
      <c r="F26" s="253">
        <f>'RFR and DP'!O116</f>
        <v>7</v>
      </c>
      <c r="G26" s="254">
        <f>'RFR and DP'!P116</f>
        <v>1.7978816520208651</v>
      </c>
      <c r="H26" s="542"/>
      <c r="I26" s="542"/>
      <c r="J26" s="542"/>
      <c r="K26" s="543"/>
    </row>
    <row r="27" spans="2:11" ht="17.25" x14ac:dyDescent="0.25">
      <c r="B27" s="250" t="s">
        <v>407</v>
      </c>
      <c r="C27" s="251"/>
      <c r="D27" s="251" t="s">
        <v>96</v>
      </c>
      <c r="E27" s="252" t="str">
        <f>'RFR and DP'!N121</f>
        <v>BBB+</v>
      </c>
      <c r="F27" s="253">
        <f>'RFR and DP'!O121</f>
        <v>1.9589041095890412</v>
      </c>
      <c r="G27" s="254">
        <f>'RFR and DP'!P121</f>
        <v>1.0298838893247095</v>
      </c>
      <c r="H27" s="542"/>
      <c r="I27" s="542"/>
      <c r="J27" s="542"/>
      <c r="K27" s="543"/>
    </row>
    <row r="28" spans="2:11" x14ac:dyDescent="0.25">
      <c r="B28" s="10"/>
      <c r="C28" s="11"/>
      <c r="D28" s="11"/>
      <c r="E28" s="221"/>
      <c r="F28" s="221"/>
      <c r="G28" s="221"/>
      <c r="H28" s="258"/>
      <c r="I28" s="258"/>
      <c r="J28" s="258"/>
      <c r="K28" s="18"/>
    </row>
    <row r="29" spans="2:11" x14ac:dyDescent="0.25">
      <c r="B29" s="73" t="s">
        <v>98</v>
      </c>
      <c r="C29" s="73"/>
      <c r="D29" s="73"/>
      <c r="E29" s="259"/>
      <c r="F29" s="259"/>
      <c r="G29" s="259"/>
      <c r="H29" s="259"/>
      <c r="I29" s="259"/>
      <c r="J29" s="259"/>
    </row>
    <row r="30" spans="2:11" x14ac:dyDescent="0.25">
      <c r="B30" s="492">
        <v>1</v>
      </c>
      <c r="C30" s="260" t="str">
        <f>'RFR and DP'!Q120</f>
        <v>Fonterra 5.9% bond maturing 25/02/2022.</v>
      </c>
      <c r="D30" s="260"/>
      <c r="E30" s="259"/>
      <c r="F30" s="261"/>
      <c r="G30" s="261"/>
      <c r="H30" s="261"/>
      <c r="I30" s="261"/>
      <c r="J30" s="261"/>
      <c r="K30" s="259"/>
    </row>
    <row r="31" spans="2:11" x14ac:dyDescent="0.25">
      <c r="B31" s="492">
        <v>2</v>
      </c>
      <c r="C31" s="260" t="str">
        <f>'RFR and DP'!Q113</f>
        <v xml:space="preserve">Spark 4.5% bond maturing 25/03/2022. </v>
      </c>
      <c r="D31" s="260"/>
      <c r="E31" s="259"/>
      <c r="F31" s="259"/>
      <c r="G31" s="259"/>
      <c r="H31" s="259"/>
      <c r="I31" s="259"/>
      <c r="J31" s="259"/>
      <c r="K31" s="259"/>
    </row>
    <row r="32" spans="2:11" x14ac:dyDescent="0.25">
      <c r="B32" s="492">
        <v>3</v>
      </c>
      <c r="C32" s="262" t="str">
        <f>'RFR and DP'!Q114</f>
        <v>AIAL 5.52% bond maturing 28/05/2021.</v>
      </c>
      <c r="D32" s="262"/>
      <c r="E32" s="259"/>
      <c r="F32" s="259"/>
      <c r="G32" s="259"/>
      <c r="H32" s="259"/>
      <c r="I32" s="259"/>
      <c r="J32" s="259"/>
      <c r="K32" s="259"/>
    </row>
    <row r="33" spans="2:11" x14ac:dyDescent="0.25">
      <c r="B33" s="492">
        <v>4</v>
      </c>
      <c r="C33" s="262" t="str">
        <f>'RFR and DP'!Q117</f>
        <v>WIAL 6.25% bond maturing 15/05/2021.</v>
      </c>
      <c r="D33" s="262"/>
      <c r="E33" s="259"/>
      <c r="F33" s="259"/>
      <c r="G33" s="259"/>
      <c r="H33" s="259"/>
      <c r="I33" s="259"/>
      <c r="J33" s="259"/>
      <c r="K33" s="259"/>
    </row>
    <row r="34" spans="2:11" x14ac:dyDescent="0.25">
      <c r="B34" s="492">
        <v>5</v>
      </c>
      <c r="C34" s="260" t="str">
        <f>'RFR and DP'!Q119</f>
        <v>Powerco 6.53% bond maturing 29/06/2015.</v>
      </c>
      <c r="D34" s="260"/>
      <c r="E34" s="259"/>
      <c r="F34" s="259"/>
      <c r="G34" s="259"/>
      <c r="H34" s="259"/>
      <c r="I34" s="259"/>
      <c r="J34" s="259"/>
      <c r="K34" s="259"/>
    </row>
    <row r="35" spans="2:11" x14ac:dyDescent="0.25">
      <c r="B35" s="492">
        <v>6</v>
      </c>
      <c r="C35" s="260" t="str">
        <f>'RFR and DP'!Q118</f>
        <v>Contact Energy 5.277% bond maturing 27/05/2020.</v>
      </c>
      <c r="D35" s="260"/>
      <c r="E35" s="259"/>
      <c r="F35" s="259"/>
      <c r="G35" s="259"/>
      <c r="H35" s="259"/>
      <c r="I35" s="259"/>
      <c r="J35" s="259"/>
      <c r="K35" s="259"/>
    </row>
    <row r="36" spans="2:11" x14ac:dyDescent="0.25">
      <c r="B36" s="492">
        <v>7</v>
      </c>
      <c r="C36" s="260" t="str">
        <f>'RFR and DP'!Q112</f>
        <v>Transpower 6.95% bond maturing 10/06/2020; 5.448% bond maturing 15/03/2023.</v>
      </c>
      <c r="D36" s="260"/>
      <c r="E36" s="259"/>
      <c r="F36" s="259"/>
      <c r="G36" s="259"/>
      <c r="H36" s="259"/>
      <c r="I36" s="259"/>
      <c r="J36" s="259"/>
      <c r="K36" s="259"/>
    </row>
    <row r="37" spans="2:11" x14ac:dyDescent="0.25">
      <c r="B37" s="492">
        <v>8</v>
      </c>
      <c r="C37" s="260" t="str">
        <f>'RFR and DP'!Q122</f>
        <v>CIAL 6.25% bond maturing 4/10/2021.</v>
      </c>
      <c r="D37" s="260"/>
      <c r="E37" s="259"/>
      <c r="F37" s="259"/>
      <c r="G37" s="259"/>
      <c r="H37" s="259"/>
      <c r="I37" s="259"/>
      <c r="J37" s="259"/>
      <c r="K37" s="259"/>
    </row>
    <row r="38" spans="2:11" x14ac:dyDescent="0.25">
      <c r="B38" s="492">
        <v>9</v>
      </c>
      <c r="C38" s="261" t="str">
        <f>'RFR and DP'!Q115</f>
        <v>Genesis Energy 8.3% bond maturing 23/06/2020; 5.81% bond maturing 8/03/2023.</v>
      </c>
      <c r="D38" s="261"/>
      <c r="E38" s="259"/>
      <c r="F38" s="259"/>
      <c r="G38" s="259"/>
      <c r="H38" s="259"/>
      <c r="I38" s="259"/>
      <c r="J38" s="259"/>
    </row>
    <row r="39" spans="2:11" x14ac:dyDescent="0.25">
      <c r="B39" s="492">
        <v>10</v>
      </c>
      <c r="C39" s="263" t="str">
        <f>'RFR and DP'!Q116</f>
        <v>MRP 8.21% bond maturing 11/02/2020; 5.793% bond maturing 6/03/2023.</v>
      </c>
      <c r="D39" s="263"/>
      <c r="E39" s="259"/>
      <c r="F39" s="259"/>
      <c r="G39" s="259"/>
      <c r="H39" s="259"/>
      <c r="I39" s="259"/>
      <c r="J39" s="261"/>
    </row>
    <row r="40" spans="2:11" x14ac:dyDescent="0.25">
      <c r="B40" s="492">
        <v>11</v>
      </c>
      <c r="C40" s="262" t="str">
        <f>'RFR and DP'!Q121</f>
        <v>Meridian 7.55% bond maturing 16/03/2017.</v>
      </c>
      <c r="D40" s="262"/>
      <c r="E40" s="259"/>
      <c r="F40" s="259"/>
      <c r="G40" s="259"/>
      <c r="H40" s="259"/>
      <c r="I40" s="259"/>
      <c r="J40" s="259"/>
    </row>
    <row r="41" spans="2:11" x14ac:dyDescent="0.25">
      <c r="B41" s="259"/>
      <c r="C41" s="260"/>
      <c r="D41" s="260"/>
      <c r="E41" s="259"/>
      <c r="F41" s="259"/>
      <c r="G41" s="259"/>
      <c r="H41" s="259"/>
      <c r="I41" s="259"/>
      <c r="J41" s="259"/>
    </row>
  </sheetData>
  <mergeCells count="11">
    <mergeCell ref="H27:K27"/>
    <mergeCell ref="H15:K15"/>
    <mergeCell ref="H16:K16"/>
    <mergeCell ref="H17:K17"/>
    <mergeCell ref="H18:K18"/>
    <mergeCell ref="H19:K19"/>
    <mergeCell ref="H20:K20"/>
    <mergeCell ref="H23:K23"/>
    <mergeCell ref="H24:K24"/>
    <mergeCell ref="H25:K25"/>
    <mergeCell ref="H26:K26"/>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20"/>
  <sheetViews>
    <sheetView workbookViewId="0"/>
  </sheetViews>
  <sheetFormatPr defaultRowHeight="15" x14ac:dyDescent="0.25"/>
  <cols>
    <col min="1" max="1" width="2.140625" style="307" customWidth="1"/>
    <col min="2" max="2" width="34.5703125" style="307" customWidth="1"/>
    <col min="3" max="3" width="10.28515625" style="307" customWidth="1"/>
    <col min="4" max="4" width="10.7109375" style="307" customWidth="1"/>
    <col min="5" max="5" width="10.42578125" style="307" customWidth="1"/>
    <col min="6" max="6" width="9.85546875" style="307" customWidth="1"/>
    <col min="7" max="7" width="10.7109375" style="307" customWidth="1"/>
    <col min="8" max="8" width="14.5703125" style="307" customWidth="1"/>
    <col min="9" max="9" width="9.140625" style="307"/>
    <col min="10" max="10" width="10.42578125" style="307" customWidth="1"/>
    <col min="11" max="12" width="9.140625" style="307"/>
    <col min="13" max="13" width="10.42578125" style="307" customWidth="1"/>
    <col min="14" max="16384" width="9.140625" style="307"/>
  </cols>
  <sheetData>
    <row r="1" spans="1:17" ht="23.25" x14ac:dyDescent="0.35">
      <c r="A1" s="305" t="s">
        <v>485</v>
      </c>
    </row>
    <row r="3" spans="1:17" ht="30" customHeight="1" x14ac:dyDescent="0.25">
      <c r="B3" s="547" t="s">
        <v>499</v>
      </c>
      <c r="C3" s="547"/>
      <c r="D3" s="547"/>
      <c r="E3" s="547"/>
      <c r="F3" s="547"/>
      <c r="G3" s="547"/>
      <c r="H3" s="547"/>
      <c r="I3" s="547"/>
      <c r="J3" s="547"/>
      <c r="K3" s="547"/>
      <c r="L3" s="547"/>
      <c r="M3" s="547"/>
      <c r="N3" s="547"/>
      <c r="O3" s="547"/>
      <c r="P3" s="547"/>
      <c r="Q3" s="547"/>
    </row>
    <row r="5" spans="1:17" s="148" customFormat="1" x14ac:dyDescent="0.25">
      <c r="B5" s="149" t="s">
        <v>479</v>
      </c>
    </row>
    <row r="7" spans="1:17" s="495" customFormat="1" x14ac:dyDescent="0.25">
      <c r="B7" s="495" t="s">
        <v>487</v>
      </c>
      <c r="D7" s="511">
        <v>0.15</v>
      </c>
      <c r="E7" s="496"/>
    </row>
    <row r="8" spans="1:17" s="495" customFormat="1" x14ac:dyDescent="0.25"/>
    <row r="9" spans="1:17" x14ac:dyDescent="0.25">
      <c r="B9" s="333" t="s">
        <v>482</v>
      </c>
    </row>
    <row r="10" spans="1:17" ht="7.5" customHeight="1" x14ac:dyDescent="0.25"/>
    <row r="11" spans="1:17" ht="30" x14ac:dyDescent="0.25">
      <c r="B11" s="329"/>
      <c r="C11" s="372">
        <v>1999</v>
      </c>
      <c r="D11" s="413">
        <v>2004</v>
      </c>
      <c r="E11" s="413">
        <v>2009</v>
      </c>
      <c r="F11" s="399">
        <v>2014</v>
      </c>
      <c r="G11" s="399" t="s">
        <v>495</v>
      </c>
      <c r="H11" s="413" t="s">
        <v>496</v>
      </c>
    </row>
    <row r="12" spans="1:17" x14ac:dyDescent="0.25">
      <c r="B12" s="46" t="s">
        <v>420</v>
      </c>
      <c r="C12" s="491">
        <f>C113</f>
        <v>0.36511022110404645</v>
      </c>
      <c r="D12" s="491">
        <f t="shared" ref="D12:F12" si="0">D113</f>
        <v>0.31821999646616822</v>
      </c>
      <c r="E12" s="491">
        <f t="shared" si="0"/>
        <v>0.14957989010428605</v>
      </c>
      <c r="F12" s="491">
        <f t="shared" si="0"/>
        <v>0.10013873347031564</v>
      </c>
      <c r="G12" s="491">
        <f>G113</f>
        <v>0.11490960774867916</v>
      </c>
      <c r="H12" s="497">
        <f>AVERAGE(E12:F12)</f>
        <v>0.12485931178730084</v>
      </c>
    </row>
    <row r="13" spans="1:17" x14ac:dyDescent="0.25">
      <c r="B13" s="46" t="s">
        <v>421</v>
      </c>
      <c r="C13" s="497">
        <f>C74</f>
        <v>0.27673265600002434</v>
      </c>
      <c r="D13" s="497">
        <f t="shared" ref="D13:F13" si="1">D74</f>
        <v>0.29135555575505051</v>
      </c>
      <c r="E13" s="497">
        <f t="shared" si="1"/>
        <v>0.15658881979178618</v>
      </c>
      <c r="F13" s="497">
        <f t="shared" si="1"/>
        <v>0.11251847573996969</v>
      </c>
      <c r="G13" s="497">
        <f>G74</f>
        <v>0.11466754395953864</v>
      </c>
      <c r="H13" s="497">
        <f>AVERAGE(E13:F13)</f>
        <v>0.13455364776587794</v>
      </c>
    </row>
    <row r="14" spans="1:17" x14ac:dyDescent="0.25">
      <c r="B14" s="319" t="s">
        <v>422</v>
      </c>
      <c r="C14" s="490">
        <f>C35</f>
        <v>0.33524283179668279</v>
      </c>
      <c r="D14" s="490">
        <f t="shared" ref="D14:F14" si="2">D35</f>
        <v>0.31505520225395517</v>
      </c>
      <c r="E14" s="490">
        <f t="shared" si="2"/>
        <v>0.22688956778839914</v>
      </c>
      <c r="F14" s="490">
        <f t="shared" si="2"/>
        <v>0.12339894488347754</v>
      </c>
      <c r="G14" s="490">
        <f>G35</f>
        <v>0.13376625449754354</v>
      </c>
      <c r="H14" s="490">
        <f>AVERAGE(E14:F14)</f>
        <v>0.17514425633593833</v>
      </c>
    </row>
    <row r="15" spans="1:17" x14ac:dyDescent="0.25">
      <c r="B15" s="306"/>
      <c r="C15" s="423"/>
      <c r="D15" s="423"/>
      <c r="E15" s="423"/>
      <c r="F15" s="423"/>
      <c r="H15" s="423"/>
    </row>
    <row r="16" spans="1:17" x14ac:dyDescent="0.25">
      <c r="B16" s="333" t="s">
        <v>483</v>
      </c>
    </row>
    <row r="17" spans="2:13" ht="7.5" customHeight="1" x14ac:dyDescent="0.25"/>
    <row r="18" spans="2:13" ht="30" x14ac:dyDescent="0.25">
      <c r="B18" s="329"/>
      <c r="C18" s="372">
        <v>1999</v>
      </c>
      <c r="D18" s="413">
        <v>2004</v>
      </c>
      <c r="E18" s="413">
        <v>2009</v>
      </c>
      <c r="F18" s="399">
        <v>2014</v>
      </c>
      <c r="G18" s="399" t="s">
        <v>495</v>
      </c>
      <c r="H18" s="413" t="s">
        <v>496</v>
      </c>
    </row>
    <row r="19" spans="2:13" x14ac:dyDescent="0.25">
      <c r="B19" s="46" t="s">
        <v>420</v>
      </c>
      <c r="C19" s="491">
        <f>C191</f>
        <v>0.41306369841357543</v>
      </c>
      <c r="D19" s="491">
        <f t="shared" ref="D19:F19" si="3">D191</f>
        <v>0.25871706884511514</v>
      </c>
      <c r="E19" s="491">
        <f t="shared" si="3"/>
        <v>0.13779196013076606</v>
      </c>
      <c r="F19" s="491">
        <f t="shared" si="3"/>
        <v>0.13420840934117245</v>
      </c>
      <c r="G19" s="491">
        <f>G191</f>
        <v>0.15494081982830593</v>
      </c>
      <c r="H19" s="497">
        <f>AVERAGE(E19:F19)</f>
        <v>0.13600018473596925</v>
      </c>
    </row>
    <row r="20" spans="2:13" x14ac:dyDescent="0.25">
      <c r="B20" s="319" t="s">
        <v>421</v>
      </c>
      <c r="C20" s="490">
        <f>C152</f>
        <v>0.34250851083498274</v>
      </c>
      <c r="D20" s="490">
        <f t="shared" ref="D20:F20" si="4">D152</f>
        <v>0.28314469426199734</v>
      </c>
      <c r="E20" s="490">
        <f t="shared" si="4"/>
        <v>0.13174440230247617</v>
      </c>
      <c r="F20" s="490">
        <f t="shared" si="4"/>
        <v>0.13414634177046966</v>
      </c>
      <c r="G20" s="490">
        <f>G152</f>
        <v>0.13565931807918677</v>
      </c>
      <c r="H20" s="490">
        <f>AVERAGE(E20:F20)</f>
        <v>0.13294537203647291</v>
      </c>
    </row>
    <row r="21" spans="2:13" ht="7.5" customHeight="1" x14ac:dyDescent="0.25">
      <c r="B21" s="306"/>
      <c r="C21" s="423"/>
      <c r="D21" s="423"/>
      <c r="E21" s="423"/>
      <c r="F21" s="423"/>
      <c r="G21" s="423"/>
      <c r="H21" s="423"/>
    </row>
    <row r="22" spans="2:13" s="495" customFormat="1" x14ac:dyDescent="0.25">
      <c r="B22" s="499" t="s">
        <v>486</v>
      </c>
      <c r="C22" s="423"/>
      <c r="D22" s="423"/>
      <c r="E22" s="423"/>
      <c r="F22" s="423"/>
      <c r="G22" s="423"/>
      <c r="H22" s="423"/>
    </row>
    <row r="23" spans="2:13" x14ac:dyDescent="0.25">
      <c r="B23" s="489" t="s">
        <v>508</v>
      </c>
      <c r="C23" s="423"/>
      <c r="D23" s="423"/>
      <c r="E23" s="423"/>
      <c r="F23" s="423"/>
      <c r="G23" s="423"/>
    </row>
    <row r="24" spans="2:13" s="495" customFormat="1" x14ac:dyDescent="0.25">
      <c r="B24" s="489" t="s">
        <v>500</v>
      </c>
      <c r="C24" s="423"/>
      <c r="D24" s="423"/>
      <c r="E24" s="423"/>
      <c r="F24" s="423"/>
      <c r="G24" s="423"/>
    </row>
    <row r="25" spans="2:13" s="495" customFormat="1" x14ac:dyDescent="0.25">
      <c r="B25" s="494"/>
      <c r="C25" s="423"/>
      <c r="D25" s="423"/>
      <c r="E25" s="423"/>
      <c r="F25" s="423"/>
      <c r="G25" s="423"/>
    </row>
    <row r="27" spans="2:13" s="148" customFormat="1" x14ac:dyDescent="0.25">
      <c r="B27" s="149" t="s">
        <v>476</v>
      </c>
    </row>
    <row r="28" spans="2:13" x14ac:dyDescent="0.25">
      <c r="M28" s="405"/>
    </row>
    <row r="29" spans="2:13" ht="18" customHeight="1" x14ac:dyDescent="0.25">
      <c r="B29" s="419" t="s">
        <v>416</v>
      </c>
      <c r="C29" s="397">
        <v>1999</v>
      </c>
      <c r="D29" s="413">
        <v>2004</v>
      </c>
      <c r="E29" s="399">
        <v>2009</v>
      </c>
      <c r="F29" s="413">
        <v>2014</v>
      </c>
      <c r="G29" s="413">
        <v>2015</v>
      </c>
      <c r="H29" s="308" t="s">
        <v>455</v>
      </c>
    </row>
    <row r="30" spans="2:13" x14ac:dyDescent="0.25">
      <c r="B30" s="311" t="s">
        <v>456</v>
      </c>
      <c r="C30" s="313">
        <f>COUNT(C39:C61)</f>
        <v>6</v>
      </c>
      <c r="D30" s="334">
        <f>COUNT(F39:F61)</f>
        <v>13</v>
      </c>
      <c r="E30" s="314">
        <f>COUNT(I39:I61)</f>
        <v>19</v>
      </c>
      <c r="F30" s="46">
        <f>COUNT(L39:L61)</f>
        <v>20</v>
      </c>
      <c r="G30" s="46">
        <f>COUNT(O39:O61)</f>
        <v>19</v>
      </c>
      <c r="H30" s="336" t="s">
        <v>457</v>
      </c>
    </row>
    <row r="31" spans="2:13" x14ac:dyDescent="0.25">
      <c r="B31" s="362" t="s">
        <v>458</v>
      </c>
      <c r="C31" s="367">
        <f>(C30/(C30-1))*_xlfn.VAR.S(C39:C61)</f>
        <v>0.10707601174437001</v>
      </c>
      <c r="D31" s="386">
        <f>(D30/(D30-1))*_xlfn.VAR.S(F39:F61)</f>
        <v>0.10821546292440573</v>
      </c>
      <c r="E31" s="385">
        <f>(E30/(E30-1))*_xlfn.VAR.S(I39:I61)</f>
        <v>5.30695512692861E-2</v>
      </c>
      <c r="F31" s="386">
        <f>(F30/(F30-1))*_xlfn.VAR.S(L39:L61)</f>
        <v>1.8128831891958987E-2</v>
      </c>
      <c r="G31" s="386">
        <f>(G30/(G30-1))*_xlfn.VAR.S(O39:O61)</f>
        <v>2.2239720050037628E-2</v>
      </c>
      <c r="H31" s="336" t="s">
        <v>459</v>
      </c>
    </row>
    <row r="32" spans="2:13" ht="18.75" x14ac:dyDescent="0.35">
      <c r="B32" s="362" t="s">
        <v>460</v>
      </c>
      <c r="C32" s="367">
        <f>E62</f>
        <v>2.0890429051176797E-2</v>
      </c>
      <c r="D32" s="386">
        <f>H62</f>
        <v>2.8799914726542638E-2</v>
      </c>
      <c r="E32" s="385">
        <f>K62</f>
        <v>7.3063492923506265E-3</v>
      </c>
      <c r="F32" s="386">
        <f>N62</f>
        <v>6.3466231470023548E-3</v>
      </c>
      <c r="G32" s="386">
        <f>Q62</f>
        <v>9.1947013155282732E-3</v>
      </c>
      <c r="H32" s="336" t="s">
        <v>461</v>
      </c>
    </row>
    <row r="33" spans="2:17" x14ac:dyDescent="0.25">
      <c r="B33" s="362" t="s">
        <v>462</v>
      </c>
      <c r="C33" s="410">
        <v>0.2</v>
      </c>
      <c r="D33" s="410">
        <v>0.2</v>
      </c>
      <c r="E33" s="410">
        <v>0.2</v>
      </c>
      <c r="F33" s="410">
        <v>0.2</v>
      </c>
      <c r="G33" s="410">
        <v>0.2</v>
      </c>
      <c r="H33" s="336" t="s">
        <v>463</v>
      </c>
    </row>
    <row r="34" spans="2:17" x14ac:dyDescent="0.25">
      <c r="B34" s="315" t="s">
        <v>464</v>
      </c>
      <c r="C34" s="363">
        <f>C31*((C30+1)/C30)-C32*(1-2*C33)</f>
        <v>0.11238775627105894</v>
      </c>
      <c r="D34" s="363">
        <f>D31*((D30+1)/D30)-D32*(1-2*D33)</f>
        <v>9.9259780467280581E-2</v>
      </c>
      <c r="E34" s="363">
        <f>E31*((E30+1)/E30)-E32*(1-2*E33)</f>
        <v>5.1478875971206567E-2</v>
      </c>
      <c r="F34" s="363">
        <f>F31*((F30+1)/F30)-F32*(1-2*F33)</f>
        <v>1.5227299598355526E-2</v>
      </c>
      <c r="G34" s="363">
        <f>G31*((G30+1)/G30)-G32*(1-2*G33)</f>
        <v>1.7893410842301588E-2</v>
      </c>
      <c r="H34" s="336" t="s">
        <v>465</v>
      </c>
    </row>
    <row r="35" spans="2:17" x14ac:dyDescent="0.25">
      <c r="B35" s="14" t="s">
        <v>466</v>
      </c>
      <c r="C35" s="363">
        <f t="shared" ref="C35:E35" si="5">SQRT(C34)</f>
        <v>0.33524283179668279</v>
      </c>
      <c r="D35" s="363">
        <f t="shared" si="5"/>
        <v>0.31505520225395517</v>
      </c>
      <c r="E35" s="363">
        <f t="shared" si="5"/>
        <v>0.22688956778839914</v>
      </c>
      <c r="F35" s="363">
        <f>SQRT(F34)</f>
        <v>0.12339894488347754</v>
      </c>
      <c r="G35" s="363">
        <f>SQRT(G34)</f>
        <v>0.13376625449754354</v>
      </c>
    </row>
    <row r="36" spans="2:17" ht="15.75" thickBot="1" x14ac:dyDescent="0.3"/>
    <row r="37" spans="2:17" ht="15.75" thickBot="1" x14ac:dyDescent="0.3">
      <c r="C37" s="544">
        <v>1999</v>
      </c>
      <c r="D37" s="545"/>
      <c r="E37" s="546"/>
      <c r="F37" s="544">
        <v>2004</v>
      </c>
      <c r="G37" s="545"/>
      <c r="H37" s="546"/>
      <c r="I37" s="544">
        <v>2009</v>
      </c>
      <c r="J37" s="545"/>
      <c r="K37" s="546"/>
      <c r="L37" s="544">
        <v>2014</v>
      </c>
      <c r="M37" s="545"/>
      <c r="N37" s="546"/>
      <c r="O37" s="544">
        <v>2015</v>
      </c>
      <c r="P37" s="545"/>
      <c r="Q37" s="546"/>
    </row>
    <row r="38" spans="2:17" ht="60" x14ac:dyDescent="0.25">
      <c r="B38" s="396" t="s">
        <v>467</v>
      </c>
      <c r="C38" s="409" t="s">
        <v>101</v>
      </c>
      <c r="D38" s="381" t="s">
        <v>466</v>
      </c>
      <c r="E38" s="398" t="s">
        <v>468</v>
      </c>
      <c r="F38" s="389" t="s">
        <v>101</v>
      </c>
      <c r="G38" s="422" t="s">
        <v>466</v>
      </c>
      <c r="H38" s="398" t="s">
        <v>468</v>
      </c>
      <c r="I38" s="389" t="s">
        <v>101</v>
      </c>
      <c r="J38" s="422" t="s">
        <v>466</v>
      </c>
      <c r="K38" s="398" t="s">
        <v>468</v>
      </c>
      <c r="L38" s="389" t="s">
        <v>101</v>
      </c>
      <c r="M38" s="422" t="s">
        <v>466</v>
      </c>
      <c r="N38" s="398" t="s">
        <v>468</v>
      </c>
      <c r="O38" s="389" t="s">
        <v>101</v>
      </c>
      <c r="P38" s="422" t="s">
        <v>466</v>
      </c>
      <c r="Q38" s="398" t="s">
        <v>468</v>
      </c>
    </row>
    <row r="39" spans="2:17" x14ac:dyDescent="0.25">
      <c r="B39" s="374" t="s">
        <v>423</v>
      </c>
      <c r="C39" s="424">
        <f>VLOOKUP(B39,'Oxera 5yr beta data'!$B$7:$Q$37,12,FALSE)</f>
        <v>0.66341763393606579</v>
      </c>
      <c r="D39" s="200">
        <f>VLOOKUP(B39,'Oxera 5yr beta data'!$B$47:$Q$77,12,FALSE)</f>
        <v>0.1108160779567748</v>
      </c>
      <c r="E39" s="393">
        <f>D39^2</f>
        <v>1.2280203133721988E-2</v>
      </c>
      <c r="F39" s="384">
        <f>VLOOKUP(B39,'Oxera 5yr beta data'!$B$7:$Q$37,13,FALSE)</f>
        <v>0.683338149553255</v>
      </c>
      <c r="G39" s="202">
        <f>VLOOKUP(B39,'Oxera 5yr beta data'!$B$47:$Q$77,13,FALSE)</f>
        <v>0.18214162717981577</v>
      </c>
      <c r="H39" s="393">
        <f>G39^2</f>
        <v>3.3175572351711001E-2</v>
      </c>
      <c r="I39" s="384">
        <f>VLOOKUP(B39,'Oxera 5yr beta data'!$B$7:$Q$37,14,FALSE)</f>
        <v>0.65642406152433064</v>
      </c>
      <c r="J39" s="202">
        <f>VLOOKUP(B39,'Oxera 5yr beta data'!$B$47:$Q$77,14,FALSE)</f>
        <v>8.9968500240247717E-2</v>
      </c>
      <c r="K39" s="393">
        <f>J39^2</f>
        <v>8.0943310354794542E-3</v>
      </c>
      <c r="L39" s="384">
        <f>VLOOKUP(B39,'Oxera 5yr beta data'!$B$7:$Q$37,15,FALSE)</f>
        <v>0.39206650518729186</v>
      </c>
      <c r="M39" s="202">
        <f>VLOOKUP(B39,'Oxera 5yr beta data'!$B$47:$Q$77,15,FALSE)</f>
        <v>7.5108963412981247E-2</v>
      </c>
      <c r="N39" s="393">
        <f>M39^2</f>
        <v>5.6413563849725557E-3</v>
      </c>
      <c r="O39" s="384">
        <f>VLOOKUP(B39,'Oxera 5yr beta data'!$B$7:$Q$37,16,FALSE)</f>
        <v>0.4337693943589121</v>
      </c>
      <c r="P39" s="202">
        <f>VLOOKUP(B39,'Oxera 5yr beta data'!$B$47:$Q$77,16,FALSE)</f>
        <v>9.0849648296215779E-2</v>
      </c>
      <c r="Q39" s="393">
        <f>P39^2</f>
        <v>8.2536585955461025E-3</v>
      </c>
    </row>
    <row r="40" spans="2:17" x14ac:dyDescent="0.25">
      <c r="B40" s="408" t="s">
        <v>424</v>
      </c>
      <c r="C40" s="424" t="str">
        <f>VLOOKUP(B40,'Oxera 5yr beta data'!$B$7:$Q$37,12,FALSE)</f>
        <v/>
      </c>
      <c r="D40" s="200" t="str">
        <f>VLOOKUP(B40,'Oxera 5yr beta data'!$B$47:$Q$77,12,FALSE)</f>
        <v/>
      </c>
      <c r="E40" s="393"/>
      <c r="F40" s="384" t="str">
        <f>VLOOKUP(B40,'Oxera 5yr beta data'!$B$7:$Q$37,13,FALSE)</f>
        <v/>
      </c>
      <c r="G40" s="202" t="str">
        <f>VLOOKUP(B40,'Oxera 5yr beta data'!$B$47:$Q$77,13,FALSE)</f>
        <v/>
      </c>
      <c r="H40" s="393"/>
      <c r="I40" s="384">
        <f>VLOOKUP(B40,'Oxera 5yr beta data'!$B$7:$Q$37,14,FALSE)</f>
        <v>0.44837567352350177</v>
      </c>
      <c r="J40" s="202">
        <f>VLOOKUP(B40,'Oxera 5yr beta data'!$B$47:$Q$77,14,FALSE)</f>
        <v>8.4300676025315144E-2</v>
      </c>
      <c r="K40" s="393">
        <f t="shared" ref="K40:K60" si="6">J40^2</f>
        <v>7.1066039783251435E-3</v>
      </c>
      <c r="L40" s="384">
        <f>VLOOKUP(B40,'Oxera 5yr beta data'!$B$7:$Q$37,15,FALSE)</f>
        <v>0.35006246605915231</v>
      </c>
      <c r="M40" s="202">
        <f>VLOOKUP(B40,'Oxera 5yr beta data'!$B$47:$Q$77,15,FALSE)</f>
        <v>8.7199080295141326E-2</v>
      </c>
      <c r="N40" s="393">
        <f t="shared" ref="N40:N61" si="7">M40^2</f>
        <v>7.6036796043185044E-3</v>
      </c>
      <c r="O40" s="384">
        <f>VLOOKUP(B40,'Oxera 5yr beta data'!$B$7:$Q$37,16,FALSE)</f>
        <v>0.52141056939980535</v>
      </c>
      <c r="P40" s="202">
        <f>VLOOKUP(B40,'Oxera 5yr beta data'!$B$47:$Q$77,16,FALSE)</f>
        <v>0.11567154315575195</v>
      </c>
      <c r="Q40" s="393">
        <f t="shared" ref="Q40:Q42" si="8">P40^2</f>
        <v>1.3379905896032987E-2</v>
      </c>
    </row>
    <row r="41" spans="2:17" x14ac:dyDescent="0.25">
      <c r="B41" s="408" t="s">
        <v>426</v>
      </c>
      <c r="C41" s="424">
        <f>VLOOKUP(B41,'Oxera 5yr beta data'!$B$7:$Q$37,12,FALSE)</f>
        <v>0.82249564954105903</v>
      </c>
      <c r="D41" s="200">
        <f>VLOOKUP(B41,'Oxera 5yr beta data'!$B$47:$Q$77,12,FALSE)</f>
        <v>0.18496137381928562</v>
      </c>
      <c r="E41" s="393">
        <f t="shared" ref="E41:E60" si="9">D41^2</f>
        <v>3.421070980511752E-2</v>
      </c>
      <c r="F41" s="384">
        <f>VLOOKUP(B41,'Oxera 5yr beta data'!$B$7:$Q$37,13,FALSE)</f>
        <v>1.150518210210874</v>
      </c>
      <c r="G41" s="202">
        <f>VLOOKUP(B41,'Oxera 5yr beta data'!$B$47:$Q$77,13,FALSE)</f>
        <v>0.18581449123512839</v>
      </c>
      <c r="H41" s="393">
        <f t="shared" ref="H41:H60" si="10">G41^2</f>
        <v>3.4527025152969605E-2</v>
      </c>
      <c r="I41" s="384">
        <f>VLOOKUP(B41,'Oxera 5yr beta data'!$B$7:$Q$37,14,FALSE)</f>
        <v>0.53017233827055388</v>
      </c>
      <c r="J41" s="202">
        <f>VLOOKUP(B41,'Oxera 5yr beta data'!$B$47:$Q$77,14,FALSE)</f>
        <v>0.11928675948111411</v>
      </c>
      <c r="K41" s="393">
        <f t="shared" si="6"/>
        <v>1.4229330987505168E-2</v>
      </c>
      <c r="L41" s="384">
        <f>VLOOKUP(B41,'Oxera 5yr beta data'!$B$7:$Q$37,15,FALSE)</f>
        <v>0.58389968663543068</v>
      </c>
      <c r="M41" s="202">
        <f>VLOOKUP(B41,'Oxera 5yr beta data'!$B$47:$Q$77,15,FALSE)</f>
        <v>9.9253613258260556E-2</v>
      </c>
      <c r="N41" s="393">
        <f t="shared" si="7"/>
        <v>9.8512797448203557E-3</v>
      </c>
      <c r="O41" s="384">
        <f>VLOOKUP(B41,'Oxera 5yr beta data'!$B$7:$Q$37,16,FALSE)</f>
        <v>0.69056017922140189</v>
      </c>
      <c r="P41" s="202">
        <f>VLOOKUP(B41,'Oxera 5yr beta data'!$B$47:$Q$77,16,FALSE)</f>
        <v>0.11317543890193911</v>
      </c>
      <c r="Q41" s="393">
        <f t="shared" si="8"/>
        <v>1.2808679970646553E-2</v>
      </c>
    </row>
    <row r="42" spans="2:17" x14ac:dyDescent="0.25">
      <c r="B42" s="408" t="s">
        <v>427</v>
      </c>
      <c r="C42" s="424">
        <f>VLOOKUP(B42,'Oxera 5yr beta data'!$B$7:$Q$37,12,FALSE)</f>
        <v>0.67413398694906657</v>
      </c>
      <c r="D42" s="200">
        <f>VLOOKUP(B42,'Oxera 5yr beta data'!$B$47:$Q$77,12,FALSE)</f>
        <v>0.1123142244513599</v>
      </c>
      <c r="E42" s="393">
        <f t="shared" si="9"/>
        <v>1.2614485014110449E-2</v>
      </c>
      <c r="F42" s="384">
        <f>VLOOKUP(B42,'Oxera 5yr beta data'!$B$7:$Q$37,13,FALSE)</f>
        <v>0.48981396362666024</v>
      </c>
      <c r="G42" s="202">
        <f>VLOOKUP(B42,'Oxera 5yr beta data'!$B$47:$Q$77,13,FALSE)</f>
        <v>0.15145902125707608</v>
      </c>
      <c r="H42" s="393">
        <f t="shared" si="10"/>
        <v>2.2939835120151426E-2</v>
      </c>
      <c r="I42" s="384">
        <f>VLOOKUP(B42,'Oxera 5yr beta data'!$B$7:$Q$37,14,FALSE)</f>
        <v>0.35034045949368603</v>
      </c>
      <c r="J42" s="202">
        <f>VLOOKUP(B42,'Oxera 5yr beta data'!$B$47:$Q$77,14,FALSE)</f>
        <v>7.9959388862568329E-2</v>
      </c>
      <c r="K42" s="393">
        <f t="shared" si="6"/>
        <v>6.3935038672754164E-3</v>
      </c>
      <c r="L42" s="384">
        <f>VLOOKUP(B42,'Oxera 5yr beta data'!$B$7:$Q$37,15,FALSE)</f>
        <v>0.41763778122386813</v>
      </c>
      <c r="M42" s="202">
        <f>VLOOKUP(B42,'Oxera 5yr beta data'!$B$47:$Q$77,15,FALSE)</f>
        <v>7.8692172522096857E-2</v>
      </c>
      <c r="N42" s="393">
        <f t="shared" si="7"/>
        <v>6.1924580162474553E-3</v>
      </c>
      <c r="O42" s="384">
        <f>VLOOKUP(B42,'Oxera 5yr beta data'!$B$7:$Q$37,16,FALSE)</f>
        <v>0.41797535300545241</v>
      </c>
      <c r="P42" s="202">
        <f>VLOOKUP(B42,'Oxera 5yr beta data'!$B$47:$Q$77,16,FALSE)</f>
        <v>9.2164565765265147E-2</v>
      </c>
      <c r="Q42" s="393">
        <f t="shared" si="8"/>
        <v>8.4943071826998843E-3</v>
      </c>
    </row>
    <row r="43" spans="2:17" x14ac:dyDescent="0.25">
      <c r="B43" s="408" t="s">
        <v>428</v>
      </c>
      <c r="C43" s="424" t="str">
        <f>VLOOKUP(B43,'Oxera 5yr beta data'!$B$7:$Q$37,12,FALSE)</f>
        <v/>
      </c>
      <c r="D43" s="200" t="str">
        <f>VLOOKUP(B43,'Oxera 5yr beta data'!$B$47:$Q$77,12,FALSE)</f>
        <v/>
      </c>
      <c r="E43" s="393"/>
      <c r="F43" s="384" t="str">
        <f>VLOOKUP(B43,'Oxera 5yr beta data'!$B$7:$Q$37,13,FALSE)</f>
        <v/>
      </c>
      <c r="G43" s="202" t="str">
        <f>VLOOKUP(B43,'Oxera 5yr beta data'!$B$47:$Q$77,13,FALSE)</f>
        <v/>
      </c>
      <c r="H43" s="393"/>
      <c r="I43" s="384" t="str">
        <f>VLOOKUP(B43,'Oxera 5yr beta data'!$B$7:$Q$37,14,FALSE)</f>
        <v/>
      </c>
      <c r="J43" s="202" t="str">
        <f>VLOOKUP(B43,'Oxera 5yr beta data'!$B$47:$Q$77,14,FALSE)</f>
        <v/>
      </c>
      <c r="K43" s="393"/>
      <c r="L43" s="384" t="str">
        <f>VLOOKUP(B43,'Oxera 5yr beta data'!$B$7:$Q$37,15,FALSE)</f>
        <v/>
      </c>
      <c r="M43" s="202" t="str">
        <f>VLOOKUP(B43,'Oxera 5yr beta data'!$B$47:$Q$77,15,FALSE)</f>
        <v/>
      </c>
      <c r="N43" s="393"/>
      <c r="O43" s="384" t="str">
        <f>VLOOKUP(B43,'Oxera 5yr beta data'!$B$7:$Q$37,16,FALSE)</f>
        <v/>
      </c>
      <c r="P43" s="202" t="str">
        <f>VLOOKUP(B43,'Oxera 5yr beta data'!$B$47:$Q$77,16,FALSE)</f>
        <v/>
      </c>
      <c r="Q43" s="393"/>
    </row>
    <row r="44" spans="2:17" x14ac:dyDescent="0.25">
      <c r="B44" s="408" t="s">
        <v>429</v>
      </c>
      <c r="C44" s="424">
        <f>VLOOKUP(B44,'Oxera 5yr beta data'!$B$7:$Q$37,12,FALSE)</f>
        <v>1.0356036124300789</v>
      </c>
      <c r="D44" s="200">
        <f>VLOOKUP(B44,'Oxera 5yr beta data'!$B$47:$Q$77,12,FALSE)</f>
        <v>0.22324066691829039</v>
      </c>
      <c r="E44" s="393">
        <f t="shared" si="9"/>
        <v>4.9836395366123075E-2</v>
      </c>
      <c r="F44" s="384">
        <f>VLOOKUP(B44,'Oxera 5yr beta data'!$B$7:$Q$37,13,FALSE)</f>
        <v>0.99774907420061354</v>
      </c>
      <c r="G44" s="202">
        <f>VLOOKUP(B44,'Oxera 5yr beta data'!$B$47:$Q$77,13,FALSE)</f>
        <v>0.29757761729418497</v>
      </c>
      <c r="H44" s="393">
        <f t="shared" si="10"/>
        <v>8.8552438314484408E-2</v>
      </c>
      <c r="I44" s="384">
        <f>VLOOKUP(B44,'Oxera 5yr beta data'!$B$7:$Q$37,14,FALSE)</f>
        <v>0.5153520608503569</v>
      </c>
      <c r="J44" s="202">
        <f>VLOOKUP(B44,'Oxera 5yr beta data'!$B$47:$Q$77,14,FALSE)</f>
        <v>6.6077802801177754E-2</v>
      </c>
      <c r="K44" s="393">
        <f t="shared" si="6"/>
        <v>4.3662760230313343E-3</v>
      </c>
      <c r="L44" s="384">
        <f>VLOOKUP(B44,'Oxera 5yr beta data'!$B$7:$Q$37,15,FALSE)</f>
        <v>0.32978941169144105</v>
      </c>
      <c r="M44" s="202">
        <f>VLOOKUP(B44,'Oxera 5yr beta data'!$B$47:$Q$77,15,FALSE)</f>
        <v>5.7653465862831661E-2</v>
      </c>
      <c r="N44" s="393">
        <f t="shared" si="7"/>
        <v>3.3239221259966957E-3</v>
      </c>
      <c r="O44" s="384">
        <f>VLOOKUP(B44,'Oxera 5yr beta data'!$B$7:$Q$37,16,FALSE)</f>
        <v>0.32854920667376464</v>
      </c>
      <c r="P44" s="202">
        <f>VLOOKUP(B44,'Oxera 5yr beta data'!$B$47:$Q$77,16,FALSE)</f>
        <v>6.7146814804367599E-2</v>
      </c>
      <c r="Q44" s="393">
        <f t="shared" ref="Q44:Q46" si="11">P44^2</f>
        <v>4.5086947383720394E-3</v>
      </c>
    </row>
    <row r="45" spans="2:17" x14ac:dyDescent="0.25">
      <c r="B45" s="408" t="s">
        <v>432</v>
      </c>
      <c r="C45" s="424" t="str">
        <f>VLOOKUP(B45,'Oxera 5yr beta data'!$B$7:$Q$37,12,FALSE)</f>
        <v/>
      </c>
      <c r="D45" s="200" t="str">
        <f>VLOOKUP(B45,'Oxera 5yr beta data'!$B$47:$Q$77,12,FALSE)</f>
        <v/>
      </c>
      <c r="E45" s="393"/>
      <c r="F45" s="384">
        <f>VLOOKUP(B45,'Oxera 5yr beta data'!$B$7:$Q$37,13,FALSE)</f>
        <v>0.41419977253661783</v>
      </c>
      <c r="G45" s="202">
        <f>VLOOKUP(B45,'Oxera 5yr beta data'!$B$47:$Q$77,13,FALSE)</f>
        <v>0.19562596635825105</v>
      </c>
      <c r="H45" s="393">
        <f t="shared" si="10"/>
        <v>3.8269518713599571E-2</v>
      </c>
      <c r="I45" s="384">
        <f>VLOOKUP(B45,'Oxera 5yr beta data'!$B$7:$Q$37,14,FALSE)</f>
        <v>0.24175010289438914</v>
      </c>
      <c r="J45" s="202">
        <f>VLOOKUP(B45,'Oxera 5yr beta data'!$B$47:$Q$77,14,FALSE)</f>
        <v>6.4722454666464646E-2</v>
      </c>
      <c r="K45" s="393">
        <f t="shared" si="6"/>
        <v>4.1889961380525715E-3</v>
      </c>
      <c r="L45" s="384">
        <f>VLOOKUP(B45,'Oxera 5yr beta data'!$B$7:$Q$37,15,FALSE)</f>
        <v>0.19350912659337546</v>
      </c>
      <c r="M45" s="202">
        <f>VLOOKUP(B45,'Oxera 5yr beta data'!$B$47:$Q$77,15,FALSE)</f>
        <v>5.9017827177723255E-2</v>
      </c>
      <c r="N45" s="393">
        <f t="shared" si="7"/>
        <v>3.4831039247796096E-3</v>
      </c>
      <c r="O45" s="384">
        <f>VLOOKUP(B45,'Oxera 5yr beta data'!$B$7:$Q$37,16,FALSE)</f>
        <v>0.37832385215373177</v>
      </c>
      <c r="P45" s="202">
        <f>VLOOKUP(B45,'Oxera 5yr beta data'!$B$47:$Q$77,16,FALSE)</f>
        <v>7.2743789208495044E-2</v>
      </c>
      <c r="Q45" s="393">
        <f t="shared" si="11"/>
        <v>5.2916588684099597E-3</v>
      </c>
    </row>
    <row r="46" spans="2:17" x14ac:dyDescent="0.25">
      <c r="B46" s="408" t="s">
        <v>433</v>
      </c>
      <c r="C46" s="424" t="str">
        <f>VLOOKUP(B46,'Oxera 5yr beta data'!$B$7:$Q$37,12,FALSE)</f>
        <v/>
      </c>
      <c r="D46" s="200" t="str">
        <f>VLOOKUP(B46,'Oxera 5yr beta data'!$B$47:$Q$77,12,FALSE)</f>
        <v/>
      </c>
      <c r="E46" s="393"/>
      <c r="F46" s="384" t="str">
        <f>VLOOKUP(B46,'Oxera 5yr beta data'!$B$7:$Q$37,13,FALSE)</f>
        <v/>
      </c>
      <c r="G46" s="202" t="str">
        <f>VLOOKUP(B46,'Oxera 5yr beta data'!$B$47:$Q$77,13,FALSE)</f>
        <v/>
      </c>
      <c r="H46" s="393"/>
      <c r="I46" s="384">
        <f>VLOOKUP(B46,'Oxera 5yr beta data'!$B$7:$Q$37,14,FALSE)</f>
        <v>0.6506276486371847</v>
      </c>
      <c r="J46" s="202">
        <f>VLOOKUP(B46,'Oxera 5yr beta data'!$B$47:$Q$77,14,FALSE)</f>
        <v>0.1019450159117557</v>
      </c>
      <c r="K46" s="393">
        <f t="shared" si="6"/>
        <v>1.0392786269248123E-2</v>
      </c>
      <c r="L46" s="384">
        <f>VLOOKUP(B46,'Oxera 5yr beta data'!$B$7:$Q$37,15,FALSE)</f>
        <v>0.3699058110194513</v>
      </c>
      <c r="M46" s="202">
        <f>VLOOKUP(B46,'Oxera 5yr beta data'!$B$47:$Q$77,15,FALSE)</f>
        <v>7.2086907101544445E-2</v>
      </c>
      <c r="N46" s="393">
        <f t="shared" si="7"/>
        <v>5.1965221754666988E-3</v>
      </c>
      <c r="O46" s="384">
        <f>VLOOKUP(B46,'Oxera 5yr beta data'!$B$7:$Q$37,16,FALSE)</f>
        <v>0.4454311149300339</v>
      </c>
      <c r="P46" s="202">
        <f>VLOOKUP(B46,'Oxera 5yr beta data'!$B$47:$Q$77,16,FALSE)</f>
        <v>9.015272693505709E-2</v>
      </c>
      <c r="Q46" s="393">
        <f t="shared" si="11"/>
        <v>8.1275141738269673E-3</v>
      </c>
    </row>
    <row r="47" spans="2:17" x14ac:dyDescent="0.25">
      <c r="B47" s="408" t="s">
        <v>434</v>
      </c>
      <c r="C47" s="424" t="str">
        <f>VLOOKUP(B47,'Oxera 5yr beta data'!$B$7:$Q$37,12,FALSE)</f>
        <v/>
      </c>
      <c r="D47" s="200" t="str">
        <f>VLOOKUP(B47,'Oxera 5yr beta data'!$B$47:$Q$77,12,FALSE)</f>
        <v/>
      </c>
      <c r="E47" s="393"/>
      <c r="F47" s="384" t="str">
        <f>VLOOKUP(B47,'Oxera 5yr beta data'!$B$7:$Q$37,13,FALSE)</f>
        <v/>
      </c>
      <c r="G47" s="202" t="str">
        <f>VLOOKUP(B47,'Oxera 5yr beta data'!$B$47:$Q$77,13,FALSE)</f>
        <v/>
      </c>
      <c r="H47" s="393"/>
      <c r="I47" s="384" t="str">
        <f>VLOOKUP(B47,'Oxera 5yr beta data'!$B$7:$Q$37,14,FALSE)</f>
        <v/>
      </c>
      <c r="J47" s="202" t="str">
        <f>VLOOKUP(B47,'Oxera 5yr beta data'!$B$47:$Q$77,14,FALSE)</f>
        <v/>
      </c>
      <c r="K47" s="393"/>
      <c r="L47" s="384" t="str">
        <f>VLOOKUP(B47,'Oxera 5yr beta data'!$B$7:$Q$37,15,FALSE)</f>
        <v/>
      </c>
      <c r="M47" s="202" t="str">
        <f>VLOOKUP(B47,'Oxera 5yr beta data'!$B$47:$Q$77,15,FALSE)</f>
        <v/>
      </c>
      <c r="N47" s="393"/>
      <c r="O47" s="384" t="str">
        <f>VLOOKUP(B47,'Oxera 5yr beta data'!$B$7:$Q$37,16,FALSE)</f>
        <v/>
      </c>
      <c r="P47" s="202" t="str">
        <f>VLOOKUP(B47,'Oxera 5yr beta data'!$B$47:$Q$77,16,FALSE)</f>
        <v/>
      </c>
      <c r="Q47" s="393"/>
    </row>
    <row r="48" spans="2:17" x14ac:dyDescent="0.25">
      <c r="B48" s="408" t="s">
        <v>435</v>
      </c>
      <c r="C48" s="424">
        <f>VLOOKUP(B48,'Oxera 5yr beta data'!$B$7:$Q$37,12,FALSE)</f>
        <v>0.14672745433089654</v>
      </c>
      <c r="D48" s="200">
        <f>VLOOKUP(B48,'Oxera 5yr beta data'!$B$47:$Q$77,12,FALSE)</f>
        <v>7.1195046376059876E-2</v>
      </c>
      <c r="E48" s="393">
        <f t="shared" si="9"/>
        <v>5.0687346284893162E-3</v>
      </c>
      <c r="F48" s="384">
        <f>VLOOKUP(B48,'Oxera 5yr beta data'!$B$7:$Q$37,13,FALSE)</f>
        <v>0.77780353766918731</v>
      </c>
      <c r="G48" s="202">
        <f>VLOOKUP(B48,'Oxera 5yr beta data'!$B$47:$Q$77,13,FALSE)</f>
        <v>0.11084346764516205</v>
      </c>
      <c r="H48" s="393">
        <f t="shared" si="10"/>
        <v>1.2286274319604086E-2</v>
      </c>
      <c r="I48" s="384">
        <f>VLOOKUP(B48,'Oxera 5yr beta data'!$B$7:$Q$37,14,FALSE)</f>
        <v>0.55622438142139785</v>
      </c>
      <c r="J48" s="202">
        <f>VLOOKUP(B48,'Oxera 5yr beta data'!$B$47:$Q$77,14,FALSE)</f>
        <v>5.528914894438091E-2</v>
      </c>
      <c r="K48" s="393">
        <f t="shared" si="6"/>
        <v>3.0568899909939368E-3</v>
      </c>
      <c r="L48" s="384">
        <f>VLOOKUP(B48,'Oxera 5yr beta data'!$B$7:$Q$37,15,FALSE)</f>
        <v>0.29529229500257398</v>
      </c>
      <c r="M48" s="202">
        <f>VLOOKUP(B48,'Oxera 5yr beta data'!$B$47:$Q$77,15,FALSE)</f>
        <v>8.6870867487368122E-2</v>
      </c>
      <c r="N48" s="393">
        <f t="shared" si="7"/>
        <v>7.5465476180078721E-3</v>
      </c>
      <c r="O48" s="384">
        <f>VLOOKUP(B48,'Oxera 5yr beta data'!$B$7:$Q$37,16,FALSE)</f>
        <v>0.38633022161473707</v>
      </c>
      <c r="P48" s="202">
        <f>VLOOKUP(B48,'Oxera 5yr beta data'!$B$47:$Q$77,16,FALSE)</f>
        <v>0.12134010168497099</v>
      </c>
      <c r="Q48" s="393">
        <f t="shared" ref="Q48" si="12">P48^2</f>
        <v>1.47234202769191E-2</v>
      </c>
    </row>
    <row r="49" spans="2:17" x14ac:dyDescent="0.25">
      <c r="B49" s="408" t="s">
        <v>436</v>
      </c>
      <c r="C49" s="424" t="str">
        <f>VLOOKUP(B49,'Oxera 5yr beta data'!$B$7:$Q$37,12,FALSE)</f>
        <v/>
      </c>
      <c r="D49" s="200" t="str">
        <f>VLOOKUP(B49,'Oxera 5yr beta data'!$B$47:$Q$77,12,FALSE)</f>
        <v/>
      </c>
      <c r="E49" s="393"/>
      <c r="F49" s="384" t="str">
        <f>VLOOKUP(B49,'Oxera 5yr beta data'!$B$7:$Q$37,13,FALSE)</f>
        <v/>
      </c>
      <c r="G49" s="202" t="str">
        <f>VLOOKUP(B49,'Oxera 5yr beta data'!$B$47:$Q$77,13,FALSE)</f>
        <v/>
      </c>
      <c r="H49" s="393"/>
      <c r="I49" s="384" t="str">
        <f>VLOOKUP(B49,'Oxera 5yr beta data'!$B$7:$Q$37,14,FALSE)</f>
        <v/>
      </c>
      <c r="J49" s="202" t="str">
        <f>VLOOKUP(B49,'Oxera 5yr beta data'!$B$47:$Q$77,14,FALSE)</f>
        <v/>
      </c>
      <c r="K49" s="393"/>
      <c r="L49" s="384" t="str">
        <f>VLOOKUP(B49,'Oxera 5yr beta data'!$B$7:$Q$37,15,FALSE)</f>
        <v/>
      </c>
      <c r="M49" s="202" t="str">
        <f>VLOOKUP(B49,'Oxera 5yr beta data'!$B$47:$Q$77,15,FALSE)</f>
        <v/>
      </c>
      <c r="N49" s="393"/>
      <c r="O49" s="384" t="str">
        <f>VLOOKUP(B49,'Oxera 5yr beta data'!$B$7:$Q$37,16,FALSE)</f>
        <v/>
      </c>
      <c r="P49" s="202" t="str">
        <f>VLOOKUP(B49,'Oxera 5yr beta data'!$B$47:$Q$77,16,FALSE)</f>
        <v/>
      </c>
      <c r="Q49" s="393"/>
    </row>
    <row r="50" spans="2:17" x14ac:dyDescent="0.25">
      <c r="B50" s="408" t="s">
        <v>437</v>
      </c>
      <c r="C50" s="424" t="str">
        <f>VLOOKUP(B50,'Oxera 5yr beta data'!$B$7:$Q$37,12,FALSE)</f>
        <v/>
      </c>
      <c r="D50" s="200" t="str">
        <f>VLOOKUP(B50,'Oxera 5yr beta data'!$B$47:$Q$77,12,FALSE)</f>
        <v/>
      </c>
      <c r="E50" s="393"/>
      <c r="F50" s="384" t="str">
        <f>VLOOKUP(B50,'Oxera 5yr beta data'!$B$7:$Q$37,13,FALSE)</f>
        <v/>
      </c>
      <c r="G50" s="202" t="str">
        <f>VLOOKUP(B50,'Oxera 5yr beta data'!$B$47:$Q$77,13,FALSE)</f>
        <v/>
      </c>
      <c r="H50" s="393"/>
      <c r="I50" s="384">
        <f>VLOOKUP(B50,'Oxera 5yr beta data'!$B$7:$Q$37,14,FALSE)</f>
        <v>0.54818491276894421</v>
      </c>
      <c r="J50" s="202">
        <f>VLOOKUP(B50,'Oxera 5yr beta data'!$B$47:$Q$77,14,FALSE)</f>
        <v>8.2767100499517895E-2</v>
      </c>
      <c r="K50" s="393">
        <f t="shared" si="6"/>
        <v>6.8503929250972951E-3</v>
      </c>
      <c r="L50" s="384">
        <f>VLOOKUP(B50,'Oxera 5yr beta data'!$B$7:$Q$37,15,FALSE)</f>
        <v>0.57057784930217337</v>
      </c>
      <c r="M50" s="202">
        <f>VLOOKUP(B50,'Oxera 5yr beta data'!$B$47:$Q$77,15,FALSE)</f>
        <v>5.9747826089055996E-2</v>
      </c>
      <c r="N50" s="393">
        <f t="shared" si="7"/>
        <v>3.5698027223680802E-3</v>
      </c>
      <c r="O50" s="384">
        <f>VLOOKUP(B50,'Oxera 5yr beta data'!$B$7:$Q$37,16,FALSE)</f>
        <v>0.67952557161161209</v>
      </c>
      <c r="P50" s="202">
        <f>VLOOKUP(B50,'Oxera 5yr beta data'!$B$47:$Q$77,16,FALSE)</f>
        <v>6.256759718445129E-2</v>
      </c>
      <c r="Q50" s="393">
        <f t="shared" ref="Q50:Q61" si="13">P50^2</f>
        <v>3.9147042174357567E-3</v>
      </c>
    </row>
    <row r="51" spans="2:17" x14ac:dyDescent="0.25">
      <c r="B51" s="408" t="s">
        <v>438</v>
      </c>
      <c r="C51" s="424" t="str">
        <f>VLOOKUP(B51,'Oxera 5yr beta data'!$B$7:$Q$37,12,FALSE)</f>
        <v/>
      </c>
      <c r="D51" s="200" t="str">
        <f>VLOOKUP(B51,'Oxera 5yr beta data'!$B$47:$Q$77,12,FALSE)</f>
        <v/>
      </c>
      <c r="E51" s="393"/>
      <c r="F51" s="384" t="str">
        <f>VLOOKUP(B51,'Oxera 5yr beta data'!$B$7:$Q$37,13,FALSE)</f>
        <v/>
      </c>
      <c r="G51" s="202" t="str">
        <f>VLOOKUP(B51,'Oxera 5yr beta data'!$B$47:$Q$77,13,FALSE)</f>
        <v/>
      </c>
      <c r="H51" s="393"/>
      <c r="I51" s="384">
        <f>VLOOKUP(B51,'Oxera 5yr beta data'!$B$7:$Q$37,14,FALSE)</f>
        <v>1.2599772041811044</v>
      </c>
      <c r="J51" s="202">
        <f>VLOOKUP(B51,'Oxera 5yr beta data'!$B$47:$Q$77,14,FALSE)</f>
        <v>0.17019095310832844</v>
      </c>
      <c r="K51" s="393">
        <f t="shared" si="6"/>
        <v>2.896496051992125E-2</v>
      </c>
      <c r="L51" s="384">
        <f>VLOOKUP(B51,'Oxera 5yr beta data'!$B$7:$Q$37,15,FALSE)</f>
        <v>0.46417725333712212</v>
      </c>
      <c r="M51" s="202">
        <f>VLOOKUP(B51,'Oxera 5yr beta data'!$B$47:$Q$77,15,FALSE)</f>
        <v>0.11864176442854071</v>
      </c>
      <c r="N51" s="393">
        <f t="shared" si="7"/>
        <v>1.4075868266717348E-2</v>
      </c>
      <c r="O51" s="384">
        <f>VLOOKUP(B51,'Oxera 5yr beta data'!$B$7:$Q$37,16,FALSE)</f>
        <v>0.590098626419992</v>
      </c>
      <c r="P51" s="202">
        <f>VLOOKUP(B51,'Oxera 5yr beta data'!$B$47:$Q$77,16,FALSE)</f>
        <v>0.15062935340394282</v>
      </c>
      <c r="Q51" s="393">
        <f t="shared" si="13"/>
        <v>2.2689202106889898E-2</v>
      </c>
    </row>
    <row r="52" spans="2:17" x14ac:dyDescent="0.25">
      <c r="B52" s="408" t="s">
        <v>439</v>
      </c>
      <c r="C52" s="424" t="str">
        <f>VLOOKUP(B52,'Oxera 5yr beta data'!$B$7:$Q$37,12,FALSE)</f>
        <v/>
      </c>
      <c r="D52" s="200" t="str">
        <f>VLOOKUP(B52,'Oxera 5yr beta data'!$B$47:$Q$77,12,FALSE)</f>
        <v/>
      </c>
      <c r="E52" s="393"/>
      <c r="F52" s="384">
        <f>VLOOKUP(B52,'Oxera 5yr beta data'!$B$7:$Q$37,13,FALSE)</f>
        <v>0.6459861784494616</v>
      </c>
      <c r="G52" s="202">
        <f>VLOOKUP(B52,'Oxera 5yr beta data'!$B$47:$Q$77,13,FALSE)</f>
        <v>0.18419585988943959</v>
      </c>
      <c r="H52" s="393">
        <f t="shared" si="10"/>
        <v>3.392811480041006E-2</v>
      </c>
      <c r="I52" s="384">
        <f>VLOOKUP(B52,'Oxera 5yr beta data'!$B$7:$Q$37,14,FALSE)</f>
        <v>0.45128088753546292</v>
      </c>
      <c r="J52" s="202">
        <f>VLOOKUP(B52,'Oxera 5yr beta data'!$B$47:$Q$77,14,FALSE)</f>
        <v>7.1228022942483316E-2</v>
      </c>
      <c r="K52" s="393">
        <f t="shared" si="6"/>
        <v>5.0734312522949295E-3</v>
      </c>
      <c r="L52" s="384">
        <f>VLOOKUP(B52,'Oxera 5yr beta data'!$B$7:$Q$37,15,FALSE)</f>
        <v>0.12833361976977439</v>
      </c>
      <c r="M52" s="202">
        <f>VLOOKUP(B52,'Oxera 5yr beta data'!$B$47:$Q$77,15,FALSE)</f>
        <v>0.11126055074835656</v>
      </c>
      <c r="N52" s="393">
        <f t="shared" si="7"/>
        <v>1.2378910152827625E-2</v>
      </c>
      <c r="O52" s="384">
        <f>VLOOKUP(B52,'Oxera 5yr beta data'!$B$7:$Q$37,16,FALSE)</f>
        <v>0.24105723451892616</v>
      </c>
      <c r="P52" s="202">
        <f>VLOOKUP(B52,'Oxera 5yr beta data'!$B$47:$Q$77,16,FALSE)</f>
        <v>0.13519586701546096</v>
      </c>
      <c r="Q52" s="393">
        <f t="shared" si="13"/>
        <v>1.8277922458062205E-2</v>
      </c>
    </row>
    <row r="53" spans="2:17" x14ac:dyDescent="0.25">
      <c r="B53" s="408" t="s">
        <v>441</v>
      </c>
      <c r="C53" s="424" t="str">
        <f>VLOOKUP(B53,'Oxera 5yr beta data'!$B$7:$Q$37,12,FALSE)</f>
        <v/>
      </c>
      <c r="D53" s="200" t="str">
        <f>VLOOKUP(B53,'Oxera 5yr beta data'!$B$47:$Q$77,12,FALSE)</f>
        <v/>
      </c>
      <c r="E53" s="393"/>
      <c r="F53" s="384">
        <f>VLOOKUP(B53,'Oxera 5yr beta data'!$B$7:$Q$37,13,FALSE)</f>
        <v>0.73259575910749641</v>
      </c>
      <c r="G53" s="202">
        <f>VLOOKUP(B53,'Oxera 5yr beta data'!$B$47:$Q$77,13,FALSE)</f>
        <v>0.12692179067617551</v>
      </c>
      <c r="H53" s="393">
        <f t="shared" si="10"/>
        <v>1.6109140948446912E-2</v>
      </c>
      <c r="I53" s="384">
        <f>VLOOKUP(B53,'Oxera 5yr beta data'!$B$7:$Q$37,14,FALSE)</f>
        <v>0.264973128055709</v>
      </c>
      <c r="J53" s="202">
        <f>VLOOKUP(B53,'Oxera 5yr beta data'!$B$47:$Q$77,14,FALSE)</f>
        <v>6.9137401155222072E-2</v>
      </c>
      <c r="K53" s="393">
        <f t="shared" si="6"/>
        <v>4.779980238498102E-3</v>
      </c>
      <c r="L53" s="384">
        <f>VLOOKUP(B53,'Oxera 5yr beta data'!$B$7:$Q$37,15,FALSE)</f>
        <v>0.33755848402153477</v>
      </c>
      <c r="M53" s="202">
        <f>VLOOKUP(B53,'Oxera 5yr beta data'!$B$47:$Q$77,15,FALSE)</f>
        <v>5.977275829389999E-2</v>
      </c>
      <c r="N53" s="393">
        <f t="shared" si="7"/>
        <v>3.57278263406099E-3</v>
      </c>
      <c r="O53" s="384">
        <f>VLOOKUP(B53,'Oxera 5yr beta data'!$B$7:$Q$37,16,FALSE)</f>
        <v>0.43918564915528258</v>
      </c>
      <c r="P53" s="202">
        <f>VLOOKUP(B53,'Oxera 5yr beta data'!$B$47:$Q$77,16,FALSE)</f>
        <v>7.3413654152105975E-2</v>
      </c>
      <c r="Q53" s="393">
        <f t="shared" si="13"/>
        <v>5.3895646159650267E-3</v>
      </c>
    </row>
    <row r="54" spans="2:17" x14ac:dyDescent="0.25">
      <c r="B54" s="408" t="s">
        <v>442</v>
      </c>
      <c r="C54" s="424" t="str">
        <f>VLOOKUP(B54,'Oxera 5yr beta data'!$B$7:$Q$37,12,FALSE)</f>
        <v/>
      </c>
      <c r="D54" s="200" t="str">
        <f>VLOOKUP(B54,'Oxera 5yr beta data'!$B$47:$Q$77,12,FALSE)</f>
        <v/>
      </c>
      <c r="E54" s="393"/>
      <c r="F54" s="384">
        <f>VLOOKUP(B54,'Oxera 5yr beta data'!$B$7:$Q$37,13,FALSE)</f>
        <v>1.2724088768490542</v>
      </c>
      <c r="G54" s="202">
        <f>VLOOKUP(B54,'Oxera 5yr beta data'!$B$47:$Q$77,13,FALSE)</f>
        <v>9.6812255841825567E-2</v>
      </c>
      <c r="H54" s="393">
        <f t="shared" si="10"/>
        <v>9.372612881183089E-3</v>
      </c>
      <c r="I54" s="384">
        <f>VLOOKUP(B54,'Oxera 5yr beta data'!$B$7:$Q$37,14,FALSE)</f>
        <v>0.50884712533301835</v>
      </c>
      <c r="J54" s="202">
        <f>VLOOKUP(B54,'Oxera 5yr beta data'!$B$47:$Q$77,14,FALSE)</f>
        <v>6.85395616225635E-2</v>
      </c>
      <c r="K54" s="393">
        <f t="shared" si="6"/>
        <v>4.6976715074131797E-3</v>
      </c>
      <c r="L54" s="384">
        <f>VLOOKUP(B54,'Oxera 5yr beta data'!$B$7:$Q$37,15,FALSE)</f>
        <v>0.34919137658417065</v>
      </c>
      <c r="M54" s="202">
        <f>VLOOKUP(B54,'Oxera 5yr beta data'!$B$47:$Q$77,15,FALSE)</f>
        <v>6.5760772980576074E-2</v>
      </c>
      <c r="N54" s="393">
        <f t="shared" si="7"/>
        <v>4.3244792630028643E-3</v>
      </c>
      <c r="O54" s="384"/>
      <c r="P54" s="202"/>
      <c r="Q54" s="393"/>
    </row>
    <row r="55" spans="2:17" x14ac:dyDescent="0.25">
      <c r="B55" s="408" t="s">
        <v>443</v>
      </c>
      <c r="C55" s="424" t="str">
        <f>VLOOKUP(B55,'Oxera 5yr beta data'!$B$7:$Q$37,12,FALSE)</f>
        <v/>
      </c>
      <c r="D55" s="200" t="str">
        <f>VLOOKUP(B55,'Oxera 5yr beta data'!$B$47:$Q$77,12,FALSE)</f>
        <v/>
      </c>
      <c r="E55" s="393"/>
      <c r="F55" s="384">
        <f>VLOOKUP(B55,'Oxera 5yr beta data'!$B$7:$Q$37,13,FALSE)</f>
        <v>0.13171949025689422</v>
      </c>
      <c r="G55" s="202">
        <f>VLOOKUP(B55,'Oxera 5yr beta data'!$B$47:$Q$77,13,FALSE)</f>
        <v>0.15117607806521535</v>
      </c>
      <c r="H55" s="393">
        <f t="shared" si="10"/>
        <v>2.2854206579180088E-2</v>
      </c>
      <c r="I55" s="384">
        <f>VLOOKUP(B55,'Oxera 5yr beta data'!$B$7:$Q$37,14,FALSE)</f>
        <v>0.49911571707789565</v>
      </c>
      <c r="J55" s="202">
        <f>VLOOKUP(B55,'Oxera 5yr beta data'!$B$47:$Q$77,14,FALSE)</f>
        <v>7.0325326763690341E-2</v>
      </c>
      <c r="K55" s="393">
        <f t="shared" si="6"/>
        <v>4.9456515844198213E-3</v>
      </c>
      <c r="L55" s="384">
        <f>VLOOKUP(B55,'Oxera 5yr beta data'!$B$7:$Q$37,15,FALSE)</f>
        <v>0.3382615537857297</v>
      </c>
      <c r="M55" s="202">
        <f>VLOOKUP(B55,'Oxera 5yr beta data'!$B$47:$Q$77,15,FALSE)</f>
        <v>5.7494921975108922E-2</v>
      </c>
      <c r="N55" s="393">
        <f t="shared" si="7"/>
        <v>3.3056660529238628E-3</v>
      </c>
      <c r="O55" s="384">
        <f>VLOOKUP(B55,'Oxera 5yr beta data'!$B$7:$Q$37,16,FALSE)</f>
        <v>0.38406798260990432</v>
      </c>
      <c r="P55" s="202">
        <f>VLOOKUP(B55,'Oxera 5yr beta data'!$B$47:$Q$77,16,FALSE)</f>
        <v>6.3936288222489659E-2</v>
      </c>
      <c r="Q55" s="393">
        <f t="shared" si="13"/>
        <v>4.0878489516692701E-3</v>
      </c>
    </row>
    <row r="56" spans="2:17" x14ac:dyDescent="0.25">
      <c r="B56" s="408" t="s">
        <v>444</v>
      </c>
      <c r="C56" s="424" t="str">
        <f>VLOOKUP(B56,'Oxera 5yr beta data'!$B$7:$Q$37,12,FALSE)</f>
        <v/>
      </c>
      <c r="D56" s="200" t="str">
        <f>VLOOKUP(B56,'Oxera 5yr beta data'!$B$47:$Q$77,12,FALSE)</f>
        <v/>
      </c>
      <c r="E56" s="393"/>
      <c r="F56" s="384" t="str">
        <f>VLOOKUP(B56,'Oxera 5yr beta data'!$B$7:$Q$37,13,FALSE)</f>
        <v/>
      </c>
      <c r="G56" s="202" t="str">
        <f>VLOOKUP(B56,'Oxera 5yr beta data'!$B$47:$Q$77,13,FALSE)</f>
        <v/>
      </c>
      <c r="H56" s="393"/>
      <c r="I56" s="384">
        <f>VLOOKUP(B56,'Oxera 5yr beta data'!$B$7:$Q$37,14,FALSE)</f>
        <v>0.25475206860952099</v>
      </c>
      <c r="J56" s="202">
        <f>VLOOKUP(B56,'Oxera 5yr beta data'!$B$47:$Q$77,14,FALSE)</f>
        <v>7.4260593311426079E-2</v>
      </c>
      <c r="K56" s="393">
        <f t="shared" si="6"/>
        <v>5.5146357189650198E-3</v>
      </c>
      <c r="L56" s="384">
        <f>VLOOKUP(B56,'Oxera 5yr beta data'!$B$7:$Q$37,15,FALSE)</f>
        <v>0.21048460255584625</v>
      </c>
      <c r="M56" s="202">
        <f>VLOOKUP(B56,'Oxera 5yr beta data'!$B$47:$Q$77,15,FALSE)</f>
        <v>7.7801572693894511E-2</v>
      </c>
      <c r="N56" s="393">
        <f t="shared" si="7"/>
        <v>6.0530847136433521E-3</v>
      </c>
      <c r="O56" s="384">
        <f>VLOOKUP(B56,'Oxera 5yr beta data'!$B$7:$Q$37,16,FALSE)</f>
        <v>0.2610778230573797</v>
      </c>
      <c r="P56" s="202">
        <f>VLOOKUP(B56,'Oxera 5yr beta data'!$B$47:$Q$77,16,FALSE)</f>
        <v>8.4295814654270926E-2</v>
      </c>
      <c r="Q56" s="393">
        <f t="shared" si="13"/>
        <v>7.1057843682271965E-3</v>
      </c>
    </row>
    <row r="57" spans="2:17" x14ac:dyDescent="0.25">
      <c r="B57" s="408" t="s">
        <v>446</v>
      </c>
      <c r="C57" s="424" t="str">
        <f>VLOOKUP(B57,'Oxera 5yr beta data'!$B$7:$Q$37,12,FALSE)</f>
        <v/>
      </c>
      <c r="D57" s="200" t="str">
        <f>VLOOKUP(B57,'Oxera 5yr beta data'!$B$47:$Q$77,12,FALSE)</f>
        <v/>
      </c>
      <c r="E57" s="393"/>
      <c r="F57" s="384">
        <f>VLOOKUP(B57,'Oxera 5yr beta data'!$B$7:$Q$37,13,FALSE)</f>
        <v>0.51126061998342776</v>
      </c>
      <c r="G57" s="202">
        <f>VLOOKUP(B57,'Oxera 5yr beta data'!$B$47:$Q$77,13,FALSE)</f>
        <v>4.878792675907697E-2</v>
      </c>
      <c r="H57" s="393">
        <f t="shared" si="10"/>
        <v>2.3802617974490589E-3</v>
      </c>
      <c r="I57" s="384">
        <f>VLOOKUP(B57,'Oxera 5yr beta data'!$B$7:$Q$37,14,FALSE)</f>
        <v>0.37254475927899056</v>
      </c>
      <c r="J57" s="202">
        <f>VLOOKUP(B57,'Oxera 5yr beta data'!$B$47:$Q$77,14,FALSE)</f>
        <v>4.9329005457846145E-2</v>
      </c>
      <c r="K57" s="393">
        <f t="shared" si="6"/>
        <v>2.4333507794602146E-3</v>
      </c>
      <c r="L57" s="384">
        <f>VLOOKUP(B57,'Oxera 5yr beta data'!$B$7:$Q$37,15,FALSE)</f>
        <v>0.13478746816963316</v>
      </c>
      <c r="M57" s="202">
        <f>VLOOKUP(B57,'Oxera 5yr beta data'!$B$47:$Q$77,15,FALSE)</f>
        <v>2.6939288249697321E-2</v>
      </c>
      <c r="N57" s="393">
        <f t="shared" si="7"/>
        <v>7.2572525140028013E-4</v>
      </c>
      <c r="O57" s="384">
        <f>VLOOKUP(B57,'Oxera 5yr beta data'!$B$7:$Q$37,16,FALSE)</f>
        <v>0.19108159419527326</v>
      </c>
      <c r="P57" s="202">
        <f>VLOOKUP(B57,'Oxera 5yr beta data'!$B$47:$Q$77,16,FALSE)</f>
        <v>2.8115927285145691E-2</v>
      </c>
      <c r="Q57" s="393">
        <f t="shared" si="13"/>
        <v>7.9050536710359995E-4</v>
      </c>
    </row>
    <row r="58" spans="2:17" x14ac:dyDescent="0.25">
      <c r="B58" s="408" t="s">
        <v>448</v>
      </c>
      <c r="C58" s="424" t="str">
        <f>VLOOKUP(B58,'Oxera 5yr beta data'!$B$7:$Q$37,12,FALSE)</f>
        <v/>
      </c>
      <c r="D58" s="200" t="str">
        <f>VLOOKUP(B58,'Oxera 5yr beta data'!$B$47:$Q$77,12,FALSE)</f>
        <v/>
      </c>
      <c r="E58" s="393"/>
      <c r="F58" s="384" t="str">
        <f>VLOOKUP(B58,'Oxera 5yr beta data'!$B$7:$Q$37,13,FALSE)</f>
        <v/>
      </c>
      <c r="G58" s="202" t="str">
        <f>VLOOKUP(B58,'Oxera 5yr beta data'!$B$47:$Q$77,13,FALSE)</f>
        <v/>
      </c>
      <c r="H58" s="393"/>
      <c r="I58" s="384">
        <f>VLOOKUP(B58,'Oxera 5yr beta data'!$B$7:$Q$37,14,FALSE)</f>
        <v>0.37860062116499826</v>
      </c>
      <c r="J58" s="202">
        <f>VLOOKUP(B58,'Oxera 5yr beta data'!$B$47:$Q$77,14,FALSE)</f>
        <v>6.657425804876721E-2</v>
      </c>
      <c r="K58" s="393">
        <f t="shared" si="6"/>
        <v>4.4321318347438458E-3</v>
      </c>
      <c r="L58" s="384">
        <f>VLOOKUP(B58,'Oxera 5yr beta data'!$B$7:$Q$37,15,FALSE)</f>
        <v>0.22077548753423978</v>
      </c>
      <c r="M58" s="202">
        <f>VLOOKUP(B58,'Oxera 5yr beta data'!$B$47:$Q$77,15,FALSE)</f>
        <v>7.0413570948915538E-2</v>
      </c>
      <c r="N58" s="393">
        <f t="shared" si="7"/>
        <v>4.9580709737779621E-3</v>
      </c>
      <c r="O58" s="384">
        <f>VLOOKUP(B58,'Oxera 5yr beta data'!$B$7:$Q$37,16,FALSE)</f>
        <v>0.21792131708645285</v>
      </c>
      <c r="P58" s="202">
        <f>VLOOKUP(B58,'Oxera 5yr beta data'!$B$47:$Q$77,16,FALSE)</f>
        <v>7.3992134799595918E-2</v>
      </c>
      <c r="Q58" s="393">
        <f t="shared" si="13"/>
        <v>5.4748360122015734E-3</v>
      </c>
    </row>
    <row r="59" spans="2:17" x14ac:dyDescent="0.25">
      <c r="B59" s="408" t="s">
        <v>451</v>
      </c>
      <c r="C59" s="424" t="str">
        <f>VLOOKUP(B59,'Oxera 5yr beta data'!$B$7:$Q$37,12,FALSE)</f>
        <v/>
      </c>
      <c r="D59" s="200" t="str">
        <f>VLOOKUP(B59,'Oxera 5yr beta data'!$B$47:$Q$77,12,FALSE)</f>
        <v/>
      </c>
      <c r="E59" s="393"/>
      <c r="F59" s="384">
        <f>VLOOKUP(B59,'Oxera 5yr beta data'!$B$7:$Q$37,13,FALSE)</f>
        <v>0.63571325093977571</v>
      </c>
      <c r="G59" s="202">
        <f>VLOOKUP(B59,'Oxera 5yr beta data'!$B$47:$Q$77,13,FALSE)</f>
        <v>0.20576676050018949</v>
      </c>
      <c r="H59" s="393">
        <f t="shared" si="10"/>
        <v>4.2339959726742343E-2</v>
      </c>
      <c r="I59" s="384">
        <f>VLOOKUP(B59,'Oxera 5yr beta data'!$B$7:$Q$37,14,FALSE)</f>
        <v>0.35578005990437273</v>
      </c>
      <c r="J59" s="202">
        <f>VLOOKUP(B59,'Oxera 5yr beta data'!$B$47:$Q$77,14,FALSE)</f>
        <v>9.1849433444509701E-2</v>
      </c>
      <c r="K59" s="393">
        <f t="shared" si="6"/>
        <v>8.4363184240774172E-3</v>
      </c>
      <c r="L59" s="384">
        <f>VLOOKUP(B59,'Oxera 5yr beta data'!$B$7:$Q$37,15,FALSE)</f>
        <v>0.12239425795341562</v>
      </c>
      <c r="M59" s="202">
        <f>VLOOKUP(B59,'Oxera 5yr beta data'!$B$47:$Q$77,15,FALSE)</f>
        <v>0.11002277314119266</v>
      </c>
      <c r="N59" s="393">
        <f t="shared" si="7"/>
        <v>1.2105010609678345E-2</v>
      </c>
      <c r="O59" s="384">
        <f>VLOOKUP(B59,'Oxera 5yr beta data'!$B$7:$Q$37,16,FALSE)</f>
        <v>0.48348685608670205</v>
      </c>
      <c r="P59" s="202">
        <f>VLOOKUP(B59,'Oxera 5yr beta data'!$B$47:$Q$77,16,FALSE)</f>
        <v>0.11827024658782825</v>
      </c>
      <c r="Q59" s="393">
        <f t="shared" si="13"/>
        <v>1.3987851227945701E-2</v>
      </c>
    </row>
    <row r="60" spans="2:17" x14ac:dyDescent="0.25">
      <c r="B60" s="408" t="s">
        <v>453</v>
      </c>
      <c r="C60" s="424">
        <f>VLOOKUP(B60,'Oxera 5yr beta data'!$B$7:$Q$37,12,FALSE)</f>
        <v>0.53268390970218504</v>
      </c>
      <c r="D60" s="200">
        <f>VLOOKUP(B60,'Oxera 5yr beta data'!$B$47:$Q$77,12,FALSE)</f>
        <v>0.10645208480578677</v>
      </c>
      <c r="E60" s="393">
        <f t="shared" si="9"/>
        <v>1.1332046359498419E-2</v>
      </c>
      <c r="F60" s="384">
        <f>VLOOKUP(B60,'Oxera 5yr beta data'!$B$7:$Q$37,13,FALSE)</f>
        <v>0.40790201533524323</v>
      </c>
      <c r="G60" s="202">
        <f>VLOOKUP(B60,'Oxera 5yr beta data'!$B$47:$Q$77,13,FALSE)</f>
        <v>0.13290572124300259</v>
      </c>
      <c r="H60" s="393">
        <f t="shared" si="10"/>
        <v>1.7663930739122712E-2</v>
      </c>
      <c r="I60" s="384">
        <f>VLOOKUP(B60,'Oxera 5yr beta data'!$B$7:$Q$37,14,FALSE)</f>
        <v>0.61116691728872807</v>
      </c>
      <c r="J60" s="202">
        <f>VLOOKUP(B60,'Oxera 5yr beta data'!$B$47:$Q$77,14,FALSE)</f>
        <v>6.9738034671617044E-2</v>
      </c>
      <c r="K60" s="393">
        <f t="shared" si="6"/>
        <v>4.8633934798596613E-3</v>
      </c>
      <c r="L60" s="384">
        <f>VLOOKUP(B60,'Oxera 5yr beta data'!$B$7:$Q$37,15,FALSE)</f>
        <v>0.40066067847482728</v>
      </c>
      <c r="M60" s="202">
        <f>VLOOKUP(B60,'Oxera 5yr beta data'!$B$47:$Q$77,15,FALSE)</f>
        <v>8.6613469830854592E-2</v>
      </c>
      <c r="N60" s="393">
        <f t="shared" si="7"/>
        <v>7.5018931561403584E-3</v>
      </c>
      <c r="O60" s="384">
        <f>VLOOKUP(B60,'Oxera 5yr beta data'!$B$7:$Q$37,16,FALSE)</f>
        <v>0.50993067241281131</v>
      </c>
      <c r="P60" s="202">
        <f>VLOOKUP(B60,'Oxera 5yr beta data'!$B$47:$Q$77,16,FALSE)</f>
        <v>9.2138452723371969E-2</v>
      </c>
      <c r="Q60" s="393">
        <f t="shared" si="13"/>
        <v>8.4894944702570523E-3</v>
      </c>
    </row>
    <row r="61" spans="2:17" x14ac:dyDescent="0.25">
      <c r="B61" s="407" t="s">
        <v>454</v>
      </c>
      <c r="C61" s="425" t="str">
        <f>VLOOKUP(B61,'Oxera 5yr beta data'!$B$7:$Q$37,12,FALSE)</f>
        <v/>
      </c>
      <c r="D61" s="201" t="str">
        <f>VLOOKUP(B61,'Oxera 5yr beta data'!$B$47:$Q$77,12,FALSE)</f>
        <v/>
      </c>
      <c r="E61" s="366"/>
      <c r="F61" s="401" t="str">
        <f>VLOOKUP(B61,'Oxera 5yr beta data'!$B$7:$Q$37,13,FALSE)</f>
        <v/>
      </c>
      <c r="G61" s="203" t="str">
        <f>VLOOKUP(B61,'Oxera 5yr beta data'!$B$47:$Q$77,13,FALSE)</f>
        <v/>
      </c>
      <c r="H61" s="366"/>
      <c r="I61" s="401" t="str">
        <f>VLOOKUP(B61,'Oxera 5yr beta data'!$B$7:$Q$37,14,FALSE)</f>
        <v/>
      </c>
      <c r="J61" s="203" t="str">
        <f>VLOOKUP(B61,'Oxera 5yr beta data'!$B$47:$Q$77,14,FALSE)</f>
        <v/>
      </c>
      <c r="K61" s="366"/>
      <c r="L61" s="401">
        <f>VLOOKUP(B61,'Oxera 5yr beta data'!$B$7:$Q$37,15,FALSE)</f>
        <v>0.31499264485905126</v>
      </c>
      <c r="M61" s="203">
        <f>VLOOKUP(B61,'Oxera 5yr beta data'!$B$47:$Q$77,15,FALSE)</f>
        <v>7.4312176316511228E-2</v>
      </c>
      <c r="N61" s="366">
        <f t="shared" si="7"/>
        <v>5.5222995488962518E-3</v>
      </c>
      <c r="O61" s="401">
        <f>VLOOKUP(B61,'Oxera 5yr beta data'!$B$7:$Q$37,16,FALSE)</f>
        <v>0.26574805806408003</v>
      </c>
      <c r="P61" s="203">
        <f>VLOOKUP(B61,'Oxera 5yr beta data'!$B$47:$Q$77,16,FALSE)</f>
        <v>9.4359798096574549E-2</v>
      </c>
      <c r="Q61" s="366">
        <f t="shared" si="13"/>
        <v>8.903771496826314E-3</v>
      </c>
    </row>
    <row r="62" spans="2:17" x14ac:dyDescent="0.25">
      <c r="B62" s="390" t="s">
        <v>469</v>
      </c>
      <c r="C62" s="384">
        <f t="shared" ref="C62:N62" si="14">AVERAGE(C39:C61)</f>
        <v>0.64584370781489209</v>
      </c>
      <c r="D62" s="200">
        <f t="shared" si="14"/>
        <v>0.13482991238792622</v>
      </c>
      <c r="E62" s="393">
        <f t="shared" si="14"/>
        <v>2.0890429051176797E-2</v>
      </c>
      <c r="F62" s="384">
        <f t="shared" si="14"/>
        <v>0.68084683836296622</v>
      </c>
      <c r="G62" s="200">
        <f t="shared" si="14"/>
        <v>0.15923296799573411</v>
      </c>
      <c r="H62" s="393">
        <f t="shared" si="14"/>
        <v>2.8799914726542638E-2</v>
      </c>
      <c r="I62" s="384">
        <f t="shared" si="14"/>
        <v>0.49760474356916551</v>
      </c>
      <c r="J62" s="199">
        <f t="shared" si="14"/>
        <v>8.1341549366262922E-2</v>
      </c>
      <c r="K62" s="387">
        <f t="shared" si="14"/>
        <v>7.3063492923506265E-3</v>
      </c>
      <c r="L62" s="384">
        <f t="shared" si="14"/>
        <v>0.32621791798800515</v>
      </c>
      <c r="M62" s="202">
        <f t="shared" si="14"/>
        <v>7.6733217140727589E-2</v>
      </c>
      <c r="N62" s="393">
        <f t="shared" si="14"/>
        <v>6.3466231470023548E-3</v>
      </c>
      <c r="O62" s="384">
        <f t="shared" ref="O62:Q62" si="15">AVERAGE(O39:O61)</f>
        <v>0.41397533034611872</v>
      </c>
      <c r="P62" s="202">
        <f t="shared" si="15"/>
        <v>9.1587355940910567E-2</v>
      </c>
      <c r="Q62" s="393">
        <f t="shared" si="15"/>
        <v>9.1947013155282732E-3</v>
      </c>
    </row>
    <row r="63" spans="2:17" ht="15.75" thickBot="1" x14ac:dyDescent="0.3">
      <c r="B63" s="400" t="s">
        <v>470</v>
      </c>
      <c r="C63" s="365">
        <f t="shared" ref="C63:N63" si="16">MEDIAN(C39:C61)</f>
        <v>0.66877581044256618</v>
      </c>
      <c r="D63" s="426">
        <f t="shared" si="16"/>
        <v>0.11156515120406735</v>
      </c>
      <c r="E63" s="427">
        <f t="shared" si="16"/>
        <v>1.2447344073916219E-2</v>
      </c>
      <c r="F63" s="365">
        <f t="shared" si="16"/>
        <v>0.6459861784494616</v>
      </c>
      <c r="G63" s="426">
        <f t="shared" si="16"/>
        <v>0.15145902125707608</v>
      </c>
      <c r="H63" s="427">
        <f t="shared" si="16"/>
        <v>2.2939835120151426E-2</v>
      </c>
      <c r="I63" s="365">
        <f t="shared" si="16"/>
        <v>0.49911571707789565</v>
      </c>
      <c r="J63" s="394">
        <f t="shared" si="16"/>
        <v>7.1228022942483316E-2</v>
      </c>
      <c r="K63" s="406">
        <f t="shared" si="16"/>
        <v>5.0734312522949295E-3</v>
      </c>
      <c r="L63" s="365">
        <f t="shared" si="16"/>
        <v>0.33791001890363226</v>
      </c>
      <c r="M63" s="428">
        <f t="shared" si="16"/>
        <v>7.4710569864746237E-2</v>
      </c>
      <c r="N63" s="427">
        <f t="shared" si="16"/>
        <v>5.5818279669344033E-3</v>
      </c>
      <c r="O63" s="365">
        <f t="shared" ref="O63:Q63" si="17">MEDIAN(O39:O61)</f>
        <v>0.41797535300545241</v>
      </c>
      <c r="P63" s="428">
        <f t="shared" si="17"/>
        <v>9.0849648296215779E-2</v>
      </c>
      <c r="Q63" s="427">
        <f t="shared" si="17"/>
        <v>8.2536585955461025E-3</v>
      </c>
    </row>
    <row r="64" spans="2:17" x14ac:dyDescent="0.25">
      <c r="C64" s="320"/>
      <c r="D64" s="317"/>
      <c r="E64" s="317"/>
      <c r="F64" s="320"/>
      <c r="G64" s="317"/>
      <c r="H64" s="317"/>
      <c r="I64" s="320"/>
      <c r="J64" s="317"/>
      <c r="K64" s="317"/>
      <c r="L64" s="320"/>
      <c r="M64" s="317"/>
      <c r="N64" s="317"/>
    </row>
    <row r="66" spans="2:17" s="148" customFormat="1" x14ac:dyDescent="0.25">
      <c r="B66" s="149" t="s">
        <v>477</v>
      </c>
    </row>
    <row r="68" spans="2:17" x14ac:dyDescent="0.25">
      <c r="B68" s="419" t="s">
        <v>416</v>
      </c>
      <c r="C68" s="397">
        <v>1999</v>
      </c>
      <c r="D68" s="413">
        <v>2004</v>
      </c>
      <c r="E68" s="399">
        <v>2009</v>
      </c>
      <c r="F68" s="413">
        <v>2014</v>
      </c>
      <c r="G68" s="413">
        <v>2015</v>
      </c>
      <c r="H68" s="308" t="s">
        <v>455</v>
      </c>
    </row>
    <row r="69" spans="2:17" x14ac:dyDescent="0.25">
      <c r="B69" s="311" t="s">
        <v>456</v>
      </c>
      <c r="C69" s="313">
        <f>COUNT(C78:C100)</f>
        <v>6</v>
      </c>
      <c r="D69" s="334">
        <f>COUNT(F78:F100)</f>
        <v>13</v>
      </c>
      <c r="E69" s="314">
        <f>COUNT(I78:I100)</f>
        <v>19</v>
      </c>
      <c r="F69" s="46">
        <f>COUNT(L78:L100)</f>
        <v>20</v>
      </c>
      <c r="G69" s="46">
        <f>COUNT(O78:O100)</f>
        <v>19</v>
      </c>
      <c r="H69" s="336" t="s">
        <v>457</v>
      </c>
    </row>
    <row r="70" spans="2:17" x14ac:dyDescent="0.25">
      <c r="B70" s="362" t="s">
        <v>458</v>
      </c>
      <c r="C70" s="367">
        <f>(C69/(C69-1))*_xlfn.VAR.S(C78:C100)</f>
        <v>6.9240131210572486E-2</v>
      </c>
      <c r="D70" s="386">
        <f>(D69/(D69-1))*_xlfn.VAR.S(F78:F100)</f>
        <v>8.2315621528113336E-2</v>
      </c>
      <c r="E70" s="385">
        <f>(E69/(E69-1))*_xlfn.VAR.S(I78:I100)</f>
        <v>2.4432532508951051E-2</v>
      </c>
      <c r="F70" s="386">
        <f>(F69/(F69-1))*_xlfn.VAR.S(L78:L100)</f>
        <v>1.2913071653428433E-2</v>
      </c>
      <c r="G70" s="386">
        <f>(G69/(G69-1))*_xlfn.VAR.S(O78:O100)</f>
        <v>1.3478497848894879E-2</v>
      </c>
      <c r="H70" s="336" t="s">
        <v>459</v>
      </c>
    </row>
    <row r="71" spans="2:17" ht="18.75" x14ac:dyDescent="0.35">
      <c r="B71" s="362" t="s">
        <v>460</v>
      </c>
      <c r="C71" s="367">
        <f>E101</f>
        <v>6.9986503036223793E-3</v>
      </c>
      <c r="D71" s="386">
        <f>H101</f>
        <v>6.2658875759282152E-3</v>
      </c>
      <c r="E71" s="385">
        <f>K101</f>
        <v>1.9973279813259421E-3</v>
      </c>
      <c r="F71" s="386">
        <f>N101</f>
        <v>1.4971964220895141E-3</v>
      </c>
      <c r="G71" s="386">
        <f>Q101</f>
        <v>1.7320780580136639E-3</v>
      </c>
      <c r="H71" s="336" t="s">
        <v>461</v>
      </c>
    </row>
    <row r="72" spans="2:17" x14ac:dyDescent="0.25">
      <c r="B72" s="362" t="s">
        <v>462</v>
      </c>
      <c r="C72" s="410">
        <v>0.2</v>
      </c>
      <c r="D72" s="410">
        <v>0.2</v>
      </c>
      <c r="E72" s="410">
        <v>0.2</v>
      </c>
      <c r="F72" s="410">
        <v>0.2</v>
      </c>
      <c r="G72" s="410">
        <v>0.2</v>
      </c>
      <c r="H72" s="336" t="s">
        <v>463</v>
      </c>
    </row>
    <row r="73" spans="2:17" x14ac:dyDescent="0.25">
      <c r="B73" s="315" t="s">
        <v>464</v>
      </c>
      <c r="C73" s="363">
        <f>C70*((C69+1)/C69)-C71*(1-2*C72)</f>
        <v>7.6580962896827809E-2</v>
      </c>
      <c r="D73" s="363">
        <f>D70*((D69+1)/D69)-D71*(1-2*D72)</f>
        <v>8.4888059869334356E-2</v>
      </c>
      <c r="E73" s="363">
        <f>E70*((E69+1)/E69)-E71*(1-2*E72)</f>
        <v>2.4520058483784489E-2</v>
      </c>
      <c r="F73" s="363">
        <f>F70*((F69+1)/F69)-F71*(1-2*F72)</f>
        <v>1.2660407382846147E-2</v>
      </c>
      <c r="G73" s="363">
        <f>G70*((G69+1)/G69)-G71*(1-2*G72)</f>
        <v>1.3148645637712725E-2</v>
      </c>
      <c r="H73" s="336" t="s">
        <v>465</v>
      </c>
    </row>
    <row r="74" spans="2:17" x14ac:dyDescent="0.25">
      <c r="B74" s="14" t="s">
        <v>466</v>
      </c>
      <c r="C74" s="363">
        <f t="shared" ref="C74:E74" si="18">SQRT(C73)</f>
        <v>0.27673265600002434</v>
      </c>
      <c r="D74" s="363">
        <f t="shared" si="18"/>
        <v>0.29135555575505051</v>
      </c>
      <c r="E74" s="363">
        <f t="shared" si="18"/>
        <v>0.15658881979178618</v>
      </c>
      <c r="F74" s="363">
        <f>SQRT(F73)</f>
        <v>0.11251847573996969</v>
      </c>
      <c r="G74" s="363">
        <f>SQRT(G73)</f>
        <v>0.11466754395953864</v>
      </c>
    </row>
    <row r="75" spans="2:17" ht="15.75" thickBot="1" x14ac:dyDescent="0.3"/>
    <row r="76" spans="2:17" ht="15.75" thickBot="1" x14ac:dyDescent="0.3">
      <c r="C76" s="544">
        <v>1999</v>
      </c>
      <c r="D76" s="545"/>
      <c r="E76" s="546"/>
      <c r="F76" s="544">
        <v>2004</v>
      </c>
      <c r="G76" s="545"/>
      <c r="H76" s="546"/>
      <c r="I76" s="544">
        <v>2009</v>
      </c>
      <c r="J76" s="545"/>
      <c r="K76" s="546"/>
      <c r="L76" s="544">
        <v>2014</v>
      </c>
      <c r="M76" s="545"/>
      <c r="N76" s="546"/>
      <c r="O76" s="544">
        <v>2015</v>
      </c>
      <c r="P76" s="545"/>
      <c r="Q76" s="546"/>
    </row>
    <row r="77" spans="2:17" ht="60" x14ac:dyDescent="0.25">
      <c r="B77" s="396" t="s">
        <v>467</v>
      </c>
      <c r="C77" s="409" t="s">
        <v>101</v>
      </c>
      <c r="D77" s="381" t="s">
        <v>466</v>
      </c>
      <c r="E77" s="398" t="s">
        <v>468</v>
      </c>
      <c r="F77" s="389" t="s">
        <v>101</v>
      </c>
      <c r="G77" s="422" t="s">
        <v>466</v>
      </c>
      <c r="H77" s="398" t="s">
        <v>468</v>
      </c>
      <c r="I77" s="389" t="s">
        <v>101</v>
      </c>
      <c r="J77" s="422" t="s">
        <v>466</v>
      </c>
      <c r="K77" s="398" t="s">
        <v>468</v>
      </c>
      <c r="L77" s="389" t="s">
        <v>101</v>
      </c>
      <c r="M77" s="422" t="s">
        <v>466</v>
      </c>
      <c r="N77" s="398" t="s">
        <v>468</v>
      </c>
      <c r="O77" s="389" t="s">
        <v>101</v>
      </c>
      <c r="P77" s="422" t="s">
        <v>466</v>
      </c>
      <c r="Q77" s="398" t="s">
        <v>468</v>
      </c>
    </row>
    <row r="78" spans="2:17" x14ac:dyDescent="0.25">
      <c r="B78" s="374" t="s">
        <v>423</v>
      </c>
      <c r="C78" s="424">
        <f>VLOOKUP(B78,'Oxera 5yr beta data'!$B$7:$Q$37,7,FALSE)</f>
        <v>0.60085457079257953</v>
      </c>
      <c r="D78" s="200">
        <f>VLOOKUP(B78,'Oxera 5yr beta data'!$B$47:$Q$77,7,FALSE)</f>
        <v>7.2594222799090558E-2</v>
      </c>
      <c r="E78" s="393">
        <f>D78^2</f>
        <v>5.2699211838039993E-3</v>
      </c>
      <c r="F78" s="384">
        <f>VLOOKUP(B78,'Oxera 5yr beta data'!$B$7:$Q$37,8,FALSE)</f>
        <v>0.62738274459755561</v>
      </c>
      <c r="G78" s="202">
        <f>VLOOKUP(B78,'Oxera 5yr beta data'!$B$47:$Q$77,8,FALSE)</f>
        <v>9.014482799720365E-2</v>
      </c>
      <c r="H78" s="393">
        <f>G78^2</f>
        <v>8.1260900146454314E-3</v>
      </c>
      <c r="I78" s="384">
        <f>VLOOKUP(B78,'Oxera 5yr beta data'!$B$7:$Q$37,9,FALSE)</f>
        <v>0.66697336989160805</v>
      </c>
      <c r="J78" s="202">
        <f>VLOOKUP(B78,'Oxera 5yr beta data'!$B$47:$Q$77,9,FALSE)</f>
        <v>4.3409538039298944E-2</v>
      </c>
      <c r="K78" s="393">
        <f>J78^2</f>
        <v>1.884387992785342E-3</v>
      </c>
      <c r="L78" s="384">
        <f>VLOOKUP(B78,'Oxera 5yr beta data'!$B$7:$Q$37,10,FALSE)</f>
        <v>0.40876791866538298</v>
      </c>
      <c r="M78" s="202">
        <f>VLOOKUP(B78,'Oxera 5yr beta data'!$B$47:$Q$77,10,FALSE)</f>
        <v>3.6130912735860617E-2</v>
      </c>
      <c r="N78" s="393">
        <f>M78^2</f>
        <v>1.3054428551263748E-3</v>
      </c>
      <c r="O78" s="384">
        <f>VLOOKUP(B78,'Oxera 5yr beta data'!$B$7:$Q$37,11,FALSE)</f>
        <v>0.4566243151907784</v>
      </c>
      <c r="P78" s="202">
        <f>VLOOKUP(B78,'Oxera 5yr beta data'!$B$47:$Q$77,11,FALSE)</f>
        <v>3.7072132135726112E-2</v>
      </c>
      <c r="Q78" s="393">
        <f>P78^2</f>
        <v>1.3743429810887367E-3</v>
      </c>
    </row>
    <row r="79" spans="2:17" x14ac:dyDescent="0.25">
      <c r="B79" s="408" t="s">
        <v>424</v>
      </c>
      <c r="C79" s="424" t="str">
        <f>VLOOKUP(B79,'Oxera 5yr beta data'!$B$7:$Q$37,7,FALSE)</f>
        <v/>
      </c>
      <c r="D79" s="200" t="str">
        <f>VLOOKUP(B79,'Oxera 5yr beta data'!$B$47:$Q$77,7,FALSE)</f>
        <v/>
      </c>
      <c r="E79" s="393"/>
      <c r="F79" s="384" t="str">
        <f>VLOOKUP(B79,'Oxera 5yr beta data'!$B$7:$Q$37,8,FALSE)</f>
        <v/>
      </c>
      <c r="G79" s="202" t="str">
        <f>VLOOKUP(B79,'Oxera 5yr beta data'!$B$47:$Q$77,8,FALSE)</f>
        <v/>
      </c>
      <c r="H79" s="393"/>
      <c r="I79" s="384">
        <f>VLOOKUP(B79,'Oxera 5yr beta data'!$B$7:$Q$37,9,FALSE)</f>
        <v>0.36458721518605436</v>
      </c>
      <c r="J79" s="202">
        <f>VLOOKUP(B79,'Oxera 5yr beta data'!$B$47:$Q$77,9,FALSE)</f>
        <v>5.1190540850551941E-2</v>
      </c>
      <c r="K79" s="393">
        <f t="shared" ref="K79:K99" si="19">J79^2</f>
        <v>2.6204714725720272E-3</v>
      </c>
      <c r="L79" s="384">
        <f>VLOOKUP(B79,'Oxera 5yr beta data'!$B$7:$Q$37,10,FALSE)</f>
        <v>0.44119956956865436</v>
      </c>
      <c r="M79" s="202">
        <f>VLOOKUP(B79,'Oxera 5yr beta data'!$B$47:$Q$77,10,FALSE)</f>
        <v>4.0933378277352016E-2</v>
      </c>
      <c r="N79" s="393">
        <f t="shared" ref="N79:N100" si="20">M79^2</f>
        <v>1.6755414571967939E-3</v>
      </c>
      <c r="O79" s="384">
        <f>VLOOKUP(B79,'Oxera 5yr beta data'!$B$7:$Q$37,11,FALSE)</f>
        <v>0.51330186970501279</v>
      </c>
      <c r="P79" s="202">
        <f>VLOOKUP(B79,'Oxera 5yr beta data'!$B$47:$Q$77,11,FALSE)</f>
        <v>4.6727946611474454E-2</v>
      </c>
      <c r="Q79" s="393">
        <f t="shared" ref="Q79:Q81" si="21">P79^2</f>
        <v>2.1835009945248068E-3</v>
      </c>
    </row>
    <row r="80" spans="2:17" x14ac:dyDescent="0.25">
      <c r="B80" s="408" t="s">
        <v>426</v>
      </c>
      <c r="C80" s="424">
        <f>VLOOKUP(B80,'Oxera 5yr beta data'!$B$7:$Q$37,7,FALSE)</f>
        <v>0.91227387250737479</v>
      </c>
      <c r="D80" s="200">
        <f>VLOOKUP(B80,'Oxera 5yr beta data'!$B$47:$Q$77,7,FALSE)</f>
        <v>0.10634433715757717</v>
      </c>
      <c r="E80" s="393">
        <f t="shared" ref="E80:E99" si="22">D80^2</f>
        <v>1.1309118045484448E-2</v>
      </c>
      <c r="F80" s="384">
        <f>VLOOKUP(B80,'Oxera 5yr beta data'!$B$7:$Q$37,8,FALSE)</f>
        <v>0.81510515925144389</v>
      </c>
      <c r="G80" s="202">
        <f>VLOOKUP(B80,'Oxera 5yr beta data'!$B$47:$Q$77,8,FALSE)</f>
        <v>9.463393641129611E-2</v>
      </c>
      <c r="H80" s="393">
        <f t="shared" ref="H80:H99" si="23">G80^2</f>
        <v>8.9555819206972361E-3</v>
      </c>
      <c r="I80" s="384">
        <f>VLOOKUP(B80,'Oxera 5yr beta data'!$B$7:$Q$37,9,FALSE)</f>
        <v>0.47642657993451271</v>
      </c>
      <c r="J80" s="202">
        <f>VLOOKUP(B80,'Oxera 5yr beta data'!$B$47:$Q$77,9,FALSE)</f>
        <v>5.0494804648985418E-2</v>
      </c>
      <c r="K80" s="393">
        <f t="shared" si="19"/>
        <v>2.5497252965391995E-3</v>
      </c>
      <c r="L80" s="384">
        <f>VLOOKUP(B80,'Oxera 5yr beta data'!$B$7:$Q$37,10,FALSE)</f>
        <v>0.63816963601600907</v>
      </c>
      <c r="M80" s="202">
        <f>VLOOKUP(B80,'Oxera 5yr beta data'!$B$47:$Q$77,10,FALSE)</f>
        <v>4.9926741635491274E-2</v>
      </c>
      <c r="N80" s="393">
        <f t="shared" si="20"/>
        <v>2.4926795303370978E-3</v>
      </c>
      <c r="O80" s="384">
        <f>VLOOKUP(B80,'Oxera 5yr beta data'!$B$7:$Q$37,11,FALSE)</f>
        <v>0.69833850387040464</v>
      </c>
      <c r="P80" s="202">
        <f>VLOOKUP(B80,'Oxera 5yr beta data'!$B$47:$Q$77,11,FALSE)</f>
        <v>5.2286249752563699E-2</v>
      </c>
      <c r="Q80" s="393">
        <f t="shared" si="21"/>
        <v>2.7338519131874673E-3</v>
      </c>
    </row>
    <row r="81" spans="2:17" x14ac:dyDescent="0.25">
      <c r="B81" s="408" t="s">
        <v>427</v>
      </c>
      <c r="C81" s="424">
        <f>VLOOKUP(B81,'Oxera 5yr beta data'!$B$7:$Q$37,7,FALSE)</f>
        <v>0.56148302466453237</v>
      </c>
      <c r="D81" s="200">
        <f>VLOOKUP(B81,'Oxera 5yr beta data'!$B$47:$Q$77,7,FALSE)</f>
        <v>6.683938138280987E-2</v>
      </c>
      <c r="E81" s="393">
        <f t="shared" si="22"/>
        <v>4.4675029036367105E-3</v>
      </c>
      <c r="F81" s="384">
        <f>VLOOKUP(B81,'Oxera 5yr beta data'!$B$7:$Q$37,8,FALSE)</f>
        <v>0.50362805449954218</v>
      </c>
      <c r="G81" s="202">
        <f>VLOOKUP(B81,'Oxera 5yr beta data'!$B$47:$Q$77,8,FALSE)</f>
        <v>6.4459633105057645E-2</v>
      </c>
      <c r="H81" s="393">
        <f t="shared" si="23"/>
        <v>4.1550443000386433E-3</v>
      </c>
      <c r="I81" s="384">
        <f>VLOOKUP(B81,'Oxera 5yr beta data'!$B$7:$Q$37,9,FALSE)</f>
        <v>0.42825090193926119</v>
      </c>
      <c r="J81" s="202">
        <f>VLOOKUP(B81,'Oxera 5yr beta data'!$B$47:$Q$77,9,FALSE)</f>
        <v>4.5108406985918836E-2</v>
      </c>
      <c r="K81" s="393">
        <f t="shared" si="19"/>
        <v>2.0347683808072912E-3</v>
      </c>
      <c r="L81" s="384">
        <f>VLOOKUP(B81,'Oxera 5yr beta data'!$B$7:$Q$37,10,FALSE)</f>
        <v>0.36741178343502634</v>
      </c>
      <c r="M81" s="202">
        <f>VLOOKUP(B81,'Oxera 5yr beta data'!$B$47:$Q$77,10,FALSE)</f>
        <v>3.9192773114882035E-2</v>
      </c>
      <c r="N81" s="393">
        <f t="shared" si="20"/>
        <v>1.5360734644346201E-3</v>
      </c>
      <c r="O81" s="384">
        <f>VLOOKUP(B81,'Oxera 5yr beta data'!$B$7:$Q$37,11,FALSE)</f>
        <v>0.37994669886831667</v>
      </c>
      <c r="P81" s="202">
        <f>VLOOKUP(B81,'Oxera 5yr beta data'!$B$47:$Q$77,11,FALSE)</f>
        <v>4.10705419563396E-2</v>
      </c>
      <c r="Q81" s="393">
        <f t="shared" si="21"/>
        <v>1.6867894165874513E-3</v>
      </c>
    </row>
    <row r="82" spans="2:17" x14ac:dyDescent="0.25">
      <c r="B82" s="408" t="s">
        <v>428</v>
      </c>
      <c r="C82" s="424" t="str">
        <f>VLOOKUP(B82,'Oxera 5yr beta data'!$B$7:$Q$37,7,FALSE)</f>
        <v/>
      </c>
      <c r="D82" s="200" t="str">
        <f>VLOOKUP(B82,'Oxera 5yr beta data'!$B$47:$Q$77,7,FALSE)</f>
        <v/>
      </c>
      <c r="E82" s="393"/>
      <c r="F82" s="384" t="str">
        <f>VLOOKUP(B82,'Oxera 5yr beta data'!$B$7:$Q$37,8,FALSE)</f>
        <v/>
      </c>
      <c r="G82" s="202" t="str">
        <f>VLOOKUP(B82,'Oxera 5yr beta data'!$B$47:$Q$77,8,FALSE)</f>
        <v/>
      </c>
      <c r="H82" s="393"/>
      <c r="I82" s="384" t="str">
        <f>VLOOKUP(B82,'Oxera 5yr beta data'!$B$7:$Q$37,9,FALSE)</f>
        <v/>
      </c>
      <c r="J82" s="202" t="str">
        <f>VLOOKUP(B82,'Oxera 5yr beta data'!$B$47:$Q$77,9,FALSE)</f>
        <v/>
      </c>
      <c r="K82" s="393"/>
      <c r="L82" s="384" t="str">
        <f>VLOOKUP(B82,'Oxera 5yr beta data'!$B$7:$Q$37,10,FALSE)</f>
        <v/>
      </c>
      <c r="M82" s="202" t="str">
        <f>VLOOKUP(B82,'Oxera 5yr beta data'!$B$47:$Q$77,10,FALSE)</f>
        <v/>
      </c>
      <c r="N82" s="393"/>
      <c r="O82" s="384" t="str">
        <f>VLOOKUP(B82,'Oxera 5yr beta data'!$B$7:$Q$37,11,FALSE)</f>
        <v/>
      </c>
      <c r="P82" s="202" t="str">
        <f>VLOOKUP(B82,'Oxera 5yr beta data'!$B$47:$Q$77,11,FALSE)</f>
        <v/>
      </c>
      <c r="Q82" s="393"/>
    </row>
    <row r="83" spans="2:17" x14ac:dyDescent="0.25">
      <c r="B83" s="408" t="s">
        <v>429</v>
      </c>
      <c r="C83" s="424">
        <f>VLOOKUP(B83,'Oxera 5yr beta data'!$B$7:$Q$37,7,FALSE)</f>
        <v>0.5826818785822665</v>
      </c>
      <c r="D83" s="200">
        <f>VLOOKUP(B83,'Oxera 5yr beta data'!$B$47:$Q$77,7,FALSE)</f>
        <v>0.11882837703085515</v>
      </c>
      <c r="E83" s="393">
        <f t="shared" si="22"/>
        <v>1.4120183187787063E-2</v>
      </c>
      <c r="F83" s="384">
        <f>VLOOKUP(B83,'Oxera 5yr beta data'!$B$7:$Q$37,8,FALSE)</f>
        <v>0.7553798584760214</v>
      </c>
      <c r="G83" s="202">
        <f>VLOOKUP(B83,'Oxera 5yr beta data'!$B$47:$Q$77,8,FALSE)</f>
        <v>0.11804982858016078</v>
      </c>
      <c r="H83" s="393">
        <f t="shared" si="23"/>
        <v>1.3935762027805344E-2</v>
      </c>
      <c r="I83" s="384">
        <f>VLOOKUP(B83,'Oxera 5yr beta data'!$B$7:$Q$37,9,FALSE)</f>
        <v>0.40120144022649729</v>
      </c>
      <c r="J83" s="202">
        <f>VLOOKUP(B83,'Oxera 5yr beta data'!$B$47:$Q$77,9,FALSE)</f>
        <v>3.330348864898898E-2</v>
      </c>
      <c r="K83" s="393">
        <f t="shared" si="19"/>
        <v>1.1091223561933378E-3</v>
      </c>
      <c r="L83" s="384">
        <f>VLOOKUP(B83,'Oxera 5yr beta data'!$B$7:$Q$37,10,FALSE)</f>
        <v>0.27651620870093702</v>
      </c>
      <c r="M83" s="202">
        <f>VLOOKUP(B83,'Oxera 5yr beta data'!$B$47:$Q$77,10,FALSE)</f>
        <v>2.9848822430560439E-2</v>
      </c>
      <c r="N83" s="393">
        <f t="shared" si="20"/>
        <v>8.9095220049112802E-4</v>
      </c>
      <c r="O83" s="384">
        <f>VLOOKUP(B83,'Oxera 5yr beta data'!$B$7:$Q$37,11,FALSE)</f>
        <v>0.28136210762654995</v>
      </c>
      <c r="P83" s="202">
        <f>VLOOKUP(B83,'Oxera 5yr beta data'!$B$47:$Q$77,11,FALSE)</f>
        <v>3.2997941400776006E-2</v>
      </c>
      <c r="Q83" s="393">
        <f t="shared" ref="Q83:Q85" si="24">P83^2</f>
        <v>1.0888641366890472E-3</v>
      </c>
    </row>
    <row r="84" spans="2:17" x14ac:dyDescent="0.25">
      <c r="B84" s="408" t="s">
        <v>432</v>
      </c>
      <c r="C84" s="424" t="str">
        <f>VLOOKUP(B84,'Oxera 5yr beta data'!$B$7:$Q$37,7,FALSE)</f>
        <v/>
      </c>
      <c r="D84" s="200" t="str">
        <f>VLOOKUP(B84,'Oxera 5yr beta data'!$B$47:$Q$77,7,FALSE)</f>
        <v/>
      </c>
      <c r="E84" s="393"/>
      <c r="F84" s="384">
        <f>VLOOKUP(B84,'Oxera 5yr beta data'!$B$7:$Q$37,8,FALSE)</f>
        <v>0.4535596958084176</v>
      </c>
      <c r="G84" s="202">
        <f>VLOOKUP(B84,'Oxera 5yr beta data'!$B$47:$Q$77,8,FALSE)</f>
        <v>9.5553019160023414E-2</v>
      </c>
      <c r="H84" s="393">
        <f t="shared" si="23"/>
        <v>9.1303794705958011E-3</v>
      </c>
      <c r="I84" s="384">
        <f>VLOOKUP(B84,'Oxera 5yr beta data'!$B$7:$Q$37,9,FALSE)</f>
        <v>0.27292722153789239</v>
      </c>
      <c r="J84" s="202">
        <f>VLOOKUP(B84,'Oxera 5yr beta data'!$B$47:$Q$77,9,FALSE)</f>
        <v>3.5383881691967073E-2</v>
      </c>
      <c r="K84" s="393">
        <f t="shared" si="19"/>
        <v>1.2520190835911226E-3</v>
      </c>
      <c r="L84" s="384">
        <f>VLOOKUP(B84,'Oxera 5yr beta data'!$B$7:$Q$37,10,FALSE)</f>
        <v>0.2124180514070558</v>
      </c>
      <c r="M84" s="202">
        <f>VLOOKUP(B84,'Oxera 5yr beta data'!$B$47:$Q$77,10,FALSE)</f>
        <v>2.6730849058510722E-2</v>
      </c>
      <c r="N84" s="393">
        <f t="shared" si="20"/>
        <v>7.1453829138888353E-4</v>
      </c>
      <c r="O84" s="384">
        <f>VLOOKUP(B84,'Oxera 5yr beta data'!$B$7:$Q$37,11,FALSE)</f>
        <v>0.30125391757738834</v>
      </c>
      <c r="P84" s="202">
        <f>VLOOKUP(B84,'Oxera 5yr beta data'!$B$47:$Q$77,11,FALSE)</f>
        <v>3.1154552348985433E-2</v>
      </c>
      <c r="Q84" s="393">
        <f t="shared" si="24"/>
        <v>9.7060613206567377E-4</v>
      </c>
    </row>
    <row r="85" spans="2:17" x14ac:dyDescent="0.25">
      <c r="B85" s="408" t="s">
        <v>433</v>
      </c>
      <c r="C85" s="424" t="str">
        <f>VLOOKUP(B85,'Oxera 5yr beta data'!$B$7:$Q$37,7,FALSE)</f>
        <v/>
      </c>
      <c r="D85" s="200" t="str">
        <f>VLOOKUP(B85,'Oxera 5yr beta data'!$B$47:$Q$77,7,FALSE)</f>
        <v/>
      </c>
      <c r="E85" s="393"/>
      <c r="F85" s="384" t="str">
        <f>VLOOKUP(B85,'Oxera 5yr beta data'!$B$7:$Q$37,8,FALSE)</f>
        <v/>
      </c>
      <c r="G85" s="202" t="str">
        <f>VLOOKUP(B85,'Oxera 5yr beta data'!$B$47:$Q$77,8,FALSE)</f>
        <v/>
      </c>
      <c r="H85" s="393"/>
      <c r="I85" s="384">
        <f>VLOOKUP(B85,'Oxera 5yr beta data'!$B$7:$Q$37,9,FALSE)</f>
        <v>0.48984135133343187</v>
      </c>
      <c r="J85" s="202">
        <f>VLOOKUP(B85,'Oxera 5yr beta data'!$B$47:$Q$77,9,FALSE)</f>
        <v>5.7556008306167437E-2</v>
      </c>
      <c r="K85" s="393">
        <f t="shared" si="19"/>
        <v>3.3126940921396151E-3</v>
      </c>
      <c r="L85" s="384">
        <f>VLOOKUP(B85,'Oxera 5yr beta data'!$B$7:$Q$37,10,FALSE)</f>
        <v>0.44314393928878704</v>
      </c>
      <c r="M85" s="202">
        <f>VLOOKUP(B85,'Oxera 5yr beta data'!$B$47:$Q$77,10,FALSE)</f>
        <v>3.6303362712273302E-2</v>
      </c>
      <c r="N85" s="393">
        <f t="shared" si="20"/>
        <v>1.3179341442188755E-3</v>
      </c>
      <c r="O85" s="384">
        <f>VLOOKUP(B85,'Oxera 5yr beta data'!$B$7:$Q$37,11,FALSE)</f>
        <v>0.47967914922504762</v>
      </c>
      <c r="P85" s="202">
        <f>VLOOKUP(B85,'Oxera 5yr beta data'!$B$47:$Q$77,11,FALSE)</f>
        <v>3.5791246595499739E-2</v>
      </c>
      <c r="Q85" s="393">
        <f t="shared" si="24"/>
        <v>1.2810133328598717E-3</v>
      </c>
    </row>
    <row r="86" spans="2:17" x14ac:dyDescent="0.25">
      <c r="B86" s="408" t="s">
        <v>434</v>
      </c>
      <c r="C86" s="424" t="str">
        <f>VLOOKUP(B86,'Oxera 5yr beta data'!$B$7:$Q$37,7,FALSE)</f>
        <v/>
      </c>
      <c r="D86" s="200" t="str">
        <f>VLOOKUP(B86,'Oxera 5yr beta data'!$B$47:$Q$77,7,FALSE)</f>
        <v/>
      </c>
      <c r="E86" s="393"/>
      <c r="F86" s="384" t="str">
        <f>VLOOKUP(B86,'Oxera 5yr beta data'!$B$7:$Q$37,8,FALSE)</f>
        <v/>
      </c>
      <c r="G86" s="202" t="str">
        <f>VLOOKUP(B86,'Oxera 5yr beta data'!$B$47:$Q$77,8,FALSE)</f>
        <v/>
      </c>
      <c r="H86" s="393"/>
      <c r="I86" s="384" t="str">
        <f>VLOOKUP(B86,'Oxera 5yr beta data'!$B$7:$Q$37,9,FALSE)</f>
        <v/>
      </c>
      <c r="J86" s="202" t="str">
        <f>VLOOKUP(B86,'Oxera 5yr beta data'!$B$47:$Q$77,9,FALSE)</f>
        <v/>
      </c>
      <c r="K86" s="393"/>
      <c r="L86" s="384" t="str">
        <f>VLOOKUP(B86,'Oxera 5yr beta data'!$B$7:$Q$37,10,FALSE)</f>
        <v/>
      </c>
      <c r="M86" s="202" t="str">
        <f>VLOOKUP(B86,'Oxera 5yr beta data'!$B$47:$Q$77,10,FALSE)</f>
        <v/>
      </c>
      <c r="N86" s="393"/>
      <c r="O86" s="384" t="str">
        <f>VLOOKUP(B86,'Oxera 5yr beta data'!$B$7:$Q$37,11,FALSE)</f>
        <v/>
      </c>
      <c r="P86" s="202" t="str">
        <f>VLOOKUP(B86,'Oxera 5yr beta data'!$B$47:$Q$77,11,FALSE)</f>
        <v/>
      </c>
      <c r="Q86" s="393"/>
    </row>
    <row r="87" spans="2:17" x14ac:dyDescent="0.25">
      <c r="B87" s="408" t="s">
        <v>435</v>
      </c>
      <c r="C87" s="424">
        <f>VLOOKUP(B87,'Oxera 5yr beta data'!$B$7:$Q$37,7,FALSE)</f>
        <v>0.15720263241269591</v>
      </c>
      <c r="D87" s="200">
        <f>VLOOKUP(B87,'Oxera 5yr beta data'!$B$47:$Q$77,7,FALSE)</f>
        <v>4.531790684664825E-2</v>
      </c>
      <c r="E87" s="393">
        <f t="shared" si="22"/>
        <v>2.0537126809614882E-3</v>
      </c>
      <c r="F87" s="384">
        <f>VLOOKUP(B87,'Oxera 5yr beta data'!$B$7:$Q$37,8,FALSE)</f>
        <v>0.33502329178580315</v>
      </c>
      <c r="G87" s="202">
        <f>VLOOKUP(B87,'Oxera 5yr beta data'!$B$47:$Q$77,8,FALSE)</f>
        <v>5.8960982662291724E-2</v>
      </c>
      <c r="H87" s="393">
        <f t="shared" si="23"/>
        <v>3.4763974765030653E-3</v>
      </c>
      <c r="I87" s="384">
        <f>VLOOKUP(B87,'Oxera 5yr beta data'!$B$7:$Q$37,9,FALSE)</f>
        <v>0.51613841343645628</v>
      </c>
      <c r="J87" s="202">
        <f>VLOOKUP(B87,'Oxera 5yr beta data'!$B$47:$Q$77,9,FALSE)</f>
        <v>3.2608899271946594E-2</v>
      </c>
      <c r="K87" s="393">
        <f t="shared" si="19"/>
        <v>1.0633403117279591E-3</v>
      </c>
      <c r="L87" s="384">
        <f>VLOOKUP(B87,'Oxera 5yr beta data'!$B$7:$Q$37,10,FALSE)</f>
        <v>0.31581432738386794</v>
      </c>
      <c r="M87" s="202">
        <f>VLOOKUP(B87,'Oxera 5yr beta data'!$B$47:$Q$77,10,FALSE)</f>
        <v>4.1759198672266552E-2</v>
      </c>
      <c r="N87" s="393">
        <f t="shared" si="20"/>
        <v>1.7438306737498285E-3</v>
      </c>
      <c r="O87" s="384">
        <f>VLOOKUP(B87,'Oxera 5yr beta data'!$B$7:$Q$37,11,FALSE)</f>
        <v>0.37523073391571826</v>
      </c>
      <c r="P87" s="202">
        <f>VLOOKUP(B87,'Oxera 5yr beta data'!$B$47:$Q$77,11,FALSE)</f>
        <v>4.8708859988712543E-2</v>
      </c>
      <c r="Q87" s="393">
        <f t="shared" ref="Q87" si="25">P87^2</f>
        <v>2.3725530414000018E-3</v>
      </c>
    </row>
    <row r="88" spans="2:17" x14ac:dyDescent="0.25">
      <c r="B88" s="408" t="s">
        <v>436</v>
      </c>
      <c r="C88" s="424" t="str">
        <f>VLOOKUP(B88,'Oxera 5yr beta data'!$B$7:$Q$37,7,FALSE)</f>
        <v/>
      </c>
      <c r="D88" s="200" t="str">
        <f>VLOOKUP(B88,'Oxera 5yr beta data'!$B$47:$Q$77,7,FALSE)</f>
        <v/>
      </c>
      <c r="E88" s="393"/>
      <c r="F88" s="384" t="str">
        <f>VLOOKUP(B88,'Oxera 5yr beta data'!$B$7:$Q$37,8,FALSE)</f>
        <v/>
      </c>
      <c r="G88" s="202" t="str">
        <f>VLOOKUP(B88,'Oxera 5yr beta data'!$B$47:$Q$77,8,FALSE)</f>
        <v/>
      </c>
      <c r="H88" s="393"/>
      <c r="I88" s="384" t="str">
        <f>VLOOKUP(B88,'Oxera 5yr beta data'!$B$7:$Q$37,9,FALSE)</f>
        <v/>
      </c>
      <c r="J88" s="202" t="str">
        <f>VLOOKUP(B88,'Oxera 5yr beta data'!$B$47:$Q$77,9,FALSE)</f>
        <v/>
      </c>
      <c r="K88" s="393"/>
      <c r="L88" s="384" t="str">
        <f>VLOOKUP(B88,'Oxera 5yr beta data'!$B$7:$Q$37,10,FALSE)</f>
        <v/>
      </c>
      <c r="M88" s="202" t="str">
        <f>VLOOKUP(B88,'Oxera 5yr beta data'!$B$47:$Q$77,10,FALSE)</f>
        <v/>
      </c>
      <c r="N88" s="393"/>
      <c r="O88" s="384" t="str">
        <f>VLOOKUP(B88,'Oxera 5yr beta data'!$B$7:$Q$37,11,FALSE)</f>
        <v/>
      </c>
      <c r="P88" s="202" t="str">
        <f>VLOOKUP(B88,'Oxera 5yr beta data'!$B$47:$Q$77,11,FALSE)</f>
        <v/>
      </c>
      <c r="Q88" s="393"/>
    </row>
    <row r="89" spans="2:17" x14ac:dyDescent="0.25">
      <c r="B89" s="408" t="s">
        <v>437</v>
      </c>
      <c r="C89" s="424" t="str">
        <f>VLOOKUP(B89,'Oxera 5yr beta data'!$B$7:$Q$37,7,FALSE)</f>
        <v/>
      </c>
      <c r="D89" s="200" t="str">
        <f>VLOOKUP(B89,'Oxera 5yr beta data'!$B$47:$Q$77,7,FALSE)</f>
        <v/>
      </c>
      <c r="E89" s="393"/>
      <c r="F89" s="384" t="str">
        <f>VLOOKUP(B89,'Oxera 5yr beta data'!$B$7:$Q$37,8,FALSE)</f>
        <v/>
      </c>
      <c r="G89" s="202" t="str">
        <f>VLOOKUP(B89,'Oxera 5yr beta data'!$B$47:$Q$77,8,FALSE)</f>
        <v/>
      </c>
      <c r="H89" s="393"/>
      <c r="I89" s="384">
        <f>VLOOKUP(B89,'Oxera 5yr beta data'!$B$7:$Q$37,9,FALSE)</f>
        <v>0.56874356428797701</v>
      </c>
      <c r="J89" s="202">
        <f>VLOOKUP(B89,'Oxera 5yr beta data'!$B$47:$Q$77,9,FALSE)</f>
        <v>4.2929209751273477E-2</v>
      </c>
      <c r="K89" s="393">
        <f t="shared" si="19"/>
        <v>1.8429170498688338E-3</v>
      </c>
      <c r="L89" s="384">
        <f>VLOOKUP(B89,'Oxera 5yr beta data'!$B$7:$Q$37,10,FALSE)</f>
        <v>0.51127635542178085</v>
      </c>
      <c r="M89" s="202">
        <f>VLOOKUP(B89,'Oxera 5yr beta data'!$B$47:$Q$77,10,FALSE)</f>
        <v>3.2173431409576007E-2</v>
      </c>
      <c r="N89" s="393">
        <f t="shared" si="20"/>
        <v>1.0351296886666919E-3</v>
      </c>
      <c r="O89" s="384">
        <f>VLOOKUP(B89,'Oxera 5yr beta data'!$B$7:$Q$37,11,FALSE)</f>
        <v>0.57796771075068709</v>
      </c>
      <c r="P89" s="202">
        <f>VLOOKUP(B89,'Oxera 5yr beta data'!$B$47:$Q$77,11,FALSE)</f>
        <v>3.1565040785399581E-2</v>
      </c>
      <c r="Q89" s="393">
        <f t="shared" ref="Q89:Q100" si="26">P89^2</f>
        <v>9.9635179978393908E-4</v>
      </c>
    </row>
    <row r="90" spans="2:17" x14ac:dyDescent="0.25">
      <c r="B90" s="408" t="s">
        <v>438</v>
      </c>
      <c r="C90" s="424" t="str">
        <f>VLOOKUP(B90,'Oxera 5yr beta data'!$B$7:$Q$37,7,FALSE)</f>
        <v/>
      </c>
      <c r="D90" s="200" t="str">
        <f>VLOOKUP(B90,'Oxera 5yr beta data'!$B$47:$Q$77,7,FALSE)</f>
        <v/>
      </c>
      <c r="E90" s="393"/>
      <c r="F90" s="384" t="str">
        <f>VLOOKUP(B90,'Oxera 5yr beta data'!$B$7:$Q$37,8,FALSE)</f>
        <v/>
      </c>
      <c r="G90" s="202" t="str">
        <f>VLOOKUP(B90,'Oxera 5yr beta data'!$B$47:$Q$77,8,FALSE)</f>
        <v/>
      </c>
      <c r="H90" s="393"/>
      <c r="I90" s="384">
        <f>VLOOKUP(B90,'Oxera 5yr beta data'!$B$7:$Q$37,9,FALSE)</f>
        <v>0.85326858922672066</v>
      </c>
      <c r="J90" s="202">
        <f>VLOOKUP(B90,'Oxera 5yr beta data'!$B$47:$Q$77,9,FALSE)</f>
        <v>8.443839564342738E-2</v>
      </c>
      <c r="K90" s="393">
        <f t="shared" si="19"/>
        <v>7.1298426588359762E-3</v>
      </c>
      <c r="L90" s="384">
        <f>VLOOKUP(B90,'Oxera 5yr beta data'!$B$7:$Q$37,10,FALSE)</f>
        <v>0.33907708335092285</v>
      </c>
      <c r="M90" s="202">
        <f>VLOOKUP(B90,'Oxera 5yr beta data'!$B$47:$Q$77,10,FALSE)</f>
        <v>5.6824620498178921E-2</v>
      </c>
      <c r="N90" s="393">
        <f t="shared" si="20"/>
        <v>3.2290374947620561E-3</v>
      </c>
      <c r="O90" s="384">
        <f>VLOOKUP(B90,'Oxera 5yr beta data'!$B$7:$Q$37,11,FALSE)</f>
        <v>0.31964366313168868</v>
      </c>
      <c r="P90" s="202">
        <f>VLOOKUP(B90,'Oxera 5yr beta data'!$B$47:$Q$77,11,FALSE)</f>
        <v>6.5565300767712401E-2</v>
      </c>
      <c r="Q90" s="393">
        <f t="shared" si="26"/>
        <v>4.298808664760588E-3</v>
      </c>
    </row>
    <row r="91" spans="2:17" x14ac:dyDescent="0.25">
      <c r="B91" s="408" t="s">
        <v>439</v>
      </c>
      <c r="C91" s="424" t="str">
        <f>VLOOKUP(B91,'Oxera 5yr beta data'!$B$7:$Q$37,7,FALSE)</f>
        <v/>
      </c>
      <c r="D91" s="200" t="str">
        <f>VLOOKUP(B91,'Oxera 5yr beta data'!$B$47:$Q$77,7,FALSE)</f>
        <v/>
      </c>
      <c r="E91" s="393"/>
      <c r="F91" s="384">
        <f>VLOOKUP(B91,'Oxera 5yr beta data'!$B$7:$Q$37,8,FALSE)</f>
        <v>0.51538548664412565</v>
      </c>
      <c r="G91" s="202">
        <f>VLOOKUP(B91,'Oxera 5yr beta data'!$B$47:$Q$77,8,FALSE)</f>
        <v>7.9838324675071612E-2</v>
      </c>
      <c r="H91" s="393">
        <f t="shared" si="23"/>
        <v>6.3741580869221487E-3</v>
      </c>
      <c r="I91" s="384">
        <f>VLOOKUP(B91,'Oxera 5yr beta data'!$B$7:$Q$37,9,FALSE)</f>
        <v>0.36873557066896578</v>
      </c>
      <c r="J91" s="202">
        <f>VLOOKUP(B91,'Oxera 5yr beta data'!$B$47:$Q$77,9,FALSE)</f>
        <v>3.9097360691589179E-2</v>
      </c>
      <c r="K91" s="393">
        <f t="shared" si="19"/>
        <v>1.5286036130482228E-3</v>
      </c>
      <c r="L91" s="384">
        <f>VLOOKUP(B91,'Oxera 5yr beta data'!$B$7:$Q$37,10,FALSE)</f>
        <v>0.26442863418528889</v>
      </c>
      <c r="M91" s="202">
        <f>VLOOKUP(B91,'Oxera 5yr beta data'!$B$47:$Q$77,10,FALSE)</f>
        <v>5.6146673961255063E-2</v>
      </c>
      <c r="N91" s="393">
        <f t="shared" si="20"/>
        <v>3.1524489969114774E-3</v>
      </c>
      <c r="O91" s="384">
        <f>VLOOKUP(B91,'Oxera 5yr beta data'!$B$7:$Q$37,11,FALSE)</f>
        <v>0.35398289647821807</v>
      </c>
      <c r="P91" s="202">
        <f>VLOOKUP(B91,'Oxera 5yr beta data'!$B$47:$Q$77,11,FALSE)</f>
        <v>5.9720534533568841E-2</v>
      </c>
      <c r="Q91" s="393">
        <f t="shared" si="26"/>
        <v>3.5665422449751884E-3</v>
      </c>
    </row>
    <row r="92" spans="2:17" x14ac:dyDescent="0.25">
      <c r="B92" s="408" t="s">
        <v>441</v>
      </c>
      <c r="C92" s="424" t="str">
        <f>VLOOKUP(B92,'Oxera 5yr beta data'!$B$7:$Q$37,7,FALSE)</f>
        <v/>
      </c>
      <c r="D92" s="200" t="str">
        <f>VLOOKUP(B92,'Oxera 5yr beta data'!$B$47:$Q$77,7,FALSE)</f>
        <v/>
      </c>
      <c r="E92" s="393"/>
      <c r="F92" s="384">
        <f>VLOOKUP(B92,'Oxera 5yr beta data'!$B$7:$Q$37,8,FALSE)</f>
        <v>0.55127814978715972</v>
      </c>
      <c r="G92" s="202">
        <f>VLOOKUP(B92,'Oxera 5yr beta data'!$B$47:$Q$77,8,FALSE)</f>
        <v>5.8142816620622845E-2</v>
      </c>
      <c r="H92" s="393">
        <f t="shared" si="23"/>
        <v>3.3805871245793763E-3</v>
      </c>
      <c r="I92" s="384">
        <f>VLOOKUP(B92,'Oxera 5yr beta data'!$B$7:$Q$37,9,FALSE)</f>
        <v>0.31749311825480692</v>
      </c>
      <c r="J92" s="202">
        <f>VLOOKUP(B92,'Oxera 5yr beta data'!$B$47:$Q$77,9,FALSE)</f>
        <v>3.4329157318457745E-2</v>
      </c>
      <c r="K92" s="393">
        <f t="shared" si="19"/>
        <v>1.178491042195421E-3</v>
      </c>
      <c r="L92" s="384">
        <f>VLOOKUP(B92,'Oxera 5yr beta data'!$B$7:$Q$37,10,FALSE)</f>
        <v>0.36970814040897998</v>
      </c>
      <c r="M92" s="202">
        <f>VLOOKUP(B92,'Oxera 5yr beta data'!$B$47:$Q$77,10,FALSE)</f>
        <v>2.6522471597804E-2</v>
      </c>
      <c r="N92" s="393">
        <f t="shared" si="20"/>
        <v>7.0344149965631986E-4</v>
      </c>
      <c r="O92" s="384">
        <f>VLOOKUP(B92,'Oxera 5yr beta data'!$B$7:$Q$37,11,FALSE)</f>
        <v>0.42497170097709319</v>
      </c>
      <c r="P92" s="202">
        <f>VLOOKUP(B92,'Oxera 5yr beta data'!$B$47:$Q$77,11,FALSE)</f>
        <v>2.9151891223977964E-2</v>
      </c>
      <c r="Q92" s="393">
        <f t="shared" si="26"/>
        <v>8.4983276193464343E-4</v>
      </c>
    </row>
    <row r="93" spans="2:17" x14ac:dyDescent="0.25">
      <c r="B93" s="408" t="s">
        <v>442</v>
      </c>
      <c r="C93" s="424" t="str">
        <f>VLOOKUP(B93,'Oxera 5yr beta data'!$B$7:$Q$37,7,FALSE)</f>
        <v/>
      </c>
      <c r="D93" s="200" t="str">
        <f>VLOOKUP(B93,'Oxera 5yr beta data'!$B$47:$Q$77,7,FALSE)</f>
        <v/>
      </c>
      <c r="E93" s="393"/>
      <c r="F93" s="384">
        <f>VLOOKUP(B93,'Oxera 5yr beta data'!$B$7:$Q$37,8,FALSE)</f>
        <v>1.3403739385098452</v>
      </c>
      <c r="G93" s="202">
        <f>VLOOKUP(B93,'Oxera 5yr beta data'!$B$47:$Q$77,8,FALSE)</f>
        <v>7.1773054666575645E-2</v>
      </c>
      <c r="H93" s="393">
        <f t="shared" si="23"/>
        <v>5.1513713761712557E-3</v>
      </c>
      <c r="I93" s="384">
        <f>VLOOKUP(B93,'Oxera 5yr beta data'!$B$7:$Q$37,9,FALSE)</f>
        <v>0.62909798353495816</v>
      </c>
      <c r="J93" s="202">
        <f>VLOOKUP(B93,'Oxera 5yr beta data'!$B$47:$Q$77,9,FALSE)</f>
        <v>4.3324188912585972E-2</v>
      </c>
      <c r="K93" s="393">
        <f t="shared" si="19"/>
        <v>1.8769853449334371E-3</v>
      </c>
      <c r="L93" s="384">
        <f>VLOOKUP(B93,'Oxera 5yr beta data'!$B$7:$Q$37,10,FALSE)</f>
        <v>0.48941980946312685</v>
      </c>
      <c r="M93" s="202">
        <f>VLOOKUP(B93,'Oxera 5yr beta data'!$B$47:$Q$77,10,FALSE)</f>
        <v>3.4352356070271234E-2</v>
      </c>
      <c r="N93" s="393">
        <f t="shared" si="20"/>
        <v>1.1800843675787008E-3</v>
      </c>
      <c r="O93" s="384"/>
      <c r="P93" s="202"/>
      <c r="Q93" s="393"/>
    </row>
    <row r="94" spans="2:17" x14ac:dyDescent="0.25">
      <c r="B94" s="408" t="s">
        <v>443</v>
      </c>
      <c r="C94" s="424" t="str">
        <f>VLOOKUP(B94,'Oxera 5yr beta data'!$B$7:$Q$37,7,FALSE)</f>
        <v/>
      </c>
      <c r="D94" s="200" t="str">
        <f>VLOOKUP(B94,'Oxera 5yr beta data'!$B$47:$Q$77,7,FALSE)</f>
        <v/>
      </c>
      <c r="E94" s="393"/>
      <c r="F94" s="384">
        <f>VLOOKUP(B94,'Oxera 5yr beta data'!$B$7:$Q$37,8,FALSE)</f>
        <v>0.29133322652690696</v>
      </c>
      <c r="G94" s="202">
        <f>VLOOKUP(B94,'Oxera 5yr beta data'!$B$47:$Q$77,8,FALSE)</f>
        <v>6.8980733557984356E-2</v>
      </c>
      <c r="H94" s="393">
        <f t="shared" si="23"/>
        <v>4.7583416021976287E-3</v>
      </c>
      <c r="I94" s="384">
        <f>VLOOKUP(B94,'Oxera 5yr beta data'!$B$7:$Q$37,9,FALSE)</f>
        <v>0.48923462938234796</v>
      </c>
      <c r="J94" s="202">
        <f>VLOOKUP(B94,'Oxera 5yr beta data'!$B$47:$Q$77,9,FALSE)</f>
        <v>3.4409906080163331E-2</v>
      </c>
      <c r="K94" s="393">
        <f t="shared" si="19"/>
        <v>1.1840416364456614E-3</v>
      </c>
      <c r="L94" s="384">
        <f>VLOOKUP(B94,'Oxera 5yr beta data'!$B$7:$Q$37,10,FALSE)</f>
        <v>0.32625970810059673</v>
      </c>
      <c r="M94" s="202">
        <f>VLOOKUP(B94,'Oxera 5yr beta data'!$B$47:$Q$77,10,FALSE)</f>
        <v>3.1120763615511037E-2</v>
      </c>
      <c r="N94" s="393">
        <f t="shared" si="20"/>
        <v>9.6850192801251555E-4</v>
      </c>
      <c r="O94" s="384">
        <f>VLOOKUP(B94,'Oxera 5yr beta data'!$B$7:$Q$37,11,FALSE)</f>
        <v>0.34115177703891919</v>
      </c>
      <c r="P94" s="202">
        <f>VLOOKUP(B94,'Oxera 5yr beta data'!$B$47:$Q$77,11,FALSE)</f>
        <v>3.3033419190563469E-2</v>
      </c>
      <c r="Q94" s="393">
        <f t="shared" si="26"/>
        <v>1.0912067834194868E-3</v>
      </c>
    </row>
    <row r="95" spans="2:17" x14ac:dyDescent="0.25">
      <c r="B95" s="408" t="s">
        <v>444</v>
      </c>
      <c r="C95" s="424" t="str">
        <f>VLOOKUP(B95,'Oxera 5yr beta data'!$B$7:$Q$37,7,FALSE)</f>
        <v/>
      </c>
      <c r="D95" s="200" t="str">
        <f>VLOOKUP(B95,'Oxera 5yr beta data'!$B$47:$Q$77,7,FALSE)</f>
        <v/>
      </c>
      <c r="E95" s="393"/>
      <c r="F95" s="384" t="str">
        <f>VLOOKUP(B95,'Oxera 5yr beta data'!$B$7:$Q$37,8,FALSE)</f>
        <v/>
      </c>
      <c r="G95" s="202" t="str">
        <f>VLOOKUP(B95,'Oxera 5yr beta data'!$B$47:$Q$77,8,FALSE)</f>
        <v/>
      </c>
      <c r="H95" s="393"/>
      <c r="I95" s="384">
        <f>VLOOKUP(B95,'Oxera 5yr beta data'!$B$7:$Q$37,9,FALSE)</f>
        <v>0.23057894375790572</v>
      </c>
      <c r="J95" s="202">
        <f>VLOOKUP(B95,'Oxera 5yr beta data'!$B$47:$Q$77,9,FALSE)</f>
        <v>3.8575127704708313E-2</v>
      </c>
      <c r="K95" s="393">
        <f t="shared" si="19"/>
        <v>1.4880404774345549E-3</v>
      </c>
      <c r="L95" s="384">
        <f>VLOOKUP(B95,'Oxera 5yr beta data'!$B$7:$Q$37,10,FALSE)</f>
        <v>0.2237760218491453</v>
      </c>
      <c r="M95" s="202">
        <f>VLOOKUP(B95,'Oxera 5yr beta data'!$B$47:$Q$77,10,FALSE)</f>
        <v>3.8967266820892639E-2</v>
      </c>
      <c r="N95" s="393">
        <f t="shared" si="20"/>
        <v>1.5184478834906403E-3</v>
      </c>
      <c r="O95" s="384">
        <f>VLOOKUP(B95,'Oxera 5yr beta data'!$B$7:$Q$37,11,FALSE)</f>
        <v>0.31209260561678309</v>
      </c>
      <c r="P95" s="202">
        <f>VLOOKUP(B95,'Oxera 5yr beta data'!$B$47:$Q$77,11,FALSE)</f>
        <v>3.8880265132817213E-2</v>
      </c>
      <c r="Q95" s="393">
        <f t="shared" si="26"/>
        <v>1.5116750167981619E-3</v>
      </c>
    </row>
    <row r="96" spans="2:17" x14ac:dyDescent="0.25">
      <c r="B96" s="408" t="s">
        <v>446</v>
      </c>
      <c r="C96" s="424" t="str">
        <f>VLOOKUP(B96,'Oxera 5yr beta data'!$B$7:$Q$37,7,FALSE)</f>
        <v/>
      </c>
      <c r="D96" s="200" t="str">
        <f>VLOOKUP(B96,'Oxera 5yr beta data'!$B$47:$Q$77,7,FALSE)</f>
        <v/>
      </c>
      <c r="E96" s="393"/>
      <c r="F96" s="384">
        <f>VLOOKUP(B96,'Oxera 5yr beta data'!$B$7:$Q$37,8,FALSE)</f>
        <v>0.37235548144460928</v>
      </c>
      <c r="G96" s="202">
        <f>VLOOKUP(B96,'Oxera 5yr beta data'!$B$47:$Q$77,8,FALSE)</f>
        <v>2.3792187054692365E-2</v>
      </c>
      <c r="H96" s="393">
        <f t="shared" si="23"/>
        <v>5.6606816484547091E-4</v>
      </c>
      <c r="I96" s="384">
        <f>VLOOKUP(B96,'Oxera 5yr beta data'!$B$7:$Q$37,9,FALSE)</f>
        <v>0.38321780925295629</v>
      </c>
      <c r="J96" s="202">
        <f>VLOOKUP(B96,'Oxera 5yr beta data'!$B$47:$Q$77,9,FALSE)</f>
        <v>2.5583664594619786E-2</v>
      </c>
      <c r="K96" s="393">
        <f t="shared" si="19"/>
        <v>6.5452389409000197E-4</v>
      </c>
      <c r="L96" s="384">
        <f>VLOOKUP(B96,'Oxera 5yr beta data'!$B$7:$Q$37,10,FALSE)</f>
        <v>0.2108543084439683</v>
      </c>
      <c r="M96" s="202">
        <f>VLOOKUP(B96,'Oxera 5yr beta data'!$B$47:$Q$77,10,FALSE)</f>
        <v>1.6082301367445481E-2</v>
      </c>
      <c r="N96" s="393">
        <f t="shared" si="20"/>
        <v>2.586404172733388E-4</v>
      </c>
      <c r="O96" s="384">
        <f>VLOOKUP(B96,'Oxera 5yr beta data'!$B$7:$Q$37,11,FALSE)</f>
        <v>0.23311629088871047</v>
      </c>
      <c r="P96" s="202">
        <f>VLOOKUP(B96,'Oxera 5yr beta data'!$B$47:$Q$77,11,FALSE)</f>
        <v>1.674306488591654E-2</v>
      </c>
      <c r="Q96" s="393">
        <f t="shared" si="26"/>
        <v>2.8033022177401145E-4</v>
      </c>
    </row>
    <row r="97" spans="2:17" x14ac:dyDescent="0.25">
      <c r="B97" s="408" t="s">
        <v>448</v>
      </c>
      <c r="C97" s="424" t="str">
        <f>VLOOKUP(B97,'Oxera 5yr beta data'!$B$7:$Q$37,7,FALSE)</f>
        <v/>
      </c>
      <c r="D97" s="200" t="str">
        <f>VLOOKUP(B97,'Oxera 5yr beta data'!$B$47:$Q$77,7,FALSE)</f>
        <v/>
      </c>
      <c r="E97" s="393"/>
      <c r="F97" s="384" t="str">
        <f>VLOOKUP(B97,'Oxera 5yr beta data'!$B$7:$Q$37,8,FALSE)</f>
        <v/>
      </c>
      <c r="G97" s="202" t="str">
        <f>VLOOKUP(B97,'Oxera 5yr beta data'!$B$47:$Q$77,8,FALSE)</f>
        <v/>
      </c>
      <c r="H97" s="393"/>
      <c r="I97" s="384">
        <f>VLOOKUP(B97,'Oxera 5yr beta data'!$B$7:$Q$37,9,FALSE)</f>
        <v>0.49135863394068563</v>
      </c>
      <c r="J97" s="202">
        <f>VLOOKUP(B97,'Oxera 5yr beta data'!$B$47:$Q$77,9,FALSE)</f>
        <v>3.3962240469823247E-2</v>
      </c>
      <c r="K97" s="393">
        <f t="shared" si="19"/>
        <v>1.1534337777301001E-3</v>
      </c>
      <c r="L97" s="384">
        <f>VLOOKUP(B97,'Oxera 5yr beta data'!$B$7:$Q$37,10,FALSE)</f>
        <v>0.36509018282348121</v>
      </c>
      <c r="M97" s="202">
        <f>VLOOKUP(B97,'Oxera 5yr beta data'!$B$47:$Q$77,10,FALSE)</f>
        <v>3.3040559094917814E-2</v>
      </c>
      <c r="N97" s="393">
        <f t="shared" si="20"/>
        <v>1.0916785453047562E-3</v>
      </c>
      <c r="O97" s="384">
        <f>VLOOKUP(B97,'Oxera 5yr beta data'!$B$7:$Q$37,11,FALSE)</f>
        <v>0.29652259752025062</v>
      </c>
      <c r="P97" s="202">
        <f>VLOOKUP(B97,'Oxera 5yr beta data'!$B$47:$Q$77,11,FALSE)</f>
        <v>3.3154615368586729E-2</v>
      </c>
      <c r="Q97" s="393">
        <f t="shared" si="26"/>
        <v>1.0992285202389273E-3</v>
      </c>
    </row>
    <row r="98" spans="2:17" x14ac:dyDescent="0.25">
      <c r="B98" s="408" t="s">
        <v>451</v>
      </c>
      <c r="C98" s="424" t="str">
        <f>VLOOKUP(B98,'Oxera 5yr beta data'!$B$7:$Q$37,7,FALSE)</f>
        <v/>
      </c>
      <c r="D98" s="200" t="str">
        <f>VLOOKUP(B98,'Oxera 5yr beta data'!$B$47:$Q$77,7,FALSE)</f>
        <v/>
      </c>
      <c r="E98" s="393"/>
      <c r="F98" s="384">
        <f>VLOOKUP(B98,'Oxera 5yr beta data'!$B$7:$Q$37,8,FALSE)</f>
        <v>0.51433047866419623</v>
      </c>
      <c r="G98" s="202">
        <f>VLOOKUP(B98,'Oxera 5yr beta data'!$B$47:$Q$77,8,FALSE)</f>
        <v>9.5816462492344157E-2</v>
      </c>
      <c r="H98" s="393">
        <f t="shared" si="23"/>
        <v>9.1807944845467941E-3</v>
      </c>
      <c r="I98" s="384">
        <f>VLOOKUP(B98,'Oxera 5yr beta data'!$B$7:$Q$37,9,FALSE)</f>
        <v>0.35025031200981055</v>
      </c>
      <c r="J98" s="202">
        <f>VLOOKUP(B98,'Oxera 5yr beta data'!$B$47:$Q$77,9,FALSE)</f>
        <v>5.1654889527275247E-2</v>
      </c>
      <c r="K98" s="393">
        <f t="shared" si="19"/>
        <v>2.66822761207501E-3</v>
      </c>
      <c r="L98" s="384">
        <f>VLOOKUP(B98,'Oxera 5yr beta data'!$B$7:$Q$37,10,FALSE)</f>
        <v>0.23041001070657585</v>
      </c>
      <c r="M98" s="202">
        <f>VLOOKUP(B98,'Oxera 5yr beta data'!$B$47:$Q$77,10,FALSE)</f>
        <v>5.2973759331792367E-2</v>
      </c>
      <c r="N98" s="393">
        <f t="shared" si="20"/>
        <v>2.8062191777426587E-3</v>
      </c>
      <c r="O98" s="384">
        <f>VLOOKUP(B98,'Oxera 5yr beta data'!$B$7:$Q$37,11,FALSE)</f>
        <v>0.3670886776258761</v>
      </c>
      <c r="P98" s="202">
        <f>VLOOKUP(B98,'Oxera 5yr beta data'!$B$47:$Q$77,11,FALSE)</f>
        <v>5.3155888079773755E-2</v>
      </c>
      <c r="Q98" s="393">
        <f t="shared" si="26"/>
        <v>2.8255484375494335E-3</v>
      </c>
    </row>
    <row r="99" spans="2:17" x14ac:dyDescent="0.25">
      <c r="B99" s="408" t="s">
        <v>453</v>
      </c>
      <c r="C99" s="424">
        <f>VLOOKUP(B99,'Oxera 5yr beta data'!$B$7:$Q$37,7,FALSE)</f>
        <v>0.56702858400191447</v>
      </c>
      <c r="D99" s="200">
        <f>VLOOKUP(B99,'Oxera 5yr beta data'!$B$47:$Q$77,7,FALSE)</f>
        <v>6.9075783166465551E-2</v>
      </c>
      <c r="E99" s="393">
        <f t="shared" si="22"/>
        <v>4.7714638200605656E-3</v>
      </c>
      <c r="F99" s="384">
        <f>VLOOKUP(B99,'Oxera 5yr beta data'!$B$7:$Q$37,8,FALSE)</f>
        <v>0.41273974012343839</v>
      </c>
      <c r="G99" s="202">
        <f>VLOOKUP(B99,'Oxera 5yr beta data'!$B$47:$Q$77,8,FALSE)</f>
        <v>6.5314335620280245E-2</v>
      </c>
      <c r="H99" s="393">
        <f t="shared" si="23"/>
        <v>4.2659624375186089E-3</v>
      </c>
      <c r="I99" s="384">
        <f>VLOOKUP(B99,'Oxera 5yr beta data'!$B$7:$Q$37,9,FALSE)</f>
        <v>0.62285684694618115</v>
      </c>
      <c r="J99" s="202">
        <f>VLOOKUP(B99,'Oxera 5yr beta data'!$B$47:$Q$77,9,FALSE)</f>
        <v>3.7650970135971094E-2</v>
      </c>
      <c r="K99" s="393">
        <f t="shared" si="19"/>
        <v>1.4175955521797871E-3</v>
      </c>
      <c r="L99" s="384">
        <f>VLOOKUP(B99,'Oxera 5yr beta data'!$B$7:$Q$37,10,FALSE)</f>
        <v>0.3230567001315291</v>
      </c>
      <c r="M99" s="202">
        <f>VLOOKUP(B99,'Oxera 5yr beta data'!$B$47:$Q$77,10,FALSE)</f>
        <v>3.7190706350431334E-2</v>
      </c>
      <c r="N99" s="393">
        <f t="shared" si="20"/>
        <v>1.3831486388440136E-3</v>
      </c>
      <c r="O99" s="384">
        <f>VLOOKUP(B99,'Oxera 5yr beta data'!$B$7:$Q$37,11,FALSE)</f>
        <v>0.41432550932614559</v>
      </c>
      <c r="P99" s="202">
        <f>VLOOKUP(B99,'Oxera 5yr beta data'!$B$47:$Q$77,11,FALSE)</f>
        <v>3.8636765435386473E-2</v>
      </c>
      <c r="Q99" s="393">
        <f t="shared" si="26"/>
        <v>1.4927996433090748E-3</v>
      </c>
    </row>
    <row r="100" spans="2:17" x14ac:dyDescent="0.25">
      <c r="B100" s="407" t="s">
        <v>454</v>
      </c>
      <c r="C100" s="425" t="str">
        <f>VLOOKUP(B100,'Oxera 5yr beta data'!$B$7:$Q$37,7,FALSE)</f>
        <v/>
      </c>
      <c r="D100" s="201" t="str">
        <f>VLOOKUP(B100,'Oxera 5yr beta data'!$B$47:$Q$77,7,FALSE)</f>
        <v/>
      </c>
      <c r="E100" s="366"/>
      <c r="F100" s="401" t="str">
        <f>VLOOKUP(B100,'Oxera 5yr beta data'!$B$7:$Q$37,8,FALSE)</f>
        <v/>
      </c>
      <c r="G100" s="203" t="str">
        <f>VLOOKUP(B100,'Oxera 5yr beta data'!$B$47:$Q$77,8,FALSE)</f>
        <v/>
      </c>
      <c r="H100" s="366"/>
      <c r="I100" s="401" t="str">
        <f>VLOOKUP(B100,'Oxera 5yr beta data'!$B$7:$Q$37,9,FALSE)</f>
        <v/>
      </c>
      <c r="J100" s="203" t="str">
        <f>VLOOKUP(B100,'Oxera 5yr beta data'!$B$47:$Q$77,9,FALSE)</f>
        <v/>
      </c>
      <c r="K100" s="366"/>
      <c r="L100" s="401">
        <f>VLOOKUP(B100,'Oxera 5yr beta data'!$B$7:$Q$37,10,FALSE)</f>
        <v>0.35457619427743481</v>
      </c>
      <c r="M100" s="203">
        <f>VLOOKUP(B100,'Oxera 5yr beta data'!$B$47:$Q$77,10,FALSE)</f>
        <v>3.0661982757211173E-2</v>
      </c>
      <c r="N100" s="366">
        <f t="shared" si="20"/>
        <v>9.4015718660351525E-4</v>
      </c>
      <c r="O100" s="401">
        <f>VLOOKUP(B100,'Oxera 5yr beta data'!$B$7:$Q$37,11,FALSE)</f>
        <v>0.35002411287042612</v>
      </c>
      <c r="P100" s="203">
        <f>VLOOKUP(B100,'Oxera 5yr beta data'!$B$47:$Q$77,11,FALSE)</f>
        <v>3.4722284765163529E-2</v>
      </c>
      <c r="Q100" s="366">
        <f t="shared" si="26"/>
        <v>1.2056370593131072E-3</v>
      </c>
    </row>
    <row r="101" spans="2:17" x14ac:dyDescent="0.25">
      <c r="B101" s="390" t="s">
        <v>469</v>
      </c>
      <c r="C101" s="384">
        <f t="shared" ref="C101:N101" si="27">AVERAGE(C78:C100)</f>
        <v>0.56358742716022725</v>
      </c>
      <c r="D101" s="200">
        <f t="shared" si="27"/>
        <v>7.9833334730574426E-2</v>
      </c>
      <c r="E101" s="393">
        <f t="shared" si="27"/>
        <v>6.9986503036223793E-3</v>
      </c>
      <c r="F101" s="384">
        <f t="shared" si="27"/>
        <v>0.57599040816300495</v>
      </c>
      <c r="G101" s="200">
        <f t="shared" si="27"/>
        <v>7.5804626354123425E-2</v>
      </c>
      <c r="H101" s="393">
        <f t="shared" si="27"/>
        <v>6.2658875759282152E-3</v>
      </c>
      <c r="I101" s="384">
        <f t="shared" si="27"/>
        <v>0.46953592077626471</v>
      </c>
      <c r="J101" s="200">
        <f t="shared" si="27"/>
        <v>4.2895298909143155E-2</v>
      </c>
      <c r="K101" s="393">
        <f t="shared" si="27"/>
        <v>1.9973279813259421E-3</v>
      </c>
      <c r="L101" s="384">
        <f t="shared" si="27"/>
        <v>0.35556872918142757</v>
      </c>
      <c r="M101" s="202">
        <f t="shared" si="27"/>
        <v>3.734414657562421E-2</v>
      </c>
      <c r="N101" s="393">
        <f t="shared" si="27"/>
        <v>1.4971964220895141E-3</v>
      </c>
      <c r="O101" s="384">
        <f t="shared" ref="O101:Q101" si="28">AVERAGE(O78:O100)</f>
        <v>0.39350657043179027</v>
      </c>
      <c r="P101" s="202">
        <f t="shared" si="28"/>
        <v>4.0007291629418115E-2</v>
      </c>
      <c r="Q101" s="393">
        <f t="shared" si="28"/>
        <v>1.7320780580136639E-3</v>
      </c>
    </row>
    <row r="102" spans="2:17" ht="15.75" thickBot="1" x14ac:dyDescent="0.3">
      <c r="B102" s="400" t="s">
        <v>470</v>
      </c>
      <c r="C102" s="365">
        <f t="shared" ref="C102:N102" si="29">MEDIAN(C78:C100)</f>
        <v>0.57485523129209048</v>
      </c>
      <c r="D102" s="426">
        <f t="shared" si="29"/>
        <v>7.0835002982778061E-2</v>
      </c>
      <c r="E102" s="427">
        <f t="shared" si="29"/>
        <v>5.0206925019322824E-3</v>
      </c>
      <c r="F102" s="365">
        <f t="shared" si="29"/>
        <v>0.51433047866419623</v>
      </c>
      <c r="G102" s="426">
        <f t="shared" si="29"/>
        <v>7.1773054666575645E-2</v>
      </c>
      <c r="H102" s="427">
        <f t="shared" si="29"/>
        <v>5.1513713761712557E-3</v>
      </c>
      <c r="I102" s="365">
        <f t="shared" si="29"/>
        <v>0.47642657993451271</v>
      </c>
      <c r="J102" s="426">
        <f t="shared" si="29"/>
        <v>3.9097360691589179E-2</v>
      </c>
      <c r="K102" s="427">
        <f t="shared" si="29"/>
        <v>1.5286036130482228E-3</v>
      </c>
      <c r="L102" s="365">
        <f t="shared" si="29"/>
        <v>0.34682663881417886</v>
      </c>
      <c r="M102" s="428">
        <f t="shared" si="29"/>
        <v>3.6217137724066956E-2</v>
      </c>
      <c r="N102" s="427">
        <f t="shared" si="29"/>
        <v>1.3116884996726252E-3</v>
      </c>
      <c r="O102" s="365">
        <f t="shared" ref="O102:Q102" si="30">MEDIAN(O78:O100)</f>
        <v>0.3670886776258761</v>
      </c>
      <c r="P102" s="428">
        <f t="shared" si="30"/>
        <v>3.7072132135726112E-2</v>
      </c>
      <c r="Q102" s="427">
        <f t="shared" si="30"/>
        <v>1.3743429810887367E-3</v>
      </c>
    </row>
    <row r="103" spans="2:17" x14ac:dyDescent="0.25">
      <c r="C103" s="320"/>
      <c r="D103" s="317"/>
      <c r="E103" s="317"/>
      <c r="F103" s="320"/>
      <c r="G103" s="317"/>
      <c r="H103" s="317"/>
      <c r="I103" s="320"/>
      <c r="J103" s="317"/>
      <c r="K103" s="317"/>
      <c r="L103" s="320"/>
      <c r="M103" s="317"/>
      <c r="N103" s="317"/>
    </row>
    <row r="104" spans="2:17" x14ac:dyDescent="0.25">
      <c r="C104" s="320"/>
      <c r="D104" s="317"/>
      <c r="E104" s="317"/>
      <c r="F104" s="320"/>
      <c r="G104" s="317"/>
      <c r="H104" s="317"/>
      <c r="I104" s="320"/>
      <c r="J104" s="317"/>
      <c r="K104" s="317"/>
      <c r="L104" s="320"/>
      <c r="M104" s="317"/>
      <c r="N104" s="317"/>
    </row>
    <row r="105" spans="2:17" s="148" customFormat="1" x14ac:dyDescent="0.25">
      <c r="B105" s="149" t="s">
        <v>478</v>
      </c>
    </row>
    <row r="107" spans="2:17" x14ac:dyDescent="0.25">
      <c r="B107" s="419" t="s">
        <v>416</v>
      </c>
      <c r="C107" s="397">
        <v>1999</v>
      </c>
      <c r="D107" s="413">
        <v>2004</v>
      </c>
      <c r="E107" s="399">
        <v>2009</v>
      </c>
      <c r="F107" s="413">
        <v>2014</v>
      </c>
      <c r="G107" s="413">
        <v>2015</v>
      </c>
      <c r="H107" s="308" t="s">
        <v>455</v>
      </c>
    </row>
    <row r="108" spans="2:17" x14ac:dyDescent="0.25">
      <c r="B108" s="311" t="s">
        <v>456</v>
      </c>
      <c r="C108" s="313">
        <f>COUNT(C117:C139)</f>
        <v>6</v>
      </c>
      <c r="D108" s="334">
        <f>COUNT(F117:F139)</f>
        <v>13</v>
      </c>
      <c r="E108" s="314">
        <f>COUNT(I117:I139)</f>
        <v>19</v>
      </c>
      <c r="F108" s="46">
        <f>COUNT(L117:L139)</f>
        <v>20</v>
      </c>
      <c r="G108" s="46">
        <f>COUNT(O117:O139)</f>
        <v>19</v>
      </c>
      <c r="H108" s="336" t="s">
        <v>457</v>
      </c>
    </row>
    <row r="109" spans="2:17" x14ac:dyDescent="0.25">
      <c r="B109" s="362" t="s">
        <v>458</v>
      </c>
      <c r="C109" s="367">
        <f>(C108/(C108-1))*_xlfn.VAR.S(C117:C139)</f>
        <v>0.11494868051246952</v>
      </c>
      <c r="D109" s="386">
        <f>(D108/(D108-1))*_xlfn.VAR.S(F117:F139)</f>
        <v>9.4687595121733414E-2</v>
      </c>
      <c r="E109" s="385">
        <f>(E108/(E108-1))*_xlfn.VAR.S(I117:I139)</f>
        <v>2.1492328363021077E-2</v>
      </c>
      <c r="F109" s="386">
        <f>(F108/(F108-1))*_xlfn.VAR.S(L117:L139)</f>
        <v>9.7163465150910937E-3</v>
      </c>
      <c r="G109" s="386">
        <f>(G108/(G108-1))*_xlfn.VAR.S(O117:O139)</f>
        <v>1.2731732736164325E-2</v>
      </c>
      <c r="H109" s="336" t="s">
        <v>459</v>
      </c>
    </row>
    <row r="110" spans="2:17" ht="18.75" x14ac:dyDescent="0.35">
      <c r="B110" s="362" t="s">
        <v>460</v>
      </c>
      <c r="C110" s="367">
        <f>E140</f>
        <v>1.3355339609478984E-3</v>
      </c>
      <c r="D110" s="386">
        <f>H140</f>
        <v>1.1788168900259612E-3</v>
      </c>
      <c r="E110" s="385">
        <f>K140</f>
        <v>4.156000273531476E-4</v>
      </c>
      <c r="F110" s="386">
        <f>N140</f>
        <v>2.9066316634455855E-4</v>
      </c>
      <c r="G110" s="386">
        <f>Q140</f>
        <v>3.2934329974874553E-4</v>
      </c>
      <c r="H110" s="336" t="s">
        <v>461</v>
      </c>
    </row>
    <row r="111" spans="2:17" x14ac:dyDescent="0.25">
      <c r="B111" s="362" t="s">
        <v>462</v>
      </c>
      <c r="C111" s="410">
        <v>0.2</v>
      </c>
      <c r="D111" s="410">
        <v>0.2</v>
      </c>
      <c r="E111" s="410">
        <v>0.2</v>
      </c>
      <c r="F111" s="410">
        <v>0.2</v>
      </c>
      <c r="G111" s="410">
        <v>0.2</v>
      </c>
      <c r="H111" s="336" t="s">
        <v>463</v>
      </c>
    </row>
    <row r="112" spans="2:17" x14ac:dyDescent="0.25">
      <c r="B112" s="315" t="s">
        <v>464</v>
      </c>
      <c r="C112" s="363">
        <f>C109*((C108+1)/C108)-C110*(1-2*C111)</f>
        <v>0.1333054735546457</v>
      </c>
      <c r="D112" s="363">
        <f>D109*((D108+1)/D108)-D110*(1-2*D111)</f>
        <v>0.1012639661509281</v>
      </c>
      <c r="E112" s="363">
        <f>E109*((E108+1)/E108)-E110*(1-2*E111)</f>
        <v>2.2374143523610293E-2</v>
      </c>
      <c r="F112" s="363">
        <f>F109*((F108+1)/F108)-F110*(1-2*F111)</f>
        <v>1.0027765941038913E-2</v>
      </c>
      <c r="G112" s="363">
        <f>G109*((G108+1)/G108)-G110*(1-2*G111)</f>
        <v>1.3204217952955304E-2</v>
      </c>
      <c r="H112" s="336" t="s">
        <v>465</v>
      </c>
    </row>
    <row r="113" spans="2:17" x14ac:dyDescent="0.25">
      <c r="B113" s="14" t="s">
        <v>466</v>
      </c>
      <c r="C113" s="363">
        <f t="shared" ref="C113:E113" si="31">SQRT(C112)</f>
        <v>0.36511022110404645</v>
      </c>
      <c r="D113" s="363">
        <f t="shared" si="31"/>
        <v>0.31821999646616822</v>
      </c>
      <c r="E113" s="363">
        <f t="shared" si="31"/>
        <v>0.14957989010428605</v>
      </c>
      <c r="F113" s="363">
        <f>SQRT(F112)</f>
        <v>0.10013873347031564</v>
      </c>
      <c r="G113" s="363">
        <f>SQRT(G112)</f>
        <v>0.11490960774867916</v>
      </c>
    </row>
    <row r="114" spans="2:17" ht="15.75" thickBot="1" x14ac:dyDescent="0.3"/>
    <row r="115" spans="2:17" ht="15.75" thickBot="1" x14ac:dyDescent="0.3">
      <c r="C115" s="544">
        <v>1999</v>
      </c>
      <c r="D115" s="545"/>
      <c r="E115" s="546"/>
      <c r="F115" s="544">
        <v>2004</v>
      </c>
      <c r="G115" s="545"/>
      <c r="H115" s="546"/>
      <c r="I115" s="544">
        <v>2009</v>
      </c>
      <c r="J115" s="545"/>
      <c r="K115" s="546"/>
      <c r="L115" s="544">
        <v>2014</v>
      </c>
      <c r="M115" s="545"/>
      <c r="N115" s="546"/>
      <c r="O115" s="544">
        <v>2015</v>
      </c>
      <c r="P115" s="545"/>
      <c r="Q115" s="546"/>
    </row>
    <row r="116" spans="2:17" ht="60" x14ac:dyDescent="0.25">
      <c r="B116" s="396" t="s">
        <v>467</v>
      </c>
      <c r="C116" s="409" t="s">
        <v>101</v>
      </c>
      <c r="D116" s="381" t="s">
        <v>466</v>
      </c>
      <c r="E116" s="398" t="s">
        <v>468</v>
      </c>
      <c r="F116" s="389" t="s">
        <v>101</v>
      </c>
      <c r="G116" s="422" t="s">
        <v>466</v>
      </c>
      <c r="H116" s="398" t="s">
        <v>468</v>
      </c>
      <c r="I116" s="389" t="s">
        <v>101</v>
      </c>
      <c r="J116" s="422" t="s">
        <v>466</v>
      </c>
      <c r="K116" s="398" t="s">
        <v>468</v>
      </c>
      <c r="L116" s="389" t="s">
        <v>101</v>
      </c>
      <c r="M116" s="422" t="s">
        <v>466</v>
      </c>
      <c r="N116" s="398" t="s">
        <v>468</v>
      </c>
      <c r="O116" s="389" t="s">
        <v>101</v>
      </c>
      <c r="P116" s="422" t="s">
        <v>466</v>
      </c>
      <c r="Q116" s="398" t="s">
        <v>468</v>
      </c>
    </row>
    <row r="117" spans="2:17" x14ac:dyDescent="0.25">
      <c r="B117" s="374" t="s">
        <v>423</v>
      </c>
      <c r="C117" s="424">
        <f>VLOOKUP(B117,'Oxera 5yr beta data'!$B$7:$Q$37,2,FALSE)</f>
        <v>0.63249195671169955</v>
      </c>
      <c r="D117" s="200">
        <f>VLOOKUP(B117,'Oxera 5yr beta data'!$B$47:$Q$77,2,FALSE)</f>
        <v>3.5064679721723849E-2</v>
      </c>
      <c r="E117" s="393">
        <f>D117^2</f>
        <v>1.2295317639870716E-3</v>
      </c>
      <c r="F117" s="384">
        <f>VLOOKUP(B117,'Oxera 5yr beta data'!$B$7:$Q$37,3,FALSE)</f>
        <v>0.69926917095103536</v>
      </c>
      <c r="G117" s="202">
        <f>VLOOKUP(B117,'Oxera 5yr beta data'!$B$47:$Q$77,3,FALSE)</f>
        <v>3.8105990811336213E-2</v>
      </c>
      <c r="H117" s="393">
        <f>G117^2</f>
        <v>1.4520665357136398E-3</v>
      </c>
      <c r="I117" s="384">
        <f>VLOOKUP(B117,'Oxera 5yr beta data'!$B$7:$Q$37,4,FALSE)</f>
        <v>0.69508881899826291</v>
      </c>
      <c r="J117" s="202">
        <f>VLOOKUP(B117,'Oxera 5yr beta data'!$B$47:$Q$77,4,FALSE)</f>
        <v>1.6534776157243396E-2</v>
      </c>
      <c r="K117" s="393">
        <f>J117^2</f>
        <v>2.733988225701447E-4</v>
      </c>
      <c r="L117" s="384">
        <f>VLOOKUP(B117,'Oxera 5yr beta data'!$B$7:$Q$37,5,FALSE)</f>
        <v>0.43076297845910272</v>
      </c>
      <c r="M117" s="202">
        <f>VLOOKUP(B117,'Oxera 5yr beta data'!$B$47:$Q$77,5,FALSE)</f>
        <v>1.4783542972418526E-2</v>
      </c>
      <c r="N117" s="393">
        <f>M117^2</f>
        <v>2.1855314281734518E-4</v>
      </c>
      <c r="O117" s="384">
        <f>VLOOKUP(B117,'Oxera 5yr beta data'!$B$7:$Q$37,6,FALSE)</f>
        <v>0.44697360496076832</v>
      </c>
      <c r="P117" s="202">
        <f>VLOOKUP(B117,'Oxera 5yr beta data'!$B$47:$Q$77,6,FALSE)</f>
        <v>1.4889034170265922E-2</v>
      </c>
      <c r="Q117" s="393">
        <f>P117^2</f>
        <v>2.2168333852334623E-4</v>
      </c>
    </row>
    <row r="118" spans="2:17" x14ac:dyDescent="0.25">
      <c r="B118" s="408" t="s">
        <v>424</v>
      </c>
      <c r="C118" s="424" t="str">
        <f>VLOOKUP(B118,'Oxera 5yr beta data'!$B$7:$Q$37,2,FALSE)</f>
        <v/>
      </c>
      <c r="D118" s="200" t="str">
        <f>VLOOKUP(B118,'Oxera 5yr beta data'!$B$47:$Q$77,2,FALSE)</f>
        <v/>
      </c>
      <c r="E118" s="393"/>
      <c r="F118" s="384" t="str">
        <f>VLOOKUP(B118,'Oxera 5yr beta data'!$B$7:$Q$37,3,FALSE)</f>
        <v/>
      </c>
      <c r="G118" s="202" t="str">
        <f>VLOOKUP(B118,'Oxera 5yr beta data'!$B$47:$Q$77,3,FALSE)</f>
        <v/>
      </c>
      <c r="H118" s="393"/>
      <c r="I118" s="384">
        <f>VLOOKUP(B118,'Oxera 5yr beta data'!$B$7:$Q$37,4,FALSE)</f>
        <v>0.45842462599705763</v>
      </c>
      <c r="J118" s="202">
        <f>VLOOKUP(B118,'Oxera 5yr beta data'!$B$47:$Q$77,4,FALSE)</f>
        <v>2.4748890680379526E-2</v>
      </c>
      <c r="K118" s="393">
        <f t="shared" ref="K118:K138" si="32">J118^2</f>
        <v>6.1250758990937654E-4</v>
      </c>
      <c r="L118" s="384">
        <f>VLOOKUP(B118,'Oxera 5yr beta data'!$B$7:$Q$37,5,FALSE)</f>
        <v>0.42137376979446722</v>
      </c>
      <c r="M118" s="202">
        <f>VLOOKUP(B118,'Oxera 5yr beta data'!$B$47:$Q$77,5,FALSE)</f>
        <v>2.0403998908294075E-2</v>
      </c>
      <c r="N118" s="393">
        <f t="shared" ref="N118:N139" si="33">M118^2</f>
        <v>4.1632317144966579E-4</v>
      </c>
      <c r="O118" s="384">
        <f>VLOOKUP(B118,'Oxera 5yr beta data'!$B$7:$Q$37,6,FALSE)</f>
        <v>0.45781800216622637</v>
      </c>
      <c r="P118" s="202">
        <f>VLOOKUP(B118,'Oxera 5yr beta data'!$B$47:$Q$77,6,FALSE)</f>
        <v>2.1196945070331364E-2</v>
      </c>
      <c r="Q118" s="393">
        <f t="shared" ref="Q118:Q120" si="34">P118^2</f>
        <v>4.4931048031464512E-4</v>
      </c>
    </row>
    <row r="119" spans="2:17" x14ac:dyDescent="0.25">
      <c r="B119" s="408" t="s">
        <v>426</v>
      </c>
      <c r="C119" s="424">
        <f>VLOOKUP(B119,'Oxera 5yr beta data'!$B$7:$Q$37,2,FALSE)</f>
        <v>1.0921092285865979</v>
      </c>
      <c r="D119" s="200">
        <f>VLOOKUP(B119,'Oxera 5yr beta data'!$B$47:$Q$77,2,FALSE)</f>
        <v>4.678794774461259E-2</v>
      </c>
      <c r="E119" s="393">
        <f t="shared" ref="E119:E138" si="35">D119^2</f>
        <v>2.1891120541525982E-3</v>
      </c>
      <c r="F119" s="384">
        <f>VLOOKUP(B119,'Oxera 5yr beta data'!$B$7:$Q$37,3,FALSE)</f>
        <v>0.98212267381436358</v>
      </c>
      <c r="G119" s="202">
        <f>VLOOKUP(B119,'Oxera 5yr beta data'!$B$47:$Q$77,3,FALSE)</f>
        <v>3.9584289301061185E-2</v>
      </c>
      <c r="H119" s="393">
        <f t="shared" ref="H119:H138" si="36">G119^2</f>
        <v>1.566915959470107E-3</v>
      </c>
      <c r="I119" s="384">
        <f>VLOOKUP(B119,'Oxera 5yr beta data'!$B$7:$Q$37,4,FALSE)</f>
        <v>0.56349680389295131</v>
      </c>
      <c r="J119" s="202">
        <f>VLOOKUP(B119,'Oxera 5yr beta data'!$B$47:$Q$77,4,FALSE)</f>
        <v>2.2563555145718513E-2</v>
      </c>
      <c r="K119" s="393">
        <f t="shared" si="32"/>
        <v>5.0911402081388042E-4</v>
      </c>
      <c r="L119" s="384">
        <f>VLOOKUP(B119,'Oxera 5yr beta data'!$B$7:$Q$37,5,FALSE)</f>
        <v>0.61287824487326348</v>
      </c>
      <c r="M119" s="202">
        <f>VLOOKUP(B119,'Oxera 5yr beta data'!$B$47:$Q$77,5,FALSE)</f>
        <v>2.3681388311605031E-2</v>
      </c>
      <c r="N119" s="393">
        <f t="shared" si="33"/>
        <v>5.6080815236502336E-4</v>
      </c>
      <c r="O119" s="384">
        <f>VLOOKUP(B119,'Oxera 5yr beta data'!$B$7:$Q$37,6,FALSE)</f>
        <v>0.6952534782810007</v>
      </c>
      <c r="P119" s="202">
        <f>VLOOKUP(B119,'Oxera 5yr beta data'!$B$47:$Q$77,6,FALSE)</f>
        <v>2.4563175455288529E-2</v>
      </c>
      <c r="Q119" s="393">
        <f t="shared" si="34"/>
        <v>6.0334958844728882E-4</v>
      </c>
    </row>
    <row r="120" spans="2:17" x14ac:dyDescent="0.25">
      <c r="B120" s="408" t="s">
        <v>427</v>
      </c>
      <c r="C120" s="424">
        <f>VLOOKUP(B120,'Oxera 5yr beta data'!$B$7:$Q$37,2,FALSE)</f>
        <v>0.43118933979785551</v>
      </c>
      <c r="D120" s="200">
        <f>VLOOKUP(B120,'Oxera 5yr beta data'!$B$47:$Q$77,2,FALSE)</f>
        <v>3.0364088025359857E-2</v>
      </c>
      <c r="E120" s="393">
        <f t="shared" si="35"/>
        <v>9.2197784161180188E-4</v>
      </c>
      <c r="F120" s="384">
        <f>VLOOKUP(B120,'Oxera 5yr beta data'!$B$7:$Q$37,3,FALSE)</f>
        <v>0.4995914497987019</v>
      </c>
      <c r="G120" s="202">
        <f>VLOOKUP(B120,'Oxera 5yr beta data'!$B$47:$Q$77,3,FALSE)</f>
        <v>2.5665904574732556E-2</v>
      </c>
      <c r="H120" s="393">
        <f t="shared" si="36"/>
        <v>6.5873865763927753E-4</v>
      </c>
      <c r="I120" s="384">
        <f>VLOOKUP(B120,'Oxera 5yr beta data'!$B$7:$Q$37,4,FALSE)</f>
        <v>0.45591542503177224</v>
      </c>
      <c r="J120" s="202">
        <f>VLOOKUP(B120,'Oxera 5yr beta data'!$B$47:$Q$77,4,FALSE)</f>
        <v>1.7493428686939136E-2</v>
      </c>
      <c r="K120" s="393">
        <f t="shared" si="32"/>
        <v>3.0602004722502511E-4</v>
      </c>
      <c r="L120" s="384">
        <f>VLOOKUP(B120,'Oxera 5yr beta data'!$B$7:$Q$37,5,FALSE)</f>
        <v>0.37006925258272355</v>
      </c>
      <c r="M120" s="202">
        <f>VLOOKUP(B120,'Oxera 5yr beta data'!$B$47:$Q$77,5,FALSE)</f>
        <v>1.6905059490729041E-2</v>
      </c>
      <c r="N120" s="393">
        <f t="shared" si="33"/>
        <v>2.8578103638508801E-4</v>
      </c>
      <c r="O120" s="384">
        <f>VLOOKUP(B120,'Oxera 5yr beta data'!$B$7:$Q$37,6,FALSE)</f>
        <v>0.36317181719521485</v>
      </c>
      <c r="P120" s="202">
        <f>VLOOKUP(B120,'Oxera 5yr beta data'!$B$47:$Q$77,6,FALSE)</f>
        <v>1.7754376007947128E-2</v>
      </c>
      <c r="Q120" s="393">
        <f t="shared" si="34"/>
        <v>3.1521786743156859E-4</v>
      </c>
    </row>
    <row r="121" spans="2:17" x14ac:dyDescent="0.25">
      <c r="B121" s="408" t="s">
        <v>428</v>
      </c>
      <c r="C121" s="424" t="str">
        <f>VLOOKUP(B121,'Oxera 5yr beta data'!$B$7:$Q$37,2,FALSE)</f>
        <v/>
      </c>
      <c r="D121" s="200" t="str">
        <f>VLOOKUP(B121,'Oxera 5yr beta data'!$B$47:$Q$77,2,FALSE)</f>
        <v/>
      </c>
      <c r="E121" s="393"/>
      <c r="F121" s="384" t="str">
        <f>VLOOKUP(B121,'Oxera 5yr beta data'!$B$7:$Q$37,3,FALSE)</f>
        <v/>
      </c>
      <c r="G121" s="202" t="str">
        <f>VLOOKUP(B121,'Oxera 5yr beta data'!$B$47:$Q$77,3,FALSE)</f>
        <v/>
      </c>
      <c r="H121" s="393"/>
      <c r="I121" s="384" t="str">
        <f>VLOOKUP(B121,'Oxera 5yr beta data'!$B$7:$Q$37,4,FALSE)</f>
        <v/>
      </c>
      <c r="J121" s="202" t="str">
        <f>VLOOKUP(B121,'Oxera 5yr beta data'!$B$47:$Q$77,4,FALSE)</f>
        <v/>
      </c>
      <c r="K121" s="393"/>
      <c r="L121" s="384" t="str">
        <f>VLOOKUP(B121,'Oxera 5yr beta data'!$B$7:$Q$37,5,FALSE)</f>
        <v/>
      </c>
      <c r="M121" s="202" t="str">
        <f>VLOOKUP(B121,'Oxera 5yr beta data'!$B$47:$Q$77,5,FALSE)</f>
        <v/>
      </c>
      <c r="N121" s="393"/>
      <c r="O121" s="384" t="str">
        <f>VLOOKUP(B121,'Oxera 5yr beta data'!$B$7:$Q$37,6,FALSE)</f>
        <v/>
      </c>
      <c r="P121" s="202" t="str">
        <f>VLOOKUP(B121,'Oxera 5yr beta data'!$B$47:$Q$77,6,FALSE)</f>
        <v/>
      </c>
      <c r="Q121" s="393"/>
    </row>
    <row r="122" spans="2:17" x14ac:dyDescent="0.25">
      <c r="B122" s="408" t="s">
        <v>429</v>
      </c>
      <c r="C122" s="424">
        <f>VLOOKUP(B122,'Oxera 5yr beta data'!$B$7:$Q$37,2,FALSE)</f>
        <v>0.40444387219553229</v>
      </c>
      <c r="D122" s="200">
        <f>VLOOKUP(B122,'Oxera 5yr beta data'!$B$47:$Q$77,2,FALSE)</f>
        <v>4.6774713654818736E-2</v>
      </c>
      <c r="E122" s="393">
        <f t="shared" si="35"/>
        <v>2.1878738374902862E-3</v>
      </c>
      <c r="F122" s="384">
        <f>VLOOKUP(B122,'Oxera 5yr beta data'!$B$7:$Q$37,3,FALSE)</f>
        <v>0.71662006487208163</v>
      </c>
      <c r="G122" s="202">
        <f>VLOOKUP(B122,'Oxera 5yr beta data'!$B$47:$Q$77,3,FALSE)</f>
        <v>5.2653987047024745E-2</v>
      </c>
      <c r="H122" s="393">
        <f t="shared" si="36"/>
        <v>2.7724423519482496E-3</v>
      </c>
      <c r="I122" s="384">
        <f>VLOOKUP(B122,'Oxera 5yr beta data'!$B$7:$Q$37,4,FALSE)</f>
        <v>0.37215262122870468</v>
      </c>
      <c r="J122" s="202">
        <f>VLOOKUP(B122,'Oxera 5yr beta data'!$B$47:$Q$77,4,FALSE)</f>
        <v>1.5405026755031147E-2</v>
      </c>
      <c r="K122" s="393">
        <f t="shared" si="32"/>
        <v>2.3731484932322549E-4</v>
      </c>
      <c r="L122" s="384">
        <f>VLOOKUP(B122,'Oxera 5yr beta data'!$B$7:$Q$37,5,FALSE)</f>
        <v>0.26460696255733573</v>
      </c>
      <c r="M122" s="202">
        <f>VLOOKUP(B122,'Oxera 5yr beta data'!$B$47:$Q$77,5,FALSE)</f>
        <v>1.2907151426162651E-2</v>
      </c>
      <c r="N122" s="393">
        <f t="shared" si="33"/>
        <v>1.6659455793789255E-4</v>
      </c>
      <c r="O122" s="384">
        <f>VLOOKUP(B122,'Oxera 5yr beta data'!$B$7:$Q$37,6,FALSE)</f>
        <v>0.28291239187829575</v>
      </c>
      <c r="P122" s="202">
        <f>VLOOKUP(B122,'Oxera 5yr beta data'!$B$47:$Q$77,6,FALSE)</f>
        <v>1.4121861043026816E-2</v>
      </c>
      <c r="Q122" s="393">
        <f t="shared" ref="Q122:Q124" si="37">P122^2</f>
        <v>1.9942695931855843E-4</v>
      </c>
    </row>
    <row r="123" spans="2:17" x14ac:dyDescent="0.25">
      <c r="B123" s="408" t="s">
        <v>432</v>
      </c>
      <c r="C123" s="424" t="str">
        <f>VLOOKUP(B123,'Oxera 5yr beta data'!$B$7:$Q$37,2,FALSE)</f>
        <v/>
      </c>
      <c r="D123" s="200" t="str">
        <f>VLOOKUP(B123,'Oxera 5yr beta data'!$B$47:$Q$77,2,FALSE)</f>
        <v/>
      </c>
      <c r="E123" s="393"/>
      <c r="F123" s="384">
        <f>VLOOKUP(B123,'Oxera 5yr beta data'!$B$7:$Q$37,3,FALSE)</f>
        <v>0.84878718534648601</v>
      </c>
      <c r="G123" s="202">
        <f>VLOOKUP(B123,'Oxera 5yr beta data'!$B$47:$Q$77,3,FALSE)</f>
        <v>4.8361902628626684E-2</v>
      </c>
      <c r="H123" s="393">
        <f t="shared" si="36"/>
        <v>2.3388736258607686E-3</v>
      </c>
      <c r="I123" s="384">
        <f>VLOOKUP(B123,'Oxera 5yr beta data'!$B$7:$Q$37,4,FALSE)</f>
        <v>0.28983537131053094</v>
      </c>
      <c r="J123" s="202">
        <f>VLOOKUP(B123,'Oxera 5yr beta data'!$B$47:$Q$77,4,FALSE)</f>
        <v>1.4205043606142633E-2</v>
      </c>
      <c r="K123" s="393">
        <f t="shared" si="32"/>
        <v>2.0178326385241372E-4</v>
      </c>
      <c r="L123" s="384">
        <f>VLOOKUP(B123,'Oxera 5yr beta data'!$B$7:$Q$37,5,FALSE)</f>
        <v>0.22032533140344024</v>
      </c>
      <c r="M123" s="202">
        <f>VLOOKUP(B123,'Oxera 5yr beta data'!$B$47:$Q$77,5,FALSE)</f>
        <v>1.1450608407719214E-2</v>
      </c>
      <c r="N123" s="393">
        <f t="shared" si="33"/>
        <v>1.3111643290692994E-4</v>
      </c>
      <c r="O123" s="384">
        <f>VLOOKUP(B123,'Oxera 5yr beta data'!$B$7:$Q$37,6,FALSE)</f>
        <v>0.28362052567534618</v>
      </c>
      <c r="P123" s="202">
        <f>VLOOKUP(B123,'Oxera 5yr beta data'!$B$47:$Q$77,6,FALSE)</f>
        <v>1.3015222164238439E-2</v>
      </c>
      <c r="Q123" s="393">
        <f t="shared" si="37"/>
        <v>1.6939600798448351E-4</v>
      </c>
    </row>
    <row r="124" spans="2:17" x14ac:dyDescent="0.25">
      <c r="B124" s="408" t="s">
        <v>433</v>
      </c>
      <c r="C124" s="424" t="str">
        <f>VLOOKUP(B124,'Oxera 5yr beta data'!$B$7:$Q$37,2,FALSE)</f>
        <v/>
      </c>
      <c r="D124" s="200" t="str">
        <f>VLOOKUP(B124,'Oxera 5yr beta data'!$B$47:$Q$77,2,FALSE)</f>
        <v/>
      </c>
      <c r="E124" s="393"/>
      <c r="F124" s="384" t="str">
        <f>VLOOKUP(B124,'Oxera 5yr beta data'!$B$7:$Q$37,3,FALSE)</f>
        <v/>
      </c>
      <c r="G124" s="202" t="str">
        <f>VLOOKUP(B124,'Oxera 5yr beta data'!$B$47:$Q$77,3,FALSE)</f>
        <v/>
      </c>
      <c r="H124" s="393"/>
      <c r="I124" s="384">
        <f>VLOOKUP(B124,'Oxera 5yr beta data'!$B$7:$Q$37,4,FALSE)</f>
        <v>0.51516503909418432</v>
      </c>
      <c r="J124" s="202">
        <f>VLOOKUP(B124,'Oxera 5yr beta data'!$B$47:$Q$77,4,FALSE)</f>
        <v>2.8042066697716906E-2</v>
      </c>
      <c r="K124" s="393">
        <f t="shared" si="32"/>
        <v>7.8635750467920349E-4</v>
      </c>
      <c r="L124" s="384">
        <f>VLOOKUP(B124,'Oxera 5yr beta data'!$B$7:$Q$37,5,FALSE)</f>
        <v>0.38823418424134448</v>
      </c>
      <c r="M124" s="202">
        <f>VLOOKUP(B124,'Oxera 5yr beta data'!$B$47:$Q$77,5,FALSE)</f>
        <v>1.6832572479137744E-2</v>
      </c>
      <c r="N124" s="393">
        <f t="shared" si="33"/>
        <v>2.8333549626542536E-4</v>
      </c>
      <c r="O124" s="384">
        <f>VLOOKUP(B124,'Oxera 5yr beta data'!$B$7:$Q$37,6,FALSE)</f>
        <v>0.41725714307800804</v>
      </c>
      <c r="P124" s="202">
        <f>VLOOKUP(B124,'Oxera 5yr beta data'!$B$47:$Q$77,6,FALSE)</f>
        <v>1.7425458533331266E-2</v>
      </c>
      <c r="Q124" s="393">
        <f t="shared" si="37"/>
        <v>3.0364660509684744E-4</v>
      </c>
    </row>
    <row r="125" spans="2:17" x14ac:dyDescent="0.25">
      <c r="B125" s="408" t="s">
        <v>434</v>
      </c>
      <c r="C125" s="424" t="str">
        <f>VLOOKUP(B125,'Oxera 5yr beta data'!$B$7:$Q$37,2,FALSE)</f>
        <v/>
      </c>
      <c r="D125" s="200" t="str">
        <f>VLOOKUP(B125,'Oxera 5yr beta data'!$B$47:$Q$77,2,FALSE)</f>
        <v/>
      </c>
      <c r="E125" s="393"/>
      <c r="F125" s="384" t="str">
        <f>VLOOKUP(B125,'Oxera 5yr beta data'!$B$7:$Q$37,3,FALSE)</f>
        <v/>
      </c>
      <c r="G125" s="202" t="str">
        <f>VLOOKUP(B125,'Oxera 5yr beta data'!$B$47:$Q$77,3,FALSE)</f>
        <v/>
      </c>
      <c r="H125" s="393"/>
      <c r="I125" s="384" t="str">
        <f>VLOOKUP(B125,'Oxera 5yr beta data'!$B$7:$Q$37,4,FALSE)</f>
        <v/>
      </c>
      <c r="J125" s="202" t="str">
        <f>VLOOKUP(B125,'Oxera 5yr beta data'!$B$47:$Q$77,4,FALSE)</f>
        <v/>
      </c>
      <c r="K125" s="393"/>
      <c r="L125" s="384" t="str">
        <f>VLOOKUP(B125,'Oxera 5yr beta data'!$B$7:$Q$37,5,FALSE)</f>
        <v/>
      </c>
      <c r="M125" s="202" t="str">
        <f>VLOOKUP(B125,'Oxera 5yr beta data'!$B$47:$Q$77,5,FALSE)</f>
        <v/>
      </c>
      <c r="N125" s="393"/>
      <c r="O125" s="384" t="str">
        <f>VLOOKUP(B125,'Oxera 5yr beta data'!$B$7:$Q$37,6,FALSE)</f>
        <v/>
      </c>
      <c r="P125" s="202" t="str">
        <f>VLOOKUP(B125,'Oxera 5yr beta data'!$B$47:$Q$77,6,FALSE)</f>
        <v/>
      </c>
      <c r="Q125" s="393"/>
    </row>
    <row r="126" spans="2:17" x14ac:dyDescent="0.25">
      <c r="B126" s="408" t="s">
        <v>435</v>
      </c>
      <c r="C126" s="424">
        <f>VLOOKUP(B126,'Oxera 5yr beta data'!$B$7:$Q$37,2,FALSE)</f>
        <v>0.17293980505707565</v>
      </c>
      <c r="D126" s="200">
        <f>VLOOKUP(B126,'Oxera 5yr beta data'!$B$47:$Q$77,2,FALSE)</f>
        <v>2.099503453252018E-2</v>
      </c>
      <c r="E126" s="393">
        <f t="shared" si="35"/>
        <v>4.4079147502171484E-4</v>
      </c>
      <c r="F126" s="384">
        <f>VLOOKUP(B126,'Oxera 5yr beta data'!$B$7:$Q$37,3,FALSE)</f>
        <v>0.33052854743472865</v>
      </c>
      <c r="G126" s="202">
        <f>VLOOKUP(B126,'Oxera 5yr beta data'!$B$47:$Q$77,3,FALSE)</f>
        <v>2.4673580178496121E-2</v>
      </c>
      <c r="H126" s="393">
        <f t="shared" si="36"/>
        <v>6.0878555882467667E-4</v>
      </c>
      <c r="I126" s="384">
        <f>VLOOKUP(B126,'Oxera 5yr beta data'!$B$7:$Q$37,4,FALSE)</f>
        <v>0.43758240940652621</v>
      </c>
      <c r="J126" s="202">
        <f>VLOOKUP(B126,'Oxera 5yr beta data'!$B$47:$Q$77,4,FALSE)</f>
        <v>1.4023839426551344E-2</v>
      </c>
      <c r="K126" s="393">
        <f t="shared" si="32"/>
        <v>1.9666807226169594E-4</v>
      </c>
      <c r="L126" s="384">
        <f>VLOOKUP(B126,'Oxera 5yr beta data'!$B$7:$Q$37,5,FALSE)</f>
        <v>0.29370282518957247</v>
      </c>
      <c r="M126" s="202">
        <f>VLOOKUP(B126,'Oxera 5yr beta data'!$B$47:$Q$77,5,FALSE)</f>
        <v>1.7369312658526714E-2</v>
      </c>
      <c r="N126" s="393">
        <f t="shared" si="33"/>
        <v>3.0169302222965633E-4</v>
      </c>
      <c r="O126" s="384">
        <f>VLOOKUP(B126,'Oxera 5yr beta data'!$B$7:$Q$37,6,FALSE)</f>
        <v>0.31809082210583434</v>
      </c>
      <c r="P126" s="202">
        <f>VLOOKUP(B126,'Oxera 5yr beta data'!$B$47:$Q$77,6,FALSE)</f>
        <v>2.0670162376952107E-2</v>
      </c>
      <c r="Q126" s="393">
        <f t="shared" ref="Q126" si="38">P126^2</f>
        <v>4.2725561268956637E-4</v>
      </c>
    </row>
    <row r="127" spans="2:17" x14ac:dyDescent="0.25">
      <c r="B127" s="408" t="s">
        <v>436</v>
      </c>
      <c r="C127" s="424" t="str">
        <f>VLOOKUP(B127,'Oxera 5yr beta data'!$B$7:$Q$37,2,FALSE)</f>
        <v/>
      </c>
      <c r="D127" s="200" t="str">
        <f>VLOOKUP(B127,'Oxera 5yr beta data'!$B$47:$Q$77,2,FALSE)</f>
        <v/>
      </c>
      <c r="E127" s="393"/>
      <c r="F127" s="384" t="str">
        <f>VLOOKUP(B127,'Oxera 5yr beta data'!$B$7:$Q$37,3,FALSE)</f>
        <v/>
      </c>
      <c r="G127" s="202" t="str">
        <f>VLOOKUP(B127,'Oxera 5yr beta data'!$B$47:$Q$77,3,FALSE)</f>
        <v/>
      </c>
      <c r="H127" s="393"/>
      <c r="I127" s="384" t="str">
        <f>VLOOKUP(B127,'Oxera 5yr beta data'!$B$7:$Q$37,4,FALSE)</f>
        <v/>
      </c>
      <c r="J127" s="202" t="str">
        <f>VLOOKUP(B127,'Oxera 5yr beta data'!$B$47:$Q$77,4,FALSE)</f>
        <v/>
      </c>
      <c r="K127" s="393"/>
      <c r="L127" s="384" t="str">
        <f>VLOOKUP(B127,'Oxera 5yr beta data'!$B$7:$Q$37,5,FALSE)</f>
        <v/>
      </c>
      <c r="M127" s="202" t="str">
        <f>VLOOKUP(B127,'Oxera 5yr beta data'!$B$47:$Q$77,5,FALSE)</f>
        <v/>
      </c>
      <c r="N127" s="393"/>
      <c r="O127" s="384" t="str">
        <f>VLOOKUP(B127,'Oxera 5yr beta data'!$B$7:$Q$37,6,FALSE)</f>
        <v/>
      </c>
      <c r="P127" s="202" t="str">
        <f>VLOOKUP(B127,'Oxera 5yr beta data'!$B$47:$Q$77,6,FALSE)</f>
        <v/>
      </c>
      <c r="Q127" s="393"/>
    </row>
    <row r="128" spans="2:17" x14ac:dyDescent="0.25">
      <c r="B128" s="408" t="s">
        <v>437</v>
      </c>
      <c r="C128" s="424" t="str">
        <f>VLOOKUP(B128,'Oxera 5yr beta data'!$B$7:$Q$37,2,FALSE)</f>
        <v/>
      </c>
      <c r="D128" s="200" t="str">
        <f>VLOOKUP(B128,'Oxera 5yr beta data'!$B$47:$Q$77,2,FALSE)</f>
        <v/>
      </c>
      <c r="E128" s="393"/>
      <c r="F128" s="384" t="str">
        <f>VLOOKUP(B128,'Oxera 5yr beta data'!$B$7:$Q$37,3,FALSE)</f>
        <v/>
      </c>
      <c r="G128" s="202" t="str">
        <f>VLOOKUP(B128,'Oxera 5yr beta data'!$B$47:$Q$77,3,FALSE)</f>
        <v/>
      </c>
      <c r="H128" s="393"/>
      <c r="I128" s="384">
        <f>VLOOKUP(B128,'Oxera 5yr beta data'!$B$7:$Q$37,4,FALSE)</f>
        <v>0.60864898697472247</v>
      </c>
      <c r="J128" s="202">
        <f>VLOOKUP(B128,'Oxera 5yr beta data'!$B$47:$Q$77,4,FALSE)</f>
        <v>2.1256238144780667E-2</v>
      </c>
      <c r="K128" s="393">
        <f t="shared" si="32"/>
        <v>4.5182766006762867E-4</v>
      </c>
      <c r="L128" s="384">
        <f>VLOOKUP(B128,'Oxera 5yr beta data'!$B$7:$Q$37,5,FALSE)</f>
        <v>0.45434210380860562</v>
      </c>
      <c r="M128" s="202">
        <f>VLOOKUP(B128,'Oxera 5yr beta data'!$B$47:$Q$77,5,FALSE)</f>
        <v>1.4241311365532947E-2</v>
      </c>
      <c r="N128" s="393">
        <f t="shared" si="33"/>
        <v>2.028149494100579E-4</v>
      </c>
      <c r="O128" s="384">
        <f>VLOOKUP(B128,'Oxera 5yr beta data'!$B$7:$Q$37,6,FALSE)</f>
        <v>0.53560746741352783</v>
      </c>
      <c r="P128" s="202">
        <f>VLOOKUP(B128,'Oxera 5yr beta data'!$B$47:$Q$77,6,FALSE)</f>
        <v>1.4464476426765077E-2</v>
      </c>
      <c r="Q128" s="393">
        <f t="shared" ref="Q128:Q139" si="39">P128^2</f>
        <v>2.0922107830044259E-4</v>
      </c>
    </row>
    <row r="129" spans="2:17" x14ac:dyDescent="0.25">
      <c r="B129" s="408" t="s">
        <v>438</v>
      </c>
      <c r="C129" s="424" t="str">
        <f>VLOOKUP(B129,'Oxera 5yr beta data'!$B$7:$Q$37,2,FALSE)</f>
        <v/>
      </c>
      <c r="D129" s="200" t="str">
        <f>VLOOKUP(B129,'Oxera 5yr beta data'!$B$47:$Q$77,2,FALSE)</f>
        <v/>
      </c>
      <c r="E129" s="393"/>
      <c r="F129" s="384" t="str">
        <f>VLOOKUP(B129,'Oxera 5yr beta data'!$B$7:$Q$37,3,FALSE)</f>
        <v/>
      </c>
      <c r="G129" s="202" t="str">
        <f>VLOOKUP(B129,'Oxera 5yr beta data'!$B$47:$Q$77,3,FALSE)</f>
        <v/>
      </c>
      <c r="H129" s="393"/>
      <c r="I129" s="384">
        <f>VLOOKUP(B129,'Oxera 5yr beta data'!$B$7:$Q$37,4,FALSE)</f>
        <v>0.64505060384479784</v>
      </c>
      <c r="J129" s="202">
        <f>VLOOKUP(B129,'Oxera 5yr beta data'!$B$47:$Q$77,4,FALSE)</f>
        <v>3.826911030148842E-2</v>
      </c>
      <c r="K129" s="393">
        <f t="shared" si="32"/>
        <v>1.4645248032674871E-3</v>
      </c>
      <c r="L129" s="384">
        <f>VLOOKUP(B129,'Oxera 5yr beta data'!$B$7:$Q$37,5,FALSE)</f>
        <v>0.34969544034820405</v>
      </c>
      <c r="M129" s="202">
        <f>VLOOKUP(B129,'Oxera 5yr beta data'!$B$47:$Q$77,5,FALSE)</f>
        <v>2.4461966831837087E-2</v>
      </c>
      <c r="N129" s="393">
        <f t="shared" si="33"/>
        <v>5.9838782128189777E-4</v>
      </c>
      <c r="O129" s="384">
        <f>VLOOKUP(B129,'Oxera 5yr beta data'!$B$7:$Q$37,6,FALSE)</f>
        <v>0.3851312225775253</v>
      </c>
      <c r="P129" s="202">
        <f>VLOOKUP(B129,'Oxera 5yr beta data'!$B$47:$Q$77,6,FALSE)</f>
        <v>2.7676949520721836E-2</v>
      </c>
      <c r="Q129" s="393">
        <f t="shared" si="39"/>
        <v>7.6601353477258468E-4</v>
      </c>
    </row>
    <row r="130" spans="2:17" x14ac:dyDescent="0.25">
      <c r="B130" s="408" t="s">
        <v>439</v>
      </c>
      <c r="C130" s="424" t="str">
        <f>VLOOKUP(B130,'Oxera 5yr beta data'!$B$7:$Q$37,2,FALSE)</f>
        <v/>
      </c>
      <c r="D130" s="200" t="str">
        <f>VLOOKUP(B130,'Oxera 5yr beta data'!$B$47:$Q$77,2,FALSE)</f>
        <v/>
      </c>
      <c r="E130" s="393"/>
      <c r="F130" s="384">
        <f>VLOOKUP(B130,'Oxera 5yr beta data'!$B$7:$Q$37,3,FALSE)</f>
        <v>0.61798802963455535</v>
      </c>
      <c r="G130" s="202">
        <f>VLOOKUP(B130,'Oxera 5yr beta data'!$B$47:$Q$77,3,FALSE)</f>
        <v>3.0388703600205201E-2</v>
      </c>
      <c r="H130" s="393">
        <f t="shared" si="36"/>
        <v>9.2347330650112457E-4</v>
      </c>
      <c r="I130" s="384">
        <f>VLOOKUP(B130,'Oxera 5yr beta data'!$B$7:$Q$37,4,FALSE)</f>
        <v>0.37295276096915148</v>
      </c>
      <c r="J130" s="202">
        <f>VLOOKUP(B130,'Oxera 5yr beta data'!$B$47:$Q$77,4,FALSE)</f>
        <v>1.6961785969292015E-2</v>
      </c>
      <c r="K130" s="393">
        <f t="shared" si="32"/>
        <v>2.8770218326807143E-4</v>
      </c>
      <c r="L130" s="384">
        <f>VLOOKUP(B130,'Oxera 5yr beta data'!$B$7:$Q$37,5,FALSE)</f>
        <v>0.24985526144522263</v>
      </c>
      <c r="M130" s="202">
        <f>VLOOKUP(B130,'Oxera 5yr beta data'!$B$47:$Q$77,5,FALSE)</f>
        <v>2.366146539577129E-2</v>
      </c>
      <c r="N130" s="393">
        <f t="shared" si="33"/>
        <v>5.598649446752822E-4</v>
      </c>
      <c r="O130" s="384">
        <f>VLOOKUP(B130,'Oxera 5yr beta data'!$B$7:$Q$37,6,FALSE)</f>
        <v>0.31411051538844553</v>
      </c>
      <c r="P130" s="202">
        <f>VLOOKUP(B130,'Oxera 5yr beta data'!$B$47:$Q$77,6,FALSE)</f>
        <v>2.4949267172018636E-2</v>
      </c>
      <c r="Q130" s="393">
        <f t="shared" si="39"/>
        <v>6.2246593242076679E-4</v>
      </c>
    </row>
    <row r="131" spans="2:17" x14ac:dyDescent="0.25">
      <c r="B131" s="408" t="s">
        <v>441</v>
      </c>
      <c r="C131" s="424" t="str">
        <f>VLOOKUP(B131,'Oxera 5yr beta data'!$B$7:$Q$37,2,FALSE)</f>
        <v/>
      </c>
      <c r="D131" s="200" t="str">
        <f>VLOOKUP(B131,'Oxera 5yr beta data'!$B$47:$Q$77,2,FALSE)</f>
        <v/>
      </c>
      <c r="E131" s="393"/>
      <c r="F131" s="384">
        <f>VLOOKUP(B131,'Oxera 5yr beta data'!$B$7:$Q$37,3,FALSE)</f>
        <v>0.66789366436845732</v>
      </c>
      <c r="G131" s="202">
        <f>VLOOKUP(B131,'Oxera 5yr beta data'!$B$47:$Q$77,3,FALSE)</f>
        <v>1.8943725180113433E-2</v>
      </c>
      <c r="H131" s="393">
        <f t="shared" si="36"/>
        <v>3.588647236996637E-4</v>
      </c>
      <c r="I131" s="384">
        <f>VLOOKUP(B131,'Oxera 5yr beta data'!$B$7:$Q$37,4,FALSE)</f>
        <v>0.3528145028345494</v>
      </c>
      <c r="J131" s="202">
        <f>VLOOKUP(B131,'Oxera 5yr beta data'!$B$47:$Q$77,4,FALSE)</f>
        <v>1.2792918651026745E-2</v>
      </c>
      <c r="K131" s="393">
        <f t="shared" si="32"/>
        <v>1.6365876761178795E-4</v>
      </c>
      <c r="L131" s="384">
        <f>VLOOKUP(B131,'Oxera 5yr beta data'!$B$7:$Q$37,5,FALSE)</f>
        <v>0.37957118391815942</v>
      </c>
      <c r="M131" s="202">
        <f>VLOOKUP(B131,'Oxera 5yr beta data'!$B$47:$Q$77,5,FALSE)</f>
        <v>1.0653871291051728E-2</v>
      </c>
      <c r="N131" s="393">
        <f t="shared" si="33"/>
        <v>1.1350497348629622E-4</v>
      </c>
      <c r="O131" s="384">
        <f>VLOOKUP(B131,'Oxera 5yr beta data'!$B$7:$Q$37,6,FALSE)</f>
        <v>0.42250594506413336</v>
      </c>
      <c r="P131" s="202">
        <f>VLOOKUP(B131,'Oxera 5yr beta data'!$B$47:$Q$77,6,FALSE)</f>
        <v>1.1572022382962783E-2</v>
      </c>
      <c r="Q131" s="393">
        <f t="shared" si="39"/>
        <v>1.3391170203179163E-4</v>
      </c>
    </row>
    <row r="132" spans="2:17" x14ac:dyDescent="0.25">
      <c r="B132" s="408" t="s">
        <v>442</v>
      </c>
      <c r="C132" s="424" t="str">
        <f>VLOOKUP(B132,'Oxera 5yr beta data'!$B$7:$Q$37,2,FALSE)</f>
        <v/>
      </c>
      <c r="D132" s="200" t="str">
        <f>VLOOKUP(B132,'Oxera 5yr beta data'!$B$47:$Q$77,2,FALSE)</f>
        <v/>
      </c>
      <c r="E132" s="393"/>
      <c r="F132" s="384">
        <f>VLOOKUP(B132,'Oxera 5yr beta data'!$B$7:$Q$37,3,FALSE)</f>
        <v>1.4542747982390312</v>
      </c>
      <c r="G132" s="202">
        <f>VLOOKUP(B132,'Oxera 5yr beta data'!$B$47:$Q$77,3,FALSE)</f>
        <v>3.0844248011500753E-2</v>
      </c>
      <c r="H132" s="393">
        <f t="shared" si="36"/>
        <v>9.5136763539496814E-4</v>
      </c>
      <c r="I132" s="384">
        <f>VLOOKUP(B132,'Oxera 5yr beta data'!$B$7:$Q$37,4,FALSE)</f>
        <v>0.65903869481327937</v>
      </c>
      <c r="J132" s="202">
        <f>VLOOKUP(B132,'Oxera 5yr beta data'!$B$47:$Q$77,4,FALSE)</f>
        <v>2.0551737518683253E-2</v>
      </c>
      <c r="K132" s="393">
        <f t="shared" si="32"/>
        <v>4.2237391503685285E-4</v>
      </c>
      <c r="L132" s="384">
        <f>VLOOKUP(B132,'Oxera 5yr beta data'!$B$7:$Q$37,5,FALSE)</f>
        <v>0.44672740107172365</v>
      </c>
      <c r="M132" s="202">
        <f>VLOOKUP(B132,'Oxera 5yr beta data'!$B$47:$Q$77,5,FALSE)</f>
        <v>1.4969156496475955E-2</v>
      </c>
      <c r="N132" s="393">
        <f t="shared" si="33"/>
        <v>2.2407564621598828E-4</v>
      </c>
      <c r="O132" s="384"/>
      <c r="P132" s="202"/>
      <c r="Q132" s="393"/>
    </row>
    <row r="133" spans="2:17" x14ac:dyDescent="0.25">
      <c r="B133" s="408" t="s">
        <v>443</v>
      </c>
      <c r="C133" s="424" t="str">
        <f>VLOOKUP(B133,'Oxera 5yr beta data'!$B$7:$Q$37,2,FALSE)</f>
        <v/>
      </c>
      <c r="D133" s="200" t="str">
        <f>VLOOKUP(B133,'Oxera 5yr beta data'!$B$47:$Q$77,2,FALSE)</f>
        <v/>
      </c>
      <c r="E133" s="393"/>
      <c r="F133" s="384">
        <f>VLOOKUP(B133,'Oxera 5yr beta data'!$B$7:$Q$37,3,FALSE)</f>
        <v>0.43141032389783962</v>
      </c>
      <c r="G133" s="202">
        <f>VLOOKUP(B133,'Oxera 5yr beta data'!$B$47:$Q$77,3,FALSE)</f>
        <v>2.9724778894612204E-2</v>
      </c>
      <c r="H133" s="393">
        <f t="shared" si="36"/>
        <v>8.8356248033358308E-4</v>
      </c>
      <c r="I133" s="384">
        <f>VLOOKUP(B133,'Oxera 5yr beta data'!$B$7:$Q$37,4,FALSE)</f>
        <v>0.46388433777960131</v>
      </c>
      <c r="J133" s="202">
        <f>VLOOKUP(B133,'Oxera 5yr beta data'!$B$47:$Q$77,4,FALSE)</f>
        <v>1.7279067231860762E-2</v>
      </c>
      <c r="K133" s="393">
        <f t="shared" si="32"/>
        <v>2.9856616440316431E-4</v>
      </c>
      <c r="L133" s="384">
        <f>VLOOKUP(B133,'Oxera 5yr beta data'!$B$7:$Q$37,5,FALSE)</f>
        <v>0.34080232732343629</v>
      </c>
      <c r="M133" s="202">
        <f>VLOOKUP(B133,'Oxera 5yr beta data'!$B$47:$Q$77,5,FALSE)</f>
        <v>1.3734298008948119E-2</v>
      </c>
      <c r="N133" s="393">
        <f t="shared" si="33"/>
        <v>1.8863094179859626E-4</v>
      </c>
      <c r="O133" s="384">
        <f>VLOOKUP(B133,'Oxera 5yr beta data'!$B$7:$Q$37,6,FALSE)</f>
        <v>0.36248291842385716</v>
      </c>
      <c r="P133" s="202">
        <f>VLOOKUP(B133,'Oxera 5yr beta data'!$B$47:$Q$77,6,FALSE)</f>
        <v>1.4639479687585694E-2</v>
      </c>
      <c r="Q133" s="393">
        <f t="shared" si="39"/>
        <v>2.1431436552323411E-4</v>
      </c>
    </row>
    <row r="134" spans="2:17" x14ac:dyDescent="0.25">
      <c r="B134" s="408" t="s">
        <v>444</v>
      </c>
      <c r="C134" s="424" t="str">
        <f>VLOOKUP(B134,'Oxera 5yr beta data'!$B$7:$Q$37,2,FALSE)</f>
        <v/>
      </c>
      <c r="D134" s="200" t="str">
        <f>VLOOKUP(B134,'Oxera 5yr beta data'!$B$47:$Q$77,2,FALSE)</f>
        <v/>
      </c>
      <c r="E134" s="393"/>
      <c r="F134" s="384" t="str">
        <f>VLOOKUP(B134,'Oxera 5yr beta data'!$B$7:$Q$37,3,FALSE)</f>
        <v/>
      </c>
      <c r="G134" s="202" t="str">
        <f>VLOOKUP(B134,'Oxera 5yr beta data'!$B$47:$Q$77,3,FALSE)</f>
        <v/>
      </c>
      <c r="H134" s="393"/>
      <c r="I134" s="384">
        <f>VLOOKUP(B134,'Oxera 5yr beta data'!$B$7:$Q$37,4,FALSE)</f>
        <v>0.12974857807524426</v>
      </c>
      <c r="J134" s="202">
        <f>VLOOKUP(B134,'Oxera 5yr beta data'!$B$47:$Q$77,4,FALSE)</f>
        <v>2.1617340419500045E-2</v>
      </c>
      <c r="K134" s="393">
        <f t="shared" si="32"/>
        <v>4.6730940681255034E-4</v>
      </c>
      <c r="L134" s="384">
        <f>VLOOKUP(B134,'Oxera 5yr beta data'!$B$7:$Q$37,5,FALSE)</f>
        <v>0.23242917310174585</v>
      </c>
      <c r="M134" s="202">
        <f>VLOOKUP(B134,'Oxera 5yr beta data'!$B$47:$Q$77,5,FALSE)</f>
        <v>1.8621408666835402E-2</v>
      </c>
      <c r="N134" s="393">
        <f t="shared" si="33"/>
        <v>3.4675686073729262E-4</v>
      </c>
      <c r="O134" s="384">
        <f>VLOOKUP(B134,'Oxera 5yr beta data'!$B$7:$Q$37,6,FALSE)</f>
        <v>0.29161692256960819</v>
      </c>
      <c r="P134" s="202">
        <f>VLOOKUP(B134,'Oxera 5yr beta data'!$B$47:$Q$77,6,FALSE)</f>
        <v>1.9086677368401007E-2</v>
      </c>
      <c r="Q134" s="393">
        <f t="shared" si="39"/>
        <v>3.6430125296543119E-4</v>
      </c>
    </row>
    <row r="135" spans="2:17" x14ac:dyDescent="0.25">
      <c r="B135" s="408" t="s">
        <v>446</v>
      </c>
      <c r="C135" s="424" t="str">
        <f>VLOOKUP(B135,'Oxera 5yr beta data'!$B$7:$Q$37,2,FALSE)</f>
        <v/>
      </c>
      <c r="D135" s="200" t="str">
        <f>VLOOKUP(B135,'Oxera 5yr beta data'!$B$47:$Q$77,2,FALSE)</f>
        <v/>
      </c>
      <c r="E135" s="393"/>
      <c r="F135" s="384">
        <f>VLOOKUP(B135,'Oxera 5yr beta data'!$B$7:$Q$37,3,FALSE)</f>
        <v>0.37328336300228726</v>
      </c>
      <c r="G135" s="202">
        <f>VLOOKUP(B135,'Oxera 5yr beta data'!$B$47:$Q$77,3,FALSE)</f>
        <v>1.1226444745678814E-2</v>
      </c>
      <c r="H135" s="393">
        <f t="shared" si="36"/>
        <v>1.2603306162777946E-4</v>
      </c>
      <c r="I135" s="384">
        <f>VLOOKUP(B135,'Oxera 5yr beta data'!$B$7:$Q$37,4,FALSE)</f>
        <v>0.37078615436810158</v>
      </c>
      <c r="J135" s="202">
        <f>VLOOKUP(B135,'Oxera 5yr beta data'!$B$47:$Q$77,4,FALSE)</f>
        <v>1.0665120605950552E-2</v>
      </c>
      <c r="K135" s="393">
        <f t="shared" si="32"/>
        <v>1.1374479753947107E-4</v>
      </c>
      <c r="L135" s="384">
        <f>VLOOKUP(B135,'Oxera 5yr beta data'!$B$7:$Q$37,5,FALSE)</f>
        <v>0.2207430247173584</v>
      </c>
      <c r="M135" s="202">
        <f>VLOOKUP(B135,'Oxera 5yr beta data'!$B$47:$Q$77,5,FALSE)</f>
        <v>6.8849857072054649E-3</v>
      </c>
      <c r="N135" s="393">
        <f t="shared" si="33"/>
        <v>4.7403028188423533E-5</v>
      </c>
      <c r="O135" s="384">
        <f>VLOOKUP(B135,'Oxera 5yr beta data'!$B$7:$Q$37,6,FALSE)</f>
        <v>0.22343045368770773</v>
      </c>
      <c r="P135" s="202">
        <f>VLOOKUP(B135,'Oxera 5yr beta data'!$B$47:$Q$77,6,FALSE)</f>
        <v>7.0630001863247593E-3</v>
      </c>
      <c r="Q135" s="393">
        <f t="shared" si="39"/>
        <v>4.9885971632023585E-5</v>
      </c>
    </row>
    <row r="136" spans="2:17" x14ac:dyDescent="0.25">
      <c r="B136" s="408" t="s">
        <v>448</v>
      </c>
      <c r="C136" s="424" t="str">
        <f>VLOOKUP(B136,'Oxera 5yr beta data'!$B$7:$Q$37,2,FALSE)</f>
        <v/>
      </c>
      <c r="D136" s="200" t="str">
        <f>VLOOKUP(B136,'Oxera 5yr beta data'!$B$47:$Q$77,2,FALSE)</f>
        <v/>
      </c>
      <c r="E136" s="393"/>
      <c r="F136" s="384" t="str">
        <f>VLOOKUP(B136,'Oxera 5yr beta data'!$B$7:$Q$37,3,FALSE)</f>
        <v/>
      </c>
      <c r="G136" s="202" t="str">
        <f>VLOOKUP(B136,'Oxera 5yr beta data'!$B$47:$Q$77,3,FALSE)</f>
        <v/>
      </c>
      <c r="H136" s="393"/>
      <c r="I136" s="384">
        <f>VLOOKUP(B136,'Oxera 5yr beta data'!$B$7:$Q$37,4,FALSE)</f>
        <v>0.50434252685529246</v>
      </c>
      <c r="J136" s="202">
        <f>VLOOKUP(B136,'Oxera 5yr beta data'!$B$47:$Q$77,4,FALSE)</f>
        <v>1.850729546334734E-2</v>
      </c>
      <c r="K136" s="393">
        <f t="shared" si="32"/>
        <v>3.4251998536763705E-4</v>
      </c>
      <c r="L136" s="384">
        <f>VLOOKUP(B136,'Oxera 5yr beta data'!$B$7:$Q$37,5,FALSE)</f>
        <v>0.33081848683601095</v>
      </c>
      <c r="M136" s="202">
        <f>VLOOKUP(B136,'Oxera 5yr beta data'!$B$47:$Q$77,5,FALSE)</f>
        <v>1.4255546176519843E-2</v>
      </c>
      <c r="N136" s="393">
        <f t="shared" si="33"/>
        <v>2.0322059679088952E-4</v>
      </c>
      <c r="O136" s="384">
        <f>VLOOKUP(B136,'Oxera 5yr beta data'!$B$7:$Q$37,6,FALSE)</f>
        <v>0.27377785943680222</v>
      </c>
      <c r="P136" s="202">
        <f>VLOOKUP(B136,'Oxera 5yr beta data'!$B$47:$Q$77,6,FALSE)</f>
        <v>1.4192010876479299E-2</v>
      </c>
      <c r="Q136" s="393">
        <f t="shared" si="39"/>
        <v>2.0141317271810672E-4</v>
      </c>
    </row>
    <row r="137" spans="2:17" x14ac:dyDescent="0.25">
      <c r="B137" s="408" t="s">
        <v>451</v>
      </c>
      <c r="C137" s="424" t="str">
        <f>VLOOKUP(B137,'Oxera 5yr beta data'!$B$7:$Q$37,2,FALSE)</f>
        <v/>
      </c>
      <c r="D137" s="200" t="str">
        <f>VLOOKUP(B137,'Oxera 5yr beta data'!$B$47:$Q$77,2,FALSE)</f>
        <v/>
      </c>
      <c r="E137" s="393"/>
      <c r="F137" s="384">
        <f>VLOOKUP(B137,'Oxera 5yr beta data'!$B$7:$Q$37,3,FALSE)</f>
        <v>0.72279909075985238</v>
      </c>
      <c r="G137" s="202">
        <f>VLOOKUP(B137,'Oxera 5yr beta data'!$B$47:$Q$77,3,FALSE)</f>
        <v>4.2530905670222247E-2</v>
      </c>
      <c r="H137" s="393">
        <f t="shared" si="36"/>
        <v>1.8088779371293428E-3</v>
      </c>
      <c r="I137" s="384">
        <f>VLOOKUP(B137,'Oxera 5yr beta data'!$B$7:$Q$37,4,FALSE)</f>
        <v>0.36375767801292513</v>
      </c>
      <c r="J137" s="202">
        <f>VLOOKUP(B137,'Oxera 5yr beta data'!$B$47:$Q$77,4,FALSE)</f>
        <v>2.2760591239951736E-2</v>
      </c>
      <c r="K137" s="393">
        <f t="shared" si="32"/>
        <v>5.1804451359216766E-4</v>
      </c>
      <c r="L137" s="384">
        <f>VLOOKUP(B137,'Oxera 5yr beta data'!$B$7:$Q$37,5,FALSE)</f>
        <v>0.33522149291223213</v>
      </c>
      <c r="M137" s="202">
        <f>VLOOKUP(B137,'Oxera 5yr beta data'!$B$47:$Q$77,5,FALSE)</f>
        <v>2.3648846342703291E-2</v>
      </c>
      <c r="N137" s="393">
        <f t="shared" si="33"/>
        <v>5.5926793334079084E-4</v>
      </c>
      <c r="O137" s="384">
        <f>VLOOKUP(B137,'Oxera 5yr beta data'!$B$7:$Q$37,6,FALSE)</f>
        <v>0.42572374577830641</v>
      </c>
      <c r="P137" s="202">
        <f>VLOOKUP(B137,'Oxera 5yr beta data'!$B$47:$Q$77,6,FALSE)</f>
        <v>2.2774435449851409E-2</v>
      </c>
      <c r="Q137" s="393">
        <f t="shared" si="39"/>
        <v>5.1867491005944859E-4</v>
      </c>
    </row>
    <row r="138" spans="2:17" x14ac:dyDescent="0.25">
      <c r="B138" s="408" t="s">
        <v>453</v>
      </c>
      <c r="C138" s="424">
        <f>VLOOKUP(B138,'Oxera 5yr beta data'!$B$7:$Q$37,2,FALSE)</f>
        <v>0.51478830109922435</v>
      </c>
      <c r="D138" s="200">
        <f>VLOOKUP(B138,'Oxera 5yr beta data'!$B$47:$Q$77,2,FALSE)</f>
        <v>3.2309701227710493E-2</v>
      </c>
      <c r="E138" s="393">
        <f t="shared" si="35"/>
        <v>1.0439167934239168E-3</v>
      </c>
      <c r="F138" s="384">
        <f>VLOOKUP(B138,'Oxera 5yr beta data'!$B$7:$Q$37,3,FALSE)</f>
        <v>0.5707772637631241</v>
      </c>
      <c r="G138" s="202">
        <f>VLOOKUP(B138,'Oxera 5yr beta data'!$B$47:$Q$77,3,FALSE)</f>
        <v>2.9573936772001069E-2</v>
      </c>
      <c r="H138" s="393">
        <f t="shared" si="36"/>
        <v>8.7461773619431705E-4</v>
      </c>
      <c r="I138" s="384">
        <f>VLOOKUP(B138,'Oxera 5yr beta data'!$B$7:$Q$37,4,FALSE)</f>
        <v>0.59284346318097358</v>
      </c>
      <c r="J138" s="202">
        <f>VLOOKUP(B138,'Oxera 5yr beta data'!$B$47:$Q$77,4,FALSE)</f>
        <v>1.5587307404039366E-2</v>
      </c>
      <c r="K138" s="393">
        <f t="shared" si="32"/>
        <v>2.4296415210802043E-4</v>
      </c>
      <c r="L138" s="384">
        <f>VLOOKUP(B138,'Oxera 5yr beta data'!$B$7:$Q$37,5,FALSE)</f>
        <v>0.38278811678855446</v>
      </c>
      <c r="M138" s="202">
        <f>VLOOKUP(B138,'Oxera 5yr beta data'!$B$47:$Q$77,5,FALSE)</f>
        <v>1.559621316051606E-2</v>
      </c>
      <c r="N138" s="393">
        <f t="shared" si="33"/>
        <v>2.4324186494825435E-4</v>
      </c>
      <c r="O138" s="384">
        <f>VLOOKUP(B138,'Oxera 5yr beta data'!$B$7:$Q$37,6,FALSE)</f>
        <v>0.41096109671166292</v>
      </c>
      <c r="P138" s="202">
        <f>VLOOKUP(B138,'Oxera 5yr beta data'!$B$47:$Q$77,6,FALSE)</f>
        <v>1.6376289084276529E-2</v>
      </c>
      <c r="Q138" s="393">
        <f t="shared" si="39"/>
        <v>2.6818284417179459E-4</v>
      </c>
    </row>
    <row r="139" spans="2:17" x14ac:dyDescent="0.25">
      <c r="B139" s="407" t="s">
        <v>454</v>
      </c>
      <c r="C139" s="425" t="str">
        <f>VLOOKUP(B139,'Oxera 5yr beta data'!$B$7:$Q$37,2,FALSE)</f>
        <v/>
      </c>
      <c r="D139" s="201" t="str">
        <f>VLOOKUP(B139,'Oxera 5yr beta data'!$B$47:$Q$77,2,FALSE)</f>
        <v/>
      </c>
      <c r="E139" s="366"/>
      <c r="F139" s="401" t="str">
        <f>VLOOKUP(B139,'Oxera 5yr beta data'!$B$7:$Q$37,3,FALSE)</f>
        <v/>
      </c>
      <c r="G139" s="203" t="str">
        <f>VLOOKUP(B139,'Oxera 5yr beta data'!$B$47:$Q$77,3,FALSE)</f>
        <v/>
      </c>
      <c r="H139" s="366"/>
      <c r="I139" s="401" t="str">
        <f>VLOOKUP(B139,'Oxera 5yr beta data'!$B$7:$Q$37,4,FALSE)</f>
        <v/>
      </c>
      <c r="J139" s="203" t="str">
        <f>VLOOKUP(B139,'Oxera 5yr beta data'!$B$47:$Q$77,4,FALSE)</f>
        <v/>
      </c>
      <c r="K139" s="366"/>
      <c r="L139" s="401">
        <f>VLOOKUP(B139,'Oxera 5yr beta data'!$B$7:$Q$37,5,FALSE)</f>
        <v>0.30379620434717053</v>
      </c>
      <c r="M139" s="203">
        <f>VLOOKUP(B139,'Oxera 5yr beta data'!$B$47:$Q$77,5,FALSE)</f>
        <v>1.2723551141893332E-2</v>
      </c>
      <c r="N139" s="366">
        <f t="shared" si="33"/>
        <v>1.6188875366037511E-4</v>
      </c>
      <c r="O139" s="401">
        <f>VLOOKUP(B139,'Oxera 5yr beta data'!$B$7:$Q$37,6,FALSE)</f>
        <v>0.30508219099049827</v>
      </c>
      <c r="P139" s="203">
        <f>VLOOKUP(B139,'Oxera 5yr beta data'!$B$47:$Q$77,6,FALSE)</f>
        <v>1.4827389211329041E-2</v>
      </c>
      <c r="Q139" s="366">
        <f t="shared" si="39"/>
        <v>2.1985147082423685E-4</v>
      </c>
    </row>
    <row r="140" spans="2:17" x14ac:dyDescent="0.25">
      <c r="B140" s="390" t="s">
        <v>469</v>
      </c>
      <c r="C140" s="384">
        <f t="shared" ref="C140:N140" si="40">AVERAGE(C117:C139)</f>
        <v>0.54132708390799755</v>
      </c>
      <c r="D140" s="200">
        <f t="shared" si="40"/>
        <v>3.5382694151124286E-2</v>
      </c>
      <c r="E140" s="393">
        <f t="shared" si="40"/>
        <v>1.3355339609478984E-3</v>
      </c>
      <c r="F140" s="384">
        <f t="shared" si="40"/>
        <v>0.68579581737558049</v>
      </c>
      <c r="G140" s="200">
        <f t="shared" si="40"/>
        <v>3.2482953647354713E-2</v>
      </c>
      <c r="H140" s="393">
        <f t="shared" si="40"/>
        <v>1.1788168900259612E-3</v>
      </c>
      <c r="I140" s="384">
        <f t="shared" si="40"/>
        <v>0.46586996856150664</v>
      </c>
      <c r="J140" s="200">
        <f t="shared" si="40"/>
        <v>1.9435007373981232E-2</v>
      </c>
      <c r="K140" s="393">
        <f t="shared" si="40"/>
        <v>4.156000273531476E-4</v>
      </c>
      <c r="L140" s="384">
        <f t="shared" si="40"/>
        <v>0.35143718828598369</v>
      </c>
      <c r="M140" s="202">
        <f t="shared" si="40"/>
        <v>1.6389312761994179E-2</v>
      </c>
      <c r="N140" s="393">
        <f t="shared" si="40"/>
        <v>2.9066316634455855E-4</v>
      </c>
      <c r="O140" s="384">
        <f t="shared" ref="O140:Q140" si="41">AVERAGE(O117:O139)</f>
        <v>0.37976463807277738</v>
      </c>
      <c r="P140" s="202">
        <f t="shared" si="41"/>
        <v>1.743464379937356E-2</v>
      </c>
      <c r="Q140" s="393">
        <f t="shared" si="41"/>
        <v>3.2934329974874553E-4</v>
      </c>
    </row>
    <row r="141" spans="2:17" ht="15.75" thickBot="1" x14ac:dyDescent="0.3">
      <c r="B141" s="400" t="s">
        <v>470</v>
      </c>
      <c r="C141" s="365">
        <f t="shared" ref="C141:N141" si="42">MEDIAN(C117:C139)</f>
        <v>0.47298882044853996</v>
      </c>
      <c r="D141" s="426">
        <f t="shared" si="42"/>
        <v>3.3687190474717174E-2</v>
      </c>
      <c r="E141" s="427">
        <f t="shared" si="42"/>
        <v>1.1367242787054942E-3</v>
      </c>
      <c r="F141" s="365">
        <f t="shared" si="42"/>
        <v>0.66789366436845732</v>
      </c>
      <c r="G141" s="426">
        <f t="shared" si="42"/>
        <v>3.0388703600205201E-2</v>
      </c>
      <c r="H141" s="427">
        <f t="shared" si="42"/>
        <v>9.2347330650112457E-4</v>
      </c>
      <c r="I141" s="365">
        <f t="shared" si="42"/>
        <v>0.45842462599705763</v>
      </c>
      <c r="J141" s="426">
        <f t="shared" si="42"/>
        <v>1.7493428686939136E-2</v>
      </c>
      <c r="K141" s="427">
        <f t="shared" si="42"/>
        <v>3.0602004722502511E-4</v>
      </c>
      <c r="L141" s="365">
        <f t="shared" si="42"/>
        <v>0.3452488838358202</v>
      </c>
      <c r="M141" s="428">
        <f t="shared" si="42"/>
        <v>1.5282684828496007E-2</v>
      </c>
      <c r="N141" s="427">
        <f t="shared" si="42"/>
        <v>2.3365875558212132E-4</v>
      </c>
      <c r="O141" s="365">
        <f t="shared" ref="O141:Q141" si="43">MEDIAN(O117:O139)</f>
        <v>0.36317181719521485</v>
      </c>
      <c r="P141" s="428">
        <f t="shared" si="43"/>
        <v>1.6376289084276529E-2</v>
      </c>
      <c r="Q141" s="427">
        <f t="shared" si="43"/>
        <v>2.6818284417179459E-4</v>
      </c>
    </row>
    <row r="142" spans="2:17" x14ac:dyDescent="0.25">
      <c r="C142" s="320"/>
      <c r="D142" s="317"/>
      <c r="E142" s="317"/>
      <c r="F142" s="320"/>
      <c r="G142" s="317"/>
      <c r="H142" s="317"/>
      <c r="I142" s="320"/>
      <c r="J142" s="317"/>
      <c r="K142" s="317"/>
      <c r="L142" s="320"/>
      <c r="M142" s="317"/>
      <c r="N142" s="317"/>
    </row>
    <row r="144" spans="2:17" s="148" customFormat="1" x14ac:dyDescent="0.25">
      <c r="B144" s="149" t="s">
        <v>480</v>
      </c>
    </row>
    <row r="146" spans="2:17" x14ac:dyDescent="0.25">
      <c r="B146" s="419" t="s">
        <v>416</v>
      </c>
      <c r="C146" s="397">
        <v>1999</v>
      </c>
      <c r="D146" s="413">
        <v>2004</v>
      </c>
      <c r="E146" s="399">
        <v>2009</v>
      </c>
      <c r="F146" s="413">
        <v>2014</v>
      </c>
      <c r="G146" s="413">
        <v>2015</v>
      </c>
      <c r="H146" s="308" t="s">
        <v>455</v>
      </c>
    </row>
    <row r="147" spans="2:17" x14ac:dyDescent="0.25">
      <c r="B147" s="311" t="s">
        <v>456</v>
      </c>
      <c r="C147" s="313">
        <f>COUNT(C156:C178)</f>
        <v>7</v>
      </c>
      <c r="D147" s="334">
        <f>COUNT(F156:F178)</f>
        <v>17</v>
      </c>
      <c r="E147" s="314">
        <f>COUNT(I156:I178)</f>
        <v>20</v>
      </c>
      <c r="F147" s="46">
        <f>COUNT(L156:L178)</f>
        <v>23</v>
      </c>
      <c r="G147" s="46">
        <f>COUNT(O156:O178)</f>
        <v>22</v>
      </c>
      <c r="H147" s="336" t="s">
        <v>457</v>
      </c>
    </row>
    <row r="148" spans="2:17" x14ac:dyDescent="0.25">
      <c r="B148" s="362" t="s">
        <v>458</v>
      </c>
      <c r="C148" s="367">
        <f>(C147/(C147-1))*_xlfn.VAR.S(C156:C178)</f>
        <v>0.11086594349478825</v>
      </c>
      <c r="D148" s="386">
        <f>(D147/(D147-1))*_xlfn.VAR.S(F156:F178)</f>
        <v>8.1449287924599947E-2</v>
      </c>
      <c r="E148" s="385">
        <f>(E147/(E147-1))*_xlfn.VAR.S(I156:I178)</f>
        <v>1.8313906066420169E-2</v>
      </c>
      <c r="F148" s="386">
        <f>(F147/(F147-1))*_xlfn.VAR.S(L156:L178)</f>
        <v>2.127882873549318E-2</v>
      </c>
      <c r="G148" s="386">
        <f>(G147/(G147-1))*_xlfn.VAR.S(O156:O178)</f>
        <v>2.1887452486882061E-2</v>
      </c>
      <c r="H148" s="336" t="s">
        <v>459</v>
      </c>
    </row>
    <row r="149" spans="2:17" ht="18.75" x14ac:dyDescent="0.35">
      <c r="B149" s="362" t="s">
        <v>460</v>
      </c>
      <c r="C149" s="367">
        <f>E179</f>
        <v>1.5653092380362752E-2</v>
      </c>
      <c r="D149" s="386">
        <f>H179</f>
        <v>1.0115841032800018E-2</v>
      </c>
      <c r="E149" s="385">
        <f>K179</f>
        <v>3.1216897195074857E-3</v>
      </c>
      <c r="F149" s="386">
        <f>N179</f>
        <v>7.0145903197568306E-3</v>
      </c>
      <c r="G149" s="386">
        <f>Q179</f>
        <v>7.4648101818687862E-3</v>
      </c>
      <c r="H149" s="336" t="s">
        <v>461</v>
      </c>
    </row>
    <row r="150" spans="2:17" x14ac:dyDescent="0.25">
      <c r="B150" s="362" t="s">
        <v>462</v>
      </c>
      <c r="C150" s="410">
        <v>0.2</v>
      </c>
      <c r="D150" s="410">
        <v>0.2</v>
      </c>
      <c r="E150" s="410">
        <v>0.2</v>
      </c>
      <c r="F150" s="410">
        <v>0.2</v>
      </c>
      <c r="G150" s="410">
        <v>0.2</v>
      </c>
      <c r="H150" s="336" t="s">
        <v>463</v>
      </c>
    </row>
    <row r="151" spans="2:17" x14ac:dyDescent="0.25">
      <c r="B151" s="315" t="s">
        <v>464</v>
      </c>
      <c r="C151" s="363">
        <f>C148*((C147+1)/C147)-C149*(1-2*C150)</f>
        <v>0.11731207999439748</v>
      </c>
      <c r="D151" s="363">
        <f>D148*((D147+1)/D147)-D149*(1-2*D150)</f>
        <v>8.0170917888719939E-2</v>
      </c>
      <c r="E151" s="363">
        <f>E148*((E147+1)/E147)-E149*(1-2*E150)</f>
        <v>1.7356587538036688E-2</v>
      </c>
      <c r="F151" s="363">
        <f>F148*((F147+1)/F147)-F149*(1-2*F150)</f>
        <v>1.7995241010399655E-2</v>
      </c>
      <c r="G151" s="363">
        <f>G148*((G147+1)/G147)-G149*(1-2*G150)</f>
        <v>1.8403450581709974E-2</v>
      </c>
      <c r="H151" s="336" t="s">
        <v>465</v>
      </c>
    </row>
    <row r="152" spans="2:17" x14ac:dyDescent="0.25">
      <c r="B152" s="14" t="s">
        <v>466</v>
      </c>
      <c r="C152" s="363">
        <f t="shared" ref="C152:E152" si="44">SQRT(C151)</f>
        <v>0.34250851083498274</v>
      </c>
      <c r="D152" s="363">
        <f t="shared" si="44"/>
        <v>0.28314469426199734</v>
      </c>
      <c r="E152" s="363">
        <f t="shared" si="44"/>
        <v>0.13174440230247617</v>
      </c>
      <c r="F152" s="363">
        <f>SQRT(F151)</f>
        <v>0.13414634177046966</v>
      </c>
      <c r="G152" s="363">
        <f>SQRT(G151)</f>
        <v>0.13565931807918677</v>
      </c>
    </row>
    <row r="153" spans="2:17" ht="15.75" thickBot="1" x14ac:dyDescent="0.3"/>
    <row r="154" spans="2:17" ht="15.75" thickBot="1" x14ac:dyDescent="0.3">
      <c r="C154" s="544">
        <v>1999</v>
      </c>
      <c r="D154" s="545"/>
      <c r="E154" s="546"/>
      <c r="F154" s="544">
        <v>2004</v>
      </c>
      <c r="G154" s="545"/>
      <c r="H154" s="546"/>
      <c r="I154" s="544">
        <v>2009</v>
      </c>
      <c r="J154" s="545"/>
      <c r="K154" s="546"/>
      <c r="L154" s="544">
        <v>2014</v>
      </c>
      <c r="M154" s="545"/>
      <c r="N154" s="546"/>
      <c r="O154" s="544">
        <v>2015</v>
      </c>
      <c r="P154" s="545"/>
      <c r="Q154" s="546"/>
    </row>
    <row r="155" spans="2:17" ht="60" x14ac:dyDescent="0.25">
      <c r="B155" s="396" t="s">
        <v>467</v>
      </c>
      <c r="C155" s="409" t="s">
        <v>101</v>
      </c>
      <c r="D155" s="381" t="s">
        <v>466</v>
      </c>
      <c r="E155" s="398" t="s">
        <v>468</v>
      </c>
      <c r="F155" s="389" t="s">
        <v>101</v>
      </c>
      <c r="G155" s="422" t="s">
        <v>466</v>
      </c>
      <c r="H155" s="398" t="s">
        <v>468</v>
      </c>
      <c r="I155" s="389" t="s">
        <v>101</v>
      </c>
      <c r="J155" s="422" t="s">
        <v>466</v>
      </c>
      <c r="K155" s="398" t="s">
        <v>468</v>
      </c>
      <c r="L155" s="389" t="s">
        <v>101</v>
      </c>
      <c r="M155" s="422" t="s">
        <v>466</v>
      </c>
      <c r="N155" s="398" t="s">
        <v>468</v>
      </c>
      <c r="O155" s="389" t="s">
        <v>101</v>
      </c>
      <c r="P155" s="422" t="s">
        <v>466</v>
      </c>
      <c r="Q155" s="398" t="s">
        <v>468</v>
      </c>
    </row>
    <row r="156" spans="2:17" x14ac:dyDescent="0.25">
      <c r="B156" s="374" t="s">
        <v>423</v>
      </c>
      <c r="C156" s="424">
        <f>VLOOKUP(B156,'Oxera 2yr beta data'!$B$7:$L$37,7,FALSE)</f>
        <v>0.54695366153106517</v>
      </c>
      <c r="D156" s="200">
        <f>VLOOKUP(B156,'Oxera 2yr beta data'!$B$47:$L$77,7,FALSE)</f>
        <v>0.11284594739720306</v>
      </c>
      <c r="E156" s="393">
        <f>D156^2</f>
        <v>1.2734207843972322E-2</v>
      </c>
      <c r="F156" s="424">
        <f>VLOOKUP(B156,'Oxera 2yr beta data'!$B$7:$L$37,8,FALSE)</f>
        <v>0.94123629045844226</v>
      </c>
      <c r="G156" s="200">
        <f>VLOOKUP(B156,'Oxera 2yr beta data'!$B$47:$L$77,8,FALSE)</f>
        <v>0.13585901994731989</v>
      </c>
      <c r="H156" s="393">
        <f>G156^2</f>
        <v>1.8457673301046262E-2</v>
      </c>
      <c r="I156" s="424">
        <f>VLOOKUP(B156,'Oxera 2yr beta data'!$B$7:$L$37,9,FALSE)</f>
        <v>0.63142992137834364</v>
      </c>
      <c r="J156" s="200">
        <f>VLOOKUP(B156,'Oxera 2yr beta data'!$B$47:$L$77,9,FALSE)</f>
        <v>5.3558927151552589E-2</v>
      </c>
      <c r="K156" s="393">
        <f>J156^2</f>
        <v>2.8685586776253172E-3</v>
      </c>
      <c r="L156" s="424">
        <f>VLOOKUP(B156,'Oxera 2yr beta data'!$B$7:$L$37,10,FALSE)</f>
        <v>0.50889196519788926</v>
      </c>
      <c r="M156" s="200">
        <f>VLOOKUP(B156,'Oxera 2yr beta data'!$B$47:$L$77,10,FALSE)</f>
        <v>8.5808742744022865E-2</v>
      </c>
      <c r="N156" s="393">
        <f>M156^2</f>
        <v>7.3631403313098968E-3</v>
      </c>
      <c r="O156" s="424">
        <f>VLOOKUP(B156,'Oxera 2yr beta data'!$B$7:$L$37,11,FALSE)</f>
        <v>0.42721514862019544</v>
      </c>
      <c r="P156" s="200">
        <f>VLOOKUP(B156,'Oxera 2yr beta data'!$B$47:$L$77,11,FALSE)</f>
        <v>8.7167158755817542E-2</v>
      </c>
      <c r="Q156" s="393">
        <f>P156^2</f>
        <v>7.5981135655618986E-3</v>
      </c>
    </row>
    <row r="157" spans="2:17" x14ac:dyDescent="0.25">
      <c r="B157" s="408" t="s">
        <v>424</v>
      </c>
      <c r="C157" s="424" t="str">
        <f>VLOOKUP(B157,'Oxera 2yr beta data'!$B$7:$L$37,7,FALSE)</f>
        <v/>
      </c>
      <c r="D157" s="200" t="str">
        <f>VLOOKUP(B157,'Oxera 2yr beta data'!$B$47:$L$77,7,FALSE)</f>
        <v/>
      </c>
      <c r="E157" s="393"/>
      <c r="F157" s="424" t="str">
        <f>VLOOKUP(B157,'Oxera 2yr beta data'!$B$7:$L$37,8,FALSE)</f>
        <v/>
      </c>
      <c r="G157" s="200" t="str">
        <f>VLOOKUP(B157,'Oxera 2yr beta data'!$B$47:$L$77,8,FALSE)</f>
        <v/>
      </c>
      <c r="H157" s="393"/>
      <c r="I157" s="424">
        <f>VLOOKUP(B157,'Oxera 2yr beta data'!$B$7:$L$37,9,FALSE)</f>
        <v>0.35600453140504196</v>
      </c>
      <c r="J157" s="200">
        <f>VLOOKUP(B157,'Oxera 2yr beta data'!$B$47:$L$77,9,FALSE)</f>
        <v>6.2824814682838862E-2</v>
      </c>
      <c r="K157" s="393">
        <f t="shared" ref="K157:K159" si="45">J157^2</f>
        <v>3.9469573399330453E-3</v>
      </c>
      <c r="L157" s="424">
        <f>VLOOKUP(B157,'Oxera 2yr beta data'!$B$7:$L$37,10,FALSE)</f>
        <v>0.47141435519970137</v>
      </c>
      <c r="M157" s="200">
        <f>VLOOKUP(B157,'Oxera 2yr beta data'!$B$47:$L$77,10,FALSE)</f>
        <v>9.0618060732319899E-2</v>
      </c>
      <c r="N157" s="393">
        <f t="shared" ref="N157:N159" si="46">M157^2</f>
        <v>8.2116329308864183E-3</v>
      </c>
      <c r="O157" s="424">
        <f>VLOOKUP(B157,'Oxera 2yr beta data'!$B$7:$L$37,11,FALSE)</f>
        <v>0.58638799716186518</v>
      </c>
      <c r="P157" s="200">
        <f>VLOOKUP(B157,'Oxera 2yr beta data'!$B$47:$L$77,11,FALSE)</f>
        <v>0.11001967115074425</v>
      </c>
      <c r="Q157" s="393">
        <f t="shared" ref="Q157:Q159" si="47">P157^2</f>
        <v>1.2104328040117907E-2</v>
      </c>
    </row>
    <row r="158" spans="2:17" x14ac:dyDescent="0.25">
      <c r="B158" s="408" t="s">
        <v>426</v>
      </c>
      <c r="C158" s="424">
        <f>VLOOKUP(B158,'Oxera 2yr beta data'!$B$7:$L$37,7,FALSE)</f>
        <v>0.95294419010525555</v>
      </c>
      <c r="D158" s="200">
        <f>VLOOKUP(B158,'Oxera 2yr beta data'!$B$47:$L$77,7,FALSE)</f>
        <v>0.16851191779921701</v>
      </c>
      <c r="E158" s="393">
        <f t="shared" ref="E158:E159" si="48">D158^2</f>
        <v>2.839626644037007E-2</v>
      </c>
      <c r="F158" s="424">
        <f>VLOOKUP(B158,'Oxera 2yr beta data'!$B$7:$L$37,8,FALSE)</f>
        <v>0.69973284845165906</v>
      </c>
      <c r="G158" s="200">
        <f>VLOOKUP(B158,'Oxera 2yr beta data'!$B$47:$L$77,8,FALSE)</f>
        <v>8.9930787963873687E-2</v>
      </c>
      <c r="H158" s="393">
        <f t="shared" ref="H158:H159" si="49">G158^2</f>
        <v>8.087546623803208E-3</v>
      </c>
      <c r="I158" s="424">
        <f>VLOOKUP(B158,'Oxera 2yr beta data'!$B$7:$L$37,9,FALSE)</f>
        <v>0.45001112362547158</v>
      </c>
      <c r="J158" s="200">
        <f>VLOOKUP(B158,'Oxera 2yr beta data'!$B$47:$L$77,9,FALSE)</f>
        <v>6.9894583442516534E-2</v>
      </c>
      <c r="K158" s="393">
        <f t="shared" si="45"/>
        <v>4.8852527946029066E-3</v>
      </c>
      <c r="L158" s="424">
        <f>VLOOKUP(B158,'Oxera 2yr beta data'!$B$7:$L$37,10,FALSE)</f>
        <v>0.66207780913655534</v>
      </c>
      <c r="M158" s="200">
        <f>VLOOKUP(B158,'Oxera 2yr beta data'!$B$47:$L$77,10,FALSE)</f>
        <v>9.6670581197104699E-2</v>
      </c>
      <c r="N158" s="393">
        <f t="shared" si="46"/>
        <v>9.3452012689860132E-3</v>
      </c>
      <c r="O158" s="424">
        <f>VLOOKUP(B158,'Oxera 2yr beta data'!$B$7:$L$37,11,FALSE)</f>
        <v>0.79725457364489416</v>
      </c>
      <c r="P158" s="200">
        <f>VLOOKUP(B158,'Oxera 2yr beta data'!$B$47:$L$77,11,FALSE)</f>
        <v>0.11238749573325876</v>
      </c>
      <c r="Q158" s="393">
        <f t="shared" si="47"/>
        <v>1.2630949197193257E-2</v>
      </c>
    </row>
    <row r="159" spans="2:17" x14ac:dyDescent="0.25">
      <c r="B159" s="408" t="s">
        <v>427</v>
      </c>
      <c r="C159" s="424">
        <f>VLOOKUP(B159,'Oxera 2yr beta data'!$B$7:$L$37,7,FALSE)</f>
        <v>0.57711050760386473</v>
      </c>
      <c r="D159" s="200">
        <f>VLOOKUP(B159,'Oxera 2yr beta data'!$B$47:$L$77,7,FALSE)</f>
        <v>8.7598043908069481E-2</v>
      </c>
      <c r="E159" s="393">
        <f t="shared" si="48"/>
        <v>7.673417296520069E-3</v>
      </c>
      <c r="F159" s="424">
        <f>VLOOKUP(B159,'Oxera 2yr beta data'!$B$7:$L$37,8,FALSE)</f>
        <v>0.53773251667562949</v>
      </c>
      <c r="G159" s="200">
        <f>VLOOKUP(B159,'Oxera 2yr beta data'!$B$47:$L$77,8,FALSE)</f>
        <v>8.7890953942162744E-2</v>
      </c>
      <c r="H159" s="393">
        <f t="shared" si="49"/>
        <v>7.724819784863373E-3</v>
      </c>
      <c r="I159" s="424">
        <f>VLOOKUP(B159,'Oxera 2yr beta data'!$B$7:$L$37,9,FALSE)</f>
        <v>0.40906019434714325</v>
      </c>
      <c r="J159" s="200">
        <f>VLOOKUP(B159,'Oxera 2yr beta data'!$B$47:$L$77,9,FALSE)</f>
        <v>6.493344972156799E-2</v>
      </c>
      <c r="K159" s="393">
        <f t="shared" si="45"/>
        <v>4.2163528927433979E-3</v>
      </c>
      <c r="L159" s="424">
        <f>VLOOKUP(B159,'Oxera 2yr beta data'!$B$7:$L$37,10,FALSE)</f>
        <v>0.34994708146807968</v>
      </c>
      <c r="M159" s="200">
        <f>VLOOKUP(B159,'Oxera 2yr beta data'!$B$47:$L$77,10,FALSE)</f>
        <v>9.3092757742121821E-2</v>
      </c>
      <c r="N159" s="393">
        <f t="shared" si="46"/>
        <v>8.6662615440333823E-3</v>
      </c>
      <c r="O159" s="424">
        <f>VLOOKUP(B159,'Oxera 2yr beta data'!$B$7:$L$37,11,FALSE)</f>
        <v>0.46464263742243644</v>
      </c>
      <c r="P159" s="200">
        <f>VLOOKUP(B159,'Oxera 2yr beta data'!$B$47:$L$77,11,FALSE)</f>
        <v>7.9883177716809264E-2</v>
      </c>
      <c r="Q159" s="393">
        <f t="shared" si="47"/>
        <v>6.3813220821353324E-3</v>
      </c>
    </row>
    <row r="160" spans="2:17" x14ac:dyDescent="0.25">
      <c r="B160" s="408" t="s">
        <v>428</v>
      </c>
      <c r="C160" s="424" t="str">
        <f>VLOOKUP(B160,'Oxera 2yr beta data'!$B$7:$L$37,7,FALSE)</f>
        <v/>
      </c>
      <c r="D160" s="200" t="str">
        <f>VLOOKUP(B160,'Oxera 2yr beta data'!$B$47:$L$77,7,FALSE)</f>
        <v/>
      </c>
      <c r="E160" s="393"/>
      <c r="F160" s="424" t="str">
        <f>VLOOKUP(B160,'Oxera 2yr beta data'!$B$7:$L$37,8,FALSE)</f>
        <v/>
      </c>
      <c r="G160" s="200" t="str">
        <f>VLOOKUP(B160,'Oxera 2yr beta data'!$B$47:$L$77,8,FALSE)</f>
        <v/>
      </c>
      <c r="H160" s="393"/>
      <c r="I160" s="424" t="str">
        <f>VLOOKUP(B160,'Oxera 2yr beta data'!$B$7:$L$37,9,FALSE)</f>
        <v/>
      </c>
      <c r="J160" s="200" t="str">
        <f>VLOOKUP(B160,'Oxera 2yr beta data'!$B$47:$L$77,9,FALSE)</f>
        <v/>
      </c>
      <c r="K160" s="393"/>
      <c r="L160" s="424">
        <f>VLOOKUP(B160,'Oxera 2yr beta data'!$B$7:$L$37,10,FALSE)</f>
        <v>0.38280813838231798</v>
      </c>
      <c r="M160" s="200">
        <f>VLOOKUP(B160,'Oxera 2yr beta data'!$B$47:$L$77,10,FALSE)</f>
        <v>0.1593844218957603</v>
      </c>
      <c r="N160" s="393"/>
      <c r="O160" s="424">
        <f>VLOOKUP(B160,'Oxera 2yr beta data'!$B$7:$L$37,11,FALSE)</f>
        <v>0.48503402368023396</v>
      </c>
      <c r="P160" s="200">
        <f>VLOOKUP(B160,'Oxera 2yr beta data'!$B$47:$L$77,11,FALSE)</f>
        <v>0.14976075517678197</v>
      </c>
      <c r="Q160" s="393"/>
    </row>
    <row r="161" spans="2:17" x14ac:dyDescent="0.25">
      <c r="B161" s="408" t="s">
        <v>429</v>
      </c>
      <c r="C161" s="424">
        <f>VLOOKUP(B161,'Oxera 2yr beta data'!$B$7:$L$37,7,FALSE)</f>
        <v>0.56476035982557771</v>
      </c>
      <c r="D161" s="200">
        <f>VLOOKUP(B161,'Oxera 2yr beta data'!$B$47:$L$77,7,FALSE)</f>
        <v>0.1728144512309481</v>
      </c>
      <c r="E161" s="393">
        <f t="shared" ref="E161" si="50">D161^2</f>
        <v>2.986483455425374E-2</v>
      </c>
      <c r="F161" s="424">
        <f>VLOOKUP(B161,'Oxera 2yr beta data'!$B$7:$L$37,8,FALSE)</f>
        <v>0.46710831904099126</v>
      </c>
      <c r="G161" s="200">
        <f>VLOOKUP(B161,'Oxera 2yr beta data'!$B$47:$L$77,8,FALSE)</f>
        <v>0.14018208432192431</v>
      </c>
      <c r="H161" s="393">
        <f t="shared" ref="H161:H162" si="51">G161^2</f>
        <v>1.9651016764839095E-2</v>
      </c>
      <c r="I161" s="424">
        <f>VLOOKUP(B161,'Oxera 2yr beta data'!$B$7:$L$37,9,FALSE)</f>
        <v>0.38451151943016815</v>
      </c>
      <c r="J161" s="200">
        <f>VLOOKUP(B161,'Oxera 2yr beta data'!$B$47:$L$77,9,FALSE)</f>
        <v>4.6125095585070677E-2</v>
      </c>
      <c r="K161" s="393">
        <f t="shared" ref="K161:K163" si="52">J161^2</f>
        <v>2.1275244427319067E-3</v>
      </c>
      <c r="L161" s="424">
        <f>VLOOKUP(B161,'Oxera 2yr beta data'!$B$7:$L$37,10,FALSE)</f>
        <v>0.32085395909060704</v>
      </c>
      <c r="M161" s="200">
        <f>VLOOKUP(B161,'Oxera 2yr beta data'!$B$47:$L$77,10,FALSE)</f>
        <v>8.2741865517015595E-2</v>
      </c>
      <c r="N161" s="393">
        <f t="shared" ref="N161:N163" si="53">M161^2</f>
        <v>6.8462163092358943E-3</v>
      </c>
      <c r="O161" s="424">
        <f>VLOOKUP(B161,'Oxera 2yr beta data'!$B$7:$L$37,11,FALSE)</f>
        <v>0.36360122617764007</v>
      </c>
      <c r="P161" s="200">
        <f>VLOOKUP(B161,'Oxera 2yr beta data'!$B$47:$L$77,11,FALSE)</f>
        <v>6.8741278735384506E-2</v>
      </c>
      <c r="Q161" s="393">
        <f t="shared" ref="Q161:Q163" si="54">P161^2</f>
        <v>4.7253634021758263E-3</v>
      </c>
    </row>
    <row r="162" spans="2:17" x14ac:dyDescent="0.25">
      <c r="B162" s="408" t="s">
        <v>432</v>
      </c>
      <c r="C162" s="424" t="str">
        <f>VLOOKUP(B162,'Oxera 2yr beta data'!$B$7:$L$37,7,FALSE)</f>
        <v/>
      </c>
      <c r="D162" s="200" t="str">
        <f>VLOOKUP(B162,'Oxera 2yr beta data'!$B$47:$L$77,7,FALSE)</f>
        <v/>
      </c>
      <c r="E162" s="393"/>
      <c r="F162" s="424">
        <f>VLOOKUP(B162,'Oxera 2yr beta data'!$B$7:$L$37,8,FALSE)</f>
        <v>0.36308586011391625</v>
      </c>
      <c r="G162" s="200">
        <f>VLOOKUP(B162,'Oxera 2yr beta data'!$B$47:$L$77,8,FALSE)</f>
        <v>9.2520509184822866E-2</v>
      </c>
      <c r="H162" s="393">
        <f t="shared" si="51"/>
        <v>8.5600446198188917E-3</v>
      </c>
      <c r="I162" s="424">
        <f>VLOOKUP(B162,'Oxera 2yr beta data'!$B$7:$L$37,9,FALSE)</f>
        <v>0.26432620036884025</v>
      </c>
      <c r="J162" s="200">
        <f>VLOOKUP(B162,'Oxera 2yr beta data'!$B$47:$L$77,9,FALSE)</f>
        <v>5.302914056894957E-2</v>
      </c>
      <c r="K162" s="393">
        <f t="shared" si="52"/>
        <v>2.812089749481413E-3</v>
      </c>
      <c r="L162" s="424">
        <f>VLOOKUP(B162,'Oxera 2yr beta data'!$B$7:$L$37,10,FALSE)</f>
        <v>0.3121682428682207</v>
      </c>
      <c r="M162" s="200">
        <f>VLOOKUP(B162,'Oxera 2yr beta data'!$B$47:$L$77,10,FALSE)</f>
        <v>6.9704853721677854E-2</v>
      </c>
      <c r="N162" s="393">
        <f t="shared" si="53"/>
        <v>4.8587666323605073E-3</v>
      </c>
      <c r="O162" s="424">
        <f>VLOOKUP(B162,'Oxera 2yr beta data'!$B$7:$L$37,11,FALSE)</f>
        <v>0.54715083031118661</v>
      </c>
      <c r="P162" s="200">
        <f>VLOOKUP(B162,'Oxera 2yr beta data'!$B$47:$L$77,11,FALSE)</f>
        <v>6.8383137925959583E-2</v>
      </c>
      <c r="Q162" s="393">
        <f t="shared" si="54"/>
        <v>4.6762535526008123E-3</v>
      </c>
    </row>
    <row r="163" spans="2:17" x14ac:dyDescent="0.25">
      <c r="B163" s="408" t="s">
        <v>433</v>
      </c>
      <c r="C163" s="424" t="str">
        <f>VLOOKUP(B163,'Oxera 2yr beta data'!$B$7:$L$37,7,FALSE)</f>
        <v/>
      </c>
      <c r="D163" s="200" t="str">
        <f>VLOOKUP(B163,'Oxera 2yr beta data'!$B$47:$L$77,7,FALSE)</f>
        <v/>
      </c>
      <c r="E163" s="393"/>
      <c r="F163" s="424">
        <f>VLOOKUP(B163,'Oxera 2yr beta data'!$B$7:$L$37,8,FALSE)</f>
        <v>0.42774581784191873</v>
      </c>
      <c r="G163" s="200">
        <f>VLOOKUP(B163,'Oxera 2yr beta data'!$B$47:$L$77,8,FALSE)</f>
        <v>8.8913935298511534E-2</v>
      </c>
      <c r="H163" s="393"/>
      <c r="I163" s="424">
        <f>VLOOKUP(B163,'Oxera 2yr beta data'!$B$7:$L$37,9,FALSE)</f>
        <v>0.42723873597423723</v>
      </c>
      <c r="J163" s="200">
        <f>VLOOKUP(B163,'Oxera 2yr beta data'!$B$47:$L$77,9,FALSE)</f>
        <v>7.8051481366816222E-2</v>
      </c>
      <c r="K163" s="393">
        <f t="shared" si="52"/>
        <v>6.0920337435544595E-3</v>
      </c>
      <c r="L163" s="424">
        <f>VLOOKUP(B163,'Oxera 2yr beta data'!$B$7:$L$37,10,FALSE)</f>
        <v>0.47448043578196925</v>
      </c>
      <c r="M163" s="200">
        <f>VLOOKUP(B163,'Oxera 2yr beta data'!$B$47:$L$77,10,FALSE)</f>
        <v>6.5947517245636036E-2</v>
      </c>
      <c r="N163" s="393">
        <f t="shared" si="53"/>
        <v>4.3490750308634628E-3</v>
      </c>
      <c r="O163" s="424">
        <f>VLOOKUP(B163,'Oxera 2yr beta data'!$B$7:$L$37,11,FALSE)</f>
        <v>0.68635264373414928</v>
      </c>
      <c r="P163" s="200">
        <f>VLOOKUP(B163,'Oxera 2yr beta data'!$B$47:$L$77,11,FALSE)</f>
        <v>6.8182428277720267E-2</v>
      </c>
      <c r="Q163" s="393">
        <f t="shared" si="54"/>
        <v>4.6488435258464685E-3</v>
      </c>
    </row>
    <row r="164" spans="2:17" x14ac:dyDescent="0.25">
      <c r="B164" s="408" t="s">
        <v>434</v>
      </c>
      <c r="C164" s="424" t="str">
        <f>VLOOKUP(B164,'Oxera 2yr beta data'!$B$7:$L$37,7,FALSE)</f>
        <v/>
      </c>
      <c r="D164" s="200" t="str">
        <f>VLOOKUP(B164,'Oxera 2yr beta data'!$B$47:$L$77,7,FALSE)</f>
        <v/>
      </c>
      <c r="E164" s="393"/>
      <c r="F164" s="424" t="str">
        <f>VLOOKUP(B164,'Oxera 2yr beta data'!$B$7:$L$37,8,FALSE)</f>
        <v/>
      </c>
      <c r="G164" s="200" t="str">
        <f>VLOOKUP(B164,'Oxera 2yr beta data'!$B$47:$L$77,8,FALSE)</f>
        <v/>
      </c>
      <c r="H164" s="393"/>
      <c r="I164" s="424" t="str">
        <f>VLOOKUP(B164,'Oxera 2yr beta data'!$B$7:$L$37,9,FALSE)</f>
        <v/>
      </c>
      <c r="J164" s="200" t="str">
        <f>VLOOKUP(B164,'Oxera 2yr beta data'!$B$47:$L$77,9,FALSE)</f>
        <v/>
      </c>
      <c r="K164" s="393"/>
      <c r="L164" s="424">
        <f>VLOOKUP(B164,'Oxera 2yr beta data'!$B$7:$L$37,10,FALSE)</f>
        <v>0.17126557260713446</v>
      </c>
      <c r="M164" s="200">
        <f>VLOOKUP(B164,'Oxera 2yr beta data'!$B$47:$L$77,10,FALSE)</f>
        <v>7.0752360574954154E-2</v>
      </c>
      <c r="N164" s="393"/>
      <c r="O164" s="424">
        <f>VLOOKUP(B164,'Oxera 2yr beta data'!$B$7:$L$37,11,FALSE)</f>
        <v>0.33102828725789157</v>
      </c>
      <c r="P164" s="200">
        <f>VLOOKUP(B164,'Oxera 2yr beta data'!$B$47:$L$77,11,FALSE)</f>
        <v>6.7776799123014028E-2</v>
      </c>
      <c r="Q164" s="393"/>
    </row>
    <row r="165" spans="2:17" x14ac:dyDescent="0.25">
      <c r="B165" s="408" t="s">
        <v>435</v>
      </c>
      <c r="C165" s="424">
        <f>VLOOKUP(B165,'Oxera 2yr beta data'!$B$7:$L$37,7,FALSE)</f>
        <v>0.1376779892096949</v>
      </c>
      <c r="D165" s="200">
        <f>VLOOKUP(B165,'Oxera 2yr beta data'!$B$47:$L$77,7,FALSE)</f>
        <v>6.7427030324019574E-2</v>
      </c>
      <c r="E165" s="393">
        <f t="shared" ref="E165" si="55">D165^2</f>
        <v>4.5464044183162553E-3</v>
      </c>
      <c r="F165" s="424">
        <f>VLOOKUP(B165,'Oxera 2yr beta data'!$B$7:$L$37,8,FALSE)</f>
        <v>0.41923598812026303</v>
      </c>
      <c r="G165" s="200">
        <f>VLOOKUP(B165,'Oxera 2yr beta data'!$B$47:$L$77,8,FALSE)</f>
        <v>0.10407409886147306</v>
      </c>
      <c r="H165" s="393">
        <f t="shared" ref="H165" si="56">G165^2</f>
        <v>1.0831418053827669E-2</v>
      </c>
      <c r="I165" s="424">
        <f>VLOOKUP(B165,'Oxera 2yr beta data'!$B$7:$L$37,9,FALSE)</f>
        <v>0.49536282533372467</v>
      </c>
      <c r="J165" s="200">
        <f>VLOOKUP(B165,'Oxera 2yr beta data'!$B$47:$L$77,9,FALSE)</f>
        <v>4.2663293491023123E-2</v>
      </c>
      <c r="K165" s="393">
        <f t="shared" ref="K165" si="57">J165^2</f>
        <v>1.8201566115011759E-3</v>
      </c>
      <c r="L165" s="424">
        <f>VLOOKUP(B165,'Oxera 2yr beta data'!$B$7:$L$37,10,FALSE)</f>
        <v>0.36421556580754066</v>
      </c>
      <c r="M165" s="200">
        <f>VLOOKUP(B165,'Oxera 2yr beta data'!$B$47:$L$77,10,FALSE)</f>
        <v>9.3810963979686787E-2</v>
      </c>
      <c r="N165" s="393">
        <f t="shared" ref="N165" si="58">M165^2</f>
        <v>8.8004969627980927E-3</v>
      </c>
      <c r="O165" s="424">
        <f>VLOOKUP(B165,'Oxera 2yr beta data'!$B$7:$L$37,11,FALSE)</f>
        <v>0.56772302889553805</v>
      </c>
      <c r="P165" s="200">
        <f>VLOOKUP(B165,'Oxera 2yr beta data'!$B$47:$L$77,11,FALSE)</f>
        <v>8.6520776514029341E-2</v>
      </c>
      <c r="Q165" s="393">
        <f t="shared" ref="Q165" si="59">P165^2</f>
        <v>7.4858447685906115E-3</v>
      </c>
    </row>
    <row r="166" spans="2:17" x14ac:dyDescent="0.25">
      <c r="B166" s="408" t="s">
        <v>436</v>
      </c>
      <c r="C166" s="424" t="str">
        <f>VLOOKUP(B166,'Oxera 2yr beta data'!$B$7:$L$37,7,FALSE)</f>
        <v/>
      </c>
      <c r="D166" s="200" t="str">
        <f>VLOOKUP(B166,'Oxera 2yr beta data'!$B$47:$L$77,7,FALSE)</f>
        <v/>
      </c>
      <c r="E166" s="393"/>
      <c r="F166" s="424" t="str">
        <f>VLOOKUP(B166,'Oxera 2yr beta data'!$B$7:$L$37,8,FALSE)</f>
        <v/>
      </c>
      <c r="G166" s="200" t="str">
        <f>VLOOKUP(B166,'Oxera 2yr beta data'!$B$47:$L$77,8,FALSE)</f>
        <v/>
      </c>
      <c r="H166" s="393"/>
      <c r="I166" s="424" t="str">
        <f>VLOOKUP(B166,'Oxera 2yr beta data'!$B$7:$L$37,9,FALSE)</f>
        <v/>
      </c>
      <c r="J166" s="200" t="str">
        <f>VLOOKUP(B166,'Oxera 2yr beta data'!$B$47:$L$77,9,FALSE)</f>
        <v/>
      </c>
      <c r="K166" s="393"/>
      <c r="L166" s="424">
        <f>VLOOKUP(B166,'Oxera 2yr beta data'!$B$7:$L$37,10,FALSE)</f>
        <v>0.2792043627398948</v>
      </c>
      <c r="M166" s="200">
        <f>VLOOKUP(B166,'Oxera 2yr beta data'!$B$47:$L$77,10,FALSE)</f>
        <v>9.9694861974810353E-2</v>
      </c>
      <c r="N166" s="393"/>
      <c r="O166" s="424">
        <f>VLOOKUP(B166,'Oxera 2yr beta data'!$B$7:$L$37,11,FALSE)</f>
        <v>0.32859785165705024</v>
      </c>
      <c r="P166" s="200">
        <f>VLOOKUP(B166,'Oxera 2yr beta data'!$B$47:$L$77,11,FALSE)</f>
        <v>9.0003405049458862E-2</v>
      </c>
      <c r="Q166" s="393"/>
    </row>
    <row r="167" spans="2:17" x14ac:dyDescent="0.25">
      <c r="B167" s="408" t="s">
        <v>437</v>
      </c>
      <c r="C167" s="424" t="str">
        <f>VLOOKUP(B167,'Oxera 2yr beta data'!$B$7:$L$37,7,FALSE)</f>
        <v/>
      </c>
      <c r="D167" s="200" t="str">
        <f>VLOOKUP(B167,'Oxera 2yr beta data'!$B$47:$L$77,7,FALSE)</f>
        <v/>
      </c>
      <c r="E167" s="393"/>
      <c r="F167" s="424">
        <f>VLOOKUP(B167,'Oxera 2yr beta data'!$B$7:$L$37,8,FALSE)</f>
        <v>0.90863873462829003</v>
      </c>
      <c r="G167" s="200">
        <f>VLOOKUP(B167,'Oxera 2yr beta data'!$B$47:$L$77,8,FALSE)</f>
        <v>7.4677929129891851E-2</v>
      </c>
      <c r="H167" s="393"/>
      <c r="I167" s="424">
        <f>VLOOKUP(B167,'Oxera 2yr beta data'!$B$7:$L$37,9,FALSE)</f>
        <v>0.48748067723046085</v>
      </c>
      <c r="J167" s="200">
        <f>VLOOKUP(B167,'Oxera 2yr beta data'!$B$47:$L$77,9,FALSE)</f>
        <v>5.4728549204145216E-2</v>
      </c>
      <c r="K167" s="393">
        <f t="shared" ref="K167:K177" si="60">J167^2</f>
        <v>2.995214097990544E-3</v>
      </c>
      <c r="L167" s="424">
        <f>VLOOKUP(B167,'Oxera 2yr beta data'!$B$7:$L$37,10,FALSE)</f>
        <v>0.75201192306433007</v>
      </c>
      <c r="M167" s="200">
        <f>VLOOKUP(B167,'Oxera 2yr beta data'!$B$47:$L$77,10,FALSE)</f>
        <v>5.2081072168974396E-2</v>
      </c>
      <c r="N167" s="393">
        <f t="shared" ref="N167:N178" si="61">M167^2</f>
        <v>2.7124380782699194E-3</v>
      </c>
      <c r="O167" s="424">
        <f>VLOOKUP(B167,'Oxera 2yr beta data'!$B$7:$L$37,11,FALSE)</f>
        <v>0.72455009376328405</v>
      </c>
      <c r="P167" s="200">
        <f>VLOOKUP(B167,'Oxera 2yr beta data'!$B$47:$L$77,11,FALSE)</f>
        <v>4.6225925966402306E-2</v>
      </c>
      <c r="Q167" s="393">
        <f t="shared" ref="Q167:Q178" si="62">P167^2</f>
        <v>2.1368362314513069E-3</v>
      </c>
    </row>
    <row r="168" spans="2:17" x14ac:dyDescent="0.25">
      <c r="B168" s="408" t="s">
        <v>438</v>
      </c>
      <c r="C168" s="424" t="str">
        <f>VLOOKUP(B168,'Oxera 2yr beta data'!$B$7:$L$37,7,FALSE)</f>
        <v/>
      </c>
      <c r="D168" s="200" t="str">
        <f>VLOOKUP(B168,'Oxera 2yr beta data'!$B$47:$L$77,7,FALSE)</f>
        <v/>
      </c>
      <c r="E168" s="393"/>
      <c r="F168" s="424" t="str">
        <f>VLOOKUP(B168,'Oxera 2yr beta data'!$B$7:$L$37,8,FALSE)</f>
        <v/>
      </c>
      <c r="G168" s="200" t="str">
        <f>VLOOKUP(B168,'Oxera 2yr beta data'!$B$47:$L$77,8,FALSE)</f>
        <v/>
      </c>
      <c r="H168" s="393"/>
      <c r="I168" s="424">
        <f>VLOOKUP(B168,'Oxera 2yr beta data'!$B$7:$L$37,9,FALSE)</f>
        <v>0.69853674059217041</v>
      </c>
      <c r="J168" s="200">
        <f>VLOOKUP(B168,'Oxera 2yr beta data'!$B$47:$L$77,9,FALSE)</f>
        <v>8.0087098151246261E-2</v>
      </c>
      <c r="K168" s="393">
        <f t="shared" si="60"/>
        <v>6.4139432902873524E-3</v>
      </c>
      <c r="L168" s="424">
        <f>VLOOKUP(B168,'Oxera 2yr beta data'!$B$7:$L$37,10,FALSE)</f>
        <v>0.11050253187384862</v>
      </c>
      <c r="M168" s="200">
        <f>VLOOKUP(B168,'Oxera 2yr beta data'!$B$47:$L$77,10,FALSE)</f>
        <v>0.12641549209118125</v>
      </c>
      <c r="N168" s="393">
        <f t="shared" si="61"/>
        <v>1.5980876640655509E-2</v>
      </c>
      <c r="O168" s="424">
        <f>VLOOKUP(B168,'Oxera 2yr beta data'!$B$7:$L$37,11,FALSE)</f>
        <v>0.30644400526867543</v>
      </c>
      <c r="P168" s="200">
        <f>VLOOKUP(B168,'Oxera 2yr beta data'!$B$47:$L$77,11,FALSE)</f>
        <v>0.16891051611274591</v>
      </c>
      <c r="Q168" s="393">
        <f t="shared" si="62"/>
        <v>2.8530762453474193E-2</v>
      </c>
    </row>
    <row r="169" spans="2:17" x14ac:dyDescent="0.25">
      <c r="B169" s="408" t="s">
        <v>439</v>
      </c>
      <c r="C169" s="424" t="str">
        <f>VLOOKUP(B169,'Oxera 2yr beta data'!$B$7:$L$37,7,FALSE)</f>
        <v/>
      </c>
      <c r="D169" s="200" t="str">
        <f>VLOOKUP(B169,'Oxera 2yr beta data'!$B$47:$L$77,7,FALSE)</f>
        <v/>
      </c>
      <c r="E169" s="393"/>
      <c r="F169" s="424">
        <f>VLOOKUP(B169,'Oxera 2yr beta data'!$B$7:$L$37,8,FALSE)</f>
        <v>0.34805661360572354</v>
      </c>
      <c r="G169" s="200">
        <f>VLOOKUP(B169,'Oxera 2yr beta data'!$B$47:$L$77,8,FALSE)</f>
        <v>7.7563490568465371E-2</v>
      </c>
      <c r="H169" s="393">
        <f t="shared" ref="H169:H172" si="63">G169^2</f>
        <v>6.0160950691644163E-3</v>
      </c>
      <c r="I169" s="424">
        <f>VLOOKUP(B169,'Oxera 2yr beta data'!$B$7:$L$37,9,FALSE)</f>
        <v>0.33918535983161091</v>
      </c>
      <c r="J169" s="200">
        <f>VLOOKUP(B169,'Oxera 2yr beta data'!$B$47:$L$77,9,FALSE)</f>
        <v>5.2516768639976452E-2</v>
      </c>
      <c r="K169" s="393">
        <f t="shared" si="60"/>
        <v>2.7580109883848141E-3</v>
      </c>
      <c r="L169" s="424">
        <f>VLOOKUP(B169,'Oxera 2yr beta data'!$B$7:$L$37,10,FALSE)</f>
        <v>0.45049964206585275</v>
      </c>
      <c r="M169" s="200">
        <f>VLOOKUP(B169,'Oxera 2yr beta data'!$B$47:$L$77,10,FALSE)</f>
        <v>0.14591513662815775</v>
      </c>
      <c r="N169" s="393">
        <f t="shared" si="61"/>
        <v>2.1291227097213945E-2</v>
      </c>
      <c r="O169" s="424">
        <f>VLOOKUP(B169,'Oxera 2yr beta data'!$B$7:$L$37,11,FALSE)</f>
        <v>0.45485498544182035</v>
      </c>
      <c r="P169" s="200">
        <f>VLOOKUP(B169,'Oxera 2yr beta data'!$B$47:$L$77,11,FALSE)</f>
        <v>0.10928024284361028</v>
      </c>
      <c r="Q169" s="393">
        <f t="shared" si="62"/>
        <v>1.1942171475958436E-2</v>
      </c>
    </row>
    <row r="170" spans="2:17" x14ac:dyDescent="0.25">
      <c r="B170" s="408" t="s">
        <v>441</v>
      </c>
      <c r="C170" s="424" t="str">
        <f>VLOOKUP(B170,'Oxera 2yr beta data'!$B$7:$L$37,7,FALSE)</f>
        <v/>
      </c>
      <c r="D170" s="200" t="str">
        <f>VLOOKUP(B170,'Oxera 2yr beta data'!$B$47:$L$77,7,FALSE)</f>
        <v/>
      </c>
      <c r="E170" s="393"/>
      <c r="F170" s="424">
        <f>VLOOKUP(B170,'Oxera 2yr beta data'!$B$7:$L$37,8,FALSE)</f>
        <v>0.35926546049789299</v>
      </c>
      <c r="G170" s="200">
        <f>VLOOKUP(B170,'Oxera 2yr beta data'!$B$47:$L$77,8,FALSE)</f>
        <v>0.10469799727260579</v>
      </c>
      <c r="H170" s="393">
        <f t="shared" si="63"/>
        <v>1.0961670632894568E-2</v>
      </c>
      <c r="I170" s="424">
        <f>VLOOKUP(B170,'Oxera 2yr beta data'!$B$7:$L$37,9,FALSE)</f>
        <v>0.29734085804683724</v>
      </c>
      <c r="J170" s="200">
        <f>VLOOKUP(B170,'Oxera 2yr beta data'!$B$47:$L$77,9,FALSE)</f>
        <v>5.0776540012924622E-2</v>
      </c>
      <c r="K170" s="393">
        <f t="shared" si="60"/>
        <v>2.578257015684135E-3</v>
      </c>
      <c r="L170" s="424">
        <f>VLOOKUP(B170,'Oxera 2yr beta data'!$B$7:$L$37,10,FALSE)</f>
        <v>0.45300748031208316</v>
      </c>
      <c r="M170" s="200">
        <f>VLOOKUP(B170,'Oxera 2yr beta data'!$B$47:$L$77,10,FALSE)</f>
        <v>6.0473226278455437E-2</v>
      </c>
      <c r="N170" s="393">
        <f t="shared" si="61"/>
        <v>3.6570110965252734E-3</v>
      </c>
      <c r="O170" s="424">
        <f>VLOOKUP(B170,'Oxera 2yr beta data'!$B$7:$L$37,11,FALSE)</f>
        <v>0.51901858670812029</v>
      </c>
      <c r="P170" s="200">
        <f>VLOOKUP(B170,'Oxera 2yr beta data'!$B$47:$L$77,11,FALSE)</f>
        <v>7.0237329646753277E-2</v>
      </c>
      <c r="Q170" s="393">
        <f t="shared" si="62"/>
        <v>4.9332824759066871E-3</v>
      </c>
    </row>
    <row r="171" spans="2:17" x14ac:dyDescent="0.25">
      <c r="B171" s="408" t="s">
        <v>442</v>
      </c>
      <c r="C171" s="424">
        <f>VLOOKUP(B171,'Oxera 2yr beta data'!$B$7:$L$37,7,FALSE)</f>
        <v>1.0580135287993695</v>
      </c>
      <c r="D171" s="200">
        <f>VLOOKUP(B171,'Oxera 2yr beta data'!$B$47:$L$77,7,FALSE)</f>
        <v>8.1753473011023758E-2</v>
      </c>
      <c r="E171" s="393"/>
      <c r="F171" s="424">
        <f>VLOOKUP(B171,'Oxera 2yr beta data'!$B$7:$L$37,8,FALSE)</f>
        <v>1.2642303960126609</v>
      </c>
      <c r="G171" s="200">
        <f>VLOOKUP(B171,'Oxera 2yr beta data'!$B$47:$L$77,8,FALSE)</f>
        <v>9.4985099962053385E-2</v>
      </c>
      <c r="H171" s="393">
        <f t="shared" si="63"/>
        <v>9.022169214801274E-3</v>
      </c>
      <c r="I171" s="424">
        <f>VLOOKUP(B171,'Oxera 2yr beta data'!$B$7:$L$37,9,FALSE)</f>
        <v>0.53714212097315039</v>
      </c>
      <c r="J171" s="200">
        <f>VLOOKUP(B171,'Oxera 2yr beta data'!$B$47:$L$77,9,FALSE)</f>
        <v>5.4373128961210042E-2</v>
      </c>
      <c r="K171" s="393">
        <f t="shared" si="60"/>
        <v>2.9564371530323781E-3</v>
      </c>
      <c r="L171" s="424">
        <f>VLOOKUP(B171,'Oxera 2yr beta data'!$B$7:$L$37,10,FALSE)</f>
        <v>0.37830718091208299</v>
      </c>
      <c r="M171" s="200">
        <f>VLOOKUP(B171,'Oxera 2yr beta data'!$B$47:$L$77,10,FALSE)</f>
        <v>4.2385099367002667E-2</v>
      </c>
      <c r="N171" s="393">
        <f t="shared" si="61"/>
        <v>1.7964966483506898E-3</v>
      </c>
      <c r="O171" s="424"/>
      <c r="P171" s="200"/>
      <c r="Q171" s="393"/>
    </row>
    <row r="172" spans="2:17" x14ac:dyDescent="0.25">
      <c r="B172" s="408" t="s">
        <v>443</v>
      </c>
      <c r="C172" s="424" t="str">
        <f>VLOOKUP(B172,'Oxera 2yr beta data'!$B$7:$L$37,7,FALSE)</f>
        <v/>
      </c>
      <c r="D172" s="200" t="str">
        <f>VLOOKUP(B172,'Oxera 2yr beta data'!$B$47:$L$77,7,FALSE)</f>
        <v/>
      </c>
      <c r="E172" s="393"/>
      <c r="F172" s="424">
        <f>VLOOKUP(B172,'Oxera 2yr beta data'!$B$7:$L$37,8,FALSE)</f>
        <v>0.32036965545201862</v>
      </c>
      <c r="G172" s="200">
        <f>VLOOKUP(B172,'Oxera 2yr beta data'!$B$47:$L$77,8,FALSE)</f>
        <v>5.8951732113640944E-2</v>
      </c>
      <c r="H172" s="393">
        <f t="shared" si="63"/>
        <v>3.4753067191984851E-3</v>
      </c>
      <c r="I172" s="424">
        <f>VLOOKUP(B172,'Oxera 2yr beta data'!$B$7:$L$37,9,FALSE)</f>
        <v>0.39566688911308801</v>
      </c>
      <c r="J172" s="200">
        <f>VLOOKUP(B172,'Oxera 2yr beta data'!$B$47:$L$77,9,FALSE)</f>
        <v>3.817260319473955E-2</v>
      </c>
      <c r="K172" s="393">
        <f t="shared" si="60"/>
        <v>1.4571476346630402E-3</v>
      </c>
      <c r="L172" s="424">
        <f>VLOOKUP(B172,'Oxera 2yr beta data'!$B$7:$L$37,10,FALSE)</f>
        <v>0.4545833808497533</v>
      </c>
      <c r="M172" s="200">
        <f>VLOOKUP(B172,'Oxera 2yr beta data'!$B$47:$L$77,10,FALSE)</f>
        <v>6.0050411914839147E-2</v>
      </c>
      <c r="N172" s="393">
        <f t="shared" si="61"/>
        <v>3.6060519711418552E-3</v>
      </c>
      <c r="O172" s="424">
        <f>VLOOKUP(B172,'Oxera 2yr beta data'!$B$7:$L$37,11,FALSE)</f>
        <v>0.34749242866460317</v>
      </c>
      <c r="P172" s="200">
        <f>VLOOKUP(B172,'Oxera 2yr beta data'!$B$47:$L$77,11,FALSE)</f>
        <v>6.223452706445623E-2</v>
      </c>
      <c r="Q172" s="393">
        <f t="shared" si="62"/>
        <v>3.8731363589365351E-3</v>
      </c>
    </row>
    <row r="173" spans="2:17" x14ac:dyDescent="0.25">
      <c r="B173" s="408" t="s">
        <v>444</v>
      </c>
      <c r="C173" s="424" t="str">
        <f>VLOOKUP(B173,'Oxera 2yr beta data'!$B$7:$L$37,7,FALSE)</f>
        <v/>
      </c>
      <c r="D173" s="200" t="str">
        <f>VLOOKUP(B173,'Oxera 2yr beta data'!$B$47:$L$77,7,FALSE)</f>
        <v/>
      </c>
      <c r="E173" s="393"/>
      <c r="F173" s="424">
        <f>VLOOKUP(B173,'Oxera 2yr beta data'!$B$7:$L$37,8,FALSE)</f>
        <v>0.68983118200564053</v>
      </c>
      <c r="G173" s="200">
        <f>VLOOKUP(B173,'Oxera 2yr beta data'!$B$47:$L$77,8,FALSE)</f>
        <v>8.7643967096262376E-2</v>
      </c>
      <c r="H173" s="393"/>
      <c r="I173" s="424">
        <f>VLOOKUP(B173,'Oxera 2yr beta data'!$B$7:$L$37,9,FALSE)</f>
        <v>0.15414479466079484</v>
      </c>
      <c r="J173" s="200">
        <f>VLOOKUP(B173,'Oxera 2yr beta data'!$B$47:$L$77,9,FALSE)</f>
        <v>4.6020197119191024E-2</v>
      </c>
      <c r="K173" s="393">
        <f t="shared" si="60"/>
        <v>2.1178585428891978E-3</v>
      </c>
      <c r="L173" s="424">
        <f>VLOOKUP(B173,'Oxera 2yr beta data'!$B$7:$L$37,10,FALSE)</f>
        <v>0.33999210133627622</v>
      </c>
      <c r="M173" s="200">
        <f>VLOOKUP(B173,'Oxera 2yr beta data'!$B$47:$L$77,10,FALSE)</f>
        <v>7.3004282140319052E-2</v>
      </c>
      <c r="N173" s="393">
        <f t="shared" si="61"/>
        <v>5.3296252108233069E-3</v>
      </c>
      <c r="O173" s="424">
        <f>VLOOKUP(B173,'Oxera 2yr beta data'!$B$7:$L$37,11,FALSE)</f>
        <v>0.35295422241424956</v>
      </c>
      <c r="P173" s="200">
        <f>VLOOKUP(B173,'Oxera 2yr beta data'!$B$47:$L$77,11,FALSE)</f>
        <v>7.3227256152147369E-2</v>
      </c>
      <c r="Q173" s="393">
        <f t="shared" si="62"/>
        <v>5.3622310435722043E-3</v>
      </c>
    </row>
    <row r="174" spans="2:17" x14ac:dyDescent="0.25">
      <c r="B174" s="408" t="s">
        <v>446</v>
      </c>
      <c r="C174" s="424" t="str">
        <f>VLOOKUP(B174,'Oxera 2yr beta data'!$B$7:$L$37,7,FALSE)</f>
        <v/>
      </c>
      <c r="D174" s="200" t="str">
        <f>VLOOKUP(B174,'Oxera 2yr beta data'!$B$47:$L$77,7,FALSE)</f>
        <v/>
      </c>
      <c r="E174" s="393"/>
      <c r="F174" s="424">
        <f>VLOOKUP(B174,'Oxera 2yr beta data'!$B$7:$L$37,8,FALSE)</f>
        <v>0.25491904959281908</v>
      </c>
      <c r="G174" s="200">
        <f>VLOOKUP(B174,'Oxera 2yr beta data'!$B$47:$L$77,8,FALSE)</f>
        <v>3.0158714886216607E-2</v>
      </c>
      <c r="H174" s="393">
        <f t="shared" ref="H174" si="64">G174^2</f>
        <v>9.0954808358810317E-4</v>
      </c>
      <c r="I174" s="424">
        <f>VLOOKUP(B174,'Oxera 2yr beta data'!$B$7:$L$37,9,FALSE)</f>
        <v>0.32560984686488692</v>
      </c>
      <c r="J174" s="200">
        <f>VLOOKUP(B174,'Oxera 2yr beta data'!$B$47:$L$77,9,FALSE)</f>
        <v>3.1306244651355196E-2</v>
      </c>
      <c r="K174" s="393">
        <f t="shared" si="60"/>
        <v>9.8008095417050577E-4</v>
      </c>
      <c r="L174" s="424">
        <f>VLOOKUP(B174,'Oxera 2yr beta data'!$B$7:$L$37,10,FALSE)</f>
        <v>0.26037322259946555</v>
      </c>
      <c r="M174" s="200">
        <f>VLOOKUP(B174,'Oxera 2yr beta data'!$B$47:$L$77,10,FALSE)</f>
        <v>3.1800846959975954E-2</v>
      </c>
      <c r="N174" s="393">
        <f t="shared" si="61"/>
        <v>1.0112938673718119E-3</v>
      </c>
      <c r="O174" s="424">
        <f>VLOOKUP(B174,'Oxera 2yr beta data'!$B$7:$L$37,11,FALSE)</f>
        <v>0.27265733885567245</v>
      </c>
      <c r="P174" s="200">
        <f>VLOOKUP(B174,'Oxera 2yr beta data'!$B$47:$L$77,11,FALSE)</f>
        <v>3.9045500186591635E-2</v>
      </c>
      <c r="Q174" s="393">
        <f t="shared" si="62"/>
        <v>1.5245510848211274E-3</v>
      </c>
    </row>
    <row r="175" spans="2:17" x14ac:dyDescent="0.25">
      <c r="B175" s="408" t="s">
        <v>448</v>
      </c>
      <c r="C175" s="424" t="str">
        <f>VLOOKUP(B175,'Oxera 2yr beta data'!$B$7:$L$37,7,FALSE)</f>
        <v/>
      </c>
      <c r="D175" s="200" t="str">
        <f>VLOOKUP(B175,'Oxera 2yr beta data'!$B$47:$L$77,7,FALSE)</f>
        <v/>
      </c>
      <c r="E175" s="393"/>
      <c r="F175" s="424">
        <f>VLOOKUP(B175,'Oxera 2yr beta data'!$B$7:$L$37,8,FALSE)</f>
        <v>0.35616906225945533</v>
      </c>
      <c r="G175" s="200">
        <f>VLOOKUP(B175,'Oxera 2yr beta data'!$B$47:$L$77,8,FALSE)</f>
        <v>6.7214537187187173E-2</v>
      </c>
      <c r="H175" s="393"/>
      <c r="I175" s="424">
        <f>VLOOKUP(B175,'Oxera 2yr beta data'!$B$7:$L$37,9,FALSE)</f>
        <v>0.48146148658993337</v>
      </c>
      <c r="J175" s="200">
        <f>VLOOKUP(B175,'Oxera 2yr beta data'!$B$47:$L$77,9,FALSE)</f>
        <v>4.4279771053966251E-2</v>
      </c>
      <c r="K175" s="393">
        <f t="shared" si="60"/>
        <v>1.9606981245916676E-3</v>
      </c>
      <c r="L175" s="424">
        <f>VLOOKUP(B175,'Oxera 2yr beta data'!$B$7:$L$37,10,FALSE)</f>
        <v>0.4683172018432944</v>
      </c>
      <c r="M175" s="200">
        <f>VLOOKUP(B175,'Oxera 2yr beta data'!$B$47:$L$77,10,FALSE)</f>
        <v>6.6258352608903573E-2</v>
      </c>
      <c r="N175" s="393">
        <f t="shared" si="61"/>
        <v>4.3901692904457987E-3</v>
      </c>
      <c r="O175" s="424">
        <f>VLOOKUP(B175,'Oxera 2yr beta data'!$B$7:$L$37,11,FALSE)</f>
        <v>0.31845785663159881</v>
      </c>
      <c r="P175" s="200">
        <f>VLOOKUP(B175,'Oxera 2yr beta data'!$B$47:$L$77,11,FALSE)</f>
        <v>5.9321681011715942E-2</v>
      </c>
      <c r="Q175" s="393">
        <f t="shared" si="62"/>
        <v>3.5190618380557797E-3</v>
      </c>
    </row>
    <row r="176" spans="2:17" x14ac:dyDescent="0.25">
      <c r="B176" s="408" t="s">
        <v>451</v>
      </c>
      <c r="C176" s="424" t="str">
        <f>VLOOKUP(B176,'Oxera 2yr beta data'!$B$7:$L$37,7,FALSE)</f>
        <v/>
      </c>
      <c r="D176" s="200" t="str">
        <f>VLOOKUP(B176,'Oxera 2yr beta data'!$B$47:$L$77,7,FALSE)</f>
        <v/>
      </c>
      <c r="E176" s="393"/>
      <c r="F176" s="424">
        <f>VLOOKUP(B176,'Oxera 2yr beta data'!$B$7:$L$37,8,FALSE)</f>
        <v>0.29395099967095606</v>
      </c>
      <c r="G176" s="200">
        <f>VLOOKUP(B176,'Oxera 2yr beta data'!$B$47:$L$77,8,FALSE)</f>
        <v>0.13026354708944698</v>
      </c>
      <c r="H176" s="393">
        <f t="shared" ref="H176:H177" si="65">G176^2</f>
        <v>1.6968591700324571E-2</v>
      </c>
      <c r="I176" s="424">
        <f>VLOOKUP(B176,'Oxera 2yr beta data'!$B$7:$L$37,9,FALSE)</f>
        <v>0.34309480937933495</v>
      </c>
      <c r="J176" s="200">
        <f>VLOOKUP(B176,'Oxera 2yr beta data'!$B$47:$L$77,9,FALSE)</f>
        <v>6.3411307762299973E-2</v>
      </c>
      <c r="K176" s="393">
        <f t="shared" si="60"/>
        <v>4.0209939521251249E-3</v>
      </c>
      <c r="L176" s="424">
        <f>VLOOKUP(B176,'Oxera 2yr beta data'!$B$7:$L$37,10,FALSE)</f>
        <v>0.49764957689300748</v>
      </c>
      <c r="M176" s="200">
        <f>VLOOKUP(B176,'Oxera 2yr beta data'!$B$47:$L$77,10,FALSE)</f>
        <v>9.3824306070997704E-2</v>
      </c>
      <c r="N176" s="393">
        <f t="shared" si="61"/>
        <v>8.8030004097042567E-3</v>
      </c>
      <c r="O176" s="424">
        <f>VLOOKUP(B176,'Oxera 2yr beta data'!$B$7:$L$37,11,FALSE)</f>
        <v>0.57374802423201909</v>
      </c>
      <c r="P176" s="200">
        <f>VLOOKUP(B176,'Oxera 2yr beta data'!$B$47:$L$77,11,FALSE)</f>
        <v>7.9129282063552381E-2</v>
      </c>
      <c r="Q176" s="393">
        <f t="shared" si="62"/>
        <v>6.2614432798932329E-3</v>
      </c>
    </row>
    <row r="177" spans="2:17" x14ac:dyDescent="0.25">
      <c r="B177" s="408" t="s">
        <v>453</v>
      </c>
      <c r="C177" s="424">
        <f>VLOOKUP(B177,'Oxera 2yr beta data'!$B$7:$L$37,7,FALSE)</f>
        <v>0.4624289104104079</v>
      </c>
      <c r="D177" s="200">
        <f>VLOOKUP(B177,'Oxera 2yr beta data'!$B$47:$L$77,7,FALSE)</f>
        <v>0.10345735222179266</v>
      </c>
      <c r="E177" s="393">
        <f t="shared" ref="E177" si="66">D177^2</f>
        <v>1.0703423728744065E-2</v>
      </c>
      <c r="F177" s="424">
        <f>VLOOKUP(B177,'Oxera 2yr beta data'!$B$7:$L$37,8,FALSE)</f>
        <v>0.54616494850939767</v>
      </c>
      <c r="G177" s="200">
        <f>VLOOKUP(B177,'Oxera 2yr beta data'!$B$47:$L$77,8,FALSE)</f>
        <v>0.10411547847573054</v>
      </c>
      <c r="H177" s="393">
        <f t="shared" si="65"/>
        <v>1.0840032858230309E-2</v>
      </c>
      <c r="I177" s="424">
        <f>VLOOKUP(B177,'Oxera 2yr beta data'!$B$7:$L$37,9,FALSE)</f>
        <v>0.62457078513732633</v>
      </c>
      <c r="J177" s="200">
        <f>VLOOKUP(B177,'Oxera 2yr beta data'!$B$47:$L$77,9,FALSE)</f>
        <v>4.8005589931276099E-2</v>
      </c>
      <c r="K177" s="393">
        <f t="shared" si="60"/>
        <v>2.3045366646498372E-3</v>
      </c>
      <c r="L177" s="424">
        <f>VLOOKUP(B177,'Oxera 2yr beta data'!$B$7:$L$37,10,FALSE)</f>
        <v>0.53741224239831542</v>
      </c>
      <c r="M177" s="200">
        <f>VLOOKUP(B177,'Oxera 2yr beta data'!$B$47:$L$77,10,FALSE)</f>
        <v>8.8613042885198626E-2</v>
      </c>
      <c r="N177" s="393">
        <f t="shared" si="61"/>
        <v>7.8522713693740514E-3</v>
      </c>
      <c r="O177" s="424">
        <f>VLOOKUP(B177,'Oxera 2yr beta data'!$B$7:$L$37,11,FALSE)</f>
        <v>0.51946634759674115</v>
      </c>
      <c r="P177" s="200">
        <f>VLOOKUP(B177,'Oxera 2yr beta data'!$B$47:$L$77,11,FALSE)</f>
        <v>8.865620930682655E-2</v>
      </c>
      <c r="Q177" s="393">
        <f t="shared" si="62"/>
        <v>7.8599234486558377E-3</v>
      </c>
    </row>
    <row r="178" spans="2:17" x14ac:dyDescent="0.25">
      <c r="B178" s="407" t="s">
        <v>454</v>
      </c>
      <c r="C178" s="425" t="str">
        <f>VLOOKUP(B178,'Oxera 2yr beta data'!$B$7:$L$37,7,FALSE)</f>
        <v/>
      </c>
      <c r="D178" s="201" t="str">
        <f>VLOOKUP(B178,'Oxera 2yr beta data'!$B$47:$L$77,7,FALSE)</f>
        <v/>
      </c>
      <c r="E178" s="366"/>
      <c r="F178" s="425" t="str">
        <f>VLOOKUP(B178,'Oxera 2yr beta data'!$B$7:$L$37,8,FALSE)</f>
        <v/>
      </c>
      <c r="G178" s="201" t="str">
        <f>VLOOKUP(B178,'Oxera 2yr beta data'!$B$47:$L$77,8,FALSE)</f>
        <v/>
      </c>
      <c r="H178" s="366"/>
      <c r="I178" s="425">
        <f>VLOOKUP(B178,'Oxera 2yr beta data'!$B$7:$L$37,9,FALSE)</f>
        <v>0.46123756818615042</v>
      </c>
      <c r="J178" s="201">
        <f>VLOOKUP(B178,'Oxera 2yr beta data'!$B$47:$L$77,9,FALSE)</f>
        <v>4.2801471484333456E-2</v>
      </c>
      <c r="K178" s="366"/>
      <c r="L178" s="425">
        <f>VLOOKUP(B178,'Oxera 2yr beta data'!$B$7:$L$37,10,FALSE)</f>
        <v>0.4366299023364752</v>
      </c>
      <c r="M178" s="201">
        <f>VLOOKUP(B178,'Oxera 2yr beta data'!$B$47:$L$77,10,FALSE)</f>
        <v>7.3624409707559207E-2</v>
      </c>
      <c r="N178" s="366">
        <f t="shared" si="61"/>
        <v>5.4205537047865389E-3</v>
      </c>
      <c r="O178" s="425">
        <f>VLOOKUP(B178,'Oxera 2yr beta data'!$B$7:$L$37,11,FALSE)</f>
        <v>0.39843403162777319</v>
      </c>
      <c r="P178" s="201">
        <f>VLOOKUP(B178,'Oxera 2yr beta data'!$B$47:$L$77,11,FALSE)</f>
        <v>7.5079795088688728E-2</v>
      </c>
      <c r="Q178" s="366">
        <f t="shared" si="62"/>
        <v>5.6369756305594881E-3</v>
      </c>
    </row>
    <row r="179" spans="2:17" x14ac:dyDescent="0.25">
      <c r="B179" s="390" t="s">
        <v>469</v>
      </c>
      <c r="C179" s="384">
        <f t="shared" ref="C179:N179" si="67">AVERAGE(C156:C178)</f>
        <v>0.6142698782121766</v>
      </c>
      <c r="D179" s="200">
        <f t="shared" si="67"/>
        <v>0.11348688798461051</v>
      </c>
      <c r="E179" s="393">
        <f t="shared" si="67"/>
        <v>1.5653092380362752E-2</v>
      </c>
      <c r="F179" s="384">
        <f t="shared" si="67"/>
        <v>0.54102786723162799</v>
      </c>
      <c r="G179" s="200">
        <f t="shared" si="67"/>
        <v>9.2331993135387591E-2</v>
      </c>
      <c r="H179" s="393">
        <f t="shared" si="67"/>
        <v>1.0115841032800018E-2</v>
      </c>
      <c r="I179" s="384">
        <f t="shared" si="67"/>
        <v>0.42817084942343575</v>
      </c>
      <c r="J179" s="200">
        <f t="shared" si="67"/>
        <v>5.3878002808849988E-2</v>
      </c>
      <c r="K179" s="393">
        <f t="shared" si="67"/>
        <v>3.1216897195074857E-3</v>
      </c>
      <c r="L179" s="384">
        <f t="shared" si="67"/>
        <v>0.41028755977237802</v>
      </c>
      <c r="M179" s="202">
        <f t="shared" si="67"/>
        <v>8.3594463745507608E-2</v>
      </c>
      <c r="N179" s="393">
        <f t="shared" si="67"/>
        <v>7.0145903197568306E-3</v>
      </c>
      <c r="O179" s="384">
        <f t="shared" ref="O179:Q179" si="68">AVERAGE(O156:O178)</f>
        <v>0.47150300771671089</v>
      </c>
      <c r="P179" s="202">
        <f t="shared" si="68"/>
        <v>8.4553379527384967E-2</v>
      </c>
      <c r="Q179" s="393">
        <f t="shared" si="68"/>
        <v>7.4648101818687862E-3</v>
      </c>
    </row>
    <row r="180" spans="2:17" ht="15.75" thickBot="1" x14ac:dyDescent="0.3">
      <c r="B180" s="400" t="s">
        <v>470</v>
      </c>
      <c r="C180" s="365">
        <f t="shared" ref="C180:N180" si="69">MEDIAN(C156:C178)</f>
        <v>0.56476035982557771</v>
      </c>
      <c r="D180" s="426">
        <f t="shared" si="69"/>
        <v>0.10345735222179266</v>
      </c>
      <c r="E180" s="427">
        <f t="shared" si="69"/>
        <v>1.1718815786358194E-2</v>
      </c>
      <c r="F180" s="365">
        <f t="shared" si="69"/>
        <v>0.42774581784191873</v>
      </c>
      <c r="G180" s="426">
        <f t="shared" si="69"/>
        <v>8.9930787963873687E-2</v>
      </c>
      <c r="H180" s="427">
        <f t="shared" si="69"/>
        <v>9.022169214801274E-3</v>
      </c>
      <c r="I180" s="365">
        <f t="shared" si="69"/>
        <v>0.41814946516069024</v>
      </c>
      <c r="J180" s="426">
        <f t="shared" si="69"/>
        <v>5.2772954604463011E-2</v>
      </c>
      <c r="K180" s="427">
        <f t="shared" si="69"/>
        <v>2.812089749481413E-3</v>
      </c>
      <c r="L180" s="365">
        <f t="shared" si="69"/>
        <v>0.4366299023364752</v>
      </c>
      <c r="M180" s="428">
        <f t="shared" si="69"/>
        <v>8.2741865517015595E-2</v>
      </c>
      <c r="N180" s="427">
        <f t="shared" si="69"/>
        <v>6.1333850070112161E-3</v>
      </c>
      <c r="O180" s="365">
        <f t="shared" ref="O180:Q180" si="70">MEDIAN(O156:O178)</f>
        <v>0.45974881143212842</v>
      </c>
      <c r="P180" s="428">
        <f t="shared" si="70"/>
        <v>7.7104538576120554E-2</v>
      </c>
      <c r="Q180" s="427">
        <f t="shared" si="70"/>
        <v>5.6369756305594881E-3</v>
      </c>
    </row>
    <row r="181" spans="2:17" x14ac:dyDescent="0.25">
      <c r="C181" s="320"/>
      <c r="D181" s="317"/>
      <c r="E181" s="317"/>
      <c r="F181" s="320"/>
      <c r="G181" s="317"/>
      <c r="H181" s="317"/>
      <c r="I181" s="320"/>
      <c r="J181" s="317"/>
      <c r="K181" s="317"/>
      <c r="L181" s="320"/>
      <c r="M181" s="317"/>
      <c r="N181" s="317"/>
    </row>
    <row r="183" spans="2:17" s="148" customFormat="1" x14ac:dyDescent="0.25">
      <c r="B183" s="149" t="s">
        <v>481</v>
      </c>
    </row>
    <row r="185" spans="2:17" x14ac:dyDescent="0.25">
      <c r="B185" s="419" t="s">
        <v>416</v>
      </c>
      <c r="C185" s="397">
        <v>1999</v>
      </c>
      <c r="D185" s="413">
        <v>2004</v>
      </c>
      <c r="E185" s="399">
        <v>2009</v>
      </c>
      <c r="F185" s="413">
        <v>2014</v>
      </c>
      <c r="G185" s="413">
        <v>2015</v>
      </c>
      <c r="H185" s="308" t="s">
        <v>455</v>
      </c>
    </row>
    <row r="186" spans="2:17" x14ac:dyDescent="0.25">
      <c r="B186" s="311" t="s">
        <v>456</v>
      </c>
      <c r="C186" s="313">
        <f>COUNT(C195:C217)</f>
        <v>7</v>
      </c>
      <c r="D186" s="334">
        <f>COUNT(F195:F217)</f>
        <v>17</v>
      </c>
      <c r="E186" s="314">
        <f>COUNT(I195:I217)</f>
        <v>20</v>
      </c>
      <c r="F186" s="46">
        <f>COUNT(L195:L217)</f>
        <v>23</v>
      </c>
      <c r="G186" s="46">
        <f>COUNT(O195:O217)</f>
        <v>22</v>
      </c>
      <c r="H186" s="336" t="s">
        <v>457</v>
      </c>
    </row>
    <row r="187" spans="2:17" x14ac:dyDescent="0.25">
      <c r="B187" s="362" t="s">
        <v>458</v>
      </c>
      <c r="C187" s="367">
        <f>(C186/(C186-1))*_xlfn.VAR.S(C195:C217)</f>
        <v>0.15083276640815224</v>
      </c>
      <c r="D187" s="386">
        <f>(D186/(D186-1))*_xlfn.VAR.S(F195:F217)</f>
        <v>6.4099269509352019E-2</v>
      </c>
      <c r="E187" s="385">
        <f>(E186/(E186-1))*_xlfn.VAR.S(I195:I217)</f>
        <v>1.8453677940581614E-2</v>
      </c>
      <c r="F187" s="386">
        <f>(F186/(F186-1))*_xlfn.VAR.S(L195:L217)</f>
        <v>1.802413469447291E-2</v>
      </c>
      <c r="G187" s="386">
        <f>(G186/(G186-1))*_xlfn.VAR.S(O195:O217)</f>
        <v>2.3867578805950085E-2</v>
      </c>
      <c r="H187" s="336" t="s">
        <v>459</v>
      </c>
    </row>
    <row r="188" spans="2:17" ht="18.75" x14ac:dyDescent="0.35">
      <c r="B188" s="362" t="s">
        <v>460</v>
      </c>
      <c r="C188" s="367">
        <f>E218</f>
        <v>2.9311425322641987E-3</v>
      </c>
      <c r="D188" s="386">
        <f>H218</f>
        <v>1.5588217713332823E-3</v>
      </c>
      <c r="E188" s="385">
        <f>K218</f>
        <v>6.4956260155345409E-4</v>
      </c>
      <c r="F188" s="386">
        <f>N218</f>
        <v>1.3264926446327945E-3</v>
      </c>
      <c r="G188" s="386">
        <f>Q218</f>
        <v>1.5763518376792204E-3</v>
      </c>
      <c r="H188" s="336" t="s">
        <v>461</v>
      </c>
    </row>
    <row r="189" spans="2:17" x14ac:dyDescent="0.25">
      <c r="B189" s="362" t="s">
        <v>462</v>
      </c>
      <c r="C189" s="410">
        <v>0.2</v>
      </c>
      <c r="D189" s="410">
        <v>0.2</v>
      </c>
      <c r="E189" s="410">
        <v>0.2</v>
      </c>
      <c r="F189" s="410">
        <v>0.2</v>
      </c>
      <c r="G189" s="410">
        <v>0.2</v>
      </c>
      <c r="H189" s="336" t="s">
        <v>463</v>
      </c>
    </row>
    <row r="190" spans="2:17" x14ac:dyDescent="0.25">
      <c r="B190" s="315" t="s">
        <v>464</v>
      </c>
      <c r="C190" s="363">
        <f>C187*((C186+1)/C186)-C188*(1-2*C189)</f>
        <v>0.17062161894710118</v>
      </c>
      <c r="D190" s="363">
        <f>D187*((D186+1)/D186)-D188*(1-2*D189)</f>
        <v>6.6934521711808054E-2</v>
      </c>
      <c r="E190" s="363">
        <f>E187*((E186+1)/E186)-E188*(1-2*E189)</f>
        <v>1.8986624276678622E-2</v>
      </c>
      <c r="F190" s="363">
        <f>F187*((F186+1)/F186)-F188*(1-2*F189)</f>
        <v>1.8011897137887707E-2</v>
      </c>
      <c r="G190" s="363">
        <f>G187*((G186+1)/G186)-G188*(1-2*G189)</f>
        <v>2.4006657649067557E-2</v>
      </c>
      <c r="H190" s="336" t="s">
        <v>465</v>
      </c>
    </row>
    <row r="191" spans="2:17" x14ac:dyDescent="0.25">
      <c r="B191" s="14" t="s">
        <v>466</v>
      </c>
      <c r="C191" s="363">
        <f t="shared" ref="C191:E191" si="71">SQRT(C190)</f>
        <v>0.41306369841357543</v>
      </c>
      <c r="D191" s="363">
        <f t="shared" si="71"/>
        <v>0.25871706884511514</v>
      </c>
      <c r="E191" s="363">
        <f t="shared" si="71"/>
        <v>0.13779196013076606</v>
      </c>
      <c r="F191" s="363">
        <f>SQRT(F190)</f>
        <v>0.13420840934117245</v>
      </c>
      <c r="G191" s="363">
        <f>SQRT(G190)</f>
        <v>0.15494081982830593</v>
      </c>
    </row>
    <row r="192" spans="2:17" ht="15.75" thickBot="1" x14ac:dyDescent="0.3"/>
    <row r="193" spans="2:17" ht="15.75" thickBot="1" x14ac:dyDescent="0.3">
      <c r="C193" s="544">
        <v>1999</v>
      </c>
      <c r="D193" s="545"/>
      <c r="E193" s="546"/>
      <c r="F193" s="544">
        <v>2004</v>
      </c>
      <c r="G193" s="545"/>
      <c r="H193" s="546"/>
      <c r="I193" s="544">
        <v>2009</v>
      </c>
      <c r="J193" s="545"/>
      <c r="K193" s="546"/>
      <c r="L193" s="544">
        <v>2014</v>
      </c>
      <c r="M193" s="545"/>
      <c r="N193" s="546"/>
      <c r="O193" s="544">
        <v>2015</v>
      </c>
      <c r="P193" s="545"/>
      <c r="Q193" s="546"/>
    </row>
    <row r="194" spans="2:17" ht="60" x14ac:dyDescent="0.25">
      <c r="B194" s="396" t="s">
        <v>467</v>
      </c>
      <c r="C194" s="409" t="s">
        <v>101</v>
      </c>
      <c r="D194" s="381" t="s">
        <v>466</v>
      </c>
      <c r="E194" s="398" t="s">
        <v>468</v>
      </c>
      <c r="F194" s="389" t="s">
        <v>101</v>
      </c>
      <c r="G194" s="422" t="s">
        <v>466</v>
      </c>
      <c r="H194" s="398" t="s">
        <v>468</v>
      </c>
      <c r="I194" s="389" t="s">
        <v>101</v>
      </c>
      <c r="J194" s="422" t="s">
        <v>466</v>
      </c>
      <c r="K194" s="398" t="s">
        <v>468</v>
      </c>
      <c r="L194" s="389" t="s">
        <v>101</v>
      </c>
      <c r="M194" s="422" t="s">
        <v>466</v>
      </c>
      <c r="N194" s="398" t="s">
        <v>468</v>
      </c>
      <c r="O194" s="389" t="s">
        <v>101</v>
      </c>
      <c r="P194" s="422" t="s">
        <v>466</v>
      </c>
      <c r="Q194" s="398" t="s">
        <v>468</v>
      </c>
    </row>
    <row r="195" spans="2:17" x14ac:dyDescent="0.25">
      <c r="B195" s="374" t="s">
        <v>423</v>
      </c>
      <c r="C195" s="424">
        <f>VLOOKUP(B195,'Oxera 2yr beta data'!$B$7:$L$37,2,FALSE)</f>
        <v>0.59105432836556548</v>
      </c>
      <c r="D195" s="200">
        <f>VLOOKUP(B195,'Oxera 2yr beta data'!$B$47:$L$77,2,FALSE)</f>
        <v>5.2737589973084156E-2</v>
      </c>
      <c r="E195" s="393">
        <f>D195^2</f>
        <v>2.7812533961691466E-3</v>
      </c>
      <c r="F195" s="424">
        <f>VLOOKUP(B195,'Oxera 2yr beta data'!$B$7:$L$37,3,FALSE)</f>
        <v>0.91294037653785098</v>
      </c>
      <c r="G195" s="200">
        <f>VLOOKUP(B195,'Oxera 2yr beta data'!$B$47:$L$77,3,FALSE)</f>
        <v>5.056030566514283E-2</v>
      </c>
      <c r="H195" s="393">
        <f>G195^2</f>
        <v>2.5563445089526742E-3</v>
      </c>
      <c r="I195" s="424">
        <f>VLOOKUP(B195,'Oxera 2yr beta data'!$B$7:$L$37,4,FALSE)</f>
        <v>0.67294076292467631</v>
      </c>
      <c r="J195" s="200">
        <f>VLOOKUP(B195,'Oxera 2yr beta data'!$B$47:$L$77,4,FALSE)</f>
        <v>2.1203805743681105E-2</v>
      </c>
      <c r="K195" s="393">
        <f>J195^2</f>
        <v>4.4960137801576381E-4</v>
      </c>
      <c r="L195" s="424">
        <f>VLOOKUP(B195,'Oxera 2yr beta data'!$B$7:$L$37,5,FALSE)</f>
        <v>0.4969502548331905</v>
      </c>
      <c r="M195" s="200">
        <f>VLOOKUP(B195,'Oxera 2yr beta data'!$B$47:$L$77,5,FALSE)</f>
        <v>3.3799374725419815E-2</v>
      </c>
      <c r="N195" s="393">
        <f>M195^2</f>
        <v>1.1423977318293478E-3</v>
      </c>
      <c r="O195" s="424">
        <f>VLOOKUP(B195,'Oxera 2yr beta data'!$B$7:$L$37,6,FALSE)</f>
        <v>0.45489778638600331</v>
      </c>
      <c r="P195" s="200">
        <f>VLOOKUP(B195,'Oxera 2yr beta data'!$B$47:$L$77,6,FALSE)</f>
        <v>3.3966103592500248E-2</v>
      </c>
      <c r="Q195" s="393">
        <f>P195^2</f>
        <v>1.1536961932564582E-3</v>
      </c>
    </row>
    <row r="196" spans="2:17" x14ac:dyDescent="0.25">
      <c r="B196" s="408" t="s">
        <v>424</v>
      </c>
      <c r="C196" s="424" t="str">
        <f>VLOOKUP(B196,'Oxera 2yr beta data'!$B$7:$L$37,2,FALSE)</f>
        <v/>
      </c>
      <c r="D196" s="200" t="str">
        <f>VLOOKUP(B196,'Oxera 2yr beta data'!$B$47:$L$77,2,FALSE)</f>
        <v/>
      </c>
      <c r="E196" s="393"/>
      <c r="F196" s="424" t="str">
        <f>VLOOKUP(B196,'Oxera 2yr beta data'!$B$7:$L$37,3,FALSE)</f>
        <v/>
      </c>
      <c r="G196" s="200" t="str">
        <f>VLOOKUP(B196,'Oxera 2yr beta data'!$B$47:$L$77,3,FALSE)</f>
        <v/>
      </c>
      <c r="H196" s="393"/>
      <c r="I196" s="424">
        <f>VLOOKUP(B196,'Oxera 2yr beta data'!$B$7:$L$37,4,FALSE)</f>
        <v>0.4145104393124881</v>
      </c>
      <c r="J196" s="200">
        <f>VLOOKUP(B196,'Oxera 2yr beta data'!$B$47:$L$77,4,FALSE)</f>
        <v>3.0368590108267902E-2</v>
      </c>
      <c r="K196" s="393">
        <f t="shared" ref="K196:K198" si="72">J196^2</f>
        <v>9.2225126516398714E-4</v>
      </c>
      <c r="L196" s="424">
        <f>VLOOKUP(B196,'Oxera 2yr beta data'!$B$7:$L$37,5,FALSE)</f>
        <v>0.51845245429360887</v>
      </c>
      <c r="M196" s="200">
        <f>VLOOKUP(B196,'Oxera 2yr beta data'!$B$47:$L$77,5,FALSE)</f>
        <v>4.5142564765945234E-2</v>
      </c>
      <c r="N196" s="393">
        <f t="shared" ref="N196:N198" si="73">M196^2</f>
        <v>2.0378511536475602E-3</v>
      </c>
      <c r="O196" s="424">
        <f>VLOOKUP(B196,'Oxera 2yr beta data'!$B$7:$L$37,6,FALSE)</f>
        <v>0.51382860053978618</v>
      </c>
      <c r="P196" s="200">
        <f>VLOOKUP(B196,'Oxera 2yr beta data'!$B$47:$L$77,6,FALSE)</f>
        <v>5.0889131480712578E-2</v>
      </c>
      <c r="Q196" s="393">
        <f t="shared" ref="Q196:Q198" si="74">P196^2</f>
        <v>2.5897037028612519E-3</v>
      </c>
    </row>
    <row r="197" spans="2:17" x14ac:dyDescent="0.25">
      <c r="B197" s="408" t="s">
        <v>426</v>
      </c>
      <c r="C197" s="424">
        <f>VLOOKUP(B197,'Oxera 2yr beta data'!$B$7:$L$37,2,FALSE)</f>
        <v>1.030472661191137</v>
      </c>
      <c r="D197" s="200">
        <f>VLOOKUP(B197,'Oxera 2yr beta data'!$B$47:$L$77,2,FALSE)</f>
        <v>7.2997401610396487E-2</v>
      </c>
      <c r="E197" s="393">
        <f t="shared" ref="E197:E198" si="75">D197^2</f>
        <v>5.3286206418695159E-3</v>
      </c>
      <c r="F197" s="424">
        <f>VLOOKUP(B197,'Oxera 2yr beta data'!$B$7:$L$37,3,FALSE)</f>
        <v>0.75779148300142196</v>
      </c>
      <c r="G197" s="200">
        <f>VLOOKUP(B197,'Oxera 2yr beta data'!$B$47:$L$77,3,FALSE)</f>
        <v>3.6835847543637265E-2</v>
      </c>
      <c r="H197" s="393">
        <f t="shared" ref="H197:H198" si="76">G197^2</f>
        <v>1.3568796642580876E-3</v>
      </c>
      <c r="I197" s="424">
        <f>VLOOKUP(B197,'Oxera 2yr beta data'!$B$7:$L$37,4,FALSE)</f>
        <v>0.54138158370904255</v>
      </c>
      <c r="J197" s="200">
        <f>VLOOKUP(B197,'Oxera 2yr beta data'!$B$47:$L$77,4,FALSE)</f>
        <v>3.0894521776304432E-2</v>
      </c>
      <c r="K197" s="393">
        <f t="shared" si="72"/>
        <v>9.5447147578654875E-4</v>
      </c>
      <c r="L197" s="424">
        <f>VLOOKUP(B197,'Oxera 2yr beta data'!$B$7:$L$37,5,FALSE)</f>
        <v>0.73736993673699969</v>
      </c>
      <c r="M197" s="200">
        <f>VLOOKUP(B197,'Oxera 2yr beta data'!$B$47:$L$77,5,FALSE)</f>
        <v>4.9833410342532136E-2</v>
      </c>
      <c r="N197" s="393">
        <f t="shared" si="73"/>
        <v>2.4833687863671889E-3</v>
      </c>
      <c r="O197" s="424">
        <f>VLOOKUP(B197,'Oxera 2yr beta data'!$B$7:$L$37,6,FALSE)</f>
        <v>0.74379962665268617</v>
      </c>
      <c r="P197" s="200">
        <f>VLOOKUP(B197,'Oxera 2yr beta data'!$B$47:$L$77,6,FALSE)</f>
        <v>5.6136439533736072E-2</v>
      </c>
      <c r="Q197" s="393">
        <f t="shared" si="74"/>
        <v>3.1512998435248062E-3</v>
      </c>
    </row>
    <row r="198" spans="2:17" x14ac:dyDescent="0.25">
      <c r="B198" s="408" t="s">
        <v>427</v>
      </c>
      <c r="C198" s="424">
        <f>VLOOKUP(B198,'Oxera 2yr beta data'!$B$7:$L$37,2,FALSE)</f>
        <v>0.39332191067663674</v>
      </c>
      <c r="D198" s="200">
        <f>VLOOKUP(B198,'Oxera 2yr beta data'!$B$47:$L$77,2,FALSE)</f>
        <v>3.7819432861123242E-2</v>
      </c>
      <c r="E198" s="393">
        <f t="shared" si="75"/>
        <v>1.4303095019370085E-3</v>
      </c>
      <c r="F198" s="424">
        <f>VLOOKUP(B198,'Oxera 2yr beta data'!$B$7:$L$37,3,FALSE)</f>
        <v>0.51494761815919599</v>
      </c>
      <c r="G198" s="200">
        <f>VLOOKUP(B198,'Oxera 2yr beta data'!$B$47:$L$77,3,FALSE)</f>
        <v>3.1722601832734239E-2</v>
      </c>
      <c r="H198" s="393">
        <f t="shared" si="76"/>
        <v>1.0063234670381936E-3</v>
      </c>
      <c r="I198" s="424">
        <f>VLOOKUP(B198,'Oxera 2yr beta data'!$B$7:$L$37,4,FALSE)</f>
        <v>0.43941189972343442</v>
      </c>
      <c r="J198" s="200">
        <f>VLOOKUP(B198,'Oxera 2yr beta data'!$B$47:$L$77,4,FALSE)</f>
        <v>2.3893269302042913E-2</v>
      </c>
      <c r="K198" s="393">
        <f t="shared" si="72"/>
        <v>5.7088831793994626E-4</v>
      </c>
      <c r="L198" s="424">
        <f>VLOOKUP(B198,'Oxera 2yr beta data'!$B$7:$L$37,5,FALSE)</f>
        <v>0.34371177067516157</v>
      </c>
      <c r="M198" s="200">
        <f>VLOOKUP(B198,'Oxera 2yr beta data'!$B$47:$L$77,5,FALSE)</f>
        <v>3.9551194533882554E-2</v>
      </c>
      <c r="N198" s="393">
        <f t="shared" si="73"/>
        <v>1.5642969890570211E-3</v>
      </c>
      <c r="O198" s="424">
        <f>VLOOKUP(B198,'Oxera 2yr beta data'!$B$7:$L$37,6,FALSE)</f>
        <v>0.35748022131708951</v>
      </c>
      <c r="P198" s="200">
        <f>VLOOKUP(B198,'Oxera 2yr beta data'!$B$47:$L$77,6,FALSE)</f>
        <v>3.264862967223843E-2</v>
      </c>
      <c r="Q198" s="393">
        <f t="shared" si="74"/>
        <v>1.0659330194749677E-3</v>
      </c>
    </row>
    <row r="199" spans="2:17" x14ac:dyDescent="0.25">
      <c r="B199" s="408" t="s">
        <v>428</v>
      </c>
      <c r="C199" s="424" t="str">
        <f>VLOOKUP(B199,'Oxera 2yr beta data'!$B$7:$L$37,2,FALSE)</f>
        <v/>
      </c>
      <c r="D199" s="200" t="str">
        <f>VLOOKUP(B199,'Oxera 2yr beta data'!$B$47:$L$77,2,FALSE)</f>
        <v/>
      </c>
      <c r="E199" s="393"/>
      <c r="F199" s="424" t="str">
        <f>VLOOKUP(B199,'Oxera 2yr beta data'!$B$7:$L$37,3,FALSE)</f>
        <v/>
      </c>
      <c r="G199" s="200" t="str">
        <f>VLOOKUP(B199,'Oxera 2yr beta data'!$B$47:$L$77,3,FALSE)</f>
        <v/>
      </c>
      <c r="H199" s="393"/>
      <c r="I199" s="424" t="str">
        <f>VLOOKUP(B199,'Oxera 2yr beta data'!$B$7:$L$37,4,FALSE)</f>
        <v/>
      </c>
      <c r="J199" s="200" t="str">
        <f>VLOOKUP(B199,'Oxera 2yr beta data'!$B$47:$L$77,4,FALSE)</f>
        <v/>
      </c>
      <c r="K199" s="393"/>
      <c r="L199" s="424">
        <f>VLOOKUP(B199,'Oxera 2yr beta data'!$B$7:$L$37,5,FALSE)</f>
        <v>0.38582608291125825</v>
      </c>
      <c r="M199" s="200">
        <f>VLOOKUP(B199,'Oxera 2yr beta data'!$B$47:$L$77,5,FALSE)</f>
        <v>6.1446998294454984E-2</v>
      </c>
      <c r="N199" s="393"/>
      <c r="O199" s="424">
        <f>VLOOKUP(B199,'Oxera 2yr beta data'!$B$7:$L$37,6,FALSE)</f>
        <v>0.299989197630396</v>
      </c>
      <c r="P199" s="200">
        <f>VLOOKUP(B199,'Oxera 2yr beta data'!$B$47:$L$77,6,FALSE)</f>
        <v>5.8011478231009654E-2</v>
      </c>
      <c r="Q199" s="393"/>
    </row>
    <row r="200" spans="2:17" x14ac:dyDescent="0.25">
      <c r="B200" s="408" t="s">
        <v>429</v>
      </c>
      <c r="C200" s="424">
        <f>VLOOKUP(B200,'Oxera 2yr beta data'!$B$7:$L$37,2,FALSE)</f>
        <v>0.38722310167454665</v>
      </c>
      <c r="D200" s="200">
        <f>VLOOKUP(B200,'Oxera 2yr beta data'!$B$47:$L$77,2,FALSE)</f>
        <v>6.8693273260157561E-2</v>
      </c>
      <c r="E200" s="393">
        <f t="shared" ref="E200" si="77">D200^2</f>
        <v>4.7187657911946781E-3</v>
      </c>
      <c r="F200" s="424">
        <f>VLOOKUP(B200,'Oxera 2yr beta data'!$B$7:$L$37,3,FALSE)</f>
        <v>0.45039635598377908</v>
      </c>
      <c r="G200" s="200">
        <f>VLOOKUP(B200,'Oxera 2yr beta data'!$B$47:$L$77,3,FALSE)</f>
        <v>5.5974715443973928E-2</v>
      </c>
      <c r="H200" s="393">
        <f t="shared" ref="H200:H201" si="78">G200^2</f>
        <v>3.1331687690338535E-3</v>
      </c>
      <c r="I200" s="424">
        <f>VLOOKUP(B200,'Oxera 2yr beta data'!$B$7:$L$37,4,FALSE)</f>
        <v>0.34253496416474977</v>
      </c>
      <c r="J200" s="200">
        <f>VLOOKUP(B200,'Oxera 2yr beta data'!$B$47:$L$77,4,FALSE)</f>
        <v>1.952628553558133E-2</v>
      </c>
      <c r="K200" s="393">
        <f t="shared" ref="K200:K202" si="79">J200^2</f>
        <v>3.8127582681705269E-4</v>
      </c>
      <c r="L200" s="424">
        <f>VLOOKUP(B200,'Oxera 2yr beta data'!$B$7:$L$37,5,FALSE)</f>
        <v>0.22665044735233086</v>
      </c>
      <c r="M200" s="200">
        <f>VLOOKUP(B200,'Oxera 2yr beta data'!$B$47:$L$77,5,FALSE)</f>
        <v>3.3041444647939511E-2</v>
      </c>
      <c r="N200" s="393">
        <f t="shared" ref="N200:N202" si="80">M200^2</f>
        <v>1.0917370644228505E-3</v>
      </c>
      <c r="O200" s="424">
        <f>VLOOKUP(B200,'Oxera 2yr beta data'!$B$7:$L$37,6,FALSE)</f>
        <v>0.29511695777264724</v>
      </c>
      <c r="P200" s="200">
        <f>VLOOKUP(B200,'Oxera 2yr beta data'!$B$47:$L$77,6,FALSE)</f>
        <v>3.1917291627752281E-2</v>
      </c>
      <c r="Q200" s="393">
        <f t="shared" ref="Q200:Q202" si="81">P200^2</f>
        <v>1.0187135048509858E-3</v>
      </c>
    </row>
    <row r="201" spans="2:17" x14ac:dyDescent="0.25">
      <c r="B201" s="408" t="s">
        <v>432</v>
      </c>
      <c r="C201" s="424" t="str">
        <f>VLOOKUP(B201,'Oxera 2yr beta data'!$B$7:$L$37,2,FALSE)</f>
        <v/>
      </c>
      <c r="D201" s="200" t="str">
        <f>VLOOKUP(B201,'Oxera 2yr beta data'!$B$47:$L$77,2,FALSE)</f>
        <v/>
      </c>
      <c r="E201" s="393"/>
      <c r="F201" s="424">
        <f>VLOOKUP(B201,'Oxera 2yr beta data'!$B$7:$L$37,3,FALSE)</f>
        <v>0.73542577090847738</v>
      </c>
      <c r="G201" s="200">
        <f>VLOOKUP(B201,'Oxera 2yr beta data'!$B$47:$L$77,3,FALSE)</f>
        <v>4.9626283736514148E-2</v>
      </c>
      <c r="H201" s="393">
        <f t="shared" si="78"/>
        <v>2.4627680374970087E-3</v>
      </c>
      <c r="I201" s="424">
        <f>VLOOKUP(B201,'Oxera 2yr beta data'!$B$7:$L$37,4,FALSE)</f>
        <v>0.2934435666558145</v>
      </c>
      <c r="J201" s="200">
        <f>VLOOKUP(B201,'Oxera 2yr beta data'!$B$47:$L$77,4,FALSE)</f>
        <v>2.0898309825586898E-2</v>
      </c>
      <c r="K201" s="393">
        <f t="shared" si="79"/>
        <v>4.3673935356622188E-4</v>
      </c>
      <c r="L201" s="424">
        <f>VLOOKUP(B201,'Oxera 2yr beta data'!$B$7:$L$37,5,FALSE)</f>
        <v>0.30185963235961322</v>
      </c>
      <c r="M201" s="200">
        <f>VLOOKUP(B201,'Oxera 2yr beta data'!$B$47:$L$77,5,FALSE)</f>
        <v>2.7202468477096932E-2</v>
      </c>
      <c r="N201" s="393">
        <f t="shared" si="80"/>
        <v>7.3997429124745228E-4</v>
      </c>
      <c r="O201" s="424">
        <f>VLOOKUP(B201,'Oxera 2yr beta data'!$B$7:$L$37,6,FALSE)</f>
        <v>0.47882095335257607</v>
      </c>
      <c r="P201" s="200">
        <f>VLOOKUP(B201,'Oxera 2yr beta data'!$B$47:$L$77,6,FALSE)</f>
        <v>3.2575145822013894E-2</v>
      </c>
      <c r="Q201" s="393">
        <f t="shared" si="81"/>
        <v>1.0611401253254693E-3</v>
      </c>
    </row>
    <row r="202" spans="2:17" x14ac:dyDescent="0.25">
      <c r="B202" s="408" t="s">
        <v>433</v>
      </c>
      <c r="C202" s="424" t="str">
        <f>VLOOKUP(B202,'Oxera 2yr beta data'!$B$7:$L$37,2,FALSE)</f>
        <v/>
      </c>
      <c r="D202" s="200" t="str">
        <f>VLOOKUP(B202,'Oxera 2yr beta data'!$B$47:$L$77,2,FALSE)</f>
        <v/>
      </c>
      <c r="E202" s="393"/>
      <c r="F202" s="424">
        <f>VLOOKUP(B202,'Oxera 2yr beta data'!$B$7:$L$37,3,FALSE)</f>
        <v>0.39143981015825169</v>
      </c>
      <c r="G202" s="200">
        <f>VLOOKUP(B202,'Oxera 2yr beta data'!$B$47:$L$77,3,FALSE)</f>
        <v>3.5545009415119871E-2</v>
      </c>
      <c r="H202" s="393"/>
      <c r="I202" s="424">
        <f>VLOOKUP(B202,'Oxera 2yr beta data'!$B$7:$L$37,4,FALSE)</f>
        <v>0.47887309297944125</v>
      </c>
      <c r="J202" s="200">
        <f>VLOOKUP(B202,'Oxera 2yr beta data'!$B$47:$L$77,4,FALSE)</f>
        <v>3.6748711361788922E-2</v>
      </c>
      <c r="K202" s="393">
        <f t="shared" si="79"/>
        <v>1.3504677867520742E-3</v>
      </c>
      <c r="L202" s="424">
        <f>VLOOKUP(B202,'Oxera 2yr beta data'!$B$7:$L$37,5,FALSE)</f>
        <v>0.37559496691960526</v>
      </c>
      <c r="M202" s="200">
        <f>VLOOKUP(B202,'Oxera 2yr beta data'!$B$47:$L$77,5,FALSE)</f>
        <v>3.3074075922795328E-2</v>
      </c>
      <c r="N202" s="393">
        <f t="shared" si="80"/>
        <v>1.0938944981468295E-3</v>
      </c>
      <c r="O202" s="424">
        <f>VLOOKUP(B202,'Oxera 2yr beta data'!$B$7:$L$37,6,FALSE)</f>
        <v>0.50168929558314113</v>
      </c>
      <c r="P202" s="200">
        <f>VLOOKUP(B202,'Oxera 2yr beta data'!$B$47:$L$77,6,FALSE)</f>
        <v>3.8369778833225544E-2</v>
      </c>
      <c r="Q202" s="393">
        <f t="shared" si="81"/>
        <v>1.4722399277106431E-3</v>
      </c>
    </row>
    <row r="203" spans="2:17" x14ac:dyDescent="0.25">
      <c r="B203" s="408" t="s">
        <v>434</v>
      </c>
      <c r="C203" s="424" t="str">
        <f>VLOOKUP(B203,'Oxera 2yr beta data'!$B$7:$L$37,2,FALSE)</f>
        <v/>
      </c>
      <c r="D203" s="200" t="str">
        <f>VLOOKUP(B203,'Oxera 2yr beta data'!$B$47:$L$77,2,FALSE)</f>
        <v/>
      </c>
      <c r="E203" s="393"/>
      <c r="F203" s="424" t="str">
        <f>VLOOKUP(B203,'Oxera 2yr beta data'!$B$7:$L$37,3,FALSE)</f>
        <v/>
      </c>
      <c r="G203" s="200" t="str">
        <f>VLOOKUP(B203,'Oxera 2yr beta data'!$B$47:$L$77,3,FALSE)</f>
        <v/>
      </c>
      <c r="H203" s="393"/>
      <c r="I203" s="424" t="str">
        <f>VLOOKUP(B203,'Oxera 2yr beta data'!$B$7:$L$37,4,FALSE)</f>
        <v/>
      </c>
      <c r="J203" s="200" t="str">
        <f>VLOOKUP(B203,'Oxera 2yr beta data'!$B$47:$L$77,4,FALSE)</f>
        <v/>
      </c>
      <c r="K203" s="393"/>
      <c r="L203" s="424">
        <f>VLOOKUP(B203,'Oxera 2yr beta data'!$B$7:$L$37,5,FALSE)</f>
        <v>0.25563979381602114</v>
      </c>
      <c r="M203" s="200">
        <f>VLOOKUP(B203,'Oxera 2yr beta data'!$B$47:$L$77,5,FALSE)</f>
        <v>2.588828961059814E-2</v>
      </c>
      <c r="N203" s="393"/>
      <c r="O203" s="424">
        <f>VLOOKUP(B203,'Oxera 2yr beta data'!$B$7:$L$37,6,FALSE)</f>
        <v>0.36492422293718918</v>
      </c>
      <c r="P203" s="200">
        <f>VLOOKUP(B203,'Oxera 2yr beta data'!$B$47:$L$77,6,FALSE)</f>
        <v>2.9368768973584342E-2</v>
      </c>
      <c r="Q203" s="393"/>
    </row>
    <row r="204" spans="2:17" x14ac:dyDescent="0.25">
      <c r="B204" s="408" t="s">
        <v>435</v>
      </c>
      <c r="C204" s="424">
        <f>VLOOKUP(B204,'Oxera 2yr beta data'!$B$7:$L$37,2,FALSE)</f>
        <v>0.18645992907860012</v>
      </c>
      <c r="D204" s="200">
        <f>VLOOKUP(B204,'Oxera 2yr beta data'!$B$47:$L$77,2,FALSE)</f>
        <v>3.0988785076153467E-2</v>
      </c>
      <c r="E204" s="393">
        <f t="shared" ref="E204" si="82">D204^2</f>
        <v>9.6030480049603181E-4</v>
      </c>
      <c r="F204" s="424">
        <f>VLOOKUP(B204,'Oxera 2yr beta data'!$B$7:$L$37,3,FALSE)</f>
        <v>0.38484537425226828</v>
      </c>
      <c r="G204" s="200">
        <f>VLOOKUP(B204,'Oxera 2yr beta data'!$B$47:$L$77,3,FALSE)</f>
        <v>3.674385237052194E-2</v>
      </c>
      <c r="H204" s="393">
        <f t="shared" ref="H204" si="83">G204^2</f>
        <v>1.3501106870267108E-3</v>
      </c>
      <c r="I204" s="424">
        <f>VLOOKUP(B204,'Oxera 2yr beta data'!$B$7:$L$37,4,FALSE)</f>
        <v>0.4155993096611168</v>
      </c>
      <c r="J204" s="200">
        <f>VLOOKUP(B204,'Oxera 2yr beta data'!$B$47:$L$77,4,FALSE)</f>
        <v>1.796384953519032E-2</v>
      </c>
      <c r="K204" s="393">
        <f t="shared" ref="K204" si="84">J204^2</f>
        <v>3.2269989012295746E-4</v>
      </c>
      <c r="L204" s="424">
        <f>VLOOKUP(B204,'Oxera 2yr beta data'!$B$7:$L$37,5,FALSE)</f>
        <v>0.26214818625873926</v>
      </c>
      <c r="M204" s="200">
        <f>VLOOKUP(B204,'Oxera 2yr beta data'!$B$47:$L$77,5,FALSE)</f>
        <v>3.9565086842185626E-2</v>
      </c>
      <c r="N204" s="393">
        <f t="shared" ref="N204" si="85">M204^2</f>
        <v>1.5653960968296902E-3</v>
      </c>
      <c r="O204" s="424">
        <f>VLOOKUP(B204,'Oxera 2yr beta data'!$B$7:$L$37,6,FALSE)</f>
        <v>0.35510327763427185</v>
      </c>
      <c r="P204" s="200">
        <f>VLOOKUP(B204,'Oxera 2yr beta data'!$B$47:$L$77,6,FALSE)</f>
        <v>4.2477440829559183E-2</v>
      </c>
      <c r="Q204" s="393">
        <f t="shared" ref="Q204" si="86">P204^2</f>
        <v>1.8043329794287016E-3</v>
      </c>
    </row>
    <row r="205" spans="2:17" x14ac:dyDescent="0.25">
      <c r="B205" s="408" t="s">
        <v>436</v>
      </c>
      <c r="C205" s="424" t="str">
        <f>VLOOKUP(B205,'Oxera 2yr beta data'!$B$7:$L$37,2,FALSE)</f>
        <v/>
      </c>
      <c r="D205" s="200" t="str">
        <f>VLOOKUP(B205,'Oxera 2yr beta data'!$B$47:$L$77,2,FALSE)</f>
        <v/>
      </c>
      <c r="E205" s="393"/>
      <c r="F205" s="424" t="str">
        <f>VLOOKUP(B205,'Oxera 2yr beta data'!$B$7:$L$37,3,FALSE)</f>
        <v/>
      </c>
      <c r="G205" s="200" t="str">
        <f>VLOOKUP(B205,'Oxera 2yr beta data'!$B$47:$L$77,3,FALSE)</f>
        <v/>
      </c>
      <c r="H205" s="393"/>
      <c r="I205" s="424" t="str">
        <f>VLOOKUP(B205,'Oxera 2yr beta data'!$B$7:$L$37,4,FALSE)</f>
        <v/>
      </c>
      <c r="J205" s="200" t="str">
        <f>VLOOKUP(B205,'Oxera 2yr beta data'!$B$47:$L$77,4,FALSE)</f>
        <v/>
      </c>
      <c r="K205" s="393"/>
      <c r="L205" s="424">
        <f>VLOOKUP(B205,'Oxera 2yr beta data'!$B$7:$L$37,5,FALSE)</f>
        <v>0.357894292681599</v>
      </c>
      <c r="M205" s="200">
        <f>VLOOKUP(B205,'Oxera 2yr beta data'!$B$47:$L$77,5,FALSE)</f>
        <v>4.2783483039448705E-2</v>
      </c>
      <c r="N205" s="393"/>
      <c r="O205" s="424">
        <f>VLOOKUP(B205,'Oxera 2yr beta data'!$B$7:$L$37,6,FALSE)</f>
        <v>0.38119050385782294</v>
      </c>
      <c r="P205" s="200">
        <f>VLOOKUP(B205,'Oxera 2yr beta data'!$B$47:$L$77,6,FALSE)</f>
        <v>3.9883668383740072E-2</v>
      </c>
      <c r="Q205" s="393"/>
    </row>
    <row r="206" spans="2:17" x14ac:dyDescent="0.25">
      <c r="B206" s="408" t="s">
        <v>437</v>
      </c>
      <c r="C206" s="424" t="str">
        <f>VLOOKUP(B206,'Oxera 2yr beta data'!$B$7:$L$37,2,FALSE)</f>
        <v/>
      </c>
      <c r="D206" s="200" t="str">
        <f>VLOOKUP(B206,'Oxera 2yr beta data'!$B$47:$L$77,2,FALSE)</f>
        <v/>
      </c>
      <c r="E206" s="393"/>
      <c r="F206" s="424">
        <f>VLOOKUP(B206,'Oxera 2yr beta data'!$B$7:$L$37,3,FALSE)</f>
        <v>0.88499978687179326</v>
      </c>
      <c r="G206" s="200">
        <f>VLOOKUP(B206,'Oxera 2yr beta data'!$B$47:$L$77,3,FALSE)</f>
        <v>3.5214627807693598E-2</v>
      </c>
      <c r="H206" s="393"/>
      <c r="I206" s="424">
        <f>VLOOKUP(B206,'Oxera 2yr beta data'!$B$7:$L$37,4,FALSE)</f>
        <v>0.53770125819125814</v>
      </c>
      <c r="J206" s="200">
        <f>VLOOKUP(B206,'Oxera 2yr beta data'!$B$47:$L$77,4,FALSE)</f>
        <v>2.8870876295058419E-2</v>
      </c>
      <c r="K206" s="393">
        <f t="shared" ref="K206:K216" si="87">J206^2</f>
        <v>8.3352749804456612E-4</v>
      </c>
      <c r="L206" s="424">
        <f>VLOOKUP(B206,'Oxera 2yr beta data'!$B$7:$L$37,5,FALSE)</f>
        <v>0.6870540828273406</v>
      </c>
      <c r="M206" s="200">
        <f>VLOOKUP(B206,'Oxera 2yr beta data'!$B$47:$L$77,5,FALSE)</f>
        <v>2.6346791610383783E-2</v>
      </c>
      <c r="N206" s="393">
        <f t="shared" ref="N206:N217" si="88">M206^2</f>
        <v>6.9415342816098928E-4</v>
      </c>
      <c r="O206" s="424">
        <f>VLOOKUP(B206,'Oxera 2yr beta data'!$B$7:$L$37,6,FALSE)</f>
        <v>0.78778723232201842</v>
      </c>
      <c r="P206" s="200">
        <f>VLOOKUP(B206,'Oxera 2yr beta data'!$B$47:$L$77,6,FALSE)</f>
        <v>2.6396541960202968E-2</v>
      </c>
      <c r="Q206" s="393">
        <f t="shared" ref="Q206:Q217" si="89">P206^2</f>
        <v>6.9677742745675596E-4</v>
      </c>
    </row>
    <row r="207" spans="2:17" x14ac:dyDescent="0.25">
      <c r="B207" s="408" t="s">
        <v>438</v>
      </c>
      <c r="C207" s="424" t="str">
        <f>VLOOKUP(B207,'Oxera 2yr beta data'!$B$7:$L$37,2,FALSE)</f>
        <v/>
      </c>
      <c r="D207" s="200" t="str">
        <f>VLOOKUP(B207,'Oxera 2yr beta data'!$B$47:$L$77,2,FALSE)</f>
        <v/>
      </c>
      <c r="E207" s="393"/>
      <c r="F207" s="424" t="str">
        <f>VLOOKUP(B207,'Oxera 2yr beta data'!$B$7:$L$37,3,FALSE)</f>
        <v/>
      </c>
      <c r="G207" s="200" t="str">
        <f>VLOOKUP(B207,'Oxera 2yr beta data'!$B$47:$L$77,3,FALSE)</f>
        <v/>
      </c>
      <c r="H207" s="393"/>
      <c r="I207" s="424">
        <f>VLOOKUP(B207,'Oxera 2yr beta data'!$B$7:$L$37,4,FALSE)</f>
        <v>0.48889820720976196</v>
      </c>
      <c r="J207" s="200">
        <f>VLOOKUP(B207,'Oxera 2yr beta data'!$B$47:$L$77,4,FALSE)</f>
        <v>3.7931739964122559E-2</v>
      </c>
      <c r="K207" s="393">
        <f t="shared" si="87"/>
        <v>1.4388168967058123E-3</v>
      </c>
      <c r="L207" s="424">
        <f>VLOOKUP(B207,'Oxera 2yr beta data'!$B$7:$L$37,5,FALSE)</f>
        <v>0.3809447528809215</v>
      </c>
      <c r="M207" s="200">
        <f>VLOOKUP(B207,'Oxera 2yr beta data'!$B$47:$L$77,5,FALSE)</f>
        <v>5.5561897145693373E-2</v>
      </c>
      <c r="N207" s="393">
        <f t="shared" si="88"/>
        <v>3.0871244144286096E-3</v>
      </c>
      <c r="O207" s="424">
        <f>VLOOKUP(B207,'Oxera 2yr beta data'!$B$7:$L$37,6,FALSE)</f>
        <v>0.57398465191751069</v>
      </c>
      <c r="P207" s="200">
        <f>VLOOKUP(B207,'Oxera 2yr beta data'!$B$47:$L$77,6,FALSE)</f>
        <v>7.4144976162231271E-2</v>
      </c>
      <c r="Q207" s="393">
        <f t="shared" si="89"/>
        <v>5.4974774900978431E-3</v>
      </c>
    </row>
    <row r="208" spans="2:17" x14ac:dyDescent="0.25">
      <c r="B208" s="408" t="s">
        <v>439</v>
      </c>
      <c r="C208" s="424" t="str">
        <f>VLOOKUP(B208,'Oxera 2yr beta data'!$B$7:$L$37,2,FALSE)</f>
        <v/>
      </c>
      <c r="D208" s="200" t="str">
        <f>VLOOKUP(B208,'Oxera 2yr beta data'!$B$47:$L$77,2,FALSE)</f>
        <v/>
      </c>
      <c r="E208" s="393"/>
      <c r="F208" s="424">
        <f>VLOOKUP(B208,'Oxera 2yr beta data'!$B$7:$L$37,3,FALSE)</f>
        <v>0.44445343282425459</v>
      </c>
      <c r="G208" s="200">
        <f>VLOOKUP(B208,'Oxera 2yr beta data'!$B$47:$L$77,3,FALSE)</f>
        <v>2.8276822513971196E-2</v>
      </c>
      <c r="H208" s="393">
        <f t="shared" ref="H208:H211" si="90">G208^2</f>
        <v>7.9957869148662827E-4</v>
      </c>
      <c r="I208" s="424">
        <f>VLOOKUP(B208,'Oxera 2yr beta data'!$B$7:$L$37,4,FALSE)</f>
        <v>0.34257390072331606</v>
      </c>
      <c r="J208" s="200">
        <f>VLOOKUP(B208,'Oxera 2yr beta data'!$B$47:$L$77,4,FALSE)</f>
        <v>2.1864047098418576E-2</v>
      </c>
      <c r="K208" s="393">
        <f t="shared" si="87"/>
        <v>4.7803655552186575E-4</v>
      </c>
      <c r="L208" s="424">
        <f>VLOOKUP(B208,'Oxera 2yr beta data'!$B$7:$L$37,5,FALSE)</f>
        <v>0.34932038687718475</v>
      </c>
      <c r="M208" s="200">
        <f>VLOOKUP(B208,'Oxera 2yr beta data'!$B$47:$L$77,5,FALSE)</f>
        <v>5.9766525043885431E-2</v>
      </c>
      <c r="N208" s="393">
        <f t="shared" si="88"/>
        <v>3.5720375158213844E-3</v>
      </c>
      <c r="O208" s="424">
        <f>VLOOKUP(B208,'Oxera 2yr beta data'!$B$7:$L$37,6,FALSE)</f>
        <v>0.50437805400787772</v>
      </c>
      <c r="P208" s="200">
        <f>VLOOKUP(B208,'Oxera 2yr beta data'!$B$47:$L$77,6,FALSE)</f>
        <v>5.0626607548573184E-2</v>
      </c>
      <c r="Q208" s="393">
        <f t="shared" si="89"/>
        <v>2.5630533918772473E-3</v>
      </c>
    </row>
    <row r="209" spans="2:17" x14ac:dyDescent="0.25">
      <c r="B209" s="408" t="s">
        <v>441</v>
      </c>
      <c r="C209" s="424" t="str">
        <f>VLOOKUP(B209,'Oxera 2yr beta data'!$B$7:$L$37,2,FALSE)</f>
        <v/>
      </c>
      <c r="D209" s="200" t="str">
        <f>VLOOKUP(B209,'Oxera 2yr beta data'!$B$47:$L$77,2,FALSE)</f>
        <v/>
      </c>
      <c r="E209" s="393"/>
      <c r="F209" s="424">
        <f>VLOOKUP(B209,'Oxera 2yr beta data'!$B$7:$L$37,3,FALSE)</f>
        <v>0.52016031089020809</v>
      </c>
      <c r="G209" s="200">
        <f>VLOOKUP(B209,'Oxera 2yr beta data'!$B$47:$L$77,3,FALSE)</f>
        <v>2.7089021603753916E-2</v>
      </c>
      <c r="H209" s="393">
        <f t="shared" si="90"/>
        <v>7.3381509144864636E-4</v>
      </c>
      <c r="I209" s="424">
        <f>VLOOKUP(B209,'Oxera 2yr beta data'!$B$7:$L$37,4,FALSE)</f>
        <v>0.33654512767771272</v>
      </c>
      <c r="J209" s="200">
        <f>VLOOKUP(B209,'Oxera 2yr beta data'!$B$47:$L$77,4,FALSE)</f>
        <v>1.8606738472949139E-2</v>
      </c>
      <c r="K209" s="393">
        <f t="shared" si="87"/>
        <v>3.4621071660072565E-4</v>
      </c>
      <c r="L209" s="424">
        <f>VLOOKUP(B209,'Oxera 2yr beta data'!$B$7:$L$37,5,FALSE)</f>
        <v>0.43709730568493482</v>
      </c>
      <c r="M209" s="200">
        <f>VLOOKUP(B209,'Oxera 2yr beta data'!$B$47:$L$77,5,FALSE)</f>
        <v>2.240406190842251E-2</v>
      </c>
      <c r="N209" s="393">
        <f t="shared" si="88"/>
        <v>5.0194198999642847E-4</v>
      </c>
      <c r="O209" s="424">
        <f>VLOOKUP(B209,'Oxera 2yr beta data'!$B$7:$L$37,6,FALSE)</f>
        <v>0.5242607304410557</v>
      </c>
      <c r="P209" s="200">
        <f>VLOOKUP(B209,'Oxera 2yr beta data'!$B$47:$L$77,6,FALSE)</f>
        <v>2.7392556775575158E-2</v>
      </c>
      <c r="Q209" s="393">
        <f t="shared" si="89"/>
        <v>7.5035216670310849E-4</v>
      </c>
    </row>
    <row r="210" spans="2:17" x14ac:dyDescent="0.25">
      <c r="B210" s="408" t="s">
        <v>442</v>
      </c>
      <c r="C210" s="424">
        <f>VLOOKUP(B210,'Oxera 2yr beta data'!$B$7:$L$37,2,FALSE)</f>
        <v>1.1601923056930721</v>
      </c>
      <c r="D210" s="200">
        <f>VLOOKUP(B210,'Oxera 2yr beta data'!$B$47:$L$77,2,FALSE)</f>
        <v>4.28277081710021E-2</v>
      </c>
      <c r="E210" s="393"/>
      <c r="F210" s="424">
        <f>VLOOKUP(B210,'Oxera 2yr beta data'!$B$7:$L$37,3,FALSE)</f>
        <v>1.2229254751009411</v>
      </c>
      <c r="G210" s="200">
        <f>VLOOKUP(B210,'Oxera 2yr beta data'!$B$47:$L$77,3,FALSE)</f>
        <v>4.0430761416478611E-2</v>
      </c>
      <c r="H210" s="393">
        <f t="shared" si="90"/>
        <v>1.6346464687162156E-3</v>
      </c>
      <c r="I210" s="424">
        <f>VLOOKUP(B210,'Oxera 2yr beta data'!$B$7:$L$37,4,FALSE)</f>
        <v>0.54216832720845742</v>
      </c>
      <c r="J210" s="200">
        <f>VLOOKUP(B210,'Oxera 2yr beta data'!$B$47:$L$77,4,FALSE)</f>
        <v>2.4749938612010445E-2</v>
      </c>
      <c r="K210" s="393">
        <f t="shared" si="87"/>
        <v>6.1255946129828553E-4</v>
      </c>
      <c r="L210" s="424">
        <f>VLOOKUP(B210,'Oxera 2yr beta data'!$B$7:$L$37,5,FALSE)</f>
        <v>0.33011512913180668</v>
      </c>
      <c r="M210" s="200">
        <f>VLOOKUP(B210,'Oxera 2yr beta data'!$B$47:$L$77,5,FALSE)</f>
        <v>2.0252545198980999E-2</v>
      </c>
      <c r="N210" s="393">
        <f t="shared" si="88"/>
        <v>4.101655870367683E-4</v>
      </c>
      <c r="O210" s="424"/>
      <c r="P210" s="200"/>
      <c r="Q210" s="393"/>
    </row>
    <row r="211" spans="2:17" x14ac:dyDescent="0.25">
      <c r="B211" s="408" t="s">
        <v>443</v>
      </c>
      <c r="C211" s="424" t="str">
        <f>VLOOKUP(B211,'Oxera 2yr beta data'!$B$7:$L$37,2,FALSE)</f>
        <v/>
      </c>
      <c r="D211" s="200" t="str">
        <f>VLOOKUP(B211,'Oxera 2yr beta data'!$B$47:$L$77,2,FALSE)</f>
        <v/>
      </c>
      <c r="E211" s="393"/>
      <c r="F211" s="424">
        <f>VLOOKUP(B211,'Oxera 2yr beta data'!$B$7:$L$37,3,FALSE)</f>
        <v>0.31957726759616739</v>
      </c>
      <c r="G211" s="200">
        <f>VLOOKUP(B211,'Oxera 2yr beta data'!$B$47:$L$77,3,FALSE)</f>
        <v>2.5237842393120519E-2</v>
      </c>
      <c r="H211" s="393">
        <f t="shared" si="90"/>
        <v>6.3694868865999126E-4</v>
      </c>
      <c r="I211" s="424">
        <f>VLOOKUP(B211,'Oxera 2yr beta data'!$B$7:$L$37,4,FALSE)</f>
        <v>0.37559952721400658</v>
      </c>
      <c r="J211" s="200">
        <f>VLOOKUP(B211,'Oxera 2yr beta data'!$B$47:$L$77,4,FALSE)</f>
        <v>2.0101473365864243E-2</v>
      </c>
      <c r="K211" s="393">
        <f t="shared" si="87"/>
        <v>4.0406923147854955E-4</v>
      </c>
      <c r="L211" s="424">
        <f>VLOOKUP(B211,'Oxera 2yr beta data'!$B$7:$L$37,5,FALSE)</f>
        <v>0.41718459123023688</v>
      </c>
      <c r="M211" s="200">
        <f>VLOOKUP(B211,'Oxera 2yr beta data'!$B$47:$L$77,5,FALSE)</f>
        <v>2.5754464503307442E-2</v>
      </c>
      <c r="N211" s="393">
        <f t="shared" si="88"/>
        <v>6.6329244185212304E-4</v>
      </c>
      <c r="O211" s="424">
        <f>VLOOKUP(B211,'Oxera 2yr beta data'!$B$7:$L$37,6,FALSE)</f>
        <v>0.34742944906382717</v>
      </c>
      <c r="P211" s="200">
        <f>VLOOKUP(B211,'Oxera 2yr beta data'!$B$47:$L$77,6,FALSE)</f>
        <v>2.9244196771948162E-2</v>
      </c>
      <c r="Q211" s="393">
        <f t="shared" si="89"/>
        <v>8.5522304483642332E-4</v>
      </c>
    </row>
    <row r="212" spans="2:17" x14ac:dyDescent="0.25">
      <c r="B212" s="408" t="s">
        <v>444</v>
      </c>
      <c r="C212" s="424" t="str">
        <f>VLOOKUP(B212,'Oxera 2yr beta data'!$B$7:$L$37,2,FALSE)</f>
        <v/>
      </c>
      <c r="D212" s="200" t="str">
        <f>VLOOKUP(B212,'Oxera 2yr beta data'!$B$47:$L$77,2,FALSE)</f>
        <v/>
      </c>
      <c r="E212" s="393"/>
      <c r="F212" s="424">
        <f>VLOOKUP(B212,'Oxera 2yr beta data'!$B$7:$L$37,3,FALSE)</f>
        <v>0.64279433731607116</v>
      </c>
      <c r="G212" s="200">
        <f>VLOOKUP(B212,'Oxera 2yr beta data'!$B$47:$L$77,3,FALSE)</f>
        <v>4.160326579561259E-2</v>
      </c>
      <c r="H212" s="393"/>
      <c r="I212" s="424">
        <f>VLOOKUP(B212,'Oxera 2yr beta data'!$B$7:$L$37,4,FALSE)</f>
        <v>6.9107086557960704E-2</v>
      </c>
      <c r="J212" s="200">
        <f>VLOOKUP(B212,'Oxera 2yr beta data'!$B$47:$L$77,4,FALSE)</f>
        <v>2.6289697854061912E-2</v>
      </c>
      <c r="K212" s="393">
        <f t="shared" si="87"/>
        <v>6.9114821325786746E-4</v>
      </c>
      <c r="L212" s="424">
        <f>VLOOKUP(B212,'Oxera 2yr beta data'!$B$7:$L$37,5,FALSE)</f>
        <v>0.29796804582877029</v>
      </c>
      <c r="M212" s="200">
        <f>VLOOKUP(B212,'Oxera 2yr beta data'!$B$47:$L$77,5,FALSE)</f>
        <v>3.0687949708326463E-2</v>
      </c>
      <c r="N212" s="393">
        <f t="shared" si="88"/>
        <v>9.4175025730077421E-4</v>
      </c>
      <c r="O212" s="424">
        <f>VLOOKUP(B212,'Oxera 2yr beta data'!$B$7:$L$37,6,FALSE)</f>
        <v>0.31881013580768902</v>
      </c>
      <c r="P212" s="200">
        <f>VLOOKUP(B212,'Oxera 2yr beta data'!$B$47:$L$77,6,FALSE)</f>
        <v>3.8269240088303957E-2</v>
      </c>
      <c r="Q212" s="393">
        <f t="shared" si="89"/>
        <v>1.4645347369362507E-3</v>
      </c>
    </row>
    <row r="213" spans="2:17" x14ac:dyDescent="0.25">
      <c r="B213" s="408" t="s">
        <v>446</v>
      </c>
      <c r="C213" s="424" t="str">
        <f>VLOOKUP(B213,'Oxera 2yr beta data'!$B$7:$L$37,2,FALSE)</f>
        <v/>
      </c>
      <c r="D213" s="200" t="str">
        <f>VLOOKUP(B213,'Oxera 2yr beta data'!$B$47:$L$77,2,FALSE)</f>
        <v/>
      </c>
      <c r="E213" s="393"/>
      <c r="F213" s="424">
        <f>VLOOKUP(B213,'Oxera 2yr beta data'!$B$7:$L$37,3,FALSE)</f>
        <v>0.27530026715058481</v>
      </c>
      <c r="G213" s="200">
        <f>VLOOKUP(B213,'Oxera 2yr beta data'!$B$47:$L$77,3,FALSE)</f>
        <v>1.1438161198990151E-2</v>
      </c>
      <c r="H213" s="393">
        <f t="shared" ref="H213" si="91">G213^2</f>
        <v>1.3083153161408382E-4</v>
      </c>
      <c r="I213" s="424">
        <f>VLOOKUP(B213,'Oxera 2yr beta data'!$B$7:$L$37,4,FALSE)</f>
        <v>0.307897446287837</v>
      </c>
      <c r="J213" s="200">
        <f>VLOOKUP(B213,'Oxera 2yr beta data'!$B$47:$L$77,4,FALSE)</f>
        <v>1.3281951048120693E-2</v>
      </c>
      <c r="K213" s="393">
        <f t="shared" si="87"/>
        <v>1.7641022364467439E-4</v>
      </c>
      <c r="L213" s="424">
        <f>VLOOKUP(B213,'Oxera 2yr beta data'!$B$7:$L$37,5,FALSE)</f>
        <v>0.22746059932192728</v>
      </c>
      <c r="M213" s="200">
        <f>VLOOKUP(B213,'Oxera 2yr beta data'!$B$47:$L$77,5,FALSE)</f>
        <v>1.3051111605398603E-2</v>
      </c>
      <c r="N213" s="393">
        <f t="shared" si="88"/>
        <v>1.7033151413657012E-4</v>
      </c>
      <c r="O213" s="424">
        <f>VLOOKUP(B213,'Oxera 2yr beta data'!$B$7:$L$37,6,FALSE)</f>
        <v>0.23912532103416981</v>
      </c>
      <c r="P213" s="200">
        <f>VLOOKUP(B213,'Oxera 2yr beta data'!$B$47:$L$77,6,FALSE)</f>
        <v>1.5773409743353187E-2</v>
      </c>
      <c r="Q213" s="393">
        <f t="shared" si="89"/>
        <v>2.4880045493170925E-4</v>
      </c>
    </row>
    <row r="214" spans="2:17" x14ac:dyDescent="0.25">
      <c r="B214" s="408" t="s">
        <v>448</v>
      </c>
      <c r="C214" s="424" t="str">
        <f>VLOOKUP(B214,'Oxera 2yr beta data'!$B$7:$L$37,2,FALSE)</f>
        <v/>
      </c>
      <c r="D214" s="200" t="str">
        <f>VLOOKUP(B214,'Oxera 2yr beta data'!$B$47:$L$77,2,FALSE)</f>
        <v/>
      </c>
      <c r="E214" s="393"/>
      <c r="F214" s="424">
        <f>VLOOKUP(B214,'Oxera 2yr beta data'!$B$7:$L$37,3,FALSE)</f>
        <v>0.53502476355975681</v>
      </c>
      <c r="G214" s="200">
        <f>VLOOKUP(B214,'Oxera 2yr beta data'!$B$47:$L$77,3,FALSE)</f>
        <v>3.7018884999293365E-2</v>
      </c>
      <c r="H214" s="393"/>
      <c r="I214" s="424">
        <f>VLOOKUP(B214,'Oxera 2yr beta data'!$B$7:$L$37,4,FALSE)</f>
        <v>0.46747889765212075</v>
      </c>
      <c r="J214" s="200">
        <f>VLOOKUP(B214,'Oxera 2yr beta data'!$B$47:$L$77,4,FALSE)</f>
        <v>2.4780059730154399E-2</v>
      </c>
      <c r="K214" s="393">
        <f t="shared" si="87"/>
        <v>6.1405136023001965E-4</v>
      </c>
      <c r="L214" s="424">
        <f>VLOOKUP(B214,'Oxera 2yr beta data'!$B$7:$L$37,5,FALSE)</f>
        <v>0.32950440030956751</v>
      </c>
      <c r="M214" s="200">
        <f>VLOOKUP(B214,'Oxera 2yr beta data'!$B$47:$L$77,5,FALSE)</f>
        <v>2.8049544910512526E-2</v>
      </c>
      <c r="N214" s="393">
        <f t="shared" si="88"/>
        <v>7.8677696968685912E-4</v>
      </c>
      <c r="O214" s="424">
        <f>VLOOKUP(B214,'Oxera 2yr beta data'!$B$7:$L$37,6,FALSE)</f>
        <v>0.22359087398222219</v>
      </c>
      <c r="P214" s="200">
        <f>VLOOKUP(B214,'Oxera 2yr beta data'!$B$47:$L$77,6,FALSE)</f>
        <v>2.889313254499257E-2</v>
      </c>
      <c r="Q214" s="393">
        <f t="shared" si="89"/>
        <v>8.3481310826250888E-4</v>
      </c>
    </row>
    <row r="215" spans="2:17" x14ac:dyDescent="0.25">
      <c r="B215" s="408" t="s">
        <v>451</v>
      </c>
      <c r="C215" s="424" t="str">
        <f>VLOOKUP(B215,'Oxera 2yr beta data'!$B$7:$L$37,2,FALSE)</f>
        <v/>
      </c>
      <c r="D215" s="200" t="str">
        <f>VLOOKUP(B215,'Oxera 2yr beta data'!$B$47:$L$77,2,FALSE)</f>
        <v/>
      </c>
      <c r="E215" s="393"/>
      <c r="F215" s="424">
        <f>VLOOKUP(B215,'Oxera 2yr beta data'!$B$7:$L$37,3,FALSE)</f>
        <v>0.55852323479266153</v>
      </c>
      <c r="G215" s="200">
        <f>VLOOKUP(B215,'Oxera 2yr beta data'!$B$47:$L$77,3,FALSE)</f>
        <v>5.5314127832507567E-2</v>
      </c>
      <c r="H215" s="393">
        <f t="shared" ref="H215:H216" si="92">G215^2</f>
        <v>3.0596527378709882E-3</v>
      </c>
      <c r="I215" s="424">
        <f>VLOOKUP(B215,'Oxera 2yr beta data'!$B$7:$L$37,4,FALSE)</f>
        <v>0.33191491555046004</v>
      </c>
      <c r="J215" s="200">
        <f>VLOOKUP(B215,'Oxera 2yr beta data'!$B$47:$L$77,4,FALSE)</f>
        <v>2.9445165703418309E-2</v>
      </c>
      <c r="K215" s="393">
        <f t="shared" si="87"/>
        <v>8.6701778330176176E-4</v>
      </c>
      <c r="L215" s="424">
        <f>VLOOKUP(B215,'Oxera 2yr beta data'!$B$7:$L$37,5,FALSE)</f>
        <v>0.47572783357477555</v>
      </c>
      <c r="M215" s="200">
        <f>VLOOKUP(B215,'Oxera 2yr beta data'!$B$47:$L$77,5,FALSE)</f>
        <v>3.9177452840412685E-2</v>
      </c>
      <c r="N215" s="393">
        <f t="shared" si="88"/>
        <v>1.53487281106276E-3</v>
      </c>
      <c r="O215" s="424">
        <f>VLOOKUP(B215,'Oxera 2yr beta data'!$B$7:$L$37,6,FALSE)</f>
        <v>0.58624779152713435</v>
      </c>
      <c r="P215" s="200">
        <f>VLOOKUP(B215,'Oxera 2yr beta data'!$B$47:$L$77,6,FALSE)</f>
        <v>3.3901931896927945E-2</v>
      </c>
      <c r="Q215" s="393">
        <f t="shared" si="89"/>
        <v>1.1493409863439403E-3</v>
      </c>
    </row>
    <row r="216" spans="2:17" x14ac:dyDescent="0.25">
      <c r="B216" s="408" t="s">
        <v>453</v>
      </c>
      <c r="C216" s="424">
        <f>VLOOKUP(B216,'Oxera 2yr beta data'!$B$7:$L$37,2,FALSE)</f>
        <v>0.46755439380269875</v>
      </c>
      <c r="D216" s="200">
        <f>VLOOKUP(B216,'Oxera 2yr beta data'!$B$47:$L$77,2,FALSE)</f>
        <v>4.8658001006194343E-2</v>
      </c>
      <c r="E216" s="393">
        <f t="shared" ref="E216" si="93">D216^2</f>
        <v>2.3676010619188095E-3</v>
      </c>
      <c r="F216" s="424">
        <f>VLOOKUP(B216,'Oxera 2yr beta data'!$B$7:$L$37,3,FALSE)</f>
        <v>0.71522781376443156</v>
      </c>
      <c r="G216" s="200">
        <f>VLOOKUP(B216,'Oxera 2yr beta data'!$B$47:$L$77,3,FALSE)</f>
        <v>3.7464845972319027E-2</v>
      </c>
      <c r="H216" s="393">
        <f t="shared" si="92"/>
        <v>1.4036146837295893E-3</v>
      </c>
      <c r="I216" s="424">
        <f>VLOOKUP(B216,'Oxera 2yr beta data'!$B$7:$L$37,4,FALSE)</f>
        <v>0.60312659610167796</v>
      </c>
      <c r="J216" s="200">
        <f>VLOOKUP(B216,'Oxera 2yr beta data'!$B$47:$L$77,4,FALSE)</f>
        <v>2.2168585775077045E-2</v>
      </c>
      <c r="K216" s="393">
        <f t="shared" si="87"/>
        <v>4.9144619526694832E-4</v>
      </c>
      <c r="L216" s="424">
        <f>VLOOKUP(B216,'Oxera 2yr beta data'!$B$7:$L$37,5,FALSE)</f>
        <v>0.4665261520491702</v>
      </c>
      <c r="M216" s="200">
        <f>VLOOKUP(B216,'Oxera 2yr beta data'!$B$47:$L$77,5,FALSE)</f>
        <v>3.965657564569227E-2</v>
      </c>
      <c r="N216" s="393">
        <f t="shared" si="88"/>
        <v>1.5726439919425132E-3</v>
      </c>
      <c r="O216" s="424">
        <f>VLOOKUP(B216,'Oxera 2yr beta data'!$B$7:$L$37,6,FALSE)</f>
        <v>0.47308758691185121</v>
      </c>
      <c r="P216" s="200">
        <f>VLOOKUP(B216,'Oxera 2yr beta data'!$B$47:$L$77,6,FALSE)</f>
        <v>3.8421122674171554E-2</v>
      </c>
      <c r="Q216" s="393">
        <f t="shared" si="89"/>
        <v>1.4761826675437394E-3</v>
      </c>
    </row>
    <row r="217" spans="2:17" x14ac:dyDescent="0.25">
      <c r="B217" s="407" t="s">
        <v>454</v>
      </c>
      <c r="C217" s="425" t="str">
        <f>VLOOKUP(B217,'Oxera 2yr beta data'!$B$7:$L$37,2,FALSE)</f>
        <v/>
      </c>
      <c r="D217" s="201" t="str">
        <f>VLOOKUP(B217,'Oxera 2yr beta data'!$B$47:$L$77,2,FALSE)</f>
        <v/>
      </c>
      <c r="E217" s="366"/>
      <c r="F217" s="425" t="str">
        <f>VLOOKUP(B217,'Oxera 2yr beta data'!$B$7:$L$37,3,FALSE)</f>
        <v/>
      </c>
      <c r="G217" s="201" t="str">
        <f>VLOOKUP(B217,'Oxera 2yr beta data'!$B$47:$L$77,3,FALSE)</f>
        <v/>
      </c>
      <c r="H217" s="366"/>
      <c r="I217" s="425">
        <f>VLOOKUP(B217,'Oxera 2yr beta data'!$B$7:$L$37,4,FALSE)</f>
        <v>0.45004294921250898</v>
      </c>
      <c r="J217" s="201">
        <f>VLOOKUP(B217,'Oxera 2yr beta data'!$B$47:$L$77,4,FALSE)</f>
        <v>1.9202686473642507E-2</v>
      </c>
      <c r="K217" s="366"/>
      <c r="L217" s="425">
        <f>VLOOKUP(B217,'Oxera 2yr beta data'!$B$7:$L$37,5,FALSE)</f>
        <v>0.28910852988778085</v>
      </c>
      <c r="M217" s="201">
        <f>VLOOKUP(B217,'Oxera 2yr beta data'!$B$47:$L$77,5,FALSE)</f>
        <v>2.9594684652521262E-2</v>
      </c>
      <c r="N217" s="366">
        <f t="shared" si="88"/>
        <v>8.7584535968217758E-4</v>
      </c>
      <c r="O217" s="425">
        <f>VLOOKUP(B217,'Oxera 2yr beta data'!$B$7:$L$37,6,FALSE)</f>
        <v>0.27060307356136543</v>
      </c>
      <c r="P217" s="201">
        <f>VLOOKUP(B217,'Oxera 2yr beta data'!$B$47:$L$77,6,FALSE)</f>
        <v>3.3122049219249237E-2</v>
      </c>
      <c r="Q217" s="366">
        <f t="shared" si="89"/>
        <v>1.0970701444823691E-3</v>
      </c>
    </row>
    <row r="218" spans="2:17" x14ac:dyDescent="0.25">
      <c r="B218" s="390" t="s">
        <v>469</v>
      </c>
      <c r="C218" s="384">
        <f t="shared" ref="C218:N218" si="94">AVERAGE(C195:C217)</f>
        <v>0.60232551864032235</v>
      </c>
      <c r="D218" s="200">
        <f t="shared" si="94"/>
        <v>5.067459885115877E-2</v>
      </c>
      <c r="E218" s="393">
        <f t="shared" si="94"/>
        <v>2.9311425322641987E-3</v>
      </c>
      <c r="F218" s="384">
        <f t="shared" si="94"/>
        <v>0.60392785169812446</v>
      </c>
      <c r="G218" s="200">
        <f t="shared" si="94"/>
        <v>3.741746926714027E-2</v>
      </c>
      <c r="H218" s="393">
        <f t="shared" si="94"/>
        <v>1.5588217713332823E-3</v>
      </c>
      <c r="I218" s="384">
        <f t="shared" si="94"/>
        <v>0.42258749293589215</v>
      </c>
      <c r="J218" s="200">
        <f t="shared" si="94"/>
        <v>2.4439515179067103E-2</v>
      </c>
      <c r="K218" s="393">
        <f t="shared" si="94"/>
        <v>6.4956260155345409E-4</v>
      </c>
      <c r="L218" s="384">
        <f t="shared" si="94"/>
        <v>0.38913520123663242</v>
      </c>
      <c r="M218" s="202">
        <f t="shared" si="94"/>
        <v>3.5723130259818971E-2</v>
      </c>
      <c r="N218" s="393">
        <f t="shared" si="94"/>
        <v>1.3264926446327945E-3</v>
      </c>
      <c r="O218" s="384">
        <f t="shared" ref="O218:Q218" si="95">AVERAGE(O195:O217)</f>
        <v>0.43618843382910594</v>
      </c>
      <c r="P218" s="202">
        <f t="shared" si="95"/>
        <v>3.8292256471163702E-2</v>
      </c>
      <c r="Q218" s="393">
        <f t="shared" si="95"/>
        <v>1.5763518376792204E-3</v>
      </c>
    </row>
    <row r="219" spans="2:17" ht="15.75" thickBot="1" x14ac:dyDescent="0.3">
      <c r="B219" s="400" t="s">
        <v>470</v>
      </c>
      <c r="C219" s="365">
        <f t="shared" ref="C219:N219" si="96">MEDIAN(C195:C217)</f>
        <v>0.46755439380269875</v>
      </c>
      <c r="D219" s="426">
        <f t="shared" si="96"/>
        <v>4.8658001006194343E-2</v>
      </c>
      <c r="E219" s="427">
        <f t="shared" si="96"/>
        <v>2.574427229043978E-3</v>
      </c>
      <c r="F219" s="365">
        <f t="shared" si="96"/>
        <v>0.53502476355975681</v>
      </c>
      <c r="G219" s="426">
        <f t="shared" si="96"/>
        <v>3.6835847543637265E-2</v>
      </c>
      <c r="H219" s="427">
        <f t="shared" si="96"/>
        <v>1.3568796642580876E-3</v>
      </c>
      <c r="I219" s="365">
        <f t="shared" si="96"/>
        <v>0.42750560469227561</v>
      </c>
      <c r="J219" s="426">
        <f t="shared" si="96"/>
        <v>2.3030927538559981E-2</v>
      </c>
      <c r="K219" s="427">
        <f t="shared" si="96"/>
        <v>5.7088831793994626E-4</v>
      </c>
      <c r="L219" s="365">
        <f t="shared" si="96"/>
        <v>0.357894292681599</v>
      </c>
      <c r="M219" s="428">
        <f t="shared" si="96"/>
        <v>3.3074075922795328E-2</v>
      </c>
      <c r="N219" s="427">
        <f t="shared" si="96"/>
        <v>1.09281578128484E-3</v>
      </c>
      <c r="O219" s="365">
        <f t="shared" ref="O219:Q219" si="97">MEDIAN(O195:O217)</f>
        <v>0.41804414512191312</v>
      </c>
      <c r="P219" s="428">
        <f t="shared" si="97"/>
        <v>3.3934017744714093E-2</v>
      </c>
      <c r="Q219" s="427">
        <f t="shared" si="97"/>
        <v>1.1493409863439403E-3</v>
      </c>
    </row>
    <row r="220" spans="2:17" x14ac:dyDescent="0.25">
      <c r="C220" s="320"/>
      <c r="D220" s="317"/>
      <c r="E220" s="317"/>
      <c r="F220" s="320"/>
      <c r="G220" s="317"/>
      <c r="H220" s="317"/>
      <c r="I220" s="320"/>
      <c r="J220" s="317"/>
      <c r="K220" s="317"/>
      <c r="L220" s="320"/>
      <c r="M220" s="317"/>
      <c r="N220" s="317"/>
    </row>
  </sheetData>
  <mergeCells count="26">
    <mergeCell ref="O193:Q193"/>
    <mergeCell ref="B3:Q3"/>
    <mergeCell ref="O37:Q37"/>
    <mergeCell ref="O76:Q76"/>
    <mergeCell ref="O115:Q115"/>
    <mergeCell ref="O154:Q154"/>
    <mergeCell ref="C76:E76"/>
    <mergeCell ref="F76:H76"/>
    <mergeCell ref="I76:K76"/>
    <mergeCell ref="L76:N76"/>
    <mergeCell ref="C37:E37"/>
    <mergeCell ref="F37:H37"/>
    <mergeCell ref="I37:K37"/>
    <mergeCell ref="L37:N37"/>
    <mergeCell ref="C193:E193"/>
    <mergeCell ref="F193:H193"/>
    <mergeCell ref="I193:K193"/>
    <mergeCell ref="L193:N193"/>
    <mergeCell ref="C115:E115"/>
    <mergeCell ref="F115:H115"/>
    <mergeCell ref="I115:K115"/>
    <mergeCell ref="L115:N115"/>
    <mergeCell ref="C154:E154"/>
    <mergeCell ref="F154:H154"/>
    <mergeCell ref="I154:K154"/>
    <mergeCell ref="L154:N15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81"/>
  <sheetViews>
    <sheetView workbookViewId="0"/>
  </sheetViews>
  <sheetFormatPr defaultRowHeight="15" x14ac:dyDescent="0.25"/>
  <cols>
    <col min="1" max="1" width="2.5703125" style="307" customWidth="1"/>
    <col min="2" max="2" width="30.5703125" style="307" customWidth="1"/>
    <col min="3" max="16384" width="9.140625" style="307"/>
  </cols>
  <sheetData>
    <row r="1" spans="1:17" ht="23.25" x14ac:dyDescent="0.35">
      <c r="A1" s="332" t="s">
        <v>474</v>
      </c>
    </row>
    <row r="3" spans="1:17" s="148" customFormat="1" x14ac:dyDescent="0.25">
      <c r="B3" s="149" t="s">
        <v>491</v>
      </c>
    </row>
    <row r="4" spans="1:17" ht="15.75" thickBot="1" x14ac:dyDescent="0.3"/>
    <row r="5" spans="1:17" x14ac:dyDescent="0.25">
      <c r="B5" s="412" t="s">
        <v>419</v>
      </c>
      <c r="C5" s="548" t="s">
        <v>420</v>
      </c>
      <c r="D5" s="549"/>
      <c r="E5" s="549"/>
      <c r="F5" s="549"/>
      <c r="G5" s="430"/>
      <c r="H5" s="548" t="s">
        <v>421</v>
      </c>
      <c r="I5" s="549"/>
      <c r="J5" s="549"/>
      <c r="K5" s="549"/>
      <c r="L5" s="550"/>
      <c r="M5" s="548" t="s">
        <v>422</v>
      </c>
      <c r="N5" s="549"/>
      <c r="O5" s="549"/>
      <c r="P5" s="549"/>
      <c r="Q5" s="551"/>
    </row>
    <row r="6" spans="1:17" ht="15.75" thickBot="1" x14ac:dyDescent="0.3">
      <c r="B6" s="402"/>
      <c r="C6" s="376">
        <v>1999</v>
      </c>
      <c r="D6" s="376">
        <v>2004</v>
      </c>
      <c r="E6" s="376">
        <v>2009</v>
      </c>
      <c r="F6" s="431">
        <v>2014</v>
      </c>
      <c r="G6" s="417">
        <v>2015</v>
      </c>
      <c r="H6" s="376">
        <v>1999</v>
      </c>
      <c r="I6" s="376">
        <v>2004</v>
      </c>
      <c r="J6" s="376">
        <v>2009</v>
      </c>
      <c r="K6" s="432">
        <v>2014</v>
      </c>
      <c r="L6" s="417">
        <v>2015</v>
      </c>
      <c r="M6" s="376">
        <v>1999</v>
      </c>
      <c r="N6" s="376">
        <v>2004</v>
      </c>
      <c r="O6" s="376">
        <v>2009</v>
      </c>
      <c r="P6" s="432">
        <v>2014</v>
      </c>
      <c r="Q6" s="411">
        <v>2015</v>
      </c>
    </row>
    <row r="7" spans="1:17" x14ac:dyDescent="0.25">
      <c r="B7" s="416" t="s">
        <v>423</v>
      </c>
      <c r="C7" s="370">
        <v>0.63249195671169955</v>
      </c>
      <c r="D7" s="370">
        <v>0.69926917095103536</v>
      </c>
      <c r="E7" s="370">
        <v>0.69508881899826291</v>
      </c>
      <c r="F7" s="433">
        <v>0.43076297845910272</v>
      </c>
      <c r="G7" s="434">
        <v>0.44697360496076832</v>
      </c>
      <c r="H7" s="370">
        <v>0.60085457079257953</v>
      </c>
      <c r="I7" s="370">
        <v>0.62738274459755561</v>
      </c>
      <c r="J7" s="370">
        <v>0.66697336989160805</v>
      </c>
      <c r="K7" s="433">
        <v>0.40876791866538298</v>
      </c>
      <c r="L7" s="435">
        <v>0.4566243151907784</v>
      </c>
      <c r="M7" s="370">
        <v>0.66341763393606579</v>
      </c>
      <c r="N7" s="370">
        <v>0.683338149553255</v>
      </c>
      <c r="O7" s="370">
        <v>0.65642406152433064</v>
      </c>
      <c r="P7" s="433">
        <v>0.39206650518729186</v>
      </c>
      <c r="Q7" s="455">
        <v>0.4337693943589121</v>
      </c>
    </row>
    <row r="8" spans="1:17" x14ac:dyDescent="0.25">
      <c r="B8" s="388" t="s">
        <v>424</v>
      </c>
      <c r="C8" s="392" t="s">
        <v>425</v>
      </c>
      <c r="D8" s="392" t="s">
        <v>425</v>
      </c>
      <c r="E8" s="392">
        <v>0.45842462599705763</v>
      </c>
      <c r="F8" s="436">
        <v>0.42137376979446722</v>
      </c>
      <c r="G8" s="437">
        <v>0.45781800216622637</v>
      </c>
      <c r="H8" s="392" t="s">
        <v>425</v>
      </c>
      <c r="I8" s="392" t="s">
        <v>425</v>
      </c>
      <c r="J8" s="392">
        <v>0.36458721518605436</v>
      </c>
      <c r="K8" s="436">
        <v>0.44119956956865436</v>
      </c>
      <c r="L8" s="438">
        <v>0.51330186970501279</v>
      </c>
      <c r="M8" s="392" t="s">
        <v>425</v>
      </c>
      <c r="N8" s="392" t="s">
        <v>425</v>
      </c>
      <c r="O8" s="392">
        <v>0.44837567352350177</v>
      </c>
      <c r="P8" s="436">
        <v>0.35006246605915231</v>
      </c>
      <c r="Q8" s="456">
        <v>0.52141056939980535</v>
      </c>
    </row>
    <row r="9" spans="1:17" x14ac:dyDescent="0.25">
      <c r="B9" s="379" t="s">
        <v>426</v>
      </c>
      <c r="C9" s="370">
        <v>1.0921092285865979</v>
      </c>
      <c r="D9" s="370">
        <v>0.98212267381436358</v>
      </c>
      <c r="E9" s="370">
        <v>0.56349680389295131</v>
      </c>
      <c r="F9" s="439">
        <v>0.61287824487326348</v>
      </c>
      <c r="G9" s="440">
        <v>0.6952534782810007</v>
      </c>
      <c r="H9" s="370">
        <v>0.91227387250737479</v>
      </c>
      <c r="I9" s="370">
        <v>0.81510515925144389</v>
      </c>
      <c r="J9" s="370">
        <v>0.47642657993451271</v>
      </c>
      <c r="K9" s="439">
        <v>0.63816963601600907</v>
      </c>
      <c r="L9" s="441">
        <v>0.69833850387040464</v>
      </c>
      <c r="M9" s="370">
        <v>0.82249564954105903</v>
      </c>
      <c r="N9" s="370">
        <v>1.150518210210874</v>
      </c>
      <c r="O9" s="370">
        <v>0.53017233827055388</v>
      </c>
      <c r="P9" s="439">
        <v>0.58389968663543068</v>
      </c>
      <c r="Q9" s="457">
        <v>0.69056017922140189</v>
      </c>
    </row>
    <row r="10" spans="1:17" x14ac:dyDescent="0.25">
      <c r="B10" s="388" t="s">
        <v>427</v>
      </c>
      <c r="C10" s="392">
        <v>0.43118933979785551</v>
      </c>
      <c r="D10" s="392">
        <v>0.4995914497987019</v>
      </c>
      <c r="E10" s="392">
        <v>0.45591542503177224</v>
      </c>
      <c r="F10" s="436">
        <v>0.37006925258272355</v>
      </c>
      <c r="G10" s="437">
        <v>0.36317181719521485</v>
      </c>
      <c r="H10" s="392">
        <v>0.56148302466453237</v>
      </c>
      <c r="I10" s="392">
        <v>0.50362805449954218</v>
      </c>
      <c r="J10" s="392">
        <v>0.42825090193926119</v>
      </c>
      <c r="K10" s="436">
        <v>0.36741178343502634</v>
      </c>
      <c r="L10" s="438">
        <v>0.37994669886831667</v>
      </c>
      <c r="M10" s="392">
        <v>0.67413398694906657</v>
      </c>
      <c r="N10" s="392">
        <v>0.48981396362666024</v>
      </c>
      <c r="O10" s="392">
        <v>0.35034045949368603</v>
      </c>
      <c r="P10" s="436">
        <v>0.41763778122386813</v>
      </c>
      <c r="Q10" s="456">
        <v>0.41797535300545241</v>
      </c>
    </row>
    <row r="11" spans="1:17" x14ac:dyDescent="0.25">
      <c r="B11" s="379" t="s">
        <v>428</v>
      </c>
      <c r="C11" s="370" t="s">
        <v>425</v>
      </c>
      <c r="D11" s="370" t="s">
        <v>425</v>
      </c>
      <c r="E11" s="370" t="s">
        <v>425</v>
      </c>
      <c r="F11" s="439" t="s">
        <v>425</v>
      </c>
      <c r="G11" s="440" t="s">
        <v>425</v>
      </c>
      <c r="H11" s="370" t="s">
        <v>425</v>
      </c>
      <c r="I11" s="370" t="s">
        <v>425</v>
      </c>
      <c r="J11" s="370" t="s">
        <v>425</v>
      </c>
      <c r="K11" s="439" t="s">
        <v>425</v>
      </c>
      <c r="L11" s="441" t="s">
        <v>425</v>
      </c>
      <c r="M11" s="370" t="s">
        <v>425</v>
      </c>
      <c r="N11" s="370" t="s">
        <v>425</v>
      </c>
      <c r="O11" s="370" t="s">
        <v>425</v>
      </c>
      <c r="P11" s="439" t="s">
        <v>425</v>
      </c>
      <c r="Q11" s="457" t="s">
        <v>425</v>
      </c>
    </row>
    <row r="12" spans="1:17" x14ac:dyDescent="0.25">
      <c r="B12" s="388" t="s">
        <v>429</v>
      </c>
      <c r="C12" s="392">
        <v>0.40444387219553229</v>
      </c>
      <c r="D12" s="392">
        <v>0.71662006487208163</v>
      </c>
      <c r="E12" s="392">
        <v>0.37215262122870468</v>
      </c>
      <c r="F12" s="436">
        <v>0.26460696255733573</v>
      </c>
      <c r="G12" s="437">
        <v>0.28291239187829575</v>
      </c>
      <c r="H12" s="392">
        <v>0.5826818785822665</v>
      </c>
      <c r="I12" s="392">
        <v>0.7553798584760214</v>
      </c>
      <c r="J12" s="392">
        <v>0.40120144022649729</v>
      </c>
      <c r="K12" s="436">
        <v>0.27651620870093702</v>
      </c>
      <c r="L12" s="438">
        <v>0.28136210762654995</v>
      </c>
      <c r="M12" s="392">
        <v>1.0356036124300789</v>
      </c>
      <c r="N12" s="392">
        <v>0.99774907420061354</v>
      </c>
      <c r="O12" s="392">
        <v>0.5153520608503569</v>
      </c>
      <c r="P12" s="436">
        <v>0.32978941169144105</v>
      </c>
      <c r="Q12" s="456">
        <v>0.32854920667376464</v>
      </c>
    </row>
    <row r="13" spans="1:17" x14ac:dyDescent="0.25">
      <c r="B13" s="382" t="s">
        <v>430</v>
      </c>
      <c r="C13" s="373" t="s">
        <v>425</v>
      </c>
      <c r="D13" s="373" t="s">
        <v>425</v>
      </c>
      <c r="E13" s="373">
        <v>0.89679354883296591</v>
      </c>
      <c r="F13" s="442">
        <v>1.0137008598831674</v>
      </c>
      <c r="G13" s="443">
        <v>0.951079143813502</v>
      </c>
      <c r="H13" s="373" t="s">
        <v>425</v>
      </c>
      <c r="I13" s="373" t="s">
        <v>425</v>
      </c>
      <c r="J13" s="373">
        <v>1.12457312507304</v>
      </c>
      <c r="K13" s="442">
        <v>1.084409141667648</v>
      </c>
      <c r="L13" s="444">
        <v>0.95849268242211982</v>
      </c>
      <c r="M13" s="373" t="s">
        <v>425</v>
      </c>
      <c r="N13" s="373" t="s">
        <v>425</v>
      </c>
      <c r="O13" s="373">
        <v>1.139633270033706</v>
      </c>
      <c r="P13" s="442">
        <v>1.1730874545358956</v>
      </c>
      <c r="Q13" s="458">
        <v>1.2414621757554085</v>
      </c>
    </row>
    <row r="14" spans="1:17" x14ac:dyDescent="0.25">
      <c r="B14" s="380" t="s">
        <v>431</v>
      </c>
      <c r="C14" s="420" t="s">
        <v>425</v>
      </c>
      <c r="D14" s="420" t="s">
        <v>425</v>
      </c>
      <c r="E14" s="420">
        <v>0.77881830110080641</v>
      </c>
      <c r="F14" s="445">
        <v>0.80478150786845892</v>
      </c>
      <c r="G14" s="446">
        <v>0.75576417056403467</v>
      </c>
      <c r="H14" s="420" t="s">
        <v>425</v>
      </c>
      <c r="I14" s="420" t="s">
        <v>425</v>
      </c>
      <c r="J14" s="420">
        <v>0.73300576018333408</v>
      </c>
      <c r="K14" s="445">
        <v>0.87288228534220469</v>
      </c>
      <c r="L14" s="447">
        <v>0.81943958571762832</v>
      </c>
      <c r="M14" s="420" t="s">
        <v>425</v>
      </c>
      <c r="N14" s="420" t="s">
        <v>425</v>
      </c>
      <c r="O14" s="420">
        <v>0.97754386531846704</v>
      </c>
      <c r="P14" s="445">
        <v>1.0460732075296684</v>
      </c>
      <c r="Q14" s="459">
        <v>0.92150655242124169</v>
      </c>
    </row>
    <row r="15" spans="1:17" x14ac:dyDescent="0.25">
      <c r="B15" s="379" t="s">
        <v>432</v>
      </c>
      <c r="C15" s="370" t="s">
        <v>425</v>
      </c>
      <c r="D15" s="370">
        <v>0.84878718534648601</v>
      </c>
      <c r="E15" s="370">
        <v>0.28983537131053094</v>
      </c>
      <c r="F15" s="439">
        <v>0.22032533140344024</v>
      </c>
      <c r="G15" s="440">
        <v>0.28362052567534618</v>
      </c>
      <c r="H15" s="370" t="s">
        <v>425</v>
      </c>
      <c r="I15" s="370">
        <v>0.4535596958084176</v>
      </c>
      <c r="J15" s="370">
        <v>0.27292722153789239</v>
      </c>
      <c r="K15" s="439">
        <v>0.2124180514070558</v>
      </c>
      <c r="L15" s="441">
        <v>0.30125391757738834</v>
      </c>
      <c r="M15" s="370" t="s">
        <v>425</v>
      </c>
      <c r="N15" s="370">
        <v>0.41419977253661783</v>
      </c>
      <c r="O15" s="370">
        <v>0.24175010289438914</v>
      </c>
      <c r="P15" s="439">
        <v>0.19350912659337546</v>
      </c>
      <c r="Q15" s="457">
        <v>0.37832385215373177</v>
      </c>
    </row>
    <row r="16" spans="1:17" x14ac:dyDescent="0.25">
      <c r="B16" s="388" t="s">
        <v>433</v>
      </c>
      <c r="C16" s="392" t="s">
        <v>425</v>
      </c>
      <c r="D16" s="392" t="s">
        <v>425</v>
      </c>
      <c r="E16" s="392">
        <v>0.51516503909418432</v>
      </c>
      <c r="F16" s="436">
        <v>0.38823418424134448</v>
      </c>
      <c r="G16" s="437">
        <v>0.41725714307800804</v>
      </c>
      <c r="H16" s="392" t="s">
        <v>425</v>
      </c>
      <c r="I16" s="392" t="s">
        <v>425</v>
      </c>
      <c r="J16" s="392">
        <v>0.48984135133343187</v>
      </c>
      <c r="K16" s="436">
        <v>0.44314393928878704</v>
      </c>
      <c r="L16" s="438">
        <v>0.47967914922504762</v>
      </c>
      <c r="M16" s="392" t="s">
        <v>425</v>
      </c>
      <c r="N16" s="392" t="s">
        <v>425</v>
      </c>
      <c r="O16" s="392">
        <v>0.6506276486371847</v>
      </c>
      <c r="P16" s="436">
        <v>0.3699058110194513</v>
      </c>
      <c r="Q16" s="456">
        <v>0.4454311149300339</v>
      </c>
    </row>
    <row r="17" spans="2:17" x14ac:dyDescent="0.25">
      <c r="B17" s="379" t="s">
        <v>434</v>
      </c>
      <c r="C17" s="370" t="s">
        <v>425</v>
      </c>
      <c r="D17" s="370" t="s">
        <v>425</v>
      </c>
      <c r="E17" s="370" t="s">
        <v>425</v>
      </c>
      <c r="F17" s="439" t="s">
        <v>425</v>
      </c>
      <c r="G17" s="440" t="s">
        <v>425</v>
      </c>
      <c r="H17" s="370" t="s">
        <v>425</v>
      </c>
      <c r="I17" s="370" t="s">
        <v>425</v>
      </c>
      <c r="J17" s="370" t="s">
        <v>425</v>
      </c>
      <c r="K17" s="439" t="s">
        <v>425</v>
      </c>
      <c r="L17" s="441" t="s">
        <v>425</v>
      </c>
      <c r="M17" s="370" t="s">
        <v>425</v>
      </c>
      <c r="N17" s="370" t="s">
        <v>425</v>
      </c>
      <c r="O17" s="370" t="s">
        <v>425</v>
      </c>
      <c r="P17" s="439" t="s">
        <v>425</v>
      </c>
      <c r="Q17" s="457" t="s">
        <v>425</v>
      </c>
    </row>
    <row r="18" spans="2:17" x14ac:dyDescent="0.25">
      <c r="B18" s="388" t="s">
        <v>435</v>
      </c>
      <c r="C18" s="392">
        <v>0.17293980505707565</v>
      </c>
      <c r="D18" s="392">
        <v>0.33052854743472865</v>
      </c>
      <c r="E18" s="392">
        <v>0.43758240940652621</v>
      </c>
      <c r="F18" s="436">
        <v>0.29370282518957247</v>
      </c>
      <c r="G18" s="437">
        <v>0.31809082210583434</v>
      </c>
      <c r="H18" s="392">
        <v>0.15720263241269591</v>
      </c>
      <c r="I18" s="392">
        <v>0.33502329178580315</v>
      </c>
      <c r="J18" s="392">
        <v>0.51613841343645628</v>
      </c>
      <c r="K18" s="436">
        <v>0.31581432738386794</v>
      </c>
      <c r="L18" s="438">
        <v>0.37523073391571826</v>
      </c>
      <c r="M18" s="392">
        <v>0.14672745433089654</v>
      </c>
      <c r="N18" s="392">
        <v>0.77780353766918731</v>
      </c>
      <c r="O18" s="392">
        <v>0.55622438142139785</v>
      </c>
      <c r="P18" s="436">
        <v>0.29529229500257398</v>
      </c>
      <c r="Q18" s="456">
        <v>0.38633022161473707</v>
      </c>
    </row>
    <row r="19" spans="2:17" x14ac:dyDescent="0.25">
      <c r="B19" s="379" t="s">
        <v>436</v>
      </c>
      <c r="C19" s="370" t="s">
        <v>425</v>
      </c>
      <c r="D19" s="370" t="s">
        <v>425</v>
      </c>
      <c r="E19" s="370" t="s">
        <v>425</v>
      </c>
      <c r="F19" s="439" t="s">
        <v>425</v>
      </c>
      <c r="G19" s="440" t="s">
        <v>425</v>
      </c>
      <c r="H19" s="370" t="s">
        <v>425</v>
      </c>
      <c r="I19" s="370" t="s">
        <v>425</v>
      </c>
      <c r="J19" s="370" t="s">
        <v>425</v>
      </c>
      <c r="K19" s="439" t="s">
        <v>425</v>
      </c>
      <c r="L19" s="441" t="s">
        <v>425</v>
      </c>
      <c r="M19" s="370" t="s">
        <v>425</v>
      </c>
      <c r="N19" s="370" t="s">
        <v>425</v>
      </c>
      <c r="O19" s="370" t="s">
        <v>425</v>
      </c>
      <c r="P19" s="439" t="s">
        <v>425</v>
      </c>
      <c r="Q19" s="457" t="s">
        <v>425</v>
      </c>
    </row>
    <row r="20" spans="2:17" x14ac:dyDescent="0.25">
      <c r="B20" s="388" t="s">
        <v>437</v>
      </c>
      <c r="C20" s="392" t="s">
        <v>425</v>
      </c>
      <c r="D20" s="392" t="s">
        <v>425</v>
      </c>
      <c r="E20" s="392">
        <v>0.60864898697472247</v>
      </c>
      <c r="F20" s="436">
        <v>0.45434210380860562</v>
      </c>
      <c r="G20" s="437">
        <v>0.53560746741352783</v>
      </c>
      <c r="H20" s="392" t="s">
        <v>425</v>
      </c>
      <c r="I20" s="392" t="s">
        <v>425</v>
      </c>
      <c r="J20" s="392">
        <v>0.56874356428797701</v>
      </c>
      <c r="K20" s="436">
        <v>0.51127635542178085</v>
      </c>
      <c r="L20" s="438">
        <v>0.57796771075068709</v>
      </c>
      <c r="M20" s="392" t="s">
        <v>425</v>
      </c>
      <c r="N20" s="392" t="s">
        <v>425</v>
      </c>
      <c r="O20" s="392">
        <v>0.54818491276894421</v>
      </c>
      <c r="P20" s="436">
        <v>0.57057784930217337</v>
      </c>
      <c r="Q20" s="456">
        <v>0.67952557161161209</v>
      </c>
    </row>
    <row r="21" spans="2:17" x14ac:dyDescent="0.25">
      <c r="B21" s="379" t="s">
        <v>438</v>
      </c>
      <c r="C21" s="370" t="s">
        <v>425</v>
      </c>
      <c r="D21" s="370" t="s">
        <v>425</v>
      </c>
      <c r="E21" s="370">
        <v>0.64505060384479784</v>
      </c>
      <c r="F21" s="439">
        <v>0.34969544034820405</v>
      </c>
      <c r="G21" s="440">
        <v>0.3851312225775253</v>
      </c>
      <c r="H21" s="370" t="s">
        <v>425</v>
      </c>
      <c r="I21" s="370" t="s">
        <v>425</v>
      </c>
      <c r="J21" s="370">
        <v>0.85326858922672066</v>
      </c>
      <c r="K21" s="439">
        <v>0.33907708335092285</v>
      </c>
      <c r="L21" s="441">
        <v>0.31964366313168868</v>
      </c>
      <c r="M21" s="370" t="s">
        <v>425</v>
      </c>
      <c r="N21" s="370" t="s">
        <v>425</v>
      </c>
      <c r="O21" s="370">
        <v>1.2599772041811044</v>
      </c>
      <c r="P21" s="439">
        <v>0.46417725333712212</v>
      </c>
      <c r="Q21" s="457">
        <v>0.590098626419992</v>
      </c>
    </row>
    <row r="22" spans="2:17" x14ac:dyDescent="0.25">
      <c r="B22" s="388" t="s">
        <v>439</v>
      </c>
      <c r="C22" s="392" t="s">
        <v>425</v>
      </c>
      <c r="D22" s="392">
        <v>0.61798802963455535</v>
      </c>
      <c r="E22" s="392">
        <v>0.37295276096915148</v>
      </c>
      <c r="F22" s="436">
        <v>0.24985526144522263</v>
      </c>
      <c r="G22" s="437">
        <v>0.31411051538844553</v>
      </c>
      <c r="H22" s="392" t="s">
        <v>425</v>
      </c>
      <c r="I22" s="392">
        <v>0.51538548664412565</v>
      </c>
      <c r="J22" s="392">
        <v>0.36873557066896578</v>
      </c>
      <c r="K22" s="436">
        <v>0.26442863418528889</v>
      </c>
      <c r="L22" s="438">
        <v>0.35398289647821807</v>
      </c>
      <c r="M22" s="392" t="s">
        <v>425</v>
      </c>
      <c r="N22" s="392">
        <v>0.6459861784494616</v>
      </c>
      <c r="O22" s="392">
        <v>0.45128088753546292</v>
      </c>
      <c r="P22" s="436">
        <v>0.12833361976977439</v>
      </c>
      <c r="Q22" s="456">
        <v>0.24105723451892616</v>
      </c>
    </row>
    <row r="23" spans="2:17" x14ac:dyDescent="0.25">
      <c r="B23" s="382" t="s">
        <v>440</v>
      </c>
      <c r="C23" s="373" t="s">
        <v>425</v>
      </c>
      <c r="D23" s="373" t="s">
        <v>425</v>
      </c>
      <c r="E23" s="373" t="s">
        <v>425</v>
      </c>
      <c r="F23" s="442" t="s">
        <v>425</v>
      </c>
      <c r="G23" s="443" t="s">
        <v>425</v>
      </c>
      <c r="H23" s="373" t="s">
        <v>425</v>
      </c>
      <c r="I23" s="373" t="s">
        <v>425</v>
      </c>
      <c r="J23" s="373" t="s">
        <v>425</v>
      </c>
      <c r="K23" s="442" t="s">
        <v>425</v>
      </c>
      <c r="L23" s="444" t="s">
        <v>425</v>
      </c>
      <c r="M23" s="373" t="s">
        <v>425</v>
      </c>
      <c r="N23" s="373" t="s">
        <v>425</v>
      </c>
      <c r="O23" s="373" t="s">
        <v>425</v>
      </c>
      <c r="P23" s="442" t="s">
        <v>425</v>
      </c>
      <c r="Q23" s="458" t="s">
        <v>425</v>
      </c>
    </row>
    <row r="24" spans="2:17" x14ac:dyDescent="0.25">
      <c r="B24" s="388" t="s">
        <v>441</v>
      </c>
      <c r="C24" s="392" t="s">
        <v>425</v>
      </c>
      <c r="D24" s="392">
        <v>0.66789366436845732</v>
      </c>
      <c r="E24" s="392">
        <v>0.3528145028345494</v>
      </c>
      <c r="F24" s="436">
        <v>0.37957118391815942</v>
      </c>
      <c r="G24" s="437">
        <v>0.42250594506413336</v>
      </c>
      <c r="H24" s="392" t="s">
        <v>425</v>
      </c>
      <c r="I24" s="392">
        <v>0.55127814978715972</v>
      </c>
      <c r="J24" s="392">
        <v>0.31749311825480692</v>
      </c>
      <c r="K24" s="436">
        <v>0.36970814040897998</v>
      </c>
      <c r="L24" s="438">
        <v>0.42497170097709319</v>
      </c>
      <c r="M24" s="392" t="s">
        <v>425</v>
      </c>
      <c r="N24" s="392">
        <v>0.73259575910749641</v>
      </c>
      <c r="O24" s="392">
        <v>0.264973128055709</v>
      </c>
      <c r="P24" s="436">
        <v>0.33755848402153477</v>
      </c>
      <c r="Q24" s="456">
        <v>0.43918564915528258</v>
      </c>
    </row>
    <row r="25" spans="2:17" x14ac:dyDescent="0.25">
      <c r="B25" s="379" t="s">
        <v>442</v>
      </c>
      <c r="C25" s="370" t="s">
        <v>425</v>
      </c>
      <c r="D25" s="370">
        <v>1.4542747982390312</v>
      </c>
      <c r="E25" s="370">
        <v>0.65903869481327937</v>
      </c>
      <c r="F25" s="439">
        <v>0.44672740107172365</v>
      </c>
      <c r="G25" s="440">
        <v>0.55894521664059393</v>
      </c>
      <c r="H25" s="370" t="s">
        <v>425</v>
      </c>
      <c r="I25" s="370">
        <v>1.3403739385098452</v>
      </c>
      <c r="J25" s="370">
        <v>0.62909798353495816</v>
      </c>
      <c r="K25" s="439">
        <v>0.48941980946312685</v>
      </c>
      <c r="L25" s="441">
        <v>0.71231277824968575</v>
      </c>
      <c r="M25" s="370" t="s">
        <v>425</v>
      </c>
      <c r="N25" s="370">
        <v>1.2724088768490542</v>
      </c>
      <c r="O25" s="370">
        <v>0.50884712533301835</v>
      </c>
      <c r="P25" s="439">
        <v>0.34919137658417065</v>
      </c>
      <c r="Q25" s="457">
        <v>0.65990833366242152</v>
      </c>
    </row>
    <row r="26" spans="2:17" x14ac:dyDescent="0.25">
      <c r="B26" s="388" t="s">
        <v>443</v>
      </c>
      <c r="C26" s="392" t="s">
        <v>425</v>
      </c>
      <c r="D26" s="392">
        <v>0.43141032389783962</v>
      </c>
      <c r="E26" s="392">
        <v>0.46388433777960131</v>
      </c>
      <c r="F26" s="436">
        <v>0.34080232732343629</v>
      </c>
      <c r="G26" s="437">
        <v>0.36248291842385716</v>
      </c>
      <c r="H26" s="392" t="s">
        <v>425</v>
      </c>
      <c r="I26" s="392">
        <v>0.29133322652690696</v>
      </c>
      <c r="J26" s="392">
        <v>0.48923462938234796</v>
      </c>
      <c r="K26" s="436">
        <v>0.32625970810059673</v>
      </c>
      <c r="L26" s="438">
        <v>0.34115177703891919</v>
      </c>
      <c r="M26" s="392" t="s">
        <v>425</v>
      </c>
      <c r="N26" s="392">
        <v>0.13171949025689422</v>
      </c>
      <c r="O26" s="392">
        <v>0.49911571707789565</v>
      </c>
      <c r="P26" s="436">
        <v>0.3382615537857297</v>
      </c>
      <c r="Q26" s="456">
        <v>0.38406798260990432</v>
      </c>
    </row>
    <row r="27" spans="2:17" x14ac:dyDescent="0.25">
      <c r="B27" s="379" t="s">
        <v>444</v>
      </c>
      <c r="C27" s="370" t="s">
        <v>425</v>
      </c>
      <c r="D27" s="370" t="s">
        <v>425</v>
      </c>
      <c r="E27" s="370">
        <v>0.12974857807524426</v>
      </c>
      <c r="F27" s="439">
        <v>0.23242917310174585</v>
      </c>
      <c r="G27" s="440">
        <v>0.29161692256960819</v>
      </c>
      <c r="H27" s="370" t="s">
        <v>425</v>
      </c>
      <c r="I27" s="370" t="s">
        <v>425</v>
      </c>
      <c r="J27" s="370">
        <v>0.23057894375790572</v>
      </c>
      <c r="K27" s="439">
        <v>0.2237760218491453</v>
      </c>
      <c r="L27" s="441">
        <v>0.31209260561678309</v>
      </c>
      <c r="M27" s="370" t="s">
        <v>425</v>
      </c>
      <c r="N27" s="370" t="s">
        <v>425</v>
      </c>
      <c r="O27" s="370">
        <v>0.25475206860952099</v>
      </c>
      <c r="P27" s="439">
        <v>0.21048460255584625</v>
      </c>
      <c r="Q27" s="457">
        <v>0.2610778230573797</v>
      </c>
    </row>
    <row r="28" spans="2:17" ht="15" customHeight="1" x14ac:dyDescent="0.25">
      <c r="B28" s="380" t="s">
        <v>445</v>
      </c>
      <c r="C28" s="420" t="s">
        <v>425</v>
      </c>
      <c r="D28" s="420" t="s">
        <v>425</v>
      </c>
      <c r="E28" s="420">
        <v>0.944710741238868</v>
      </c>
      <c r="F28" s="445">
        <v>1.1254460607749734</v>
      </c>
      <c r="G28" s="446">
        <v>1.206778684681393</v>
      </c>
      <c r="H28" s="420" t="s">
        <v>425</v>
      </c>
      <c r="I28" s="420" t="s">
        <v>425</v>
      </c>
      <c r="J28" s="420">
        <v>0.82482955965418592</v>
      </c>
      <c r="K28" s="445">
        <v>0.8284211335131878</v>
      </c>
      <c r="L28" s="447">
        <v>1.0432023586230474</v>
      </c>
      <c r="M28" s="420" t="s">
        <v>425</v>
      </c>
      <c r="N28" s="420" t="s">
        <v>425</v>
      </c>
      <c r="O28" s="420">
        <v>0.63527424214263506</v>
      </c>
      <c r="P28" s="445">
        <v>0.71022357713434292</v>
      </c>
      <c r="Q28" s="459">
        <v>0.8904944667365029</v>
      </c>
    </row>
    <row r="29" spans="2:17" x14ac:dyDescent="0.25">
      <c r="B29" s="379" t="s">
        <v>446</v>
      </c>
      <c r="C29" s="370" t="s">
        <v>425</v>
      </c>
      <c r="D29" s="370">
        <v>0.37328336300228726</v>
      </c>
      <c r="E29" s="370">
        <v>0.37078615436810158</v>
      </c>
      <c r="F29" s="439">
        <v>0.2207430247173584</v>
      </c>
      <c r="G29" s="440">
        <v>0.22343045368770773</v>
      </c>
      <c r="H29" s="370" t="s">
        <v>425</v>
      </c>
      <c r="I29" s="370">
        <v>0.37235548144460928</v>
      </c>
      <c r="J29" s="370">
        <v>0.38321780925295629</v>
      </c>
      <c r="K29" s="439">
        <v>0.2108543084439683</v>
      </c>
      <c r="L29" s="441">
        <v>0.23311629088871047</v>
      </c>
      <c r="M29" s="370" t="s">
        <v>425</v>
      </c>
      <c r="N29" s="370">
        <v>0.51126061998342776</v>
      </c>
      <c r="O29" s="370">
        <v>0.37254475927899056</v>
      </c>
      <c r="P29" s="439">
        <v>0.13478746816963316</v>
      </c>
      <c r="Q29" s="457">
        <v>0.19108159419527326</v>
      </c>
    </row>
    <row r="30" spans="2:17" x14ac:dyDescent="0.25">
      <c r="B30" s="380" t="s">
        <v>447</v>
      </c>
      <c r="C30" s="420">
        <v>0.7668958931426153</v>
      </c>
      <c r="D30" s="420">
        <v>0.9939367499121029</v>
      </c>
      <c r="E30" s="420">
        <v>0.52476814266144156</v>
      </c>
      <c r="F30" s="445">
        <v>0.4759193521617805</v>
      </c>
      <c r="G30" s="446">
        <v>0.47519439857224122</v>
      </c>
      <c r="H30" s="420">
        <v>0.76916063471252916</v>
      </c>
      <c r="I30" s="420">
        <v>1.0056003688024386</v>
      </c>
      <c r="J30" s="420">
        <v>0.53431718180417598</v>
      </c>
      <c r="K30" s="445">
        <v>0.45510521286491051</v>
      </c>
      <c r="L30" s="447">
        <v>0.45754224475753152</v>
      </c>
      <c r="M30" s="420">
        <v>0.7265169832338032</v>
      </c>
      <c r="N30" s="420">
        <v>1.060987621495991</v>
      </c>
      <c r="O30" s="420">
        <v>0.4356358133148075</v>
      </c>
      <c r="P30" s="445">
        <v>0.42990963574873969</v>
      </c>
      <c r="Q30" s="459">
        <v>0.46281685028552016</v>
      </c>
    </row>
    <row r="31" spans="2:17" x14ac:dyDescent="0.25">
      <c r="B31" s="379" t="s">
        <v>448</v>
      </c>
      <c r="C31" s="370" t="s">
        <v>425</v>
      </c>
      <c r="D31" s="370" t="s">
        <v>425</v>
      </c>
      <c r="E31" s="370">
        <v>0.50434252685529246</v>
      </c>
      <c r="F31" s="439">
        <v>0.33081848683601095</v>
      </c>
      <c r="G31" s="440">
        <v>0.27377785943680222</v>
      </c>
      <c r="H31" s="370" t="s">
        <v>425</v>
      </c>
      <c r="I31" s="370" t="s">
        <v>425</v>
      </c>
      <c r="J31" s="370">
        <v>0.49135863394068563</v>
      </c>
      <c r="K31" s="439">
        <v>0.36509018282348121</v>
      </c>
      <c r="L31" s="441">
        <v>0.29652259752025062</v>
      </c>
      <c r="M31" s="370" t="s">
        <v>425</v>
      </c>
      <c r="N31" s="370" t="s">
        <v>425</v>
      </c>
      <c r="O31" s="370">
        <v>0.37860062116499826</v>
      </c>
      <c r="P31" s="439">
        <v>0.22077548753423978</v>
      </c>
      <c r="Q31" s="457">
        <v>0.21792131708645285</v>
      </c>
    </row>
    <row r="32" spans="2:17" x14ac:dyDescent="0.25">
      <c r="B32" s="380" t="s">
        <v>449</v>
      </c>
      <c r="C32" s="420" t="s">
        <v>425</v>
      </c>
      <c r="D32" s="420" t="s">
        <v>425</v>
      </c>
      <c r="E32" s="420">
        <v>0.55755034492630806</v>
      </c>
      <c r="F32" s="445">
        <v>0.64569918796073189</v>
      </c>
      <c r="G32" s="446">
        <v>0.61138392659376695</v>
      </c>
      <c r="H32" s="420" t="s">
        <v>425</v>
      </c>
      <c r="I32" s="420" t="s">
        <v>425</v>
      </c>
      <c r="J32" s="420">
        <v>0.45763536785566861</v>
      </c>
      <c r="K32" s="445">
        <v>0.66482521111672155</v>
      </c>
      <c r="L32" s="447">
        <v>0.65858405011598964</v>
      </c>
      <c r="M32" s="420" t="s">
        <v>425</v>
      </c>
      <c r="N32" s="420" t="s">
        <v>425</v>
      </c>
      <c r="O32" s="420">
        <v>0.54266700843521665</v>
      </c>
      <c r="P32" s="445">
        <v>0.6956084855955198</v>
      </c>
      <c r="Q32" s="459">
        <v>0.54212428748164521</v>
      </c>
    </row>
    <row r="33" spans="2:17" x14ac:dyDescent="0.25">
      <c r="B33" s="382" t="s">
        <v>450</v>
      </c>
      <c r="C33" s="373" t="s">
        <v>425</v>
      </c>
      <c r="D33" s="373" t="s">
        <v>425</v>
      </c>
      <c r="E33" s="373">
        <v>0.67761745190780887</v>
      </c>
      <c r="F33" s="442">
        <v>0.54526143046356701</v>
      </c>
      <c r="G33" s="443">
        <v>0.56213778024191619</v>
      </c>
      <c r="H33" s="373" t="s">
        <v>425</v>
      </c>
      <c r="I33" s="373" t="s">
        <v>425</v>
      </c>
      <c r="J33" s="373">
        <v>0.65597661079904879</v>
      </c>
      <c r="K33" s="442">
        <v>0.54510818636662195</v>
      </c>
      <c r="L33" s="444">
        <v>0.55067343601418683</v>
      </c>
      <c r="M33" s="373" t="s">
        <v>425</v>
      </c>
      <c r="N33" s="373" t="s">
        <v>425</v>
      </c>
      <c r="O33" s="373">
        <v>0.72658967161935584</v>
      </c>
      <c r="P33" s="442">
        <v>0.45575518803548798</v>
      </c>
      <c r="Q33" s="458">
        <v>0.44024859375962977</v>
      </c>
    </row>
    <row r="34" spans="2:17" x14ac:dyDescent="0.25">
      <c r="B34" s="388" t="s">
        <v>451</v>
      </c>
      <c r="C34" s="392" t="s">
        <v>425</v>
      </c>
      <c r="D34" s="392">
        <v>0.72279909075985238</v>
      </c>
      <c r="E34" s="392">
        <v>0.36375767801292513</v>
      </c>
      <c r="F34" s="436">
        <v>0.33522149291223213</v>
      </c>
      <c r="G34" s="437">
        <v>0.42572374577830641</v>
      </c>
      <c r="H34" s="392" t="s">
        <v>425</v>
      </c>
      <c r="I34" s="392">
        <v>0.51433047866419623</v>
      </c>
      <c r="J34" s="392">
        <v>0.35025031200981055</v>
      </c>
      <c r="K34" s="436">
        <v>0.23041001070657585</v>
      </c>
      <c r="L34" s="438">
        <v>0.3670886776258761</v>
      </c>
      <c r="M34" s="392" t="s">
        <v>425</v>
      </c>
      <c r="N34" s="392">
        <v>0.63571325093977571</v>
      </c>
      <c r="O34" s="392">
        <v>0.35578005990437273</v>
      </c>
      <c r="P34" s="436">
        <v>0.12239425795341562</v>
      </c>
      <c r="Q34" s="456">
        <v>0.48348685608670205</v>
      </c>
    </row>
    <row r="35" spans="2:17" x14ac:dyDescent="0.25">
      <c r="B35" s="382" t="s">
        <v>452</v>
      </c>
      <c r="C35" s="373" t="s">
        <v>425</v>
      </c>
      <c r="D35" s="373" t="s">
        <v>425</v>
      </c>
      <c r="E35" s="373">
        <v>0.68009652010424904</v>
      </c>
      <c r="F35" s="442">
        <v>0.80580937492895321</v>
      </c>
      <c r="G35" s="443">
        <v>0.75197746100022822</v>
      </c>
      <c r="H35" s="373" t="s">
        <v>425</v>
      </c>
      <c r="I35" s="373" t="s">
        <v>425</v>
      </c>
      <c r="J35" s="373">
        <v>0.94697661138779221</v>
      </c>
      <c r="K35" s="442">
        <v>0.80343514283993711</v>
      </c>
      <c r="L35" s="444">
        <v>0.71006906145793902</v>
      </c>
      <c r="M35" s="373" t="s">
        <v>425</v>
      </c>
      <c r="N35" s="373" t="s">
        <v>425</v>
      </c>
      <c r="O35" s="373">
        <v>0.89714046442192941</v>
      </c>
      <c r="P35" s="442">
        <v>1.0467019236430868</v>
      </c>
      <c r="Q35" s="458">
        <v>0.87064000002698527</v>
      </c>
    </row>
    <row r="36" spans="2:17" ht="15" customHeight="1" x14ac:dyDescent="0.25">
      <c r="B36" s="388" t="s">
        <v>453</v>
      </c>
      <c r="C36" s="392">
        <v>0.51478830109922435</v>
      </c>
      <c r="D36" s="392">
        <v>0.5707772637631241</v>
      </c>
      <c r="E36" s="392">
        <v>0.59284346318097358</v>
      </c>
      <c r="F36" s="436">
        <v>0.38278811678855446</v>
      </c>
      <c r="G36" s="437">
        <v>0.41096109671166292</v>
      </c>
      <c r="H36" s="392">
        <v>0.56702858400191447</v>
      </c>
      <c r="I36" s="392">
        <v>0.41273974012343839</v>
      </c>
      <c r="J36" s="392">
        <v>0.62285684694618115</v>
      </c>
      <c r="K36" s="436">
        <v>0.3230567001315291</v>
      </c>
      <c r="L36" s="438">
        <v>0.41432550932614559</v>
      </c>
      <c r="M36" s="392">
        <v>0.53268390970218504</v>
      </c>
      <c r="N36" s="392">
        <v>0.40790201533524323</v>
      </c>
      <c r="O36" s="392">
        <v>0.61116691728872807</v>
      </c>
      <c r="P36" s="436">
        <v>0.40066067847482728</v>
      </c>
      <c r="Q36" s="456">
        <v>0.50993067241281131</v>
      </c>
    </row>
    <row r="37" spans="2:17" ht="15.75" thickBot="1" x14ac:dyDescent="0.3">
      <c r="B37" s="378" t="s">
        <v>454</v>
      </c>
      <c r="C37" s="369" t="s">
        <v>425</v>
      </c>
      <c r="D37" s="369" t="s">
        <v>425</v>
      </c>
      <c r="E37" s="369" t="s">
        <v>425</v>
      </c>
      <c r="F37" s="448">
        <v>0.30379620434717053</v>
      </c>
      <c r="G37" s="449">
        <v>0.30508219099049827</v>
      </c>
      <c r="H37" s="369" t="s">
        <v>425</v>
      </c>
      <c r="I37" s="369" t="s">
        <v>425</v>
      </c>
      <c r="J37" s="369" t="s">
        <v>425</v>
      </c>
      <c r="K37" s="448">
        <v>0.35457619427743481</v>
      </c>
      <c r="L37" s="450">
        <v>0.35002411287042612</v>
      </c>
      <c r="M37" s="369" t="s">
        <v>425</v>
      </c>
      <c r="N37" s="369" t="s">
        <v>425</v>
      </c>
      <c r="O37" s="369" t="s">
        <v>425</v>
      </c>
      <c r="P37" s="448">
        <v>0.31499264485905126</v>
      </c>
      <c r="Q37" s="460">
        <v>0.26574805806408003</v>
      </c>
    </row>
    <row r="38" spans="2:17" ht="7.5" customHeight="1" x14ac:dyDescent="0.25">
      <c r="B38" s="451"/>
      <c r="C38" s="452"/>
      <c r="D38" s="453"/>
      <c r="E38" s="453"/>
      <c r="F38" s="453"/>
      <c r="G38" s="454"/>
      <c r="H38" s="453"/>
      <c r="I38" s="453"/>
      <c r="J38" s="453"/>
      <c r="K38" s="453"/>
      <c r="L38" s="454"/>
      <c r="M38" s="453"/>
      <c r="N38" s="453"/>
      <c r="O38" s="453"/>
      <c r="P38" s="453"/>
      <c r="Q38" s="454"/>
    </row>
    <row r="39" spans="2:17" s="495" customFormat="1" ht="15" customHeight="1" x14ac:dyDescent="0.25">
      <c r="B39" s="515" t="s">
        <v>505</v>
      </c>
      <c r="C39" s="452"/>
      <c r="D39" s="453"/>
      <c r="E39" s="453"/>
      <c r="F39" s="453"/>
      <c r="G39" s="454"/>
      <c r="H39" s="453"/>
      <c r="I39" s="453"/>
      <c r="J39" s="453"/>
      <c r="K39" s="453"/>
      <c r="L39" s="454"/>
      <c r="M39" s="453"/>
      <c r="N39" s="453"/>
      <c r="O39" s="453"/>
      <c r="P39" s="453"/>
      <c r="Q39" s="454"/>
    </row>
    <row r="40" spans="2:17" s="495" customFormat="1" ht="7.5" customHeight="1" x14ac:dyDescent="0.25">
      <c r="B40" s="451"/>
      <c r="C40" s="452"/>
      <c r="D40" s="453"/>
      <c r="E40" s="453"/>
      <c r="F40" s="453"/>
      <c r="G40" s="454"/>
      <c r="H40" s="453"/>
      <c r="I40" s="453"/>
      <c r="J40" s="453"/>
      <c r="K40" s="453"/>
      <c r="L40" s="454"/>
      <c r="M40" s="453"/>
      <c r="N40" s="453"/>
      <c r="O40" s="453"/>
      <c r="P40" s="453"/>
      <c r="Q40" s="454"/>
    </row>
    <row r="41" spans="2:17" s="495" customFormat="1" x14ac:dyDescent="0.25">
      <c r="B41" s="512" t="s">
        <v>501</v>
      </c>
      <c r="C41" s="452"/>
      <c r="D41" s="453"/>
      <c r="E41" s="453"/>
      <c r="F41" s="453"/>
      <c r="G41" s="454"/>
      <c r="H41" s="453"/>
      <c r="I41" s="453"/>
      <c r="J41" s="453"/>
      <c r="K41" s="453"/>
      <c r="L41" s="454"/>
      <c r="M41" s="453"/>
      <c r="N41" s="453"/>
      <c r="O41" s="453"/>
      <c r="P41" s="453"/>
      <c r="Q41" s="454"/>
    </row>
    <row r="42" spans="2:17" x14ac:dyDescent="0.25">
      <c r="B42" s="451"/>
      <c r="C42" s="452"/>
      <c r="D42" s="453"/>
      <c r="E42" s="453"/>
      <c r="F42" s="453"/>
      <c r="G42" s="454"/>
      <c r="H42" s="453"/>
      <c r="I42" s="453"/>
      <c r="J42" s="453"/>
      <c r="K42" s="453"/>
      <c r="L42" s="454"/>
      <c r="M42" s="453"/>
      <c r="N42" s="453"/>
      <c r="O42" s="453"/>
      <c r="P42" s="453"/>
      <c r="Q42" s="454"/>
    </row>
    <row r="43" spans="2:17" s="148" customFormat="1" x14ac:dyDescent="0.25">
      <c r="B43" s="149" t="s">
        <v>492</v>
      </c>
    </row>
    <row r="44" spans="2:17" ht="15.75" thickBot="1" x14ac:dyDescent="0.3"/>
    <row r="45" spans="2:17" x14ac:dyDescent="0.25">
      <c r="B45" s="412" t="s">
        <v>419</v>
      </c>
      <c r="C45" s="548" t="s">
        <v>420</v>
      </c>
      <c r="D45" s="549"/>
      <c r="E45" s="549"/>
      <c r="F45" s="549"/>
      <c r="G45" s="550"/>
      <c r="H45" s="548" t="s">
        <v>421</v>
      </c>
      <c r="I45" s="549"/>
      <c r="J45" s="549"/>
      <c r="K45" s="549"/>
      <c r="L45" s="550"/>
      <c r="M45" s="548" t="s">
        <v>422</v>
      </c>
      <c r="N45" s="549"/>
      <c r="O45" s="549"/>
      <c r="P45" s="549"/>
      <c r="Q45" s="551"/>
    </row>
    <row r="46" spans="2:17" ht="15.75" thickBot="1" x14ac:dyDescent="0.3">
      <c r="B46" s="402"/>
      <c r="C46" s="376">
        <v>1999</v>
      </c>
      <c r="D46" s="376">
        <v>2004</v>
      </c>
      <c r="E46" s="376">
        <v>2009</v>
      </c>
      <c r="F46" s="432">
        <v>2014</v>
      </c>
      <c r="G46" s="417">
        <v>2015</v>
      </c>
      <c r="H46" s="376">
        <v>1999</v>
      </c>
      <c r="I46" s="376">
        <v>2004</v>
      </c>
      <c r="J46" s="376">
        <v>2009</v>
      </c>
      <c r="K46" s="376">
        <v>2014</v>
      </c>
      <c r="L46" s="417">
        <v>2015</v>
      </c>
      <c r="M46" s="376">
        <v>1999</v>
      </c>
      <c r="N46" s="376">
        <v>2004</v>
      </c>
      <c r="O46" s="376">
        <v>2009</v>
      </c>
      <c r="P46" s="376">
        <v>2014</v>
      </c>
      <c r="Q46" s="411">
        <v>2015</v>
      </c>
    </row>
    <row r="47" spans="2:17" x14ac:dyDescent="0.25">
      <c r="B47" s="416" t="s">
        <v>423</v>
      </c>
      <c r="C47" s="370">
        <v>3.5064679721723849E-2</v>
      </c>
      <c r="D47" s="370">
        <v>3.8105990811336213E-2</v>
      </c>
      <c r="E47" s="370">
        <v>1.6534776157243396E-2</v>
      </c>
      <c r="F47" s="433">
        <v>1.4783542972418526E-2</v>
      </c>
      <c r="G47" s="377">
        <v>1.4889034170265922E-2</v>
      </c>
      <c r="H47" s="370">
        <v>7.2594222799090558E-2</v>
      </c>
      <c r="I47" s="370">
        <v>9.014482799720365E-2</v>
      </c>
      <c r="J47" s="370">
        <v>4.3409538039298944E-2</v>
      </c>
      <c r="K47" s="370">
        <v>3.6130912735860617E-2</v>
      </c>
      <c r="L47" s="377">
        <v>3.7072132135726112E-2</v>
      </c>
      <c r="M47" s="370">
        <v>0.1108160779567748</v>
      </c>
      <c r="N47" s="370">
        <v>0.18214162717981577</v>
      </c>
      <c r="O47" s="370">
        <v>8.9968500240247717E-2</v>
      </c>
      <c r="P47" s="370">
        <v>7.5108963412981247E-2</v>
      </c>
      <c r="Q47" s="368">
        <v>9.0849648296215779E-2</v>
      </c>
    </row>
    <row r="48" spans="2:17" x14ac:dyDescent="0.25">
      <c r="B48" s="388" t="s">
        <v>424</v>
      </c>
      <c r="C48" s="392" t="s">
        <v>425</v>
      </c>
      <c r="D48" s="392" t="s">
        <v>425</v>
      </c>
      <c r="E48" s="392">
        <v>2.4748890680379526E-2</v>
      </c>
      <c r="F48" s="436">
        <v>2.0403998908294075E-2</v>
      </c>
      <c r="G48" s="414">
        <v>2.1196945070331364E-2</v>
      </c>
      <c r="H48" s="392" t="s">
        <v>425</v>
      </c>
      <c r="I48" s="392" t="s">
        <v>425</v>
      </c>
      <c r="J48" s="392">
        <v>5.1190540850551941E-2</v>
      </c>
      <c r="K48" s="392">
        <v>4.0933378277352016E-2</v>
      </c>
      <c r="L48" s="414">
        <v>4.6727946611474454E-2</v>
      </c>
      <c r="M48" s="392" t="s">
        <v>425</v>
      </c>
      <c r="N48" s="392" t="s">
        <v>425</v>
      </c>
      <c r="O48" s="392">
        <v>8.4300676025315144E-2</v>
      </c>
      <c r="P48" s="392">
        <v>8.7199080295141326E-2</v>
      </c>
      <c r="Q48" s="375">
        <v>0.11567154315575195</v>
      </c>
    </row>
    <row r="49" spans="2:17" x14ac:dyDescent="0.25">
      <c r="B49" s="379" t="s">
        <v>426</v>
      </c>
      <c r="C49" s="370">
        <v>4.678794774461259E-2</v>
      </c>
      <c r="D49" s="370">
        <v>3.9584289301061185E-2</v>
      </c>
      <c r="E49" s="370">
        <v>2.2563555145718513E-2</v>
      </c>
      <c r="F49" s="439">
        <v>2.3681388311605031E-2</v>
      </c>
      <c r="G49" s="377">
        <v>2.4563175455288529E-2</v>
      </c>
      <c r="H49" s="370">
        <v>0.10634433715757717</v>
      </c>
      <c r="I49" s="370">
        <v>9.463393641129611E-2</v>
      </c>
      <c r="J49" s="370">
        <v>5.0494804648985418E-2</v>
      </c>
      <c r="K49" s="370">
        <v>4.9926741635491274E-2</v>
      </c>
      <c r="L49" s="377">
        <v>5.2286249752563699E-2</v>
      </c>
      <c r="M49" s="370">
        <v>0.18496137381928562</v>
      </c>
      <c r="N49" s="370">
        <v>0.18581449123512839</v>
      </c>
      <c r="O49" s="370">
        <v>0.11928675948111411</v>
      </c>
      <c r="P49" s="370">
        <v>9.9253613258260556E-2</v>
      </c>
      <c r="Q49" s="368">
        <v>0.11317543890193911</v>
      </c>
    </row>
    <row r="50" spans="2:17" x14ac:dyDescent="0.25">
      <c r="B50" s="388" t="s">
        <v>427</v>
      </c>
      <c r="C50" s="392">
        <v>3.0364088025359857E-2</v>
      </c>
      <c r="D50" s="392">
        <v>2.5665904574732556E-2</v>
      </c>
      <c r="E50" s="392">
        <v>1.7493428686939136E-2</v>
      </c>
      <c r="F50" s="436">
        <v>1.6905059490729041E-2</v>
      </c>
      <c r="G50" s="414">
        <v>1.7754376007947128E-2</v>
      </c>
      <c r="H50" s="392">
        <v>6.683938138280987E-2</v>
      </c>
      <c r="I50" s="392">
        <v>6.4459633105057645E-2</v>
      </c>
      <c r="J50" s="392">
        <v>4.5108406985918836E-2</v>
      </c>
      <c r="K50" s="392">
        <v>3.9192773114882035E-2</v>
      </c>
      <c r="L50" s="414">
        <v>4.10705419563396E-2</v>
      </c>
      <c r="M50" s="392">
        <v>0.1123142244513599</v>
      </c>
      <c r="N50" s="392">
        <v>0.15145902125707608</v>
      </c>
      <c r="O50" s="392">
        <v>7.9959388862568329E-2</v>
      </c>
      <c r="P50" s="392">
        <v>7.8692172522096857E-2</v>
      </c>
      <c r="Q50" s="375">
        <v>9.2164565765265147E-2</v>
      </c>
    </row>
    <row r="51" spans="2:17" x14ac:dyDescent="0.25">
      <c r="B51" s="379" t="s">
        <v>428</v>
      </c>
      <c r="C51" s="370" t="s">
        <v>425</v>
      </c>
      <c r="D51" s="370" t="s">
        <v>425</v>
      </c>
      <c r="E51" s="370" t="s">
        <v>425</v>
      </c>
      <c r="F51" s="439" t="s">
        <v>425</v>
      </c>
      <c r="G51" s="377" t="s">
        <v>425</v>
      </c>
      <c r="H51" s="370" t="s">
        <v>425</v>
      </c>
      <c r="I51" s="370" t="s">
        <v>425</v>
      </c>
      <c r="J51" s="370" t="s">
        <v>425</v>
      </c>
      <c r="K51" s="370" t="s">
        <v>425</v>
      </c>
      <c r="L51" s="377" t="s">
        <v>425</v>
      </c>
      <c r="M51" s="370" t="s">
        <v>425</v>
      </c>
      <c r="N51" s="370" t="s">
        <v>425</v>
      </c>
      <c r="O51" s="370" t="s">
        <v>425</v>
      </c>
      <c r="P51" s="370" t="s">
        <v>425</v>
      </c>
      <c r="Q51" s="368" t="s">
        <v>425</v>
      </c>
    </row>
    <row r="52" spans="2:17" x14ac:dyDescent="0.25">
      <c r="B52" s="388" t="s">
        <v>429</v>
      </c>
      <c r="C52" s="392">
        <v>4.6774713654818736E-2</v>
      </c>
      <c r="D52" s="392">
        <v>5.2653987047024745E-2</v>
      </c>
      <c r="E52" s="392">
        <v>1.5405026755031147E-2</v>
      </c>
      <c r="F52" s="436">
        <v>1.2907151426162651E-2</v>
      </c>
      <c r="G52" s="414">
        <v>1.4121861043026816E-2</v>
      </c>
      <c r="H52" s="392">
        <v>0.11882837703085515</v>
      </c>
      <c r="I52" s="392">
        <v>0.11804982858016078</v>
      </c>
      <c r="J52" s="392">
        <v>3.330348864898898E-2</v>
      </c>
      <c r="K52" s="392">
        <v>2.9848822430560439E-2</v>
      </c>
      <c r="L52" s="414">
        <v>3.2997941400776006E-2</v>
      </c>
      <c r="M52" s="392">
        <v>0.22324066691829039</v>
      </c>
      <c r="N52" s="392">
        <v>0.29757761729418497</v>
      </c>
      <c r="O52" s="392">
        <v>6.6077802801177754E-2</v>
      </c>
      <c r="P52" s="392">
        <v>5.7653465862831661E-2</v>
      </c>
      <c r="Q52" s="375">
        <v>6.7146814804367599E-2</v>
      </c>
    </row>
    <row r="53" spans="2:17" x14ac:dyDescent="0.25">
      <c r="B53" s="382" t="s">
        <v>430</v>
      </c>
      <c r="C53" s="373" t="s">
        <v>425</v>
      </c>
      <c r="D53" s="373" t="s">
        <v>425</v>
      </c>
      <c r="E53" s="373">
        <v>7.6823456222263095E-2</v>
      </c>
      <c r="F53" s="442">
        <v>4.5208704950348809E-2</v>
      </c>
      <c r="G53" s="391">
        <v>4.0592665252901491E-2</v>
      </c>
      <c r="H53" s="373" t="s">
        <v>425</v>
      </c>
      <c r="I53" s="373" t="s">
        <v>425</v>
      </c>
      <c r="J53" s="373">
        <v>0.22056131873997353</v>
      </c>
      <c r="K53" s="373">
        <v>0.11735236252625846</v>
      </c>
      <c r="L53" s="391">
        <v>9.4626383735272365E-2</v>
      </c>
      <c r="M53" s="373" t="s">
        <v>425</v>
      </c>
      <c r="N53" s="373" t="s">
        <v>425</v>
      </c>
      <c r="O53" s="373">
        <v>0.48648235772162018</v>
      </c>
      <c r="P53" s="373">
        <v>0.22110956029213144</v>
      </c>
      <c r="Q53" s="371">
        <v>0.19822711914378691</v>
      </c>
    </row>
    <row r="54" spans="2:17" x14ac:dyDescent="0.25">
      <c r="B54" s="380" t="s">
        <v>431</v>
      </c>
      <c r="C54" s="420" t="s">
        <v>425</v>
      </c>
      <c r="D54" s="420" t="s">
        <v>425</v>
      </c>
      <c r="E54" s="420">
        <v>5.8251185666429207E-2</v>
      </c>
      <c r="F54" s="445">
        <v>6.8216417482908659E-2</v>
      </c>
      <c r="G54" s="364">
        <v>6.9421291142329783E-2</v>
      </c>
      <c r="H54" s="420" t="s">
        <v>425</v>
      </c>
      <c r="I54" s="420" t="s">
        <v>425</v>
      </c>
      <c r="J54" s="420">
        <v>0.14024869440512563</v>
      </c>
      <c r="K54" s="420">
        <v>0.14369508058955605</v>
      </c>
      <c r="L54" s="364">
        <v>0.14383439827215605</v>
      </c>
      <c r="M54" s="420" t="s">
        <v>425</v>
      </c>
      <c r="N54" s="420" t="s">
        <v>425</v>
      </c>
      <c r="O54" s="420">
        <v>0.3271845816685871</v>
      </c>
      <c r="P54" s="420">
        <v>0.27014499806127173</v>
      </c>
      <c r="Q54" s="421">
        <v>0.32140563374019188</v>
      </c>
    </row>
    <row r="55" spans="2:17" x14ac:dyDescent="0.25">
      <c r="B55" s="379" t="s">
        <v>432</v>
      </c>
      <c r="C55" s="370" t="s">
        <v>425</v>
      </c>
      <c r="D55" s="370">
        <v>4.8361902628626684E-2</v>
      </c>
      <c r="E55" s="370">
        <v>1.4205043606142633E-2</v>
      </c>
      <c r="F55" s="439">
        <v>1.1450608407719214E-2</v>
      </c>
      <c r="G55" s="377">
        <v>1.3015222164238439E-2</v>
      </c>
      <c r="H55" s="370" t="s">
        <v>425</v>
      </c>
      <c r="I55" s="370">
        <v>9.5553019160023414E-2</v>
      </c>
      <c r="J55" s="370">
        <v>3.5383881691967073E-2</v>
      </c>
      <c r="K55" s="370">
        <v>2.6730849058510722E-2</v>
      </c>
      <c r="L55" s="377">
        <v>3.1154552348985433E-2</v>
      </c>
      <c r="M55" s="370" t="s">
        <v>425</v>
      </c>
      <c r="N55" s="370">
        <v>0.19562596635825105</v>
      </c>
      <c r="O55" s="370">
        <v>6.4722454666464646E-2</v>
      </c>
      <c r="P55" s="370">
        <v>5.9017827177723255E-2</v>
      </c>
      <c r="Q55" s="368">
        <v>7.2743789208495044E-2</v>
      </c>
    </row>
    <row r="56" spans="2:17" x14ac:dyDescent="0.25">
      <c r="B56" s="388" t="s">
        <v>433</v>
      </c>
      <c r="C56" s="392" t="s">
        <v>425</v>
      </c>
      <c r="D56" s="392" t="s">
        <v>425</v>
      </c>
      <c r="E56" s="392">
        <v>2.8042066697716906E-2</v>
      </c>
      <c r="F56" s="436">
        <v>1.6832572479137744E-2</v>
      </c>
      <c r="G56" s="414">
        <v>1.7425458533331266E-2</v>
      </c>
      <c r="H56" s="392" t="s">
        <v>425</v>
      </c>
      <c r="I56" s="392" t="s">
        <v>425</v>
      </c>
      <c r="J56" s="392">
        <v>5.7556008306167437E-2</v>
      </c>
      <c r="K56" s="392">
        <v>3.6303362712273302E-2</v>
      </c>
      <c r="L56" s="414">
        <v>3.5791246595499739E-2</v>
      </c>
      <c r="M56" s="392" t="s">
        <v>425</v>
      </c>
      <c r="N56" s="392" t="s">
        <v>425</v>
      </c>
      <c r="O56" s="392">
        <v>0.1019450159117557</v>
      </c>
      <c r="P56" s="392">
        <v>7.2086907101544445E-2</v>
      </c>
      <c r="Q56" s="375">
        <v>9.015272693505709E-2</v>
      </c>
    </row>
    <row r="57" spans="2:17" x14ac:dyDescent="0.25">
      <c r="B57" s="379" t="s">
        <v>434</v>
      </c>
      <c r="C57" s="370" t="s">
        <v>425</v>
      </c>
      <c r="D57" s="370" t="s">
        <v>425</v>
      </c>
      <c r="E57" s="370" t="s">
        <v>425</v>
      </c>
      <c r="F57" s="439" t="s">
        <v>425</v>
      </c>
      <c r="G57" s="377" t="s">
        <v>425</v>
      </c>
      <c r="H57" s="370" t="s">
        <v>425</v>
      </c>
      <c r="I57" s="370" t="s">
        <v>425</v>
      </c>
      <c r="J57" s="370" t="s">
        <v>425</v>
      </c>
      <c r="K57" s="370" t="s">
        <v>425</v>
      </c>
      <c r="L57" s="377" t="s">
        <v>425</v>
      </c>
      <c r="M57" s="370" t="s">
        <v>425</v>
      </c>
      <c r="N57" s="370" t="s">
        <v>425</v>
      </c>
      <c r="O57" s="370" t="s">
        <v>425</v>
      </c>
      <c r="P57" s="370" t="s">
        <v>425</v>
      </c>
      <c r="Q57" s="368" t="s">
        <v>425</v>
      </c>
    </row>
    <row r="58" spans="2:17" x14ac:dyDescent="0.25">
      <c r="B58" s="388" t="s">
        <v>435</v>
      </c>
      <c r="C58" s="392">
        <v>2.099503453252018E-2</v>
      </c>
      <c r="D58" s="392">
        <v>2.4673580178496121E-2</v>
      </c>
      <c r="E58" s="392">
        <v>1.4023839426551344E-2</v>
      </c>
      <c r="F58" s="436">
        <v>1.7369312658526714E-2</v>
      </c>
      <c r="G58" s="414">
        <v>2.0670162376952107E-2</v>
      </c>
      <c r="H58" s="392">
        <v>4.531790684664825E-2</v>
      </c>
      <c r="I58" s="392">
        <v>5.8960982662291724E-2</v>
      </c>
      <c r="J58" s="392">
        <v>3.2608899271946594E-2</v>
      </c>
      <c r="K58" s="392">
        <v>4.1759198672266552E-2</v>
      </c>
      <c r="L58" s="414">
        <v>4.8708859988712543E-2</v>
      </c>
      <c r="M58" s="392">
        <v>7.1195046376059876E-2</v>
      </c>
      <c r="N58" s="392">
        <v>0.11084346764516205</v>
      </c>
      <c r="O58" s="392">
        <v>5.528914894438091E-2</v>
      </c>
      <c r="P58" s="392">
        <v>8.6870867487368122E-2</v>
      </c>
      <c r="Q58" s="375">
        <v>0.12134010168497099</v>
      </c>
    </row>
    <row r="59" spans="2:17" x14ac:dyDescent="0.25">
      <c r="B59" s="379" t="s">
        <v>436</v>
      </c>
      <c r="C59" s="370" t="s">
        <v>425</v>
      </c>
      <c r="D59" s="370" t="s">
        <v>425</v>
      </c>
      <c r="E59" s="370" t="s">
        <v>425</v>
      </c>
      <c r="F59" s="439" t="s">
        <v>425</v>
      </c>
      <c r="G59" s="377" t="s">
        <v>425</v>
      </c>
      <c r="H59" s="370" t="s">
        <v>425</v>
      </c>
      <c r="I59" s="370" t="s">
        <v>425</v>
      </c>
      <c r="J59" s="370" t="s">
        <v>425</v>
      </c>
      <c r="K59" s="370" t="s">
        <v>425</v>
      </c>
      <c r="L59" s="377" t="s">
        <v>425</v>
      </c>
      <c r="M59" s="370" t="s">
        <v>425</v>
      </c>
      <c r="N59" s="370" t="s">
        <v>425</v>
      </c>
      <c r="O59" s="370" t="s">
        <v>425</v>
      </c>
      <c r="P59" s="370" t="s">
        <v>425</v>
      </c>
      <c r="Q59" s="368" t="s">
        <v>425</v>
      </c>
    </row>
    <row r="60" spans="2:17" x14ac:dyDescent="0.25">
      <c r="B60" s="388" t="s">
        <v>437</v>
      </c>
      <c r="C60" s="392" t="s">
        <v>425</v>
      </c>
      <c r="D60" s="392" t="s">
        <v>425</v>
      </c>
      <c r="E60" s="392">
        <v>2.1256238144780667E-2</v>
      </c>
      <c r="F60" s="436">
        <v>1.4241311365532947E-2</v>
      </c>
      <c r="G60" s="414">
        <v>1.4464476426765077E-2</v>
      </c>
      <c r="H60" s="392" t="s">
        <v>425</v>
      </c>
      <c r="I60" s="392" t="s">
        <v>425</v>
      </c>
      <c r="J60" s="392">
        <v>4.2929209751273477E-2</v>
      </c>
      <c r="K60" s="392">
        <v>3.2173431409576007E-2</v>
      </c>
      <c r="L60" s="414">
        <v>3.1565040785399581E-2</v>
      </c>
      <c r="M60" s="392" t="s">
        <v>425</v>
      </c>
      <c r="N60" s="392" t="s">
        <v>425</v>
      </c>
      <c r="O60" s="392">
        <v>8.2767100499517895E-2</v>
      </c>
      <c r="P60" s="392">
        <v>5.9747826089055996E-2</v>
      </c>
      <c r="Q60" s="375">
        <v>6.256759718445129E-2</v>
      </c>
    </row>
    <row r="61" spans="2:17" x14ac:dyDescent="0.25">
      <c r="B61" s="379" t="s">
        <v>438</v>
      </c>
      <c r="C61" s="370" t="s">
        <v>425</v>
      </c>
      <c r="D61" s="370" t="s">
        <v>425</v>
      </c>
      <c r="E61" s="370">
        <v>3.826911030148842E-2</v>
      </c>
      <c r="F61" s="439">
        <v>2.4461966831837087E-2</v>
      </c>
      <c r="G61" s="377">
        <v>2.7676949520721836E-2</v>
      </c>
      <c r="H61" s="370" t="s">
        <v>425</v>
      </c>
      <c r="I61" s="370" t="s">
        <v>425</v>
      </c>
      <c r="J61" s="370">
        <v>8.443839564342738E-2</v>
      </c>
      <c r="K61" s="370">
        <v>5.6824620498178921E-2</v>
      </c>
      <c r="L61" s="377">
        <v>6.5565300767712401E-2</v>
      </c>
      <c r="M61" s="370" t="s">
        <v>425</v>
      </c>
      <c r="N61" s="370" t="s">
        <v>425</v>
      </c>
      <c r="O61" s="370">
        <v>0.17019095310832844</v>
      </c>
      <c r="P61" s="370">
        <v>0.11864176442854071</v>
      </c>
      <c r="Q61" s="368">
        <v>0.15062935340394282</v>
      </c>
    </row>
    <row r="62" spans="2:17" x14ac:dyDescent="0.25">
      <c r="B62" s="388" t="s">
        <v>439</v>
      </c>
      <c r="C62" s="392" t="s">
        <v>425</v>
      </c>
      <c r="D62" s="392">
        <v>3.0388703600205201E-2</v>
      </c>
      <c r="E62" s="392">
        <v>1.6961785969292015E-2</v>
      </c>
      <c r="F62" s="436">
        <v>2.366146539577129E-2</v>
      </c>
      <c r="G62" s="414">
        <v>2.4949267172018636E-2</v>
      </c>
      <c r="H62" s="392" t="s">
        <v>425</v>
      </c>
      <c r="I62" s="392">
        <v>7.9838324675071612E-2</v>
      </c>
      <c r="J62" s="392">
        <v>3.9097360691589179E-2</v>
      </c>
      <c r="K62" s="392">
        <v>5.6146673961255063E-2</v>
      </c>
      <c r="L62" s="414">
        <v>5.9720534533568841E-2</v>
      </c>
      <c r="M62" s="392" t="s">
        <v>425</v>
      </c>
      <c r="N62" s="392">
        <v>0.18419585988943959</v>
      </c>
      <c r="O62" s="392">
        <v>7.1228022942483316E-2</v>
      </c>
      <c r="P62" s="392">
        <v>0.11126055074835656</v>
      </c>
      <c r="Q62" s="375">
        <v>0.13519586701546096</v>
      </c>
    </row>
    <row r="63" spans="2:17" x14ac:dyDescent="0.25">
      <c r="B63" s="382" t="s">
        <v>440</v>
      </c>
      <c r="C63" s="373" t="s">
        <v>425</v>
      </c>
      <c r="D63" s="373" t="s">
        <v>425</v>
      </c>
      <c r="E63" s="373" t="s">
        <v>425</v>
      </c>
      <c r="F63" s="442" t="s">
        <v>425</v>
      </c>
      <c r="G63" s="391" t="s">
        <v>425</v>
      </c>
      <c r="H63" s="373" t="s">
        <v>425</v>
      </c>
      <c r="I63" s="373" t="s">
        <v>425</v>
      </c>
      <c r="J63" s="373" t="s">
        <v>425</v>
      </c>
      <c r="K63" s="373" t="s">
        <v>425</v>
      </c>
      <c r="L63" s="391" t="s">
        <v>425</v>
      </c>
      <c r="M63" s="373" t="s">
        <v>425</v>
      </c>
      <c r="N63" s="373" t="s">
        <v>425</v>
      </c>
      <c r="O63" s="373" t="s">
        <v>425</v>
      </c>
      <c r="P63" s="373" t="s">
        <v>425</v>
      </c>
      <c r="Q63" s="371" t="s">
        <v>425</v>
      </c>
    </row>
    <row r="64" spans="2:17" x14ac:dyDescent="0.25">
      <c r="B64" s="388" t="s">
        <v>441</v>
      </c>
      <c r="C64" s="392" t="s">
        <v>425</v>
      </c>
      <c r="D64" s="392">
        <v>1.8943725180113433E-2</v>
      </c>
      <c r="E64" s="392">
        <v>1.2792918651026745E-2</v>
      </c>
      <c r="F64" s="436">
        <v>1.0653871291051728E-2</v>
      </c>
      <c r="G64" s="414">
        <v>1.1572022382962783E-2</v>
      </c>
      <c r="H64" s="392" t="s">
        <v>425</v>
      </c>
      <c r="I64" s="392">
        <v>5.8142816620622845E-2</v>
      </c>
      <c r="J64" s="392">
        <v>3.4329157318457745E-2</v>
      </c>
      <c r="K64" s="392">
        <v>2.6522471597804E-2</v>
      </c>
      <c r="L64" s="414">
        <v>2.9151891223977964E-2</v>
      </c>
      <c r="M64" s="392" t="s">
        <v>425</v>
      </c>
      <c r="N64" s="392">
        <v>0.12692179067617551</v>
      </c>
      <c r="O64" s="392">
        <v>6.9137401155222072E-2</v>
      </c>
      <c r="P64" s="392">
        <v>5.977275829389999E-2</v>
      </c>
      <c r="Q64" s="375">
        <v>7.3413654152105975E-2</v>
      </c>
    </row>
    <row r="65" spans="2:17" x14ac:dyDescent="0.25">
      <c r="B65" s="379" t="s">
        <v>442</v>
      </c>
      <c r="C65" s="370" t="s">
        <v>425</v>
      </c>
      <c r="D65" s="370">
        <v>3.0844248011500753E-2</v>
      </c>
      <c r="E65" s="370">
        <v>2.0551737518683253E-2</v>
      </c>
      <c r="F65" s="439">
        <v>1.4969156496475955E-2</v>
      </c>
      <c r="G65" s="377">
        <v>2.549358441493306E-2</v>
      </c>
      <c r="H65" s="370" t="s">
        <v>425</v>
      </c>
      <c r="I65" s="370">
        <v>7.1773054666575645E-2</v>
      </c>
      <c r="J65" s="370">
        <v>4.3324188912585972E-2</v>
      </c>
      <c r="K65" s="370">
        <v>3.4352356070271234E-2</v>
      </c>
      <c r="L65" s="377">
        <v>6.2142618526732321E-2</v>
      </c>
      <c r="M65" s="370" t="s">
        <v>425</v>
      </c>
      <c r="N65" s="370">
        <v>9.6812255841825567E-2</v>
      </c>
      <c r="O65" s="370">
        <v>6.85395616225635E-2</v>
      </c>
      <c r="P65" s="370">
        <v>6.5760772980576074E-2</v>
      </c>
      <c r="Q65" s="368">
        <v>9.5097384825017159E-2</v>
      </c>
    </row>
    <row r="66" spans="2:17" x14ac:dyDescent="0.25">
      <c r="B66" s="388" t="s">
        <v>443</v>
      </c>
      <c r="C66" s="392" t="s">
        <v>425</v>
      </c>
      <c r="D66" s="392">
        <v>2.9724778894612204E-2</v>
      </c>
      <c r="E66" s="392">
        <v>1.7279067231860762E-2</v>
      </c>
      <c r="F66" s="436">
        <v>1.3734298008948119E-2</v>
      </c>
      <c r="G66" s="414">
        <v>1.4639479687585694E-2</v>
      </c>
      <c r="H66" s="392" t="s">
        <v>425</v>
      </c>
      <c r="I66" s="392">
        <v>6.8980733557984356E-2</v>
      </c>
      <c r="J66" s="392">
        <v>3.4409906080163331E-2</v>
      </c>
      <c r="K66" s="392">
        <v>3.1120763615511037E-2</v>
      </c>
      <c r="L66" s="414">
        <v>3.3033419190563469E-2</v>
      </c>
      <c r="M66" s="392" t="s">
        <v>425</v>
      </c>
      <c r="N66" s="392">
        <v>0.15117607806521535</v>
      </c>
      <c r="O66" s="392">
        <v>7.0325326763690341E-2</v>
      </c>
      <c r="P66" s="392">
        <v>5.7494921975108922E-2</v>
      </c>
      <c r="Q66" s="375">
        <v>6.3936288222489659E-2</v>
      </c>
    </row>
    <row r="67" spans="2:17" x14ac:dyDescent="0.25">
      <c r="B67" s="379" t="s">
        <v>444</v>
      </c>
      <c r="C67" s="370" t="s">
        <v>425</v>
      </c>
      <c r="D67" s="370" t="s">
        <v>425</v>
      </c>
      <c r="E67" s="370">
        <v>2.1617340419500045E-2</v>
      </c>
      <c r="F67" s="439">
        <v>1.8621408666835402E-2</v>
      </c>
      <c r="G67" s="377">
        <v>1.9086677368401007E-2</v>
      </c>
      <c r="H67" s="370" t="s">
        <v>425</v>
      </c>
      <c r="I67" s="370" t="s">
        <v>425</v>
      </c>
      <c r="J67" s="370">
        <v>3.8575127704708313E-2</v>
      </c>
      <c r="K67" s="370">
        <v>3.8967266820892639E-2</v>
      </c>
      <c r="L67" s="377">
        <v>3.8880265132817213E-2</v>
      </c>
      <c r="M67" s="370" t="s">
        <v>425</v>
      </c>
      <c r="N67" s="370" t="s">
        <v>425</v>
      </c>
      <c r="O67" s="370">
        <v>7.4260593311426079E-2</v>
      </c>
      <c r="P67" s="370">
        <v>7.7801572693894511E-2</v>
      </c>
      <c r="Q67" s="368">
        <v>8.4295814654270926E-2</v>
      </c>
    </row>
    <row r="68" spans="2:17" ht="17.25" customHeight="1" x14ac:dyDescent="0.25">
      <c r="B68" s="380" t="s">
        <v>445</v>
      </c>
      <c r="C68" s="420" t="s">
        <v>425</v>
      </c>
      <c r="D68" s="420" t="s">
        <v>425</v>
      </c>
      <c r="E68" s="420">
        <v>3.1016688716656846E-2</v>
      </c>
      <c r="F68" s="445">
        <v>4.6539595196587444E-2</v>
      </c>
      <c r="G68" s="364">
        <v>5.2606644174343742E-2</v>
      </c>
      <c r="H68" s="420" t="s">
        <v>425</v>
      </c>
      <c r="I68" s="420" t="s">
        <v>425</v>
      </c>
      <c r="J68" s="420">
        <v>6.5113920814184115E-2</v>
      </c>
      <c r="K68" s="420">
        <v>8.5900590571199004E-2</v>
      </c>
      <c r="L68" s="364">
        <v>0.10957727114186731</v>
      </c>
      <c r="M68" s="420" t="s">
        <v>425</v>
      </c>
      <c r="N68" s="420" t="s">
        <v>425</v>
      </c>
      <c r="O68" s="420">
        <v>9.7920522442303801E-2</v>
      </c>
      <c r="P68" s="420">
        <v>0.13454925155047717</v>
      </c>
      <c r="Q68" s="421">
        <v>0.18220050879382044</v>
      </c>
    </row>
    <row r="69" spans="2:17" x14ac:dyDescent="0.25">
      <c r="B69" s="379" t="s">
        <v>446</v>
      </c>
      <c r="C69" s="370" t="s">
        <v>425</v>
      </c>
      <c r="D69" s="370">
        <v>1.1226444745678814E-2</v>
      </c>
      <c r="E69" s="370">
        <v>1.0665120605950552E-2</v>
      </c>
      <c r="F69" s="439">
        <v>6.8849857072054649E-3</v>
      </c>
      <c r="G69" s="377">
        <v>7.0630001863247593E-3</v>
      </c>
      <c r="H69" s="370" t="s">
        <v>425</v>
      </c>
      <c r="I69" s="370">
        <v>2.3792187054692365E-2</v>
      </c>
      <c r="J69" s="370">
        <v>2.5583664594619786E-2</v>
      </c>
      <c r="K69" s="370">
        <v>1.6082301367445481E-2</v>
      </c>
      <c r="L69" s="377">
        <v>1.674306488591654E-2</v>
      </c>
      <c r="M69" s="370" t="s">
        <v>425</v>
      </c>
      <c r="N69" s="370">
        <v>4.878792675907697E-2</v>
      </c>
      <c r="O69" s="370">
        <v>4.9329005457846145E-2</v>
      </c>
      <c r="P69" s="370">
        <v>2.6939288249697321E-2</v>
      </c>
      <c r="Q69" s="368">
        <v>2.8115927285145691E-2</v>
      </c>
    </row>
    <row r="70" spans="2:17" x14ac:dyDescent="0.25">
      <c r="B70" s="380" t="s">
        <v>447</v>
      </c>
      <c r="C70" s="420">
        <v>1.5173657273808193E-2</v>
      </c>
      <c r="D70" s="420">
        <v>1.5721968466089187E-2</v>
      </c>
      <c r="E70" s="420">
        <v>1.0471115146857854E-2</v>
      </c>
      <c r="F70" s="445">
        <v>6.0310310415448362E-3</v>
      </c>
      <c r="G70" s="364">
        <v>5.6797242612635574E-3</v>
      </c>
      <c r="H70" s="420">
        <v>3.8042839410870014E-2</v>
      </c>
      <c r="I70" s="420">
        <v>4.5049821190870788E-2</v>
      </c>
      <c r="J70" s="420">
        <v>2.7863075428261049E-2</v>
      </c>
      <c r="K70" s="420">
        <v>1.5237665576989353E-2</v>
      </c>
      <c r="L70" s="364">
        <v>1.59085233969837E-2</v>
      </c>
      <c r="M70" s="420">
        <v>5.2890900357030264E-2</v>
      </c>
      <c r="N70" s="420">
        <v>9.839203697162148E-2</v>
      </c>
      <c r="O70" s="420">
        <v>5.8729948857501421E-2</v>
      </c>
      <c r="P70" s="420">
        <v>3.1566881053510285E-2</v>
      </c>
      <c r="Q70" s="421">
        <v>3.5504389985595977E-2</v>
      </c>
    </row>
    <row r="71" spans="2:17" x14ac:dyDescent="0.25">
      <c r="B71" s="379" t="s">
        <v>448</v>
      </c>
      <c r="C71" s="370" t="s">
        <v>425</v>
      </c>
      <c r="D71" s="370" t="s">
        <v>425</v>
      </c>
      <c r="E71" s="370">
        <v>1.850729546334734E-2</v>
      </c>
      <c r="F71" s="439">
        <v>1.4255546176519843E-2</v>
      </c>
      <c r="G71" s="377">
        <v>1.4192010876479299E-2</v>
      </c>
      <c r="H71" s="370" t="s">
        <v>425</v>
      </c>
      <c r="I71" s="370" t="s">
        <v>425</v>
      </c>
      <c r="J71" s="370">
        <v>3.3962240469823247E-2</v>
      </c>
      <c r="K71" s="370">
        <v>3.3040559094917814E-2</v>
      </c>
      <c r="L71" s="377">
        <v>3.3154615368586729E-2</v>
      </c>
      <c r="M71" s="370" t="s">
        <v>425</v>
      </c>
      <c r="N71" s="370" t="s">
        <v>425</v>
      </c>
      <c r="O71" s="370">
        <v>6.657425804876721E-2</v>
      </c>
      <c r="P71" s="370">
        <v>7.0413570948915538E-2</v>
      </c>
      <c r="Q71" s="368">
        <v>7.3992134799595918E-2</v>
      </c>
    </row>
    <row r="72" spans="2:17" x14ac:dyDescent="0.25">
      <c r="B72" s="380" t="s">
        <v>449</v>
      </c>
      <c r="C72" s="420" t="s">
        <v>425</v>
      </c>
      <c r="D72" s="420" t="s">
        <v>425</v>
      </c>
      <c r="E72" s="420">
        <v>2.0731934343139739E-2</v>
      </c>
      <c r="F72" s="445">
        <v>1.9852518600054589E-2</v>
      </c>
      <c r="G72" s="364">
        <v>1.9649743999853721E-2</v>
      </c>
      <c r="H72" s="420" t="s">
        <v>425</v>
      </c>
      <c r="I72" s="420" t="s">
        <v>425</v>
      </c>
      <c r="J72" s="420">
        <v>4.6793391915592127E-2</v>
      </c>
      <c r="K72" s="420">
        <v>4.2369774690798313E-2</v>
      </c>
      <c r="L72" s="364">
        <v>4.5420164887890073E-2</v>
      </c>
      <c r="M72" s="420" t="s">
        <v>425</v>
      </c>
      <c r="N72" s="420" t="s">
        <v>425</v>
      </c>
      <c r="O72" s="420">
        <v>9.892543256335759E-2</v>
      </c>
      <c r="P72" s="420">
        <v>7.5039130616798205E-2</v>
      </c>
      <c r="Q72" s="421">
        <v>0.1023440586360443</v>
      </c>
    </row>
    <row r="73" spans="2:17" x14ac:dyDescent="0.25">
      <c r="B73" s="382" t="s">
        <v>450</v>
      </c>
      <c r="C73" s="373" t="s">
        <v>425</v>
      </c>
      <c r="D73" s="373" t="s">
        <v>425</v>
      </c>
      <c r="E73" s="373">
        <v>2.2012938678112531E-2</v>
      </c>
      <c r="F73" s="442">
        <v>1.4661057657147633E-2</v>
      </c>
      <c r="G73" s="391">
        <v>1.3576780471438584E-2</v>
      </c>
      <c r="H73" s="373" t="s">
        <v>425</v>
      </c>
      <c r="I73" s="373" t="s">
        <v>425</v>
      </c>
      <c r="J73" s="373">
        <v>5.1217555938536642E-2</v>
      </c>
      <c r="K73" s="373">
        <v>3.4047862722142795E-2</v>
      </c>
      <c r="L73" s="391">
        <v>3.2970443542451711E-2</v>
      </c>
      <c r="M73" s="373" t="s">
        <v>425</v>
      </c>
      <c r="N73" s="373" t="s">
        <v>425</v>
      </c>
      <c r="O73" s="373">
        <v>0.1170954749174512</v>
      </c>
      <c r="P73" s="373">
        <v>7.5529688962741343E-2</v>
      </c>
      <c r="Q73" s="371">
        <v>8.0113737595658235E-2</v>
      </c>
    </row>
    <row r="74" spans="2:17" x14ac:dyDescent="0.25">
      <c r="B74" s="388" t="s">
        <v>451</v>
      </c>
      <c r="C74" s="392" t="s">
        <v>425</v>
      </c>
      <c r="D74" s="392">
        <v>4.2530905670222247E-2</v>
      </c>
      <c r="E74" s="392">
        <v>2.2760591239951736E-2</v>
      </c>
      <c r="F74" s="436">
        <v>2.3648846342703291E-2</v>
      </c>
      <c r="G74" s="414">
        <v>2.2774435449851409E-2</v>
      </c>
      <c r="H74" s="392" t="s">
        <v>425</v>
      </c>
      <c r="I74" s="392">
        <v>9.5816462492344157E-2</v>
      </c>
      <c r="J74" s="392">
        <v>5.1654889527275247E-2</v>
      </c>
      <c r="K74" s="392">
        <v>5.2973759331792367E-2</v>
      </c>
      <c r="L74" s="414">
        <v>5.3155888079773755E-2</v>
      </c>
      <c r="M74" s="392" t="s">
        <v>425</v>
      </c>
      <c r="N74" s="392">
        <v>0.20576676050018949</v>
      </c>
      <c r="O74" s="392">
        <v>9.1849433444509701E-2</v>
      </c>
      <c r="P74" s="392">
        <v>0.11002277314119266</v>
      </c>
      <c r="Q74" s="375">
        <v>0.11827024658782825</v>
      </c>
    </row>
    <row r="75" spans="2:17" x14ac:dyDescent="0.25">
      <c r="B75" s="382" t="s">
        <v>452</v>
      </c>
      <c r="C75" s="373" t="s">
        <v>425</v>
      </c>
      <c r="D75" s="373" t="s">
        <v>425</v>
      </c>
      <c r="E75" s="373">
        <v>3.2965297955809457E-2</v>
      </c>
      <c r="F75" s="442">
        <v>2.8043519840505297E-2</v>
      </c>
      <c r="G75" s="391">
        <v>2.7523130934060266E-2</v>
      </c>
      <c r="H75" s="373" t="s">
        <v>425</v>
      </c>
      <c r="I75" s="373" t="s">
        <v>425</v>
      </c>
      <c r="J75" s="373">
        <v>7.3295458196591751E-2</v>
      </c>
      <c r="K75" s="373">
        <v>6.4526277095995302E-2</v>
      </c>
      <c r="L75" s="391">
        <v>6.1582635501379442E-2</v>
      </c>
      <c r="M75" s="373" t="s">
        <v>425</v>
      </c>
      <c r="N75" s="373" t="s">
        <v>425</v>
      </c>
      <c r="O75" s="373">
        <v>0.12944226050912094</v>
      </c>
      <c r="P75" s="373">
        <v>0.13877453295609746</v>
      </c>
      <c r="Q75" s="371">
        <v>0.14796793958397714</v>
      </c>
    </row>
    <row r="76" spans="2:17" x14ac:dyDescent="0.25">
      <c r="B76" s="388" t="s">
        <v>453</v>
      </c>
      <c r="C76" s="392">
        <v>3.2309701227710493E-2</v>
      </c>
      <c r="D76" s="392">
        <v>2.9573936772001069E-2</v>
      </c>
      <c r="E76" s="392">
        <v>1.5587307404039366E-2</v>
      </c>
      <c r="F76" s="436">
        <v>1.559621316051606E-2</v>
      </c>
      <c r="G76" s="414">
        <v>1.6376289084276529E-2</v>
      </c>
      <c r="H76" s="392">
        <v>6.9075783166465551E-2</v>
      </c>
      <c r="I76" s="392">
        <v>6.5314335620280245E-2</v>
      </c>
      <c r="J76" s="392">
        <v>3.7650970135971094E-2</v>
      </c>
      <c r="K76" s="392">
        <v>3.7190706350431334E-2</v>
      </c>
      <c r="L76" s="414">
        <v>3.8636765435386473E-2</v>
      </c>
      <c r="M76" s="392">
        <v>0.10645208480578677</v>
      </c>
      <c r="N76" s="392">
        <v>0.13290572124300259</v>
      </c>
      <c r="O76" s="392">
        <v>6.9738034671617044E-2</v>
      </c>
      <c r="P76" s="392">
        <v>8.6613469830854592E-2</v>
      </c>
      <c r="Q76" s="375">
        <v>9.2138452723371969E-2</v>
      </c>
    </row>
    <row r="77" spans="2:17" ht="15.75" thickBot="1" x14ac:dyDescent="0.3">
      <c r="B77" s="378" t="s">
        <v>454</v>
      </c>
      <c r="C77" s="369" t="s">
        <v>425</v>
      </c>
      <c r="D77" s="369" t="s">
        <v>425</v>
      </c>
      <c r="E77" s="369" t="s">
        <v>425</v>
      </c>
      <c r="F77" s="448">
        <v>1.2723551141893332E-2</v>
      </c>
      <c r="G77" s="395">
        <v>1.4827389211329041E-2</v>
      </c>
      <c r="H77" s="369" t="s">
        <v>425</v>
      </c>
      <c r="I77" s="369" t="s">
        <v>425</v>
      </c>
      <c r="J77" s="369" t="s">
        <v>425</v>
      </c>
      <c r="K77" s="369">
        <v>3.0661982757211173E-2</v>
      </c>
      <c r="L77" s="395">
        <v>3.4722284765163529E-2</v>
      </c>
      <c r="M77" s="369" t="s">
        <v>425</v>
      </c>
      <c r="N77" s="369" t="s">
        <v>425</v>
      </c>
      <c r="O77" s="369" t="s">
        <v>425</v>
      </c>
      <c r="P77" s="369">
        <v>7.4312176316511228E-2</v>
      </c>
      <c r="Q77" s="383">
        <v>9.4359798096574549E-2</v>
      </c>
    </row>
    <row r="78" spans="2:17" s="495" customFormat="1" ht="7.5" customHeight="1" x14ac:dyDescent="0.25">
      <c r="B78" s="451"/>
      <c r="C78" s="452"/>
      <c r="D78" s="453"/>
      <c r="E78" s="453"/>
      <c r="F78" s="453"/>
      <c r="G78" s="454"/>
      <c r="H78" s="453"/>
      <c r="I78" s="453"/>
      <c r="J78" s="453"/>
      <c r="K78" s="453"/>
      <c r="L78" s="454"/>
      <c r="M78" s="453"/>
      <c r="N78" s="453"/>
      <c r="O78" s="453"/>
      <c r="P78" s="453"/>
      <c r="Q78" s="454"/>
    </row>
    <row r="79" spans="2:17" s="495" customFormat="1" ht="15" customHeight="1" x14ac:dyDescent="0.25">
      <c r="B79" s="515" t="s">
        <v>505</v>
      </c>
      <c r="C79" s="452"/>
      <c r="D79" s="453"/>
      <c r="E79" s="453"/>
      <c r="F79" s="453"/>
      <c r="G79" s="454"/>
      <c r="H79" s="453"/>
      <c r="I79" s="453"/>
      <c r="J79" s="453"/>
      <c r="K79" s="453"/>
      <c r="L79" s="454"/>
      <c r="M79" s="453"/>
      <c r="N79" s="453"/>
      <c r="O79" s="453"/>
      <c r="P79" s="453"/>
      <c r="Q79" s="454"/>
    </row>
    <row r="80" spans="2:17" ht="7.5" customHeight="1" x14ac:dyDescent="0.25"/>
    <row r="81" spans="2:2" x14ac:dyDescent="0.25">
      <c r="B81" s="512" t="s">
        <v>502</v>
      </c>
    </row>
  </sheetData>
  <mergeCells count="6">
    <mergeCell ref="C5:F5"/>
    <mergeCell ref="H5:L5"/>
    <mergeCell ref="M5:Q5"/>
    <mergeCell ref="C45:G45"/>
    <mergeCell ref="H45:L45"/>
    <mergeCell ref="M45:Q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81"/>
  <sheetViews>
    <sheetView workbookViewId="0"/>
  </sheetViews>
  <sheetFormatPr defaultRowHeight="15" x14ac:dyDescent="0.25"/>
  <cols>
    <col min="1" max="1" width="2.5703125" style="307" customWidth="1"/>
    <col min="2" max="2" width="31" style="307" customWidth="1"/>
    <col min="3" max="16384" width="9.140625" style="307"/>
  </cols>
  <sheetData>
    <row r="1" spans="1:12" ht="23.25" x14ac:dyDescent="0.35">
      <c r="A1" s="332" t="s">
        <v>475</v>
      </c>
    </row>
    <row r="3" spans="1:12" s="148" customFormat="1" x14ac:dyDescent="0.25">
      <c r="B3" s="149" t="s">
        <v>493</v>
      </c>
    </row>
    <row r="4" spans="1:12" ht="15.75" thickBot="1" x14ac:dyDescent="0.3"/>
    <row r="5" spans="1:12" x14ac:dyDescent="0.25">
      <c r="B5" s="412" t="s">
        <v>419</v>
      </c>
      <c r="C5" s="548" t="s">
        <v>420</v>
      </c>
      <c r="D5" s="549"/>
      <c r="E5" s="549"/>
      <c r="F5" s="549"/>
      <c r="G5" s="550"/>
      <c r="H5" s="548" t="s">
        <v>421</v>
      </c>
      <c r="I5" s="549"/>
      <c r="J5" s="549"/>
      <c r="K5" s="549"/>
      <c r="L5" s="551"/>
    </row>
    <row r="6" spans="1:12" ht="15.75" thickBot="1" x14ac:dyDescent="0.3">
      <c r="B6" s="402"/>
      <c r="C6" s="376">
        <v>1999</v>
      </c>
      <c r="D6" s="376">
        <v>2004</v>
      </c>
      <c r="E6" s="376">
        <v>2009</v>
      </c>
      <c r="F6" s="432">
        <v>2014</v>
      </c>
      <c r="G6" s="417">
        <v>2015</v>
      </c>
      <c r="H6" s="376">
        <v>1999</v>
      </c>
      <c r="I6" s="376">
        <v>2004</v>
      </c>
      <c r="J6" s="376">
        <v>2009</v>
      </c>
      <c r="K6" s="432">
        <v>2014</v>
      </c>
      <c r="L6" s="411">
        <v>2015</v>
      </c>
    </row>
    <row r="7" spans="1:12" ht="15" customHeight="1" x14ac:dyDescent="0.25">
      <c r="B7" s="416" t="s">
        <v>423</v>
      </c>
      <c r="C7" s="370">
        <v>0.59105432836556548</v>
      </c>
      <c r="D7" s="370">
        <v>0.91294037653785098</v>
      </c>
      <c r="E7" s="370">
        <v>0.67294076292467631</v>
      </c>
      <c r="F7" s="433">
        <v>0.4969502548331905</v>
      </c>
      <c r="G7" s="377">
        <v>0.45489778638600331</v>
      </c>
      <c r="H7" s="370">
        <v>0.54695366153106517</v>
      </c>
      <c r="I7" s="370">
        <v>0.94123629045844226</v>
      </c>
      <c r="J7" s="370">
        <v>0.63142992137834364</v>
      </c>
      <c r="K7" s="370">
        <v>0.50889196519788926</v>
      </c>
      <c r="L7" s="368">
        <v>0.42721514862019544</v>
      </c>
    </row>
    <row r="8" spans="1:12" ht="15" customHeight="1" x14ac:dyDescent="0.25">
      <c r="B8" s="388" t="s">
        <v>424</v>
      </c>
      <c r="C8" s="392" t="s">
        <v>425</v>
      </c>
      <c r="D8" s="392" t="s">
        <v>425</v>
      </c>
      <c r="E8" s="392">
        <v>0.4145104393124881</v>
      </c>
      <c r="F8" s="436">
        <v>0.51845245429360887</v>
      </c>
      <c r="G8" s="414">
        <v>0.51382860053978618</v>
      </c>
      <c r="H8" s="392" t="s">
        <v>425</v>
      </c>
      <c r="I8" s="392" t="s">
        <v>425</v>
      </c>
      <c r="J8" s="392">
        <v>0.35600453140504196</v>
      </c>
      <c r="K8" s="392">
        <v>0.47141435519970137</v>
      </c>
      <c r="L8" s="375">
        <v>0.58638799716186518</v>
      </c>
    </row>
    <row r="9" spans="1:12" ht="15" customHeight="1" x14ac:dyDescent="0.25">
      <c r="B9" s="379" t="s">
        <v>426</v>
      </c>
      <c r="C9" s="370">
        <v>1.030472661191137</v>
      </c>
      <c r="D9" s="370">
        <v>0.75779148300142196</v>
      </c>
      <c r="E9" s="370">
        <v>0.54138158370904255</v>
      </c>
      <c r="F9" s="439">
        <v>0.73736993673699969</v>
      </c>
      <c r="G9" s="377">
        <v>0.74379962665268617</v>
      </c>
      <c r="H9" s="370">
        <v>0.95294419010525555</v>
      </c>
      <c r="I9" s="370">
        <v>0.69973284845165906</v>
      </c>
      <c r="J9" s="370">
        <v>0.45001112362547158</v>
      </c>
      <c r="K9" s="370">
        <v>0.66207780913655534</v>
      </c>
      <c r="L9" s="368">
        <v>0.79725457364489416</v>
      </c>
    </row>
    <row r="10" spans="1:12" ht="15" customHeight="1" x14ac:dyDescent="0.25">
      <c r="B10" s="388" t="s">
        <v>427</v>
      </c>
      <c r="C10" s="392">
        <v>0.39332191067663674</v>
      </c>
      <c r="D10" s="392">
        <v>0.51494761815919599</v>
      </c>
      <c r="E10" s="392">
        <v>0.43941189972343442</v>
      </c>
      <c r="F10" s="436">
        <v>0.34371177067516157</v>
      </c>
      <c r="G10" s="414">
        <v>0.35748022131708951</v>
      </c>
      <c r="H10" s="392">
        <v>0.57711050760386473</v>
      </c>
      <c r="I10" s="392">
        <v>0.53773251667562949</v>
      </c>
      <c r="J10" s="392">
        <v>0.40906019434714325</v>
      </c>
      <c r="K10" s="392">
        <v>0.34994708146807968</v>
      </c>
      <c r="L10" s="375">
        <v>0.46464263742243644</v>
      </c>
    </row>
    <row r="11" spans="1:12" ht="15" customHeight="1" x14ac:dyDescent="0.25">
      <c r="B11" s="379" t="s">
        <v>428</v>
      </c>
      <c r="C11" s="370" t="s">
        <v>425</v>
      </c>
      <c r="D11" s="370" t="s">
        <v>425</v>
      </c>
      <c r="E11" s="370" t="s">
        <v>425</v>
      </c>
      <c r="F11" s="439">
        <v>0.38582608291125825</v>
      </c>
      <c r="G11" s="377">
        <v>0.299989197630396</v>
      </c>
      <c r="H11" s="370" t="s">
        <v>425</v>
      </c>
      <c r="I11" s="370" t="s">
        <v>425</v>
      </c>
      <c r="J11" s="370" t="s">
        <v>425</v>
      </c>
      <c r="K11" s="370">
        <v>0.38280813838231798</v>
      </c>
      <c r="L11" s="368">
        <v>0.48503402368023396</v>
      </c>
    </row>
    <row r="12" spans="1:12" ht="15" customHeight="1" x14ac:dyDescent="0.25">
      <c r="B12" s="388" t="s">
        <v>429</v>
      </c>
      <c r="C12" s="392">
        <v>0.38722310167454665</v>
      </c>
      <c r="D12" s="392">
        <v>0.45039635598377908</v>
      </c>
      <c r="E12" s="392">
        <v>0.34253496416474977</v>
      </c>
      <c r="F12" s="436">
        <v>0.22665044735233086</v>
      </c>
      <c r="G12" s="414">
        <v>0.29511695777264724</v>
      </c>
      <c r="H12" s="392">
        <v>0.56476035982557771</v>
      </c>
      <c r="I12" s="392">
        <v>0.46710831904099126</v>
      </c>
      <c r="J12" s="392">
        <v>0.38451151943016815</v>
      </c>
      <c r="K12" s="392">
        <v>0.32085395909060704</v>
      </c>
      <c r="L12" s="375">
        <v>0.36360122617764007</v>
      </c>
    </row>
    <row r="13" spans="1:12" ht="15" customHeight="1" x14ac:dyDescent="0.25">
      <c r="B13" s="382" t="s">
        <v>430</v>
      </c>
      <c r="C13" s="373" t="s">
        <v>425</v>
      </c>
      <c r="D13" s="373">
        <v>2.6049465280998467E-3</v>
      </c>
      <c r="E13" s="373">
        <v>1.1529454013178586</v>
      </c>
      <c r="F13" s="442">
        <v>0.95535575662210548</v>
      </c>
      <c r="G13" s="391">
        <v>0.85923408061760753</v>
      </c>
      <c r="H13" s="373" t="s">
        <v>425</v>
      </c>
      <c r="I13" s="373">
        <v>0.13483149344279297</v>
      </c>
      <c r="J13" s="373">
        <v>1.2831953615363294</v>
      </c>
      <c r="K13" s="373">
        <v>0.86896805885823059</v>
      </c>
      <c r="L13" s="371">
        <v>0.74453950749750764</v>
      </c>
    </row>
    <row r="14" spans="1:12" ht="15" customHeight="1" x14ac:dyDescent="0.25">
      <c r="B14" s="380" t="s">
        <v>431</v>
      </c>
      <c r="C14" s="420" t="s">
        <v>425</v>
      </c>
      <c r="D14" s="420" t="s">
        <v>425</v>
      </c>
      <c r="E14" s="420">
        <v>0.70744145925341728</v>
      </c>
      <c r="F14" s="445">
        <v>0.68716109469540454</v>
      </c>
      <c r="G14" s="364">
        <v>0.82810363622719474</v>
      </c>
      <c r="H14" s="420" t="s">
        <v>425</v>
      </c>
      <c r="I14" s="420" t="s">
        <v>425</v>
      </c>
      <c r="J14" s="420">
        <v>0.66489073323221082</v>
      </c>
      <c r="K14" s="420">
        <v>0.57765863481409241</v>
      </c>
      <c r="L14" s="421">
        <v>1.0098789850260468</v>
      </c>
    </row>
    <row r="15" spans="1:12" ht="15" customHeight="1" x14ac:dyDescent="0.25">
      <c r="B15" s="379" t="s">
        <v>432</v>
      </c>
      <c r="C15" s="370" t="s">
        <v>425</v>
      </c>
      <c r="D15" s="370">
        <v>0.73542577090847738</v>
      </c>
      <c r="E15" s="370">
        <v>0.2934435666558145</v>
      </c>
      <c r="F15" s="439">
        <v>0.30185963235961322</v>
      </c>
      <c r="G15" s="377">
        <v>0.47882095335257607</v>
      </c>
      <c r="H15" s="370" t="s">
        <v>425</v>
      </c>
      <c r="I15" s="370">
        <v>0.36308586011391625</v>
      </c>
      <c r="J15" s="370">
        <v>0.26432620036884025</v>
      </c>
      <c r="K15" s="370">
        <v>0.3121682428682207</v>
      </c>
      <c r="L15" s="368">
        <v>0.54715083031118661</v>
      </c>
    </row>
    <row r="16" spans="1:12" ht="15" customHeight="1" x14ac:dyDescent="0.25">
      <c r="B16" s="388" t="s">
        <v>433</v>
      </c>
      <c r="C16" s="392" t="s">
        <v>425</v>
      </c>
      <c r="D16" s="392">
        <v>0.39143981015825169</v>
      </c>
      <c r="E16" s="392">
        <v>0.47887309297944125</v>
      </c>
      <c r="F16" s="436">
        <v>0.37559496691960526</v>
      </c>
      <c r="G16" s="414">
        <v>0.50168929558314113</v>
      </c>
      <c r="H16" s="392" t="s">
        <v>425</v>
      </c>
      <c r="I16" s="392">
        <v>0.42774581784191873</v>
      </c>
      <c r="J16" s="392">
        <v>0.42723873597423723</v>
      </c>
      <c r="K16" s="392">
        <v>0.47448043578196925</v>
      </c>
      <c r="L16" s="375">
        <v>0.68635264373414928</v>
      </c>
    </row>
    <row r="17" spans="2:12" ht="15" customHeight="1" x14ac:dyDescent="0.25">
      <c r="B17" s="379" t="s">
        <v>434</v>
      </c>
      <c r="C17" s="370" t="s">
        <v>425</v>
      </c>
      <c r="D17" s="370" t="s">
        <v>425</v>
      </c>
      <c r="E17" s="370" t="s">
        <v>425</v>
      </c>
      <c r="F17" s="439">
        <v>0.25563979381602114</v>
      </c>
      <c r="G17" s="377">
        <v>0.36492422293718918</v>
      </c>
      <c r="H17" s="370" t="s">
        <v>425</v>
      </c>
      <c r="I17" s="370" t="s">
        <v>425</v>
      </c>
      <c r="J17" s="370" t="s">
        <v>425</v>
      </c>
      <c r="K17" s="370">
        <v>0.17126557260713446</v>
      </c>
      <c r="L17" s="368">
        <v>0.33102828725789157</v>
      </c>
    </row>
    <row r="18" spans="2:12" ht="15" customHeight="1" x14ac:dyDescent="0.25">
      <c r="B18" s="388" t="s">
        <v>435</v>
      </c>
      <c r="C18" s="392">
        <v>0.18645992907860012</v>
      </c>
      <c r="D18" s="392">
        <v>0.38484537425226828</v>
      </c>
      <c r="E18" s="392">
        <v>0.4155993096611168</v>
      </c>
      <c r="F18" s="436">
        <v>0.26214818625873926</v>
      </c>
      <c r="G18" s="414">
        <v>0.35510327763427185</v>
      </c>
      <c r="H18" s="392">
        <v>0.1376779892096949</v>
      </c>
      <c r="I18" s="392">
        <v>0.41923598812026303</v>
      </c>
      <c r="J18" s="392">
        <v>0.49536282533372467</v>
      </c>
      <c r="K18" s="392">
        <v>0.36421556580754066</v>
      </c>
      <c r="L18" s="375">
        <v>0.56772302889553805</v>
      </c>
    </row>
    <row r="19" spans="2:12" ht="15" customHeight="1" x14ac:dyDescent="0.25">
      <c r="B19" s="379" t="s">
        <v>436</v>
      </c>
      <c r="C19" s="370" t="s">
        <v>425</v>
      </c>
      <c r="D19" s="370" t="s">
        <v>425</v>
      </c>
      <c r="E19" s="370" t="s">
        <v>425</v>
      </c>
      <c r="F19" s="439">
        <v>0.357894292681599</v>
      </c>
      <c r="G19" s="377">
        <v>0.38119050385782294</v>
      </c>
      <c r="H19" s="370" t="s">
        <v>425</v>
      </c>
      <c r="I19" s="370" t="s">
        <v>425</v>
      </c>
      <c r="J19" s="370" t="s">
        <v>425</v>
      </c>
      <c r="K19" s="370">
        <v>0.2792043627398948</v>
      </c>
      <c r="L19" s="368">
        <v>0.32859785165705024</v>
      </c>
    </row>
    <row r="20" spans="2:12" ht="15" customHeight="1" x14ac:dyDescent="0.25">
      <c r="B20" s="388" t="s">
        <v>437</v>
      </c>
      <c r="C20" s="392" t="s">
        <v>425</v>
      </c>
      <c r="D20" s="392">
        <v>0.88499978687179326</v>
      </c>
      <c r="E20" s="392">
        <v>0.53770125819125814</v>
      </c>
      <c r="F20" s="436">
        <v>0.6870540828273406</v>
      </c>
      <c r="G20" s="414">
        <v>0.78778723232201842</v>
      </c>
      <c r="H20" s="392" t="s">
        <v>425</v>
      </c>
      <c r="I20" s="392">
        <v>0.90863873462829003</v>
      </c>
      <c r="J20" s="392">
        <v>0.48748067723046085</v>
      </c>
      <c r="K20" s="392">
        <v>0.75201192306433007</v>
      </c>
      <c r="L20" s="375">
        <v>0.72455009376328405</v>
      </c>
    </row>
    <row r="21" spans="2:12" ht="15" customHeight="1" x14ac:dyDescent="0.25">
      <c r="B21" s="379" t="s">
        <v>438</v>
      </c>
      <c r="C21" s="370" t="s">
        <v>425</v>
      </c>
      <c r="D21" s="370" t="s">
        <v>425</v>
      </c>
      <c r="E21" s="370">
        <v>0.48889820720976196</v>
      </c>
      <c r="F21" s="439">
        <v>0.3809447528809215</v>
      </c>
      <c r="G21" s="377">
        <v>0.57398465191751069</v>
      </c>
      <c r="H21" s="370" t="s">
        <v>425</v>
      </c>
      <c r="I21" s="370" t="s">
        <v>425</v>
      </c>
      <c r="J21" s="370">
        <v>0.69853674059217041</v>
      </c>
      <c r="K21" s="370">
        <v>0.11050253187384862</v>
      </c>
      <c r="L21" s="368">
        <v>0.30644400526867543</v>
      </c>
    </row>
    <row r="22" spans="2:12" ht="15" customHeight="1" x14ac:dyDescent="0.25">
      <c r="B22" s="388" t="s">
        <v>439</v>
      </c>
      <c r="C22" s="392" t="s">
        <v>425</v>
      </c>
      <c r="D22" s="392">
        <v>0.44445343282425459</v>
      </c>
      <c r="E22" s="392">
        <v>0.34257390072331606</v>
      </c>
      <c r="F22" s="436">
        <v>0.34932038687718475</v>
      </c>
      <c r="G22" s="414">
        <v>0.50437805400787772</v>
      </c>
      <c r="H22" s="392" t="s">
        <v>425</v>
      </c>
      <c r="I22" s="392">
        <v>0.34805661360572354</v>
      </c>
      <c r="J22" s="392">
        <v>0.33918535983161091</v>
      </c>
      <c r="K22" s="392">
        <v>0.45049964206585275</v>
      </c>
      <c r="L22" s="375">
        <v>0.45485498544182035</v>
      </c>
    </row>
    <row r="23" spans="2:12" ht="15" customHeight="1" x14ac:dyDescent="0.25">
      <c r="B23" s="382" t="s">
        <v>440</v>
      </c>
      <c r="C23" s="373" t="s">
        <v>425</v>
      </c>
      <c r="D23" s="373" t="s">
        <v>425</v>
      </c>
      <c r="E23" s="373" t="s">
        <v>425</v>
      </c>
      <c r="F23" s="442">
        <v>0.48405103875454347</v>
      </c>
      <c r="G23" s="391">
        <v>0.56331896770973811</v>
      </c>
      <c r="H23" s="373" t="s">
        <v>425</v>
      </c>
      <c r="I23" s="373" t="s">
        <v>425</v>
      </c>
      <c r="J23" s="373" t="s">
        <v>425</v>
      </c>
      <c r="K23" s="373">
        <v>0.28480956955990427</v>
      </c>
      <c r="L23" s="371">
        <v>0.72284218777321874</v>
      </c>
    </row>
    <row r="24" spans="2:12" ht="15" customHeight="1" x14ac:dyDescent="0.25">
      <c r="B24" s="388" t="s">
        <v>441</v>
      </c>
      <c r="C24" s="392" t="s">
        <v>425</v>
      </c>
      <c r="D24" s="392">
        <v>0.52016031089020809</v>
      </c>
      <c r="E24" s="392">
        <v>0.33654512767771272</v>
      </c>
      <c r="F24" s="436">
        <v>0.43709730568493482</v>
      </c>
      <c r="G24" s="414">
        <v>0.5242607304410557</v>
      </c>
      <c r="H24" s="392" t="s">
        <v>425</v>
      </c>
      <c r="I24" s="392">
        <v>0.35926546049789299</v>
      </c>
      <c r="J24" s="392">
        <v>0.29734085804683724</v>
      </c>
      <c r="K24" s="392">
        <v>0.45300748031208316</v>
      </c>
      <c r="L24" s="375">
        <v>0.51901858670812029</v>
      </c>
    </row>
    <row r="25" spans="2:12" ht="15" customHeight="1" x14ac:dyDescent="0.25">
      <c r="B25" s="379" t="s">
        <v>442</v>
      </c>
      <c r="C25" s="370">
        <v>1.1601923056930721</v>
      </c>
      <c r="D25" s="370">
        <v>1.2229254751009411</v>
      </c>
      <c r="E25" s="370">
        <v>0.54216832720845742</v>
      </c>
      <c r="F25" s="439">
        <v>0.33011512913180668</v>
      </c>
      <c r="G25" s="377">
        <v>0.6969584163366731</v>
      </c>
      <c r="H25" s="370">
        <v>1.0580135287993695</v>
      </c>
      <c r="I25" s="370">
        <v>1.2642303960126609</v>
      </c>
      <c r="J25" s="370">
        <v>0.53714212097315039</v>
      </c>
      <c r="K25" s="370">
        <v>0.37830718091208299</v>
      </c>
      <c r="L25" s="368">
        <v>0.88604634673442173</v>
      </c>
    </row>
    <row r="26" spans="2:12" ht="15" customHeight="1" x14ac:dyDescent="0.25">
      <c r="B26" s="388" t="s">
        <v>443</v>
      </c>
      <c r="C26" s="392" t="s">
        <v>425</v>
      </c>
      <c r="D26" s="392">
        <v>0.31957726759616739</v>
      </c>
      <c r="E26" s="392">
        <v>0.37559952721400658</v>
      </c>
      <c r="F26" s="436">
        <v>0.41718459123023688</v>
      </c>
      <c r="G26" s="414">
        <v>0.34742944906382717</v>
      </c>
      <c r="H26" s="392" t="s">
        <v>425</v>
      </c>
      <c r="I26" s="392">
        <v>0.32036965545201862</v>
      </c>
      <c r="J26" s="392">
        <v>0.39566688911308801</v>
      </c>
      <c r="K26" s="392">
        <v>0.4545833808497533</v>
      </c>
      <c r="L26" s="375">
        <v>0.34749242866460317</v>
      </c>
    </row>
    <row r="27" spans="2:12" ht="15" customHeight="1" x14ac:dyDescent="0.25">
      <c r="B27" s="379" t="s">
        <v>444</v>
      </c>
      <c r="C27" s="370" t="s">
        <v>425</v>
      </c>
      <c r="D27" s="370">
        <v>0.64279433731607116</v>
      </c>
      <c r="E27" s="370">
        <v>6.9107086557960704E-2</v>
      </c>
      <c r="F27" s="439">
        <v>0.29796804582877029</v>
      </c>
      <c r="G27" s="377">
        <v>0.31881013580768902</v>
      </c>
      <c r="H27" s="370" t="s">
        <v>425</v>
      </c>
      <c r="I27" s="370">
        <v>0.68983118200564053</v>
      </c>
      <c r="J27" s="370">
        <v>0.15414479466079484</v>
      </c>
      <c r="K27" s="370">
        <v>0.33999210133627622</v>
      </c>
      <c r="L27" s="368">
        <v>0.35295422241424956</v>
      </c>
    </row>
    <row r="28" spans="2:12" ht="15" customHeight="1" x14ac:dyDescent="0.25">
      <c r="B28" s="380" t="s">
        <v>445</v>
      </c>
      <c r="C28" s="420" t="s">
        <v>425</v>
      </c>
      <c r="D28" s="420" t="s">
        <v>425</v>
      </c>
      <c r="E28" s="420">
        <v>0.88808995418573689</v>
      </c>
      <c r="F28" s="445">
        <v>1.2503325864605885</v>
      </c>
      <c r="G28" s="364">
        <v>1.1101125753648498</v>
      </c>
      <c r="H28" s="420" t="s">
        <v>425</v>
      </c>
      <c r="I28" s="420" t="s">
        <v>425</v>
      </c>
      <c r="J28" s="420">
        <v>0.7635233251249961</v>
      </c>
      <c r="K28" s="420">
        <v>0.94326051466923078</v>
      </c>
      <c r="L28" s="421">
        <v>1.0184620480030786</v>
      </c>
    </row>
    <row r="29" spans="2:12" ht="15" customHeight="1" x14ac:dyDescent="0.25">
      <c r="B29" s="379" t="s">
        <v>446</v>
      </c>
      <c r="C29" s="370" t="s">
        <v>425</v>
      </c>
      <c r="D29" s="370">
        <v>0.27530026715058481</v>
      </c>
      <c r="E29" s="370">
        <v>0.307897446287837</v>
      </c>
      <c r="F29" s="439">
        <v>0.22746059932192728</v>
      </c>
      <c r="G29" s="377">
        <v>0.23912532103416981</v>
      </c>
      <c r="H29" s="370" t="s">
        <v>425</v>
      </c>
      <c r="I29" s="370">
        <v>0.25491904959281908</v>
      </c>
      <c r="J29" s="370">
        <v>0.32560984686488692</v>
      </c>
      <c r="K29" s="370">
        <v>0.26037322259946555</v>
      </c>
      <c r="L29" s="368">
        <v>0.27265733885567245</v>
      </c>
    </row>
    <row r="30" spans="2:12" ht="15" customHeight="1" x14ac:dyDescent="0.25">
      <c r="B30" s="380" t="s">
        <v>447</v>
      </c>
      <c r="C30" s="420">
        <v>0.79328915081672657</v>
      </c>
      <c r="D30" s="420">
        <v>0.85946607960066701</v>
      </c>
      <c r="E30" s="420">
        <v>0.48753363643512487</v>
      </c>
      <c r="F30" s="445">
        <v>0.47200590526855551</v>
      </c>
      <c r="G30" s="364">
        <v>0.46914512476374287</v>
      </c>
      <c r="H30" s="420">
        <v>0.7912535561686479</v>
      </c>
      <c r="I30" s="420">
        <v>0.90275543619351806</v>
      </c>
      <c r="J30" s="420">
        <v>0.49476267358816561</v>
      </c>
      <c r="K30" s="420">
        <v>0.47409835590566662</v>
      </c>
      <c r="L30" s="421">
        <v>0.49661836366205508</v>
      </c>
    </row>
    <row r="31" spans="2:12" ht="15" customHeight="1" x14ac:dyDescent="0.25">
      <c r="B31" s="379" t="s">
        <v>448</v>
      </c>
      <c r="C31" s="370" t="s">
        <v>425</v>
      </c>
      <c r="D31" s="370">
        <v>0.53502476355975681</v>
      </c>
      <c r="E31" s="370">
        <v>0.46747889765212075</v>
      </c>
      <c r="F31" s="439">
        <v>0.32950440030956751</v>
      </c>
      <c r="G31" s="377">
        <v>0.22359087398222219</v>
      </c>
      <c r="H31" s="370" t="s">
        <v>425</v>
      </c>
      <c r="I31" s="370">
        <v>0.35616906225945533</v>
      </c>
      <c r="J31" s="370">
        <v>0.48146148658993337</v>
      </c>
      <c r="K31" s="370">
        <v>0.4683172018432944</v>
      </c>
      <c r="L31" s="368">
        <v>0.31845785663159881</v>
      </c>
    </row>
    <row r="32" spans="2:12" ht="15" customHeight="1" x14ac:dyDescent="0.25">
      <c r="B32" s="380" t="s">
        <v>449</v>
      </c>
      <c r="C32" s="420" t="s">
        <v>425</v>
      </c>
      <c r="D32" s="420">
        <v>0.79793303452202458</v>
      </c>
      <c r="E32" s="420">
        <v>0.51467925101312284</v>
      </c>
      <c r="F32" s="445">
        <v>0.6261191793285481</v>
      </c>
      <c r="G32" s="364">
        <v>0.73748976144273548</v>
      </c>
      <c r="H32" s="420" t="s">
        <v>425</v>
      </c>
      <c r="I32" s="420">
        <v>0.63120509828357774</v>
      </c>
      <c r="J32" s="420">
        <v>0.41718889975335016</v>
      </c>
      <c r="K32" s="420">
        <v>0.63131326014717226</v>
      </c>
      <c r="L32" s="421">
        <v>0.76080894627551843</v>
      </c>
    </row>
    <row r="33" spans="2:17" ht="15" customHeight="1" x14ac:dyDescent="0.25">
      <c r="B33" s="382" t="s">
        <v>450</v>
      </c>
      <c r="C33" s="373" t="s">
        <v>425</v>
      </c>
      <c r="D33" s="373">
        <v>0.97636778995030971</v>
      </c>
      <c r="E33" s="373">
        <v>0.59969141715577079</v>
      </c>
      <c r="F33" s="442">
        <v>0.53522590453654706</v>
      </c>
      <c r="G33" s="391">
        <v>0.60363733171544776</v>
      </c>
      <c r="H33" s="373" t="s">
        <v>425</v>
      </c>
      <c r="I33" s="373">
        <v>0.64009821788420351</v>
      </c>
      <c r="J33" s="373">
        <v>0.59120556643295608</v>
      </c>
      <c r="K33" s="373">
        <v>0.56161902832280175</v>
      </c>
      <c r="L33" s="371">
        <v>0.63355369547533602</v>
      </c>
    </row>
    <row r="34" spans="2:17" ht="15" customHeight="1" x14ac:dyDescent="0.25">
      <c r="B34" s="388" t="s">
        <v>451</v>
      </c>
      <c r="C34" s="392" t="s">
        <v>425</v>
      </c>
      <c r="D34" s="392">
        <v>0.55852323479266153</v>
      </c>
      <c r="E34" s="392">
        <v>0.33191491555046004</v>
      </c>
      <c r="F34" s="436">
        <v>0.47572783357477555</v>
      </c>
      <c r="G34" s="414">
        <v>0.58624779152713435</v>
      </c>
      <c r="H34" s="392" t="s">
        <v>425</v>
      </c>
      <c r="I34" s="392">
        <v>0.29395099967095606</v>
      </c>
      <c r="J34" s="392">
        <v>0.34309480937933495</v>
      </c>
      <c r="K34" s="392">
        <v>0.49764957689300748</v>
      </c>
      <c r="L34" s="375">
        <v>0.57374802423201909</v>
      </c>
    </row>
    <row r="35" spans="2:17" ht="15" customHeight="1" x14ac:dyDescent="0.25">
      <c r="B35" s="382" t="s">
        <v>452</v>
      </c>
      <c r="C35" s="373" t="s">
        <v>425</v>
      </c>
      <c r="D35" s="373">
        <v>0.3250104331029342</v>
      </c>
      <c r="E35" s="373">
        <v>0.82207248711334791</v>
      </c>
      <c r="F35" s="442">
        <v>0.61347457593765176</v>
      </c>
      <c r="G35" s="391">
        <v>0.60717808898336179</v>
      </c>
      <c r="H35" s="373" t="s">
        <v>425</v>
      </c>
      <c r="I35" s="373">
        <v>0.33527665162101111</v>
      </c>
      <c r="J35" s="373">
        <v>1.1659739284551573</v>
      </c>
      <c r="K35" s="373">
        <v>0.57538720284993028</v>
      </c>
      <c r="L35" s="371">
        <v>0.64632254165521408</v>
      </c>
    </row>
    <row r="36" spans="2:17" ht="15" customHeight="1" x14ac:dyDescent="0.25">
      <c r="B36" s="388" t="s">
        <v>453</v>
      </c>
      <c r="C36" s="392">
        <v>0.46755439380269875</v>
      </c>
      <c r="D36" s="392">
        <v>0.71522781376443156</v>
      </c>
      <c r="E36" s="392">
        <v>0.60312659610167796</v>
      </c>
      <c r="F36" s="436">
        <v>0.4665261520491702</v>
      </c>
      <c r="G36" s="414">
        <v>0.47308758691185121</v>
      </c>
      <c r="H36" s="392">
        <v>0.4624289104104079</v>
      </c>
      <c r="I36" s="392">
        <v>0.54616494850939767</v>
      </c>
      <c r="J36" s="392">
        <v>0.62457078513732633</v>
      </c>
      <c r="K36" s="392">
        <v>0.53741224239831542</v>
      </c>
      <c r="L36" s="375">
        <v>0.51946634759674115</v>
      </c>
    </row>
    <row r="37" spans="2:17" ht="15" customHeight="1" thickBot="1" x14ac:dyDescent="0.3">
      <c r="B37" s="378" t="s">
        <v>454</v>
      </c>
      <c r="C37" s="369" t="s">
        <v>425</v>
      </c>
      <c r="D37" s="369" t="s">
        <v>425</v>
      </c>
      <c r="E37" s="369">
        <v>0.45004294921250898</v>
      </c>
      <c r="F37" s="448">
        <v>0.28910852988778085</v>
      </c>
      <c r="G37" s="395">
        <v>0.27060307356136543</v>
      </c>
      <c r="H37" s="369" t="s">
        <v>425</v>
      </c>
      <c r="I37" s="369" t="s">
        <v>425</v>
      </c>
      <c r="J37" s="369">
        <v>0.46123756818615042</v>
      </c>
      <c r="K37" s="369">
        <v>0.4366299023364752</v>
      </c>
      <c r="L37" s="383">
        <v>0.39843403162777319</v>
      </c>
    </row>
    <row r="38" spans="2:17" s="495" customFormat="1" ht="7.5" customHeight="1" x14ac:dyDescent="0.25">
      <c r="B38" s="451"/>
      <c r="C38" s="452"/>
      <c r="D38" s="453"/>
      <c r="E38" s="453"/>
      <c r="F38" s="453"/>
      <c r="G38" s="454"/>
      <c r="H38" s="453"/>
      <c r="I38" s="453"/>
      <c r="J38" s="453"/>
      <c r="K38" s="453"/>
      <c r="L38" s="454"/>
      <c r="M38" s="453"/>
      <c r="N38" s="453"/>
      <c r="O38" s="453"/>
      <c r="P38" s="453"/>
      <c r="Q38" s="454"/>
    </row>
    <row r="39" spans="2:17" s="495" customFormat="1" ht="15" customHeight="1" x14ac:dyDescent="0.25">
      <c r="B39" s="515" t="s">
        <v>505</v>
      </c>
      <c r="C39" s="452"/>
      <c r="D39" s="453"/>
      <c r="E39" s="453"/>
      <c r="F39" s="453"/>
      <c r="G39" s="454"/>
      <c r="H39" s="453"/>
      <c r="I39" s="453"/>
      <c r="J39" s="453"/>
      <c r="K39" s="453"/>
      <c r="L39" s="454"/>
      <c r="M39" s="453"/>
      <c r="N39" s="453"/>
      <c r="O39" s="453"/>
      <c r="P39" s="453"/>
      <c r="Q39" s="454"/>
    </row>
    <row r="40" spans="2:17" s="495" customFormat="1" ht="7.5" customHeight="1" x14ac:dyDescent="0.25">
      <c r="B40" s="513"/>
      <c r="C40" s="514"/>
      <c r="D40" s="514"/>
      <c r="E40" s="514"/>
      <c r="F40" s="514"/>
      <c r="G40" s="514"/>
      <c r="H40" s="514"/>
      <c r="I40" s="514"/>
      <c r="J40" s="514"/>
      <c r="K40" s="514"/>
      <c r="L40" s="514"/>
    </row>
    <row r="41" spans="2:17" s="495" customFormat="1" ht="15" customHeight="1" x14ac:dyDescent="0.25">
      <c r="B41" s="512" t="s">
        <v>503</v>
      </c>
      <c r="C41" s="514"/>
      <c r="D41" s="514"/>
      <c r="E41" s="514"/>
      <c r="F41" s="514"/>
      <c r="G41" s="514"/>
      <c r="H41" s="514"/>
      <c r="I41" s="514"/>
      <c r="J41" s="514"/>
      <c r="K41" s="514"/>
      <c r="L41" s="514"/>
    </row>
    <row r="43" spans="2:17" s="148" customFormat="1" x14ac:dyDescent="0.25">
      <c r="B43" s="149" t="s">
        <v>494</v>
      </c>
    </row>
    <row r="44" spans="2:17" ht="15.75" thickBot="1" x14ac:dyDescent="0.3"/>
    <row r="45" spans="2:17" ht="15" customHeight="1" x14ac:dyDescent="0.25">
      <c r="B45" s="412" t="s">
        <v>419</v>
      </c>
      <c r="C45" s="548" t="s">
        <v>420</v>
      </c>
      <c r="D45" s="549"/>
      <c r="E45" s="549"/>
      <c r="F45" s="549"/>
      <c r="G45" s="550"/>
      <c r="H45" s="548" t="s">
        <v>421</v>
      </c>
      <c r="I45" s="549"/>
      <c r="J45" s="549"/>
      <c r="K45" s="549"/>
      <c r="L45" s="551"/>
    </row>
    <row r="46" spans="2:17" ht="15" customHeight="1" thickBot="1" x14ac:dyDescent="0.3">
      <c r="B46" s="402"/>
      <c r="C46" s="376">
        <v>1999</v>
      </c>
      <c r="D46" s="376">
        <v>2004</v>
      </c>
      <c r="E46" s="376">
        <v>2009</v>
      </c>
      <c r="F46" s="432">
        <v>2014</v>
      </c>
      <c r="G46" s="417">
        <v>2015</v>
      </c>
      <c r="H46" s="376">
        <v>1999</v>
      </c>
      <c r="I46" s="376">
        <v>2004</v>
      </c>
      <c r="J46" s="376">
        <v>2009</v>
      </c>
      <c r="K46" s="376">
        <v>2014</v>
      </c>
      <c r="L46" s="411">
        <v>2015</v>
      </c>
    </row>
    <row r="47" spans="2:17" ht="15" customHeight="1" x14ac:dyDescent="0.25">
      <c r="B47" s="416" t="s">
        <v>423</v>
      </c>
      <c r="C47" s="370">
        <v>5.2737589973084156E-2</v>
      </c>
      <c r="D47" s="370">
        <v>5.056030566514283E-2</v>
      </c>
      <c r="E47" s="370">
        <v>2.1203805743681105E-2</v>
      </c>
      <c r="F47" s="433">
        <v>3.3799374725419815E-2</v>
      </c>
      <c r="G47" s="377">
        <v>3.3966103592500248E-2</v>
      </c>
      <c r="H47" s="370">
        <v>0.11284594739720306</v>
      </c>
      <c r="I47" s="370">
        <v>0.13585901994731989</v>
      </c>
      <c r="J47" s="370">
        <v>5.3558927151552589E-2</v>
      </c>
      <c r="K47" s="370">
        <v>8.5808742744022865E-2</v>
      </c>
      <c r="L47" s="368">
        <v>8.7167158755817542E-2</v>
      </c>
    </row>
    <row r="48" spans="2:17" ht="15" customHeight="1" x14ac:dyDescent="0.25">
      <c r="B48" s="388" t="s">
        <v>424</v>
      </c>
      <c r="C48" s="392" t="s">
        <v>425</v>
      </c>
      <c r="D48" s="392" t="s">
        <v>425</v>
      </c>
      <c r="E48" s="392">
        <v>3.0368590108267902E-2</v>
      </c>
      <c r="F48" s="436">
        <v>4.5142564765945234E-2</v>
      </c>
      <c r="G48" s="414">
        <v>5.0889131480712578E-2</v>
      </c>
      <c r="H48" s="392" t="s">
        <v>425</v>
      </c>
      <c r="I48" s="392" t="s">
        <v>425</v>
      </c>
      <c r="J48" s="392">
        <v>6.2824814682838862E-2</v>
      </c>
      <c r="K48" s="392">
        <v>9.0618060732319899E-2</v>
      </c>
      <c r="L48" s="375">
        <v>0.11001967115074425</v>
      </c>
    </row>
    <row r="49" spans="2:12" ht="15" customHeight="1" x14ac:dyDescent="0.25">
      <c r="B49" s="379" t="s">
        <v>426</v>
      </c>
      <c r="C49" s="370">
        <v>7.2997401610396487E-2</v>
      </c>
      <c r="D49" s="370">
        <v>3.6835847543637265E-2</v>
      </c>
      <c r="E49" s="370">
        <v>3.0894521776304432E-2</v>
      </c>
      <c r="F49" s="439">
        <v>4.9833410342532136E-2</v>
      </c>
      <c r="G49" s="377">
        <v>5.6136439533736072E-2</v>
      </c>
      <c r="H49" s="370">
        <v>0.16851191779921701</v>
      </c>
      <c r="I49" s="370">
        <v>8.9930787963873687E-2</v>
      </c>
      <c r="J49" s="370">
        <v>6.9894583442516534E-2</v>
      </c>
      <c r="K49" s="370">
        <v>9.6670581197104699E-2</v>
      </c>
      <c r="L49" s="368">
        <v>0.11238749573325876</v>
      </c>
    </row>
    <row r="50" spans="2:12" ht="15" customHeight="1" x14ac:dyDescent="0.25">
      <c r="B50" s="388" t="s">
        <v>427</v>
      </c>
      <c r="C50" s="392">
        <v>3.7819432861123242E-2</v>
      </c>
      <c r="D50" s="392">
        <v>3.1722601832734239E-2</v>
      </c>
      <c r="E50" s="392">
        <v>2.3893269302042913E-2</v>
      </c>
      <c r="F50" s="436">
        <v>3.9551194533882554E-2</v>
      </c>
      <c r="G50" s="414">
        <v>3.264862967223843E-2</v>
      </c>
      <c r="H50" s="392">
        <v>8.7598043908069481E-2</v>
      </c>
      <c r="I50" s="392">
        <v>8.7890953942162744E-2</v>
      </c>
      <c r="J50" s="392">
        <v>6.493344972156799E-2</v>
      </c>
      <c r="K50" s="392">
        <v>9.3092757742121821E-2</v>
      </c>
      <c r="L50" s="375">
        <v>7.9883177716809264E-2</v>
      </c>
    </row>
    <row r="51" spans="2:12" ht="15" customHeight="1" x14ac:dyDescent="0.25">
      <c r="B51" s="379" t="s">
        <v>428</v>
      </c>
      <c r="C51" s="370" t="s">
        <v>425</v>
      </c>
      <c r="D51" s="370" t="s">
        <v>425</v>
      </c>
      <c r="E51" s="370" t="s">
        <v>425</v>
      </c>
      <c r="F51" s="439">
        <v>6.1446998294454984E-2</v>
      </c>
      <c r="G51" s="377">
        <v>5.8011478231009654E-2</v>
      </c>
      <c r="H51" s="370" t="s">
        <v>425</v>
      </c>
      <c r="I51" s="370" t="s">
        <v>425</v>
      </c>
      <c r="J51" s="370" t="s">
        <v>425</v>
      </c>
      <c r="K51" s="370">
        <v>0.1593844218957603</v>
      </c>
      <c r="L51" s="368">
        <v>0.14976075517678197</v>
      </c>
    </row>
    <row r="52" spans="2:12" ht="15" customHeight="1" x14ac:dyDescent="0.25">
      <c r="B52" s="388" t="s">
        <v>429</v>
      </c>
      <c r="C52" s="392">
        <v>6.8693273260157561E-2</v>
      </c>
      <c r="D52" s="392">
        <v>5.5974715443973928E-2</v>
      </c>
      <c r="E52" s="392">
        <v>1.952628553558133E-2</v>
      </c>
      <c r="F52" s="436">
        <v>3.3041444647939511E-2</v>
      </c>
      <c r="G52" s="414">
        <v>3.1917291627752281E-2</v>
      </c>
      <c r="H52" s="392">
        <v>0.1728144512309481</v>
      </c>
      <c r="I52" s="392">
        <v>0.14018208432192431</v>
      </c>
      <c r="J52" s="392">
        <v>4.6125095585070677E-2</v>
      </c>
      <c r="K52" s="392">
        <v>8.2741865517015595E-2</v>
      </c>
      <c r="L52" s="375">
        <v>6.8741278735384506E-2</v>
      </c>
    </row>
    <row r="53" spans="2:12" ht="15" customHeight="1" x14ac:dyDescent="0.25">
      <c r="B53" s="382" t="s">
        <v>430</v>
      </c>
      <c r="C53" s="373" t="s">
        <v>425</v>
      </c>
      <c r="D53" s="373">
        <v>2.9022809113037711E-2</v>
      </c>
      <c r="E53" s="373">
        <v>6.7279022207376124E-2</v>
      </c>
      <c r="F53" s="442">
        <v>7.503108181790627E-2</v>
      </c>
      <c r="G53" s="391">
        <v>7.7887500248173133E-2</v>
      </c>
      <c r="H53" s="373" t="s">
        <v>425</v>
      </c>
      <c r="I53" s="373">
        <v>9.5281250996727657E-2</v>
      </c>
      <c r="J53" s="373">
        <v>0.15927570543144237</v>
      </c>
      <c r="K53" s="373">
        <v>0.1606259005481947</v>
      </c>
      <c r="L53" s="371">
        <v>0.17175809211602114</v>
      </c>
    </row>
    <row r="54" spans="2:12" ht="15" customHeight="1" x14ac:dyDescent="0.25">
      <c r="B54" s="380" t="s">
        <v>431</v>
      </c>
      <c r="C54" s="420" t="s">
        <v>425</v>
      </c>
      <c r="D54" s="420" t="s">
        <v>425</v>
      </c>
      <c r="E54" s="420">
        <v>6.7041567539017022E-2</v>
      </c>
      <c r="F54" s="445">
        <v>0.13938469384906699</v>
      </c>
      <c r="G54" s="364">
        <v>0.12358778969697407</v>
      </c>
      <c r="H54" s="420" t="s">
        <v>425</v>
      </c>
      <c r="I54" s="420" t="s">
        <v>425</v>
      </c>
      <c r="J54" s="420">
        <v>0.16342361320894327</v>
      </c>
      <c r="K54" s="420">
        <v>0.31685311975723018</v>
      </c>
      <c r="L54" s="421">
        <v>0.22874468184251359</v>
      </c>
    </row>
    <row r="55" spans="2:12" ht="15" customHeight="1" x14ac:dyDescent="0.25">
      <c r="B55" s="379" t="s">
        <v>432</v>
      </c>
      <c r="C55" s="370" t="s">
        <v>425</v>
      </c>
      <c r="D55" s="370">
        <v>4.9626283736514148E-2</v>
      </c>
      <c r="E55" s="370">
        <v>2.0898309825586898E-2</v>
      </c>
      <c r="F55" s="439">
        <v>2.7202468477096932E-2</v>
      </c>
      <c r="G55" s="377">
        <v>3.2575145822013894E-2</v>
      </c>
      <c r="H55" s="370" t="s">
        <v>425</v>
      </c>
      <c r="I55" s="370">
        <v>9.2520509184822866E-2</v>
      </c>
      <c r="J55" s="370">
        <v>5.302914056894957E-2</v>
      </c>
      <c r="K55" s="370">
        <v>6.9704853721677854E-2</v>
      </c>
      <c r="L55" s="368">
        <v>6.8383137925959583E-2</v>
      </c>
    </row>
    <row r="56" spans="2:12" ht="15" customHeight="1" x14ac:dyDescent="0.25">
      <c r="B56" s="388" t="s">
        <v>433</v>
      </c>
      <c r="C56" s="392" t="s">
        <v>425</v>
      </c>
      <c r="D56" s="392">
        <v>3.5545009415119871E-2</v>
      </c>
      <c r="E56" s="392">
        <v>3.6748711361788922E-2</v>
      </c>
      <c r="F56" s="436">
        <v>3.3074075922795328E-2</v>
      </c>
      <c r="G56" s="414">
        <v>3.8369778833225544E-2</v>
      </c>
      <c r="H56" s="392" t="s">
        <v>425</v>
      </c>
      <c r="I56" s="392">
        <v>8.8913935298511534E-2</v>
      </c>
      <c r="J56" s="392">
        <v>7.8051481366816222E-2</v>
      </c>
      <c r="K56" s="392">
        <v>6.5947517245636036E-2</v>
      </c>
      <c r="L56" s="375">
        <v>6.8182428277720267E-2</v>
      </c>
    </row>
    <row r="57" spans="2:12" ht="15" customHeight="1" x14ac:dyDescent="0.25">
      <c r="B57" s="379" t="s">
        <v>434</v>
      </c>
      <c r="C57" s="370" t="s">
        <v>425</v>
      </c>
      <c r="D57" s="370" t="s">
        <v>425</v>
      </c>
      <c r="E57" s="370" t="s">
        <v>425</v>
      </c>
      <c r="F57" s="439">
        <v>2.588828961059814E-2</v>
      </c>
      <c r="G57" s="377">
        <v>2.9368768973584342E-2</v>
      </c>
      <c r="H57" s="370" t="s">
        <v>425</v>
      </c>
      <c r="I57" s="370" t="s">
        <v>425</v>
      </c>
      <c r="J57" s="370" t="s">
        <v>425</v>
      </c>
      <c r="K57" s="370">
        <v>7.0752360574954154E-2</v>
      </c>
      <c r="L57" s="368">
        <v>6.7776799123014028E-2</v>
      </c>
    </row>
    <row r="58" spans="2:12" ht="15" customHeight="1" x14ac:dyDescent="0.25">
      <c r="B58" s="388" t="s">
        <v>435</v>
      </c>
      <c r="C58" s="392">
        <v>3.0988785076153467E-2</v>
      </c>
      <c r="D58" s="392">
        <v>3.674385237052194E-2</v>
      </c>
      <c r="E58" s="392">
        <v>1.796384953519032E-2</v>
      </c>
      <c r="F58" s="436">
        <v>3.9565086842185626E-2</v>
      </c>
      <c r="G58" s="414">
        <v>4.2477440829559183E-2</v>
      </c>
      <c r="H58" s="392">
        <v>6.7427030324019574E-2</v>
      </c>
      <c r="I58" s="392">
        <v>0.10407409886147306</v>
      </c>
      <c r="J58" s="392">
        <v>4.2663293491023123E-2</v>
      </c>
      <c r="K58" s="392">
        <v>9.3810963979686787E-2</v>
      </c>
      <c r="L58" s="375">
        <v>8.6520776514029341E-2</v>
      </c>
    </row>
    <row r="59" spans="2:12" ht="15" customHeight="1" x14ac:dyDescent="0.25">
      <c r="B59" s="379" t="s">
        <v>436</v>
      </c>
      <c r="C59" s="370" t="s">
        <v>425</v>
      </c>
      <c r="D59" s="370" t="s">
        <v>425</v>
      </c>
      <c r="E59" s="370" t="s">
        <v>425</v>
      </c>
      <c r="F59" s="439">
        <v>4.2783483039448705E-2</v>
      </c>
      <c r="G59" s="377">
        <v>3.9883668383740072E-2</v>
      </c>
      <c r="H59" s="370" t="s">
        <v>425</v>
      </c>
      <c r="I59" s="370" t="s">
        <v>425</v>
      </c>
      <c r="J59" s="370" t="s">
        <v>425</v>
      </c>
      <c r="K59" s="370">
        <v>9.9694861974810353E-2</v>
      </c>
      <c r="L59" s="368">
        <v>9.0003405049458862E-2</v>
      </c>
    </row>
    <row r="60" spans="2:12" ht="15" customHeight="1" x14ac:dyDescent="0.25">
      <c r="B60" s="388" t="s">
        <v>437</v>
      </c>
      <c r="C60" s="392" t="s">
        <v>425</v>
      </c>
      <c r="D60" s="392">
        <v>3.5214627807693598E-2</v>
      </c>
      <c r="E60" s="392">
        <v>2.8870876295058419E-2</v>
      </c>
      <c r="F60" s="436">
        <v>2.6346791610383783E-2</v>
      </c>
      <c r="G60" s="414">
        <v>2.6396541960202968E-2</v>
      </c>
      <c r="H60" s="392" t="s">
        <v>425</v>
      </c>
      <c r="I60" s="392">
        <v>7.4677929129891851E-2</v>
      </c>
      <c r="J60" s="392">
        <v>5.4728549204145216E-2</v>
      </c>
      <c r="K60" s="392">
        <v>5.2081072168974396E-2</v>
      </c>
      <c r="L60" s="375">
        <v>4.6225925966402306E-2</v>
      </c>
    </row>
    <row r="61" spans="2:12" ht="15" customHeight="1" x14ac:dyDescent="0.25">
      <c r="B61" s="379" t="s">
        <v>438</v>
      </c>
      <c r="C61" s="370" t="s">
        <v>425</v>
      </c>
      <c r="D61" s="370" t="s">
        <v>425</v>
      </c>
      <c r="E61" s="370">
        <v>3.7931739964122559E-2</v>
      </c>
      <c r="F61" s="439">
        <v>5.5561897145693373E-2</v>
      </c>
      <c r="G61" s="377">
        <v>7.4144976162231271E-2</v>
      </c>
      <c r="H61" s="370" t="s">
        <v>425</v>
      </c>
      <c r="I61" s="370" t="s">
        <v>425</v>
      </c>
      <c r="J61" s="370">
        <v>8.0087098151246261E-2</v>
      </c>
      <c r="K61" s="370">
        <v>0.12641549209118125</v>
      </c>
      <c r="L61" s="368">
        <v>0.16891051611274591</v>
      </c>
    </row>
    <row r="62" spans="2:12" ht="15" customHeight="1" x14ac:dyDescent="0.25">
      <c r="B62" s="388" t="s">
        <v>439</v>
      </c>
      <c r="C62" s="392" t="s">
        <v>425</v>
      </c>
      <c r="D62" s="392">
        <v>2.8276822513971196E-2</v>
      </c>
      <c r="E62" s="392">
        <v>2.1864047098418576E-2</v>
      </c>
      <c r="F62" s="436">
        <v>5.9766525043885431E-2</v>
      </c>
      <c r="G62" s="414">
        <v>5.0626607548573184E-2</v>
      </c>
      <c r="H62" s="392" t="s">
        <v>425</v>
      </c>
      <c r="I62" s="392">
        <v>7.7563490568465371E-2</v>
      </c>
      <c r="J62" s="392">
        <v>5.2516768639976452E-2</v>
      </c>
      <c r="K62" s="392">
        <v>0.14591513662815775</v>
      </c>
      <c r="L62" s="375">
        <v>0.10928024284361028</v>
      </c>
    </row>
    <row r="63" spans="2:12" ht="15" customHeight="1" x14ac:dyDescent="0.25">
      <c r="B63" s="382" t="s">
        <v>440</v>
      </c>
      <c r="C63" s="373" t="s">
        <v>425</v>
      </c>
      <c r="D63" s="373" t="s">
        <v>425</v>
      </c>
      <c r="E63" s="373" t="s">
        <v>425</v>
      </c>
      <c r="F63" s="442">
        <v>7.2497442028900017E-2</v>
      </c>
      <c r="G63" s="391">
        <v>7.6830847396974503E-2</v>
      </c>
      <c r="H63" s="373" t="s">
        <v>425</v>
      </c>
      <c r="I63" s="373" t="s">
        <v>425</v>
      </c>
      <c r="J63" s="373" t="s">
        <v>425</v>
      </c>
      <c r="K63" s="373">
        <v>0.17484984084967051</v>
      </c>
      <c r="L63" s="371">
        <v>0.1969866694393472</v>
      </c>
    </row>
    <row r="64" spans="2:12" ht="15" customHeight="1" x14ac:dyDescent="0.25">
      <c r="B64" s="388" t="s">
        <v>441</v>
      </c>
      <c r="C64" s="392" t="s">
        <v>425</v>
      </c>
      <c r="D64" s="392">
        <v>2.7089021603753916E-2</v>
      </c>
      <c r="E64" s="392">
        <v>1.8606738472949139E-2</v>
      </c>
      <c r="F64" s="436">
        <v>2.240406190842251E-2</v>
      </c>
      <c r="G64" s="414">
        <v>2.7392556775575158E-2</v>
      </c>
      <c r="H64" s="392" t="s">
        <v>425</v>
      </c>
      <c r="I64" s="392">
        <v>0.10469799727260579</v>
      </c>
      <c r="J64" s="392">
        <v>5.0776540012924622E-2</v>
      </c>
      <c r="K64" s="392">
        <v>6.0473226278455437E-2</v>
      </c>
      <c r="L64" s="375">
        <v>7.0237329646753277E-2</v>
      </c>
    </row>
    <row r="65" spans="2:17" ht="15" customHeight="1" x14ac:dyDescent="0.25">
      <c r="B65" s="379" t="s">
        <v>442</v>
      </c>
      <c r="C65" s="370">
        <v>4.28277081710021E-2</v>
      </c>
      <c r="D65" s="370">
        <v>4.0430761416478611E-2</v>
      </c>
      <c r="E65" s="370">
        <v>2.4749938612010445E-2</v>
      </c>
      <c r="F65" s="439">
        <v>2.0252545198980999E-2</v>
      </c>
      <c r="G65" s="377">
        <v>6.6037196994029934E-2</v>
      </c>
      <c r="H65" s="370">
        <v>8.1753473011023758E-2</v>
      </c>
      <c r="I65" s="370">
        <v>9.4985099962053385E-2</v>
      </c>
      <c r="J65" s="370">
        <v>5.4373128961210042E-2</v>
      </c>
      <c r="K65" s="370">
        <v>4.2385099367002667E-2</v>
      </c>
      <c r="L65" s="368">
        <v>0.14738471790281907</v>
      </c>
    </row>
    <row r="66" spans="2:17" ht="15" customHeight="1" x14ac:dyDescent="0.25">
      <c r="B66" s="388" t="s">
        <v>443</v>
      </c>
      <c r="C66" s="392" t="s">
        <v>425</v>
      </c>
      <c r="D66" s="392">
        <v>2.5237842393120519E-2</v>
      </c>
      <c r="E66" s="392">
        <v>2.0101473365864243E-2</v>
      </c>
      <c r="F66" s="436">
        <v>2.5754464503307442E-2</v>
      </c>
      <c r="G66" s="414">
        <v>2.9244196771948162E-2</v>
      </c>
      <c r="H66" s="392" t="s">
        <v>425</v>
      </c>
      <c r="I66" s="392">
        <v>5.8951732113640944E-2</v>
      </c>
      <c r="J66" s="392">
        <v>3.817260319473955E-2</v>
      </c>
      <c r="K66" s="392">
        <v>6.0050411914839147E-2</v>
      </c>
      <c r="L66" s="375">
        <v>6.223452706445623E-2</v>
      </c>
    </row>
    <row r="67" spans="2:17" ht="15" customHeight="1" x14ac:dyDescent="0.25">
      <c r="B67" s="379" t="s">
        <v>444</v>
      </c>
      <c r="C67" s="370" t="s">
        <v>425</v>
      </c>
      <c r="D67" s="370">
        <v>4.160326579561259E-2</v>
      </c>
      <c r="E67" s="370">
        <v>2.6289697854061912E-2</v>
      </c>
      <c r="F67" s="439">
        <v>3.0687949708326463E-2</v>
      </c>
      <c r="G67" s="377">
        <v>3.8269240088303957E-2</v>
      </c>
      <c r="H67" s="370" t="s">
        <v>425</v>
      </c>
      <c r="I67" s="370">
        <v>8.7643967096262376E-2</v>
      </c>
      <c r="J67" s="370">
        <v>4.6020197119191024E-2</v>
      </c>
      <c r="K67" s="370">
        <v>7.3004282140319052E-2</v>
      </c>
      <c r="L67" s="368">
        <v>7.3227256152147369E-2</v>
      </c>
    </row>
    <row r="68" spans="2:17" ht="15" customHeight="1" x14ac:dyDescent="0.25">
      <c r="B68" s="380" t="s">
        <v>445</v>
      </c>
      <c r="C68" s="420" t="s">
        <v>425</v>
      </c>
      <c r="D68" s="420" t="s">
        <v>425</v>
      </c>
      <c r="E68" s="420">
        <v>4.7159725581915231E-2</v>
      </c>
      <c r="F68" s="445">
        <v>8.6647398794104394E-2</v>
      </c>
      <c r="G68" s="364">
        <v>9.5160614884167313E-2</v>
      </c>
      <c r="H68" s="420" t="s">
        <v>425</v>
      </c>
      <c r="I68" s="420" t="s">
        <v>425</v>
      </c>
      <c r="J68" s="420">
        <v>9.9464520112278132E-2</v>
      </c>
      <c r="K68" s="420">
        <v>0.17492745399362941</v>
      </c>
      <c r="L68" s="421">
        <v>0.18570980700036135</v>
      </c>
    </row>
    <row r="69" spans="2:17" ht="15" customHeight="1" x14ac:dyDescent="0.25">
      <c r="B69" s="379" t="s">
        <v>446</v>
      </c>
      <c r="C69" s="370" t="s">
        <v>425</v>
      </c>
      <c r="D69" s="370">
        <v>1.1438161198990151E-2</v>
      </c>
      <c r="E69" s="370">
        <v>1.3281951048120693E-2</v>
      </c>
      <c r="F69" s="439">
        <v>1.3051111605398603E-2</v>
      </c>
      <c r="G69" s="377">
        <v>1.5773409743353187E-2</v>
      </c>
      <c r="H69" s="370" t="s">
        <v>425</v>
      </c>
      <c r="I69" s="370">
        <v>3.0158714886216607E-2</v>
      </c>
      <c r="J69" s="370">
        <v>3.1306244651355196E-2</v>
      </c>
      <c r="K69" s="370">
        <v>3.1800846959975954E-2</v>
      </c>
      <c r="L69" s="368">
        <v>3.9045500186591635E-2</v>
      </c>
    </row>
    <row r="70" spans="2:17" ht="15" customHeight="1" x14ac:dyDescent="0.25">
      <c r="B70" s="380" t="s">
        <v>447</v>
      </c>
      <c r="C70" s="420">
        <v>2.2096590247898715E-2</v>
      </c>
      <c r="D70" s="420">
        <v>1.8492832750495704E-2</v>
      </c>
      <c r="E70" s="420">
        <v>1.5022342445097484E-2</v>
      </c>
      <c r="F70" s="445">
        <v>9.3084036513626303E-3</v>
      </c>
      <c r="G70" s="364">
        <v>1.1780650732294921E-2</v>
      </c>
      <c r="H70" s="420">
        <v>5.6449678267180198E-2</v>
      </c>
      <c r="I70" s="420">
        <v>5.698758697766438E-2</v>
      </c>
      <c r="J70" s="420">
        <v>3.9074492543719912E-2</v>
      </c>
      <c r="K70" s="420">
        <v>2.4317479384058309E-2</v>
      </c>
      <c r="L70" s="421">
        <v>3.1212387261846813E-2</v>
      </c>
    </row>
    <row r="71" spans="2:17" ht="15" customHeight="1" x14ac:dyDescent="0.25">
      <c r="B71" s="379" t="s">
        <v>448</v>
      </c>
      <c r="C71" s="370" t="s">
        <v>425</v>
      </c>
      <c r="D71" s="370">
        <v>3.7018884999293365E-2</v>
      </c>
      <c r="E71" s="370">
        <v>2.4780059730154399E-2</v>
      </c>
      <c r="F71" s="439">
        <v>2.8049544910512526E-2</v>
      </c>
      <c r="G71" s="377">
        <v>2.889313254499257E-2</v>
      </c>
      <c r="H71" s="370" t="s">
        <v>425</v>
      </c>
      <c r="I71" s="370">
        <v>6.7214537187187173E-2</v>
      </c>
      <c r="J71" s="370">
        <v>4.4279771053966251E-2</v>
      </c>
      <c r="K71" s="370">
        <v>6.6258352608903573E-2</v>
      </c>
      <c r="L71" s="368">
        <v>5.9321681011715942E-2</v>
      </c>
    </row>
    <row r="72" spans="2:17" ht="15" customHeight="1" x14ac:dyDescent="0.25">
      <c r="B72" s="380" t="s">
        <v>449</v>
      </c>
      <c r="C72" s="420" t="s">
        <v>425</v>
      </c>
      <c r="D72" s="420">
        <v>3.6829834150254211E-2</v>
      </c>
      <c r="E72" s="420">
        <v>2.8329207435723723E-2</v>
      </c>
      <c r="F72" s="445">
        <v>3.8543306708954908E-2</v>
      </c>
      <c r="G72" s="364">
        <v>3.9073656837755759E-2</v>
      </c>
      <c r="H72" s="420" t="s">
        <v>425</v>
      </c>
      <c r="I72" s="420">
        <v>7.8164198271023541E-2</v>
      </c>
      <c r="J72" s="420">
        <v>6.4195025652610524E-2</v>
      </c>
      <c r="K72" s="420">
        <v>9.149254305006195E-2</v>
      </c>
      <c r="L72" s="421">
        <v>8.6449161702063793E-2</v>
      </c>
    </row>
    <row r="73" spans="2:17" ht="15" customHeight="1" x14ac:dyDescent="0.25">
      <c r="B73" s="382" t="s">
        <v>450</v>
      </c>
      <c r="C73" s="373" t="s">
        <v>425</v>
      </c>
      <c r="D73" s="373">
        <v>4.6824423359117733E-2</v>
      </c>
      <c r="E73" s="373">
        <v>2.7562453161990793E-2</v>
      </c>
      <c r="F73" s="442">
        <v>2.6255329451886768E-2</v>
      </c>
      <c r="G73" s="391">
        <v>2.8154891563914819E-2</v>
      </c>
      <c r="H73" s="373" t="s">
        <v>425</v>
      </c>
      <c r="I73" s="373">
        <v>0.10904536533458986</v>
      </c>
      <c r="J73" s="373">
        <v>6.3378247806972099E-2</v>
      </c>
      <c r="K73" s="373">
        <v>6.2054835861992307E-2</v>
      </c>
      <c r="L73" s="371">
        <v>6.6353694211204475E-2</v>
      </c>
    </row>
    <row r="74" spans="2:17" ht="15" customHeight="1" x14ac:dyDescent="0.25">
      <c r="B74" s="388" t="s">
        <v>451</v>
      </c>
      <c r="C74" s="392" t="s">
        <v>425</v>
      </c>
      <c r="D74" s="392">
        <v>5.5314127832507567E-2</v>
      </c>
      <c r="E74" s="392">
        <v>2.9445165703418309E-2</v>
      </c>
      <c r="F74" s="436">
        <v>3.9177452840412685E-2</v>
      </c>
      <c r="G74" s="414">
        <v>3.3901931896927945E-2</v>
      </c>
      <c r="H74" s="392" t="s">
        <v>425</v>
      </c>
      <c r="I74" s="392">
        <v>0.13026354708944698</v>
      </c>
      <c r="J74" s="392">
        <v>6.3411307762299973E-2</v>
      </c>
      <c r="K74" s="392">
        <v>9.3824306070997704E-2</v>
      </c>
      <c r="L74" s="375">
        <v>7.9129282063552381E-2</v>
      </c>
    </row>
    <row r="75" spans="2:17" ht="15" customHeight="1" x14ac:dyDescent="0.25">
      <c r="B75" s="382" t="s">
        <v>452</v>
      </c>
      <c r="C75" s="373" t="s">
        <v>425</v>
      </c>
      <c r="D75" s="373">
        <v>5.1690755738676646E-2</v>
      </c>
      <c r="E75" s="373">
        <v>4.7086006737770442E-2</v>
      </c>
      <c r="F75" s="442">
        <v>4.6985229275755422E-2</v>
      </c>
      <c r="G75" s="391">
        <v>5.7878038306079335E-2</v>
      </c>
      <c r="H75" s="373" t="s">
        <v>425</v>
      </c>
      <c r="I75" s="373">
        <v>0.15802380364598723</v>
      </c>
      <c r="J75" s="373">
        <v>0.10236791385203393</v>
      </c>
      <c r="K75" s="373">
        <v>0.11137865641932256</v>
      </c>
      <c r="L75" s="371">
        <v>0.13729557503303008</v>
      </c>
    </row>
    <row r="76" spans="2:17" ht="15" customHeight="1" x14ac:dyDescent="0.25">
      <c r="B76" s="388" t="s">
        <v>453</v>
      </c>
      <c r="C76" s="392">
        <v>4.8658001006194343E-2</v>
      </c>
      <c r="D76" s="392">
        <v>3.7464845972319027E-2</v>
      </c>
      <c r="E76" s="392">
        <v>2.2168585775077045E-2</v>
      </c>
      <c r="F76" s="436">
        <v>3.965657564569227E-2</v>
      </c>
      <c r="G76" s="414">
        <v>3.8421122674171554E-2</v>
      </c>
      <c r="H76" s="392">
        <v>0.10345735222179266</v>
      </c>
      <c r="I76" s="392">
        <v>0.10411547847573054</v>
      </c>
      <c r="J76" s="392">
        <v>4.8005589931276099E-2</v>
      </c>
      <c r="K76" s="392">
        <v>8.8613042885198626E-2</v>
      </c>
      <c r="L76" s="375">
        <v>8.865620930682655E-2</v>
      </c>
    </row>
    <row r="77" spans="2:17" ht="15" customHeight="1" thickBot="1" x14ac:dyDescent="0.3">
      <c r="B77" s="378" t="s">
        <v>454</v>
      </c>
      <c r="C77" s="369" t="s">
        <v>425</v>
      </c>
      <c r="D77" s="369" t="s">
        <v>425</v>
      </c>
      <c r="E77" s="369">
        <v>1.9202686473642507E-2</v>
      </c>
      <c r="F77" s="448">
        <v>2.9594684652521262E-2</v>
      </c>
      <c r="G77" s="395">
        <v>3.3122049219249237E-2</v>
      </c>
      <c r="H77" s="369" t="s">
        <v>425</v>
      </c>
      <c r="I77" s="369" t="s">
        <v>425</v>
      </c>
      <c r="J77" s="369">
        <v>4.2801471484333456E-2</v>
      </c>
      <c r="K77" s="369">
        <v>7.3624409707559207E-2</v>
      </c>
      <c r="L77" s="383">
        <v>7.5079795088688728E-2</v>
      </c>
    </row>
    <row r="78" spans="2:17" s="495" customFormat="1" ht="7.5" customHeight="1" x14ac:dyDescent="0.25">
      <c r="B78" s="451"/>
      <c r="C78" s="452"/>
      <c r="D78" s="453"/>
      <c r="E78" s="453"/>
      <c r="F78" s="453"/>
      <c r="G78" s="454"/>
      <c r="H78" s="453"/>
      <c r="I78" s="453"/>
      <c r="J78" s="453"/>
      <c r="K78" s="453"/>
      <c r="L78" s="454"/>
      <c r="M78" s="453"/>
      <c r="N78" s="453"/>
      <c r="O78" s="453"/>
      <c r="P78" s="453"/>
      <c r="Q78" s="454"/>
    </row>
    <row r="79" spans="2:17" s="495" customFormat="1" ht="15" customHeight="1" x14ac:dyDescent="0.25">
      <c r="B79" s="515" t="s">
        <v>505</v>
      </c>
      <c r="C79" s="452"/>
      <c r="D79" s="453"/>
      <c r="E79" s="453"/>
      <c r="F79" s="453"/>
      <c r="G79" s="454"/>
      <c r="H79" s="453"/>
      <c r="I79" s="453"/>
      <c r="J79" s="453"/>
      <c r="K79" s="453"/>
      <c r="L79" s="454"/>
      <c r="M79" s="453"/>
      <c r="N79" s="453"/>
      <c r="O79" s="453"/>
      <c r="P79" s="453"/>
      <c r="Q79" s="454"/>
    </row>
    <row r="80" spans="2:17" ht="7.5" customHeight="1" x14ac:dyDescent="0.25"/>
    <row r="81" spans="2:2" x14ac:dyDescent="0.25">
      <c r="B81" s="512" t="s">
        <v>504</v>
      </c>
    </row>
  </sheetData>
  <mergeCells count="4">
    <mergeCell ref="C5:G5"/>
    <mergeCell ref="H5:L5"/>
    <mergeCell ref="C45:G45"/>
    <mergeCell ref="H45:L4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3"/>
  <sheetViews>
    <sheetView workbookViewId="0"/>
  </sheetViews>
  <sheetFormatPr defaultRowHeight="15" x14ac:dyDescent="0.25"/>
  <cols>
    <col min="1" max="1" width="2.140625" style="3" customWidth="1"/>
    <col min="2" max="16384" width="9.140625" style="3"/>
  </cols>
  <sheetData>
    <row r="1" spans="1:2" ht="23.25" x14ac:dyDescent="0.35">
      <c r="A1" s="101" t="s">
        <v>118</v>
      </c>
    </row>
    <row r="3" spans="1:2" x14ac:dyDescent="0.25">
      <c r="B3" s="3" t="s">
        <v>117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Z99"/>
  <sheetViews>
    <sheetView zoomScale="85" zoomScaleNormal="85" workbookViewId="0"/>
  </sheetViews>
  <sheetFormatPr defaultRowHeight="15" x14ac:dyDescent="0.25"/>
  <cols>
    <col min="1" max="1" width="2.140625" style="3" customWidth="1"/>
    <col min="2" max="2" width="20.85546875" style="3" customWidth="1"/>
    <col min="3" max="3" width="27.5703125" style="3" bestFit="1" customWidth="1"/>
    <col min="4" max="5" width="11" style="3" customWidth="1"/>
    <col min="6" max="6" width="20" style="3" bestFit="1" customWidth="1"/>
    <col min="7" max="7" width="27.5703125" style="3" bestFit="1" customWidth="1"/>
    <col min="8" max="9" width="11" style="3" customWidth="1"/>
    <col min="10" max="10" width="20" style="3" bestFit="1" customWidth="1"/>
    <col min="11" max="11" width="27.5703125" style="3" bestFit="1" customWidth="1"/>
    <col min="12" max="13" width="11" style="3" customWidth="1"/>
    <col min="14" max="14" width="20" style="3" bestFit="1" customWidth="1"/>
    <col min="15" max="15" width="27.5703125" style="3" bestFit="1" customWidth="1"/>
    <col min="16" max="16" width="11.7109375" style="3" customWidth="1"/>
    <col min="17" max="17" width="12.5703125" style="3" customWidth="1"/>
    <col min="18" max="18" width="20" style="3" bestFit="1" customWidth="1"/>
    <col min="19" max="19" width="27.5703125" style="3" bestFit="1" customWidth="1"/>
    <col min="20" max="20" width="10.5703125" style="3" customWidth="1"/>
    <col min="21" max="21" width="10.85546875" style="3" customWidth="1"/>
    <col min="22" max="22" width="20" style="3" bestFit="1" customWidth="1"/>
    <col min="23" max="23" width="27.5703125" style="3" bestFit="1" customWidth="1"/>
    <col min="24" max="24" width="10.28515625" style="3" customWidth="1"/>
    <col min="25" max="25" width="11" style="3" customWidth="1"/>
    <col min="26" max="26" width="20" style="3" bestFit="1" customWidth="1"/>
    <col min="27" max="27" width="27.5703125" style="3" bestFit="1" customWidth="1"/>
    <col min="28" max="28" width="9.5703125" style="3" bestFit="1" customWidth="1"/>
    <col min="29" max="29" width="10.85546875" style="3" customWidth="1"/>
    <col min="30" max="30" width="20.7109375" style="3" bestFit="1" customWidth="1"/>
    <col min="31" max="31" width="27.5703125" style="3" bestFit="1" customWidth="1"/>
    <col min="32" max="32" width="9.5703125" style="3" bestFit="1" customWidth="1"/>
    <col min="33" max="33" width="10.85546875" style="3" customWidth="1"/>
    <col min="34" max="34" width="20.28515625" style="3" customWidth="1"/>
    <col min="35" max="35" width="27.5703125" style="3" customWidth="1"/>
    <col min="36" max="36" width="11.42578125" style="3" customWidth="1"/>
    <col min="37" max="37" width="11" style="3" customWidth="1"/>
    <col min="38" max="16384" width="9.140625" style="3"/>
  </cols>
  <sheetData>
    <row r="1" spans="1:61" ht="23.25" x14ac:dyDescent="0.35">
      <c r="A1" s="101" t="s">
        <v>320</v>
      </c>
      <c r="D1" s="64"/>
      <c r="E1" s="64"/>
      <c r="I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row>
    <row r="3" spans="1:61" x14ac:dyDescent="0.25">
      <c r="B3" s="3" t="s">
        <v>411</v>
      </c>
      <c r="G3" s="147"/>
    </row>
    <row r="5" spans="1:61" x14ac:dyDescent="0.25">
      <c r="B5" s="12" t="s">
        <v>321</v>
      </c>
      <c r="C5" s="7"/>
      <c r="D5" s="7"/>
      <c r="E5" s="8"/>
      <c r="F5" s="12" t="s">
        <v>321</v>
      </c>
      <c r="G5" s="7"/>
      <c r="H5" s="7"/>
      <c r="I5" s="8"/>
      <c r="J5" s="140" t="s">
        <v>321</v>
      </c>
      <c r="K5" s="7"/>
      <c r="L5" s="7"/>
      <c r="M5" s="8"/>
      <c r="N5" s="140" t="s">
        <v>321</v>
      </c>
      <c r="O5" s="7"/>
      <c r="P5" s="7"/>
      <c r="Q5" s="8"/>
      <c r="R5" s="140" t="s">
        <v>321</v>
      </c>
      <c r="S5" s="7"/>
      <c r="T5" s="7"/>
      <c r="U5" s="8"/>
      <c r="V5" s="140" t="s">
        <v>321</v>
      </c>
      <c r="W5" s="7"/>
      <c r="X5" s="7"/>
      <c r="Y5" s="8"/>
      <c r="Z5" s="140" t="s">
        <v>321</v>
      </c>
      <c r="AA5" s="7"/>
      <c r="AB5" s="7"/>
      <c r="AC5" s="8"/>
      <c r="AD5" s="140" t="s">
        <v>321</v>
      </c>
      <c r="AE5" s="7"/>
      <c r="AF5" s="7"/>
      <c r="AG5" s="8"/>
      <c r="AH5" s="140" t="s">
        <v>321</v>
      </c>
      <c r="AI5" s="7"/>
      <c r="AJ5" s="7"/>
      <c r="AK5" s="8"/>
    </row>
    <row r="6" spans="1:61" x14ac:dyDescent="0.25">
      <c r="B6" s="5"/>
      <c r="C6" s="2"/>
      <c r="D6" s="2"/>
      <c r="E6" s="4"/>
      <c r="F6" s="5"/>
      <c r="G6" s="2"/>
      <c r="H6" s="2"/>
      <c r="I6" s="4"/>
      <c r="J6" s="2"/>
      <c r="K6" s="2"/>
      <c r="L6" s="2"/>
      <c r="M6" s="4"/>
      <c r="N6" s="2"/>
      <c r="O6" s="2"/>
      <c r="P6" s="2"/>
      <c r="Q6" s="4"/>
      <c r="R6" s="2"/>
      <c r="S6" s="2"/>
      <c r="T6" s="2"/>
      <c r="U6" s="4"/>
      <c r="V6" s="2"/>
      <c r="W6" s="2"/>
      <c r="X6" s="2"/>
      <c r="Y6" s="4"/>
      <c r="Z6" s="2"/>
      <c r="AA6" s="2"/>
      <c r="AB6" s="2"/>
      <c r="AC6" s="4"/>
      <c r="AD6" s="2"/>
      <c r="AE6" s="2"/>
      <c r="AF6" s="2"/>
      <c r="AG6" s="4"/>
      <c r="AH6" s="2"/>
      <c r="AI6" s="2"/>
      <c r="AJ6" s="2"/>
      <c r="AK6" s="4"/>
    </row>
    <row r="7" spans="1:61" x14ac:dyDescent="0.25">
      <c r="B7" s="49" t="s">
        <v>134</v>
      </c>
      <c r="C7" s="47" t="s">
        <v>2</v>
      </c>
      <c r="D7" s="51"/>
      <c r="E7" s="144"/>
      <c r="F7" s="49" t="s">
        <v>134</v>
      </c>
      <c r="G7" s="47" t="s">
        <v>3</v>
      </c>
      <c r="H7" s="51"/>
      <c r="I7" s="144"/>
      <c r="J7" s="47" t="s">
        <v>134</v>
      </c>
      <c r="K7" s="47" t="s">
        <v>4</v>
      </c>
      <c r="L7" s="51"/>
      <c r="M7" s="144"/>
      <c r="N7" s="47" t="s">
        <v>134</v>
      </c>
      <c r="O7" s="47" t="s">
        <v>5</v>
      </c>
      <c r="P7" s="47"/>
      <c r="Q7" s="144"/>
      <c r="R7" s="47" t="s">
        <v>134</v>
      </c>
      <c r="S7" s="47" t="s">
        <v>6</v>
      </c>
      <c r="T7" s="47"/>
      <c r="U7" s="144"/>
      <c r="V7" s="47" t="s">
        <v>134</v>
      </c>
      <c r="W7" s="47" t="s">
        <v>54</v>
      </c>
      <c r="X7" s="47"/>
      <c r="Y7" s="144"/>
      <c r="Z7" s="47" t="s">
        <v>134</v>
      </c>
      <c r="AA7" s="47" t="s">
        <v>7</v>
      </c>
      <c r="AB7" s="47"/>
      <c r="AC7" s="144"/>
      <c r="AD7" s="47" t="s">
        <v>134</v>
      </c>
      <c r="AE7" s="47" t="s">
        <v>8</v>
      </c>
      <c r="AF7" s="2"/>
      <c r="AG7" s="4"/>
      <c r="AH7" s="47" t="s">
        <v>134</v>
      </c>
      <c r="AI7" s="47" t="s">
        <v>363</v>
      </c>
      <c r="AJ7" s="2"/>
      <c r="AK7" s="4"/>
    </row>
    <row r="8" spans="1:61" x14ac:dyDescent="0.25">
      <c r="B8" s="49"/>
      <c r="C8" s="47"/>
      <c r="D8" s="47"/>
      <c r="E8" s="144"/>
      <c r="F8" s="49"/>
      <c r="G8" s="47"/>
      <c r="H8" s="47"/>
      <c r="I8" s="144"/>
      <c r="J8" s="47"/>
      <c r="K8" s="47"/>
      <c r="L8" s="47"/>
      <c r="M8" s="47"/>
      <c r="N8" s="49"/>
      <c r="O8" s="47"/>
      <c r="P8" s="47"/>
      <c r="Q8" s="144"/>
      <c r="R8" s="47"/>
      <c r="S8" s="47"/>
      <c r="T8" s="47"/>
      <c r="U8" s="144"/>
      <c r="V8" s="47"/>
      <c r="W8" s="47"/>
      <c r="X8" s="47"/>
      <c r="Y8" s="144"/>
      <c r="Z8" s="47"/>
      <c r="AA8" s="47"/>
      <c r="AB8" s="47"/>
      <c r="AC8" s="144"/>
      <c r="AD8" s="47"/>
      <c r="AE8" s="47"/>
      <c r="AF8" s="2"/>
      <c r="AG8" s="4"/>
      <c r="AH8" s="47"/>
      <c r="AI8" s="47"/>
      <c r="AJ8" s="2"/>
      <c r="AK8" s="4"/>
    </row>
    <row r="9" spans="1:61" s="495" customFormat="1" x14ac:dyDescent="0.25">
      <c r="B9" s="49" t="s">
        <v>128</v>
      </c>
      <c r="C9" s="47" t="s">
        <v>322</v>
      </c>
      <c r="D9" s="47"/>
      <c r="E9" s="144"/>
      <c r="F9" s="49" t="s">
        <v>128</v>
      </c>
      <c r="G9" s="47" t="s">
        <v>322</v>
      </c>
      <c r="H9" s="47"/>
      <c r="I9" s="144"/>
      <c r="J9" s="47" t="s">
        <v>128</v>
      </c>
      <c r="K9" s="47" t="s">
        <v>322</v>
      </c>
      <c r="L9" s="47"/>
      <c r="M9" s="47"/>
      <c r="N9" s="49" t="s">
        <v>128</v>
      </c>
      <c r="O9" s="47" t="s">
        <v>322</v>
      </c>
      <c r="P9" s="47"/>
      <c r="Q9" s="144"/>
      <c r="R9" s="47" t="s">
        <v>128</v>
      </c>
      <c r="S9" s="47" t="s">
        <v>322</v>
      </c>
      <c r="T9" s="47"/>
      <c r="U9" s="144"/>
      <c r="V9" s="47" t="s">
        <v>128</v>
      </c>
      <c r="W9" s="47" t="s">
        <v>322</v>
      </c>
      <c r="X9" s="47"/>
      <c r="Y9" s="47"/>
      <c r="Z9" s="49" t="s">
        <v>128</v>
      </c>
      <c r="AA9" s="47" t="s">
        <v>322</v>
      </c>
      <c r="AB9" s="47"/>
      <c r="AC9" s="144"/>
      <c r="AD9" s="47" t="s">
        <v>128</v>
      </c>
      <c r="AE9" s="47" t="s">
        <v>322</v>
      </c>
      <c r="AF9" s="494"/>
      <c r="AG9" s="310"/>
      <c r="AH9" s="47" t="s">
        <v>128</v>
      </c>
      <c r="AI9" s="47" t="s">
        <v>322</v>
      </c>
      <c r="AJ9" s="494"/>
      <c r="AK9" s="310"/>
    </row>
    <row r="10" spans="1:61" s="495" customFormat="1" x14ac:dyDescent="0.25">
      <c r="B10" s="49" t="s">
        <v>129</v>
      </c>
      <c r="C10" s="47" t="s">
        <v>323</v>
      </c>
      <c r="D10" s="47"/>
      <c r="E10" s="144"/>
      <c r="F10" s="49" t="s">
        <v>129</v>
      </c>
      <c r="G10" s="47" t="s">
        <v>324</v>
      </c>
      <c r="H10" s="47"/>
      <c r="I10" s="144"/>
      <c r="J10" s="47" t="s">
        <v>129</v>
      </c>
      <c r="K10" s="47" t="s">
        <v>325</v>
      </c>
      <c r="L10" s="47"/>
      <c r="M10" s="47"/>
      <c r="N10" s="49" t="s">
        <v>129</v>
      </c>
      <c r="O10" s="47" t="s">
        <v>326</v>
      </c>
      <c r="P10" s="47"/>
      <c r="Q10" s="144"/>
      <c r="R10" s="47" t="s">
        <v>129</v>
      </c>
      <c r="S10" s="47" t="s">
        <v>327</v>
      </c>
      <c r="T10" s="47"/>
      <c r="U10" s="144"/>
      <c r="V10" s="47" t="s">
        <v>129</v>
      </c>
      <c r="W10" s="47" t="s">
        <v>328</v>
      </c>
      <c r="X10" s="47"/>
      <c r="Y10" s="47"/>
      <c r="Z10" s="49" t="s">
        <v>129</v>
      </c>
      <c r="AA10" s="47" t="s">
        <v>329</v>
      </c>
      <c r="AB10" s="47"/>
      <c r="AC10" s="144"/>
      <c r="AD10" s="47" t="s">
        <v>129</v>
      </c>
      <c r="AE10" s="47" t="s">
        <v>330</v>
      </c>
      <c r="AF10" s="494"/>
      <c r="AG10" s="310"/>
      <c r="AH10" s="47" t="s">
        <v>129</v>
      </c>
      <c r="AI10" s="47" t="s">
        <v>364</v>
      </c>
      <c r="AJ10" s="494"/>
      <c r="AK10" s="310"/>
    </row>
    <row r="11" spans="1:61" s="495" customFormat="1" x14ac:dyDescent="0.25">
      <c r="B11" s="49" t="s">
        <v>136</v>
      </c>
      <c r="C11" s="47" t="s">
        <v>211</v>
      </c>
      <c r="D11" s="47"/>
      <c r="E11" s="144"/>
      <c r="F11" s="49" t="s">
        <v>136</v>
      </c>
      <c r="G11" s="47" t="s">
        <v>211</v>
      </c>
      <c r="H11" s="47"/>
      <c r="I11" s="144"/>
      <c r="J11" s="47" t="s">
        <v>136</v>
      </c>
      <c r="K11" s="47" t="s">
        <v>211</v>
      </c>
      <c r="L11" s="47"/>
      <c r="M11" s="47"/>
      <c r="N11" s="49" t="s">
        <v>136</v>
      </c>
      <c r="O11" s="47" t="s">
        <v>211</v>
      </c>
      <c r="P11" s="47"/>
      <c r="Q11" s="144"/>
      <c r="R11" s="47" t="s">
        <v>136</v>
      </c>
      <c r="S11" s="47" t="s">
        <v>211</v>
      </c>
      <c r="T11" s="47"/>
      <c r="U11" s="144"/>
      <c r="V11" s="47" t="s">
        <v>136</v>
      </c>
      <c r="W11" s="47" t="s">
        <v>211</v>
      </c>
      <c r="X11" s="47"/>
      <c r="Y11" s="47"/>
      <c r="Z11" s="49" t="s">
        <v>136</v>
      </c>
      <c r="AA11" s="47" t="s">
        <v>211</v>
      </c>
      <c r="AB11" s="47"/>
      <c r="AC11" s="144"/>
      <c r="AD11" s="47" t="s">
        <v>136</v>
      </c>
      <c r="AE11" s="47" t="s">
        <v>211</v>
      </c>
      <c r="AF11" s="494"/>
      <c r="AG11" s="310"/>
      <c r="AH11" s="47" t="s">
        <v>136</v>
      </c>
      <c r="AI11" s="47" t="s">
        <v>211</v>
      </c>
      <c r="AJ11" s="494"/>
      <c r="AK11" s="310"/>
    </row>
    <row r="12" spans="1:61" s="495" customFormat="1" x14ac:dyDescent="0.25">
      <c r="B12" s="49" t="s">
        <v>137</v>
      </c>
      <c r="C12" s="47" t="s">
        <v>212</v>
      </c>
      <c r="D12" s="47"/>
      <c r="E12" s="144"/>
      <c r="F12" s="49" t="s">
        <v>137</v>
      </c>
      <c r="G12" s="47" t="s">
        <v>212</v>
      </c>
      <c r="H12" s="47"/>
      <c r="I12" s="144"/>
      <c r="J12" s="47" t="s">
        <v>137</v>
      </c>
      <c r="K12" s="47" t="s">
        <v>212</v>
      </c>
      <c r="L12" s="47"/>
      <c r="M12" s="47"/>
      <c r="N12" s="49" t="s">
        <v>137</v>
      </c>
      <c r="O12" s="47" t="s">
        <v>212</v>
      </c>
      <c r="P12" s="47"/>
      <c r="Q12" s="144"/>
      <c r="R12" s="47" t="s">
        <v>137</v>
      </c>
      <c r="S12" s="47" t="s">
        <v>212</v>
      </c>
      <c r="T12" s="47"/>
      <c r="U12" s="144"/>
      <c r="V12" s="47" t="s">
        <v>137</v>
      </c>
      <c r="W12" s="47" t="s">
        <v>212</v>
      </c>
      <c r="X12" s="47"/>
      <c r="Y12" s="47"/>
      <c r="Z12" s="49" t="s">
        <v>137</v>
      </c>
      <c r="AA12" s="47" t="s">
        <v>212</v>
      </c>
      <c r="AB12" s="47"/>
      <c r="AC12" s="144"/>
      <c r="AD12" s="47" t="s">
        <v>137</v>
      </c>
      <c r="AE12" s="47" t="s">
        <v>212</v>
      </c>
      <c r="AF12" s="494"/>
      <c r="AG12" s="310"/>
      <c r="AH12" s="47" t="s">
        <v>137</v>
      </c>
      <c r="AI12" s="47" t="s">
        <v>212</v>
      </c>
      <c r="AJ12" s="494"/>
      <c r="AK12" s="310"/>
    </row>
    <row r="13" spans="1:61" s="495" customFormat="1" x14ac:dyDescent="0.25">
      <c r="B13" s="49" t="s">
        <v>138</v>
      </c>
      <c r="C13" s="47" t="s">
        <v>53</v>
      </c>
      <c r="D13" s="47"/>
      <c r="E13" s="144"/>
      <c r="F13" s="49" t="s">
        <v>138</v>
      </c>
      <c r="G13" s="47" t="s">
        <v>53</v>
      </c>
      <c r="H13" s="47"/>
      <c r="I13" s="144"/>
      <c r="J13" s="47" t="s">
        <v>138</v>
      </c>
      <c r="K13" s="47" t="s">
        <v>53</v>
      </c>
      <c r="L13" s="47"/>
      <c r="M13" s="47"/>
      <c r="N13" s="49" t="s">
        <v>138</v>
      </c>
      <c r="O13" s="47" t="s">
        <v>53</v>
      </c>
      <c r="P13" s="47"/>
      <c r="Q13" s="144"/>
      <c r="R13" s="47" t="s">
        <v>138</v>
      </c>
      <c r="S13" s="47" t="s">
        <v>53</v>
      </c>
      <c r="T13" s="47"/>
      <c r="U13" s="144"/>
      <c r="V13" s="47" t="s">
        <v>138</v>
      </c>
      <c r="W13" s="47" t="s">
        <v>53</v>
      </c>
      <c r="X13" s="47"/>
      <c r="Y13" s="47"/>
      <c r="Z13" s="49" t="s">
        <v>138</v>
      </c>
      <c r="AA13" s="47" t="s">
        <v>53</v>
      </c>
      <c r="AB13" s="47"/>
      <c r="AC13" s="144"/>
      <c r="AD13" s="47" t="s">
        <v>138</v>
      </c>
      <c r="AE13" s="47" t="s">
        <v>53</v>
      </c>
      <c r="AF13" s="494"/>
      <c r="AG13" s="310"/>
      <c r="AH13" s="47" t="s">
        <v>138</v>
      </c>
      <c r="AI13" s="47" t="s">
        <v>53</v>
      </c>
      <c r="AJ13" s="494"/>
      <c r="AK13" s="310"/>
    </row>
    <row r="14" spans="1:61" s="495" customFormat="1" x14ac:dyDescent="0.25">
      <c r="B14" s="49" t="s">
        <v>139</v>
      </c>
      <c r="C14" s="47" t="s">
        <v>220</v>
      </c>
      <c r="D14" s="47"/>
      <c r="E14" s="144"/>
      <c r="F14" s="49" t="s">
        <v>139</v>
      </c>
      <c r="G14" s="47" t="s">
        <v>220</v>
      </c>
      <c r="H14" s="47"/>
      <c r="I14" s="144"/>
      <c r="J14" s="47" t="s">
        <v>139</v>
      </c>
      <c r="K14" s="47" t="s">
        <v>53</v>
      </c>
      <c r="L14" s="47"/>
      <c r="M14" s="47"/>
      <c r="N14" s="49" t="s">
        <v>139</v>
      </c>
      <c r="O14" s="47" t="s">
        <v>53</v>
      </c>
      <c r="P14" s="47"/>
      <c r="Q14" s="144"/>
      <c r="R14" s="47" t="s">
        <v>139</v>
      </c>
      <c r="S14" s="47" t="s">
        <v>53</v>
      </c>
      <c r="T14" s="47"/>
      <c r="U14" s="144"/>
      <c r="V14" s="47" t="s">
        <v>139</v>
      </c>
      <c r="W14" s="47" t="s">
        <v>53</v>
      </c>
      <c r="X14" s="47"/>
      <c r="Y14" s="47"/>
      <c r="Z14" s="49" t="s">
        <v>139</v>
      </c>
      <c r="AA14" s="47" t="s">
        <v>53</v>
      </c>
      <c r="AB14" s="47"/>
      <c r="AC14" s="144"/>
      <c r="AD14" s="47" t="s">
        <v>139</v>
      </c>
      <c r="AE14" s="47" t="s">
        <v>53</v>
      </c>
      <c r="AF14" s="494"/>
      <c r="AG14" s="310"/>
      <c r="AH14" s="47" t="s">
        <v>139</v>
      </c>
      <c r="AI14" s="47" t="s">
        <v>53</v>
      </c>
      <c r="AJ14" s="494"/>
      <c r="AK14" s="310"/>
    </row>
    <row r="15" spans="1:61" s="495" customFormat="1" x14ac:dyDescent="0.25">
      <c r="B15" s="49" t="s">
        <v>370</v>
      </c>
      <c r="C15" s="47" t="s">
        <v>371</v>
      </c>
      <c r="D15" s="47"/>
      <c r="E15" s="144"/>
      <c r="F15" s="49" t="s">
        <v>370</v>
      </c>
      <c r="G15" s="47" t="s">
        <v>371</v>
      </c>
      <c r="H15" s="47"/>
      <c r="I15" s="144"/>
      <c r="J15" s="47" t="s">
        <v>370</v>
      </c>
      <c r="K15" s="47" t="s">
        <v>371</v>
      </c>
      <c r="L15" s="47"/>
      <c r="M15" s="47"/>
      <c r="N15" s="49" t="s">
        <v>370</v>
      </c>
      <c r="O15" s="47" t="s">
        <v>371</v>
      </c>
      <c r="P15" s="47"/>
      <c r="Q15" s="144"/>
      <c r="R15" s="47" t="s">
        <v>370</v>
      </c>
      <c r="S15" s="47" t="s">
        <v>371</v>
      </c>
      <c r="T15" s="47"/>
      <c r="U15" s="144"/>
      <c r="V15" s="47" t="s">
        <v>370</v>
      </c>
      <c r="W15" s="47" t="s">
        <v>371</v>
      </c>
      <c r="X15" s="47"/>
      <c r="Y15" s="47"/>
      <c r="Z15" s="49" t="s">
        <v>370</v>
      </c>
      <c r="AA15" s="47" t="s">
        <v>371</v>
      </c>
      <c r="AB15" s="47"/>
      <c r="AC15" s="144"/>
      <c r="AD15" s="47" t="s">
        <v>370</v>
      </c>
      <c r="AE15" s="47" t="s">
        <v>371</v>
      </c>
      <c r="AF15" s="494"/>
      <c r="AG15" s="310"/>
      <c r="AH15" s="47" t="s">
        <v>370</v>
      </c>
      <c r="AI15" s="47" t="s">
        <v>371</v>
      </c>
      <c r="AJ15" s="494"/>
      <c r="AK15" s="310"/>
    </row>
    <row r="16" spans="1:61" s="495" customFormat="1" x14ac:dyDescent="0.25">
      <c r="B16" s="49" t="s">
        <v>130</v>
      </c>
      <c r="C16" s="47">
        <v>6</v>
      </c>
      <c r="D16" s="47"/>
      <c r="E16" s="144"/>
      <c r="F16" s="49" t="s">
        <v>130</v>
      </c>
      <c r="G16" s="47">
        <v>6.5</v>
      </c>
      <c r="H16" s="47"/>
      <c r="I16" s="144"/>
      <c r="J16" s="47" t="s">
        <v>130</v>
      </c>
      <c r="K16" s="47">
        <v>6</v>
      </c>
      <c r="L16" s="47"/>
      <c r="M16" s="47"/>
      <c r="N16" s="49" t="s">
        <v>130</v>
      </c>
      <c r="O16" s="47">
        <v>6</v>
      </c>
      <c r="P16" s="47"/>
      <c r="Q16" s="144"/>
      <c r="R16" s="47" t="s">
        <v>130</v>
      </c>
      <c r="S16" s="47">
        <v>5</v>
      </c>
      <c r="T16" s="47"/>
      <c r="U16" s="144"/>
      <c r="V16" s="47" t="s">
        <v>130</v>
      </c>
      <c r="W16" s="47">
        <v>3</v>
      </c>
      <c r="X16" s="47"/>
      <c r="Y16" s="47"/>
      <c r="Z16" s="49" t="s">
        <v>130</v>
      </c>
      <c r="AA16" s="47">
        <v>6</v>
      </c>
      <c r="AB16" s="47"/>
      <c r="AC16" s="144"/>
      <c r="AD16" s="47" t="s">
        <v>130</v>
      </c>
      <c r="AE16" s="47">
        <v>5.5</v>
      </c>
      <c r="AF16" s="494"/>
      <c r="AG16" s="310"/>
      <c r="AH16" s="47" t="s">
        <v>130</v>
      </c>
      <c r="AI16" s="47">
        <v>4.5</v>
      </c>
      <c r="AJ16" s="494"/>
      <c r="AK16" s="310"/>
    </row>
    <row r="17" spans="2:130" s="495" customFormat="1" x14ac:dyDescent="0.25">
      <c r="B17" s="49" t="s">
        <v>135</v>
      </c>
      <c r="C17" s="47" t="s">
        <v>221</v>
      </c>
      <c r="D17" s="47"/>
      <c r="E17" s="144"/>
      <c r="F17" s="49" t="s">
        <v>135</v>
      </c>
      <c r="G17" s="47" t="s">
        <v>221</v>
      </c>
      <c r="H17" s="47"/>
      <c r="I17" s="144"/>
      <c r="J17" s="47" t="s">
        <v>135</v>
      </c>
      <c r="K17" s="47" t="s">
        <v>221</v>
      </c>
      <c r="L17" s="47"/>
      <c r="M17" s="47"/>
      <c r="N17" s="49" t="s">
        <v>135</v>
      </c>
      <c r="O17" s="47" t="s">
        <v>221</v>
      </c>
      <c r="P17" s="47"/>
      <c r="Q17" s="144"/>
      <c r="R17" s="47" t="s">
        <v>135</v>
      </c>
      <c r="S17" s="47" t="s">
        <v>221</v>
      </c>
      <c r="T17" s="47"/>
      <c r="U17" s="144"/>
      <c r="V17" s="47" t="s">
        <v>135</v>
      </c>
      <c r="W17" s="47" t="s">
        <v>221</v>
      </c>
      <c r="X17" s="47"/>
      <c r="Y17" s="47"/>
      <c r="Z17" s="49" t="s">
        <v>135</v>
      </c>
      <c r="AA17" s="47" t="s">
        <v>221</v>
      </c>
      <c r="AB17" s="47"/>
      <c r="AC17" s="144"/>
      <c r="AD17" s="47" t="s">
        <v>135</v>
      </c>
      <c r="AE17" s="47" t="s">
        <v>221</v>
      </c>
      <c r="AF17" s="494"/>
      <c r="AG17" s="310"/>
      <c r="AH17" s="47" t="s">
        <v>135</v>
      </c>
      <c r="AI17" s="47" t="s">
        <v>221</v>
      </c>
      <c r="AJ17" s="494"/>
      <c r="AK17" s="310"/>
    </row>
    <row r="18" spans="2:130" s="495" customFormat="1" x14ac:dyDescent="0.25">
      <c r="B18" s="49" t="s">
        <v>133</v>
      </c>
      <c r="C18" s="504">
        <v>8766000000</v>
      </c>
      <c r="D18" s="47"/>
      <c r="E18" s="144"/>
      <c r="F18" s="49" t="s">
        <v>133</v>
      </c>
      <c r="G18" s="504">
        <v>11410000000</v>
      </c>
      <c r="H18" s="47"/>
      <c r="I18" s="144"/>
      <c r="J18" s="47" t="s">
        <v>133</v>
      </c>
      <c r="K18" s="504">
        <v>11222000000</v>
      </c>
      <c r="L18" s="47"/>
      <c r="M18" s="47"/>
      <c r="N18" s="49" t="s">
        <v>133</v>
      </c>
      <c r="O18" s="504">
        <v>12401000000</v>
      </c>
      <c r="P18" s="47"/>
      <c r="Q18" s="144"/>
      <c r="R18" s="47" t="s">
        <v>133</v>
      </c>
      <c r="S18" s="504">
        <v>11813000000</v>
      </c>
      <c r="T18" s="47"/>
      <c r="U18" s="144"/>
      <c r="V18" s="47" t="s">
        <v>133</v>
      </c>
      <c r="W18" s="504">
        <v>5940000000</v>
      </c>
      <c r="X18" s="47"/>
      <c r="Y18" s="47"/>
      <c r="Z18" s="49" t="s">
        <v>133</v>
      </c>
      <c r="AA18" s="504">
        <v>11944000000</v>
      </c>
      <c r="AB18" s="47"/>
      <c r="AC18" s="144"/>
      <c r="AD18" s="47" t="s">
        <v>133</v>
      </c>
      <c r="AE18" s="504">
        <v>9245000000</v>
      </c>
      <c r="AF18" s="494"/>
      <c r="AG18" s="310"/>
      <c r="AH18" s="47" t="s">
        <v>133</v>
      </c>
      <c r="AI18" s="504">
        <v>4100000000</v>
      </c>
      <c r="AJ18" s="494"/>
      <c r="AK18" s="310"/>
    </row>
    <row r="19" spans="2:130" s="495" customFormat="1" x14ac:dyDescent="0.25">
      <c r="B19" s="49" t="s">
        <v>131</v>
      </c>
      <c r="C19" s="47" t="s">
        <v>331</v>
      </c>
      <c r="D19" s="47"/>
      <c r="E19" s="144"/>
      <c r="F19" s="49" t="s">
        <v>131</v>
      </c>
      <c r="G19" s="47" t="s">
        <v>332</v>
      </c>
      <c r="H19" s="47"/>
      <c r="I19" s="144"/>
      <c r="J19" s="47" t="s">
        <v>131</v>
      </c>
      <c r="K19" s="47" t="s">
        <v>333</v>
      </c>
      <c r="L19" s="47"/>
      <c r="M19" s="47"/>
      <c r="N19" s="49" t="s">
        <v>131</v>
      </c>
      <c r="O19" s="47" t="s">
        <v>334</v>
      </c>
      <c r="P19" s="47"/>
      <c r="Q19" s="144"/>
      <c r="R19" s="47" t="s">
        <v>131</v>
      </c>
      <c r="S19" s="47" t="s">
        <v>335</v>
      </c>
      <c r="T19" s="47"/>
      <c r="U19" s="144"/>
      <c r="V19" s="47" t="s">
        <v>131</v>
      </c>
      <c r="W19" s="47" t="s">
        <v>336</v>
      </c>
      <c r="X19" s="47"/>
      <c r="Y19" s="47"/>
      <c r="Z19" s="49" t="s">
        <v>131</v>
      </c>
      <c r="AA19" s="47" t="s">
        <v>337</v>
      </c>
      <c r="AB19" s="47"/>
      <c r="AC19" s="144"/>
      <c r="AD19" s="47" t="s">
        <v>131</v>
      </c>
      <c r="AE19" s="47" t="s">
        <v>338</v>
      </c>
      <c r="AF19" s="494"/>
      <c r="AG19" s="310"/>
      <c r="AH19" s="47" t="s">
        <v>131</v>
      </c>
      <c r="AI19" s="47" t="s">
        <v>365</v>
      </c>
      <c r="AJ19" s="494"/>
      <c r="AK19" s="310"/>
    </row>
    <row r="20" spans="2:130" s="495" customFormat="1" x14ac:dyDescent="0.25">
      <c r="B20" s="49" t="s">
        <v>132</v>
      </c>
      <c r="C20" s="47" t="s">
        <v>339</v>
      </c>
      <c r="D20" s="47"/>
      <c r="E20" s="144"/>
      <c r="F20" s="49" t="s">
        <v>132</v>
      </c>
      <c r="G20" s="47" t="s">
        <v>340</v>
      </c>
      <c r="H20" s="47"/>
      <c r="I20" s="144"/>
      <c r="J20" s="47" t="s">
        <v>132</v>
      </c>
      <c r="K20" s="47" t="s">
        <v>341</v>
      </c>
      <c r="L20" s="47"/>
      <c r="M20" s="47"/>
      <c r="N20" s="49" t="s">
        <v>132</v>
      </c>
      <c r="O20" s="47" t="s">
        <v>342</v>
      </c>
      <c r="P20" s="47"/>
      <c r="Q20" s="144"/>
      <c r="R20" s="47" t="s">
        <v>132</v>
      </c>
      <c r="S20" s="47" t="s">
        <v>343</v>
      </c>
      <c r="T20" s="47"/>
      <c r="U20" s="144"/>
      <c r="V20" s="47" t="s">
        <v>132</v>
      </c>
      <c r="W20" s="47" t="s">
        <v>344</v>
      </c>
      <c r="X20" s="47"/>
      <c r="Y20" s="47"/>
      <c r="Z20" s="49" t="s">
        <v>132</v>
      </c>
      <c r="AA20" s="47" t="s">
        <v>287</v>
      </c>
      <c r="AB20" s="47"/>
      <c r="AC20" s="144"/>
      <c r="AD20" s="47" t="s">
        <v>132</v>
      </c>
      <c r="AE20" s="47" t="s">
        <v>345</v>
      </c>
      <c r="AF20" s="494"/>
      <c r="AG20" s="310"/>
      <c r="AH20" s="47" t="s">
        <v>132</v>
      </c>
      <c r="AI20" s="47" t="s">
        <v>366</v>
      </c>
      <c r="AJ20" s="494"/>
      <c r="AK20" s="310"/>
    </row>
    <row r="21" spans="2:130" x14ac:dyDescent="0.25">
      <c r="B21" s="10"/>
      <c r="C21" s="11"/>
      <c r="D21" s="53"/>
      <c r="E21" s="18"/>
      <c r="F21" s="10"/>
      <c r="G21" s="11"/>
      <c r="H21" s="53"/>
      <c r="I21" s="18"/>
      <c r="J21" s="11"/>
      <c r="K21" s="11"/>
      <c r="L21" s="53"/>
      <c r="M21" s="11"/>
      <c r="N21" s="10"/>
      <c r="O21" s="11"/>
      <c r="P21" s="11"/>
      <c r="Q21" s="18"/>
      <c r="R21" s="11"/>
      <c r="S21" s="11"/>
      <c r="T21" s="11"/>
      <c r="U21" s="18"/>
      <c r="V21" s="11"/>
      <c r="W21" s="11"/>
      <c r="X21" s="11"/>
      <c r="Y21" s="11"/>
      <c r="Z21" s="10"/>
      <c r="AA21" s="11"/>
      <c r="AB21" s="11"/>
      <c r="AC21" s="18"/>
      <c r="AD21" s="11"/>
      <c r="AE21" s="11"/>
      <c r="AF21" s="11"/>
      <c r="AG21" s="18"/>
      <c r="AH21" s="11"/>
      <c r="AI21" s="11"/>
      <c r="AJ21" s="11"/>
      <c r="AK21" s="18"/>
    </row>
    <row r="22" spans="2:130" x14ac:dyDescent="0.25">
      <c r="B22" s="5"/>
      <c r="C22" s="2"/>
      <c r="D22" s="2"/>
      <c r="E22" s="2"/>
      <c r="F22" s="5"/>
      <c r="G22" s="2"/>
      <c r="H22" s="2"/>
      <c r="I22" s="4"/>
      <c r="J22" s="2"/>
      <c r="K22" s="2"/>
      <c r="L22" s="2"/>
      <c r="M22" s="2"/>
      <c r="N22" s="5"/>
      <c r="O22" s="2"/>
      <c r="P22" s="2"/>
      <c r="Q22" s="4"/>
      <c r="R22" s="2"/>
      <c r="S22" s="2"/>
      <c r="T22" s="2"/>
      <c r="U22" s="4"/>
      <c r="V22" s="2"/>
      <c r="W22" s="2"/>
      <c r="X22" s="2"/>
      <c r="Y22" s="2"/>
      <c r="Z22" s="5"/>
      <c r="AA22" s="2"/>
      <c r="AB22" s="2"/>
      <c r="AC22" s="4"/>
      <c r="AD22" s="2"/>
      <c r="AE22" s="2"/>
      <c r="AF22" s="2"/>
      <c r="AG22" s="4"/>
      <c r="AH22" s="2"/>
      <c r="AI22" s="2"/>
      <c r="AJ22" s="2"/>
      <c r="AK22" s="4"/>
    </row>
    <row r="23" spans="2:130" x14ac:dyDescent="0.25">
      <c r="B23" s="5"/>
      <c r="C23" s="2"/>
      <c r="D23" s="2"/>
      <c r="E23" s="4"/>
      <c r="F23" s="5"/>
      <c r="G23" s="2"/>
      <c r="H23" s="2"/>
      <c r="I23" s="4"/>
      <c r="J23" s="2"/>
      <c r="K23" s="2"/>
      <c r="L23" s="2"/>
      <c r="M23" s="2"/>
      <c r="N23" s="5"/>
      <c r="O23" s="2"/>
      <c r="P23" s="2"/>
      <c r="Q23" s="4"/>
      <c r="R23" s="2"/>
      <c r="S23" s="2"/>
      <c r="T23" s="2"/>
      <c r="U23" s="4"/>
      <c r="V23" s="2"/>
      <c r="W23" s="2"/>
      <c r="X23" s="2"/>
      <c r="Y23" s="2"/>
      <c r="Z23" s="5"/>
      <c r="AA23" s="2"/>
      <c r="AB23" s="2"/>
      <c r="AC23" s="4"/>
      <c r="AD23" s="2"/>
      <c r="AE23" s="2"/>
      <c r="AF23" s="2"/>
      <c r="AG23" s="4"/>
      <c r="AH23" s="2"/>
      <c r="AI23" s="2"/>
      <c r="AJ23" s="2"/>
      <c r="AK23" s="4"/>
    </row>
    <row r="24" spans="2:130" x14ac:dyDescent="0.25">
      <c r="B24" s="5"/>
      <c r="C24" s="58" t="s">
        <v>0</v>
      </c>
      <c r="D24" s="58">
        <v>42064</v>
      </c>
      <c r="E24" s="52">
        <v>42094</v>
      </c>
      <c r="F24" s="5"/>
      <c r="G24" s="58" t="s">
        <v>0</v>
      </c>
      <c r="H24" s="58">
        <f>$D$24</f>
        <v>42064</v>
      </c>
      <c r="I24" s="52">
        <f>$E$24</f>
        <v>42094</v>
      </c>
      <c r="J24" s="2"/>
      <c r="K24" s="58" t="s">
        <v>0</v>
      </c>
      <c r="L24" s="58">
        <f>$D$24</f>
        <v>42064</v>
      </c>
      <c r="M24" s="58">
        <f>$E$24</f>
        <v>42094</v>
      </c>
      <c r="N24" s="5"/>
      <c r="O24" s="58" t="s">
        <v>0</v>
      </c>
      <c r="P24" s="58">
        <f>$D$24</f>
        <v>42064</v>
      </c>
      <c r="Q24" s="52">
        <f>$E$24</f>
        <v>42094</v>
      </c>
      <c r="R24" s="2"/>
      <c r="S24" s="58" t="s">
        <v>0</v>
      </c>
      <c r="T24" s="58">
        <f>$D$24</f>
        <v>42064</v>
      </c>
      <c r="U24" s="52">
        <f>$E$24</f>
        <v>42094</v>
      </c>
      <c r="V24" s="2"/>
      <c r="W24" s="58" t="s">
        <v>0</v>
      </c>
      <c r="X24" s="58">
        <f>$D$24</f>
        <v>42064</v>
      </c>
      <c r="Y24" s="58">
        <f>$E$24</f>
        <v>42094</v>
      </c>
      <c r="Z24" s="5"/>
      <c r="AA24" s="58" t="s">
        <v>0</v>
      </c>
      <c r="AB24" s="58">
        <f>$D$24</f>
        <v>42064</v>
      </c>
      <c r="AC24" s="52">
        <f>$E$24</f>
        <v>42094</v>
      </c>
      <c r="AD24" s="2"/>
      <c r="AE24" s="58" t="s">
        <v>0</v>
      </c>
      <c r="AF24" s="58">
        <f>$D$24</f>
        <v>42064</v>
      </c>
      <c r="AG24" s="52">
        <f>$E$24</f>
        <v>42094</v>
      </c>
      <c r="AH24" s="2"/>
      <c r="AI24" s="58" t="s">
        <v>0</v>
      </c>
      <c r="AJ24" s="58">
        <f>$D$24</f>
        <v>42064</v>
      </c>
      <c r="AK24" s="52">
        <f>$E$24</f>
        <v>42094</v>
      </c>
    </row>
    <row r="25" spans="2:130" x14ac:dyDescent="0.25">
      <c r="B25" s="5" t="str">
        <f>C7</f>
        <v>EC1214328 Govt</v>
      </c>
      <c r="C25" s="58" t="e">
        <f ca="1">_xll.BDH(B25,$C$24,$D$24,$E$24)</f>
        <v>#NAME?</v>
      </c>
      <c r="D25" s="2"/>
      <c r="E25" s="2"/>
      <c r="F25" s="5" t="str">
        <f>G7</f>
        <v>EC3958609 Govt</v>
      </c>
      <c r="G25" s="58" t="e">
        <f ca="1">_xll.BDH(F25,$C$24,$D$24,$E$24)</f>
        <v>#NAME?</v>
      </c>
      <c r="H25" s="2"/>
      <c r="I25" s="4"/>
      <c r="J25" s="2" t="str">
        <f>K7</f>
        <v>EC9351387 Govt</v>
      </c>
      <c r="K25" s="58" t="e">
        <f ca="1">_xll.BDH(J25,$C$24,$D$24,$E$24,"cols=2;rows=22")</f>
        <v>#NAME?</v>
      </c>
      <c r="L25" s="57">
        <v>3.516</v>
      </c>
      <c r="M25" s="2"/>
      <c r="N25" s="5" t="str">
        <f>O7</f>
        <v>ED9034833 Govt</v>
      </c>
      <c r="O25" s="58" t="e">
        <f ca="1">_xll.BDH(N25,$C$24,$D$24,$E$24,"cols=2;rows=22")</f>
        <v>#NAME?</v>
      </c>
      <c r="P25" s="2">
        <v>3.1960000000000002</v>
      </c>
      <c r="Q25" s="4"/>
      <c r="R25" s="2" t="str">
        <f>S7</f>
        <v>EI4195646 Govt</v>
      </c>
      <c r="S25" s="58" t="e">
        <f ca="1">_xll.BDH(R25,$C$24,$D$24,$E$24,"cols=2;rows=22")</f>
        <v>#NAME?</v>
      </c>
      <c r="T25" s="2">
        <v>3.2069999999999999</v>
      </c>
      <c r="U25" s="4"/>
      <c r="V25" s="2" t="str">
        <f>W7</f>
        <v>EJ6281665 Govt</v>
      </c>
      <c r="W25" s="58" t="e">
        <f ca="1">_xll.BDH(V25,$C$24,$D$24,$E$24,"cols=2;rows=22")</f>
        <v>#NAME?</v>
      </c>
      <c r="X25" s="2">
        <v>3.238</v>
      </c>
      <c r="Y25" s="2"/>
      <c r="Z25" s="5" t="str">
        <f>AA7</f>
        <v>EH8190017 Govt</v>
      </c>
      <c r="AA25" s="58" t="e">
        <f ca="1">_xll.BDH(Z25,$C$24,$D$24,$E$24,"cols=2;rows=22")</f>
        <v>#NAME?</v>
      </c>
      <c r="AB25" s="2">
        <v>3.2770000000000001</v>
      </c>
      <c r="AC25" s="4"/>
      <c r="AD25" s="2" t="str">
        <f>AE7</f>
        <v>EI7035203 Govt</v>
      </c>
      <c r="AE25" s="58" t="e">
        <f ca="1">_xll.BDH(AD25,$C$24,$D$24,$E$24,"cols=2;rows=22")</f>
        <v>#NAME?</v>
      </c>
      <c r="AF25" s="2">
        <v>3.3149999999999999</v>
      </c>
      <c r="AG25" s="4"/>
      <c r="AH25" s="2" t="str">
        <f>AI7</f>
        <v>EK3508679 Govt</v>
      </c>
      <c r="AI25" s="58" t="e">
        <f ca="1">_xll.BDH(AH25,$C$24,$D$24,$E$24,"cols=2;rows=22")</f>
        <v>#NAME?</v>
      </c>
      <c r="AJ25" s="2">
        <v>3.383</v>
      </c>
      <c r="AK25" s="4"/>
    </row>
    <row r="26" spans="2:130" x14ac:dyDescent="0.25">
      <c r="B26" s="5"/>
      <c r="C26" s="58"/>
      <c r="D26" s="2"/>
      <c r="E26" s="2"/>
      <c r="F26" s="5"/>
      <c r="G26" s="58"/>
      <c r="H26" s="2"/>
      <c r="I26" s="4"/>
      <c r="J26" s="2"/>
      <c r="K26" s="58">
        <v>42066</v>
      </c>
      <c r="L26" s="57">
        <v>3.5289999999999999</v>
      </c>
      <c r="M26" s="2"/>
      <c r="N26" s="5"/>
      <c r="O26" s="58">
        <v>42066</v>
      </c>
      <c r="P26" s="2">
        <v>3.2</v>
      </c>
      <c r="Q26" s="4"/>
      <c r="R26" s="2"/>
      <c r="S26" s="58">
        <v>42066</v>
      </c>
      <c r="T26" s="2">
        <v>3.2069999999999999</v>
      </c>
      <c r="U26" s="4"/>
      <c r="V26" s="2"/>
      <c r="W26" s="58">
        <v>42066</v>
      </c>
      <c r="X26" s="2">
        <v>3.2309999999999999</v>
      </c>
      <c r="Y26" s="2"/>
      <c r="Z26" s="5"/>
      <c r="AA26" s="58">
        <v>42066</v>
      </c>
      <c r="AB26" s="2">
        <v>3.274</v>
      </c>
      <c r="AC26" s="4"/>
      <c r="AD26" s="2"/>
      <c r="AE26" s="58">
        <v>42066</v>
      </c>
      <c r="AF26" s="2">
        <v>3.3170000000000002</v>
      </c>
      <c r="AG26" s="4"/>
      <c r="AH26" s="2"/>
      <c r="AI26" s="58">
        <v>42066</v>
      </c>
      <c r="AJ26" s="2">
        <v>3.3959999999999999</v>
      </c>
      <c r="AK26" s="4"/>
    </row>
    <row r="27" spans="2:130" x14ac:dyDescent="0.25">
      <c r="B27" s="5"/>
      <c r="C27" s="58"/>
      <c r="D27" s="2"/>
      <c r="E27" s="2"/>
      <c r="F27" s="5"/>
      <c r="G27" s="58"/>
      <c r="H27" s="2"/>
      <c r="I27" s="4"/>
      <c r="J27" s="2"/>
      <c r="K27" s="58">
        <v>42067</v>
      </c>
      <c r="L27" s="57">
        <v>3.5329999999999999</v>
      </c>
      <c r="M27" s="2"/>
      <c r="N27" s="5"/>
      <c r="O27" s="58">
        <v>42067</v>
      </c>
      <c r="P27" s="2">
        <v>3.2410000000000001</v>
      </c>
      <c r="Q27" s="4"/>
      <c r="R27" s="2"/>
      <c r="S27" s="58">
        <v>42067</v>
      </c>
      <c r="T27" s="2">
        <v>3.2549999999999999</v>
      </c>
      <c r="U27" s="4"/>
      <c r="V27" s="2"/>
      <c r="W27" s="58">
        <v>42067</v>
      </c>
      <c r="X27" s="2">
        <v>3.2949999999999999</v>
      </c>
      <c r="Y27" s="2"/>
      <c r="Z27" s="5"/>
      <c r="AA27" s="58">
        <v>42067</v>
      </c>
      <c r="AB27" s="2">
        <v>3.3410000000000002</v>
      </c>
      <c r="AC27" s="4"/>
      <c r="AD27" s="2"/>
      <c r="AE27" s="58">
        <v>42067</v>
      </c>
      <c r="AF27" s="2">
        <v>3.3929999999999998</v>
      </c>
      <c r="AG27" s="4"/>
      <c r="AH27" s="2"/>
      <c r="AI27" s="58">
        <v>42067</v>
      </c>
      <c r="AJ27" s="2">
        <v>3.472</v>
      </c>
      <c r="AK27" s="4"/>
    </row>
    <row r="28" spans="2:130" x14ac:dyDescent="0.25">
      <c r="B28" s="5"/>
      <c r="C28" s="58"/>
      <c r="D28" s="2"/>
      <c r="E28" s="2"/>
      <c r="F28" s="5"/>
      <c r="G28" s="58"/>
      <c r="H28" s="2"/>
      <c r="I28" s="4"/>
      <c r="J28" s="2"/>
      <c r="K28" s="58">
        <v>42068</v>
      </c>
      <c r="L28" s="57">
        <v>3.5049999999999999</v>
      </c>
      <c r="M28" s="2"/>
      <c r="N28" s="5"/>
      <c r="O28" s="58">
        <v>42068</v>
      </c>
      <c r="P28" s="2">
        <v>3.2330000000000001</v>
      </c>
      <c r="Q28" s="4"/>
      <c r="R28" s="2"/>
      <c r="S28" s="58">
        <v>42068</v>
      </c>
      <c r="T28" s="2">
        <v>3.2480000000000002</v>
      </c>
      <c r="U28" s="4"/>
      <c r="V28" s="2"/>
      <c r="W28" s="58">
        <v>42068</v>
      </c>
      <c r="X28" s="2">
        <v>3.298</v>
      </c>
      <c r="Y28" s="2"/>
      <c r="Z28" s="5"/>
      <c r="AA28" s="58">
        <v>42068</v>
      </c>
      <c r="AB28" s="2">
        <v>3.3439999999999999</v>
      </c>
      <c r="AC28" s="4"/>
      <c r="AD28" s="2"/>
      <c r="AE28" s="58">
        <v>42068</v>
      </c>
      <c r="AF28" s="2">
        <v>3.395</v>
      </c>
      <c r="AG28" s="4"/>
      <c r="AH28" s="2"/>
      <c r="AI28" s="58">
        <v>42068</v>
      </c>
      <c r="AJ28" s="2">
        <v>3.468</v>
      </c>
      <c r="AK28" s="4"/>
    </row>
    <row r="29" spans="2:130" x14ac:dyDescent="0.25">
      <c r="B29" s="5"/>
      <c r="C29" s="58"/>
      <c r="D29" s="2"/>
      <c r="E29" s="58"/>
      <c r="F29" s="5"/>
      <c r="G29" s="58"/>
      <c r="H29" s="2"/>
      <c r="I29" s="52"/>
      <c r="J29" s="2"/>
      <c r="K29" s="58">
        <v>42069</v>
      </c>
      <c r="L29" s="57">
        <v>3.508</v>
      </c>
      <c r="M29" s="58"/>
      <c r="N29" s="5"/>
      <c r="O29" s="58">
        <v>42069</v>
      </c>
      <c r="P29" s="2">
        <v>3.222</v>
      </c>
      <c r="Q29" s="52"/>
      <c r="R29" s="2"/>
      <c r="S29" s="58">
        <v>42069</v>
      </c>
      <c r="T29" s="2">
        <v>3.24</v>
      </c>
      <c r="U29" s="52"/>
      <c r="V29" s="2"/>
      <c r="W29" s="58">
        <v>42069</v>
      </c>
      <c r="X29" s="2">
        <v>3.2890000000000001</v>
      </c>
      <c r="Y29" s="58"/>
      <c r="Z29" s="5"/>
      <c r="AA29" s="58">
        <v>42069</v>
      </c>
      <c r="AB29" s="2">
        <v>3.3380000000000001</v>
      </c>
      <c r="AC29" s="52"/>
      <c r="AD29" s="2"/>
      <c r="AE29" s="58">
        <v>42069</v>
      </c>
      <c r="AF29" s="2">
        <v>3.3879999999999999</v>
      </c>
      <c r="AG29" s="52"/>
      <c r="AH29" s="2"/>
      <c r="AI29" s="58">
        <v>42069</v>
      </c>
      <c r="AJ29" s="2">
        <v>3.4620000000000002</v>
      </c>
      <c r="AK29" s="52"/>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row>
    <row r="30" spans="2:130" x14ac:dyDescent="0.25">
      <c r="B30" s="5"/>
      <c r="C30" s="58"/>
      <c r="D30" s="2"/>
      <c r="E30" s="2"/>
      <c r="F30" s="5"/>
      <c r="G30" s="58"/>
      <c r="H30" s="2"/>
      <c r="I30" s="4"/>
      <c r="J30" s="2"/>
      <c r="K30" s="58">
        <v>42072</v>
      </c>
      <c r="L30" s="57">
        <v>3.5310000000000001</v>
      </c>
      <c r="M30" s="2"/>
      <c r="N30" s="5"/>
      <c r="O30" s="58">
        <v>42072</v>
      </c>
      <c r="P30" s="2">
        <v>3.3029999999999999</v>
      </c>
      <c r="Q30" s="4"/>
      <c r="R30" s="2"/>
      <c r="S30" s="58">
        <v>42072</v>
      </c>
      <c r="T30" s="2">
        <v>3.319</v>
      </c>
      <c r="U30" s="4"/>
      <c r="V30" s="2"/>
      <c r="W30" s="58">
        <v>42072</v>
      </c>
      <c r="X30" s="2">
        <v>3.3660000000000001</v>
      </c>
      <c r="Y30" s="2"/>
      <c r="Z30" s="5"/>
      <c r="AA30" s="58">
        <v>42072</v>
      </c>
      <c r="AB30" s="2">
        <v>3.4220000000000002</v>
      </c>
      <c r="AC30" s="4"/>
      <c r="AD30" s="2"/>
      <c r="AE30" s="58">
        <v>42072</v>
      </c>
      <c r="AF30" s="2">
        <v>3.48</v>
      </c>
      <c r="AG30" s="4"/>
      <c r="AH30" s="2"/>
      <c r="AI30" s="58">
        <v>42072</v>
      </c>
      <c r="AJ30" s="2">
        <v>3.55</v>
      </c>
      <c r="AK30" s="4"/>
    </row>
    <row r="31" spans="2:130" x14ac:dyDescent="0.25">
      <c r="B31" s="5"/>
      <c r="C31" s="58"/>
      <c r="D31" s="2"/>
      <c r="E31" s="2"/>
      <c r="F31" s="5"/>
      <c r="G31" s="58"/>
      <c r="H31" s="2"/>
      <c r="I31" s="4"/>
      <c r="J31" s="2"/>
      <c r="K31" s="58">
        <v>42073</v>
      </c>
      <c r="L31" s="57">
        <v>3.5089999999999999</v>
      </c>
      <c r="M31" s="2"/>
      <c r="N31" s="5"/>
      <c r="O31" s="58">
        <v>42073</v>
      </c>
      <c r="P31" s="2">
        <v>3.274</v>
      </c>
      <c r="Q31" s="4"/>
      <c r="R31" s="2"/>
      <c r="S31" s="58">
        <v>42073</v>
      </c>
      <c r="T31" s="2">
        <v>3.2970000000000002</v>
      </c>
      <c r="U31" s="4"/>
      <c r="V31" s="2"/>
      <c r="W31" s="58">
        <v>42073</v>
      </c>
      <c r="X31" s="2">
        <v>3.3620000000000001</v>
      </c>
      <c r="Y31" s="2"/>
      <c r="Z31" s="5"/>
      <c r="AA31" s="58">
        <v>42073</v>
      </c>
      <c r="AB31" s="2">
        <v>3.403</v>
      </c>
      <c r="AC31" s="4"/>
      <c r="AD31" s="2"/>
      <c r="AE31" s="58">
        <v>42073</v>
      </c>
      <c r="AF31" s="2">
        <v>3.4630000000000001</v>
      </c>
      <c r="AG31" s="4"/>
      <c r="AH31" s="2"/>
      <c r="AI31" s="58">
        <v>42073</v>
      </c>
      <c r="AJ31" s="2">
        <v>3.5489999999999999</v>
      </c>
      <c r="AK31" s="4"/>
    </row>
    <row r="32" spans="2:130" x14ac:dyDescent="0.25">
      <c r="B32" s="5"/>
      <c r="C32" s="58"/>
      <c r="D32" s="2"/>
      <c r="E32" s="2"/>
      <c r="F32" s="5"/>
      <c r="G32" s="58"/>
      <c r="H32" s="2"/>
      <c r="I32" s="4"/>
      <c r="J32" s="2"/>
      <c r="K32" s="58">
        <v>42074</v>
      </c>
      <c r="L32" s="57">
        <v>3.5049999999999999</v>
      </c>
      <c r="M32" s="2"/>
      <c r="N32" s="5"/>
      <c r="O32" s="58">
        <v>42074</v>
      </c>
      <c r="P32" s="2">
        <v>3.2029999999999998</v>
      </c>
      <c r="Q32" s="4"/>
      <c r="R32" s="2"/>
      <c r="S32" s="58">
        <v>42074</v>
      </c>
      <c r="T32" s="2">
        <v>3.2290000000000001</v>
      </c>
      <c r="U32" s="4"/>
      <c r="V32" s="2"/>
      <c r="W32" s="58">
        <v>42074</v>
      </c>
      <c r="X32" s="2">
        <v>3.3</v>
      </c>
      <c r="Y32" s="2"/>
      <c r="Z32" s="5"/>
      <c r="AA32" s="58">
        <v>42074</v>
      </c>
      <c r="AB32" s="2">
        <v>3.339</v>
      </c>
      <c r="AC32" s="4"/>
      <c r="AD32" s="2"/>
      <c r="AE32" s="58">
        <v>42074</v>
      </c>
      <c r="AF32" s="2">
        <v>3.4050000000000002</v>
      </c>
      <c r="AG32" s="4"/>
      <c r="AH32" s="2"/>
      <c r="AI32" s="58">
        <v>42074</v>
      </c>
      <c r="AJ32" s="2">
        <v>3.4929999999999999</v>
      </c>
      <c r="AK32" s="4"/>
    </row>
    <row r="33" spans="2:130" x14ac:dyDescent="0.25">
      <c r="B33" s="5"/>
      <c r="C33" s="58"/>
      <c r="D33" s="2"/>
      <c r="E33" s="58"/>
      <c r="F33" s="5"/>
      <c r="G33" s="58"/>
      <c r="H33" s="2"/>
      <c r="I33" s="52"/>
      <c r="J33" s="2"/>
      <c r="K33" s="58">
        <v>42075</v>
      </c>
      <c r="L33" s="57">
        <v>3.5259999999999998</v>
      </c>
      <c r="M33" s="58"/>
      <c r="N33" s="5"/>
      <c r="O33" s="58">
        <v>42075</v>
      </c>
      <c r="P33" s="2">
        <v>3.1880000000000002</v>
      </c>
      <c r="Q33" s="52"/>
      <c r="R33" s="2"/>
      <c r="S33" s="58">
        <v>42075</v>
      </c>
      <c r="T33" s="2">
        <v>3.21</v>
      </c>
      <c r="U33" s="52"/>
      <c r="V33" s="2"/>
      <c r="W33" s="58">
        <v>42075</v>
      </c>
      <c r="X33" s="2">
        <v>3.2720000000000002</v>
      </c>
      <c r="Y33" s="58"/>
      <c r="Z33" s="5"/>
      <c r="AA33" s="58">
        <v>42075</v>
      </c>
      <c r="AB33" s="2">
        <v>3.3170000000000002</v>
      </c>
      <c r="AC33" s="52"/>
      <c r="AD33" s="2"/>
      <c r="AE33" s="58">
        <v>42075</v>
      </c>
      <c r="AF33" s="2">
        <v>3.3810000000000002</v>
      </c>
      <c r="AG33" s="52"/>
      <c r="AH33" s="2"/>
      <c r="AI33" s="58">
        <v>42075</v>
      </c>
      <c r="AJ33" s="2">
        <v>3.4699999999999998</v>
      </c>
      <c r="AK33" s="52"/>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row>
    <row r="34" spans="2:130" x14ac:dyDescent="0.25">
      <c r="B34" s="5"/>
      <c r="C34" s="58"/>
      <c r="D34" s="2"/>
      <c r="E34" s="2"/>
      <c r="F34" s="5"/>
      <c r="G34" s="58"/>
      <c r="H34" s="2"/>
      <c r="I34" s="4"/>
      <c r="J34" s="2"/>
      <c r="K34" s="58">
        <v>42076</v>
      </c>
      <c r="L34" s="57">
        <v>3.5209999999999999</v>
      </c>
      <c r="M34" s="2"/>
      <c r="N34" s="5"/>
      <c r="O34" s="58">
        <v>42076</v>
      </c>
      <c r="P34" s="2">
        <v>3.21</v>
      </c>
      <c r="Q34" s="4"/>
      <c r="R34" s="2"/>
      <c r="S34" s="58">
        <v>42076</v>
      </c>
      <c r="T34" s="2">
        <v>3.2330000000000001</v>
      </c>
      <c r="U34" s="4"/>
      <c r="V34" s="2"/>
      <c r="W34" s="58">
        <v>42076</v>
      </c>
      <c r="X34" s="2">
        <v>3.2949999999999999</v>
      </c>
      <c r="Y34" s="2"/>
      <c r="Z34" s="5"/>
      <c r="AA34" s="58">
        <v>42076</v>
      </c>
      <c r="AB34" s="2">
        <v>3.339</v>
      </c>
      <c r="AC34" s="4"/>
      <c r="AD34" s="2"/>
      <c r="AE34" s="58">
        <v>42076</v>
      </c>
      <c r="AF34" s="2">
        <v>3.403</v>
      </c>
      <c r="AG34" s="4"/>
      <c r="AH34" s="2"/>
      <c r="AI34" s="58">
        <v>42076</v>
      </c>
      <c r="AJ34" s="2">
        <v>3.492</v>
      </c>
      <c r="AK34" s="4"/>
    </row>
    <row r="35" spans="2:130" x14ac:dyDescent="0.25">
      <c r="B35" s="5"/>
      <c r="C35" s="58"/>
      <c r="D35" s="2"/>
      <c r="E35" s="2"/>
      <c r="F35" s="5"/>
      <c r="G35" s="58"/>
      <c r="H35" s="2"/>
      <c r="I35" s="4"/>
      <c r="J35" s="2"/>
      <c r="K35" s="58">
        <v>42079</v>
      </c>
      <c r="L35" s="57">
        <v>3.5110000000000001</v>
      </c>
      <c r="M35" s="2"/>
      <c r="N35" s="5"/>
      <c r="O35" s="58">
        <v>42079</v>
      </c>
      <c r="P35" s="2">
        <v>3.2109999999999999</v>
      </c>
      <c r="Q35" s="4"/>
      <c r="R35" s="2"/>
      <c r="S35" s="58">
        <v>42079</v>
      </c>
      <c r="T35" s="2">
        <v>3.2309999999999999</v>
      </c>
      <c r="U35" s="4"/>
      <c r="V35" s="2"/>
      <c r="W35" s="58">
        <v>42079</v>
      </c>
      <c r="X35" s="2">
        <v>3.286</v>
      </c>
      <c r="Y35" s="2"/>
      <c r="Z35" s="5"/>
      <c r="AA35" s="58">
        <v>42079</v>
      </c>
      <c r="AB35" s="2">
        <v>3.331</v>
      </c>
      <c r="AC35" s="4"/>
      <c r="AD35" s="2"/>
      <c r="AE35" s="58">
        <v>42079</v>
      </c>
      <c r="AF35" s="2">
        <v>3.3959999999999999</v>
      </c>
      <c r="AG35" s="4"/>
      <c r="AH35" s="2"/>
      <c r="AI35" s="58">
        <v>42079</v>
      </c>
      <c r="AJ35" s="2">
        <v>3.4830000000000001</v>
      </c>
      <c r="AK35" s="4"/>
    </row>
    <row r="36" spans="2:130" x14ac:dyDescent="0.25">
      <c r="B36" s="5"/>
      <c r="C36" s="58"/>
      <c r="D36" s="2"/>
      <c r="E36" s="2"/>
      <c r="F36" s="5"/>
      <c r="G36" s="58"/>
      <c r="H36" s="2"/>
      <c r="I36" s="4"/>
      <c r="J36" s="2"/>
      <c r="K36" s="58">
        <v>42080</v>
      </c>
      <c r="L36" s="57">
        <v>3.5110000000000001</v>
      </c>
      <c r="M36" s="2"/>
      <c r="N36" s="5"/>
      <c r="O36" s="58">
        <v>42080</v>
      </c>
      <c r="P36" s="2">
        <v>3.1819999999999999</v>
      </c>
      <c r="Q36" s="4"/>
      <c r="R36" s="2"/>
      <c r="S36" s="58">
        <v>42080</v>
      </c>
      <c r="T36" s="2">
        <v>3.1920000000000002</v>
      </c>
      <c r="U36" s="4"/>
      <c r="V36" s="2"/>
      <c r="W36" s="58">
        <v>42080</v>
      </c>
      <c r="X36" s="2">
        <v>3.2530000000000001</v>
      </c>
      <c r="Y36" s="2"/>
      <c r="Z36" s="5"/>
      <c r="AA36" s="58">
        <v>42080</v>
      </c>
      <c r="AB36" s="2">
        <v>3.282</v>
      </c>
      <c r="AC36" s="4"/>
      <c r="AD36" s="2"/>
      <c r="AE36" s="58">
        <v>42080</v>
      </c>
      <c r="AF36" s="2">
        <v>3.351</v>
      </c>
      <c r="AG36" s="4"/>
      <c r="AH36" s="2"/>
      <c r="AI36" s="58">
        <v>42080</v>
      </c>
      <c r="AJ36" s="2">
        <v>3.4420000000000002</v>
      </c>
      <c r="AK36" s="4"/>
    </row>
    <row r="37" spans="2:130" x14ac:dyDescent="0.25">
      <c r="B37" s="5"/>
      <c r="C37" s="58"/>
      <c r="D37" s="2"/>
      <c r="E37" s="58"/>
      <c r="F37" s="5"/>
      <c r="G37" s="58"/>
      <c r="H37" s="2"/>
      <c r="I37" s="52"/>
      <c r="J37" s="2"/>
      <c r="K37" s="58">
        <v>42081</v>
      </c>
      <c r="L37" s="57">
        <v>3.5209999999999999</v>
      </c>
      <c r="M37" s="58"/>
      <c r="N37" s="5"/>
      <c r="O37" s="58">
        <v>42081</v>
      </c>
      <c r="P37" s="2">
        <v>3.1659999999999999</v>
      </c>
      <c r="Q37" s="52"/>
      <c r="R37" s="2"/>
      <c r="S37" s="58">
        <v>42081</v>
      </c>
      <c r="T37" s="2">
        <v>3.1760000000000002</v>
      </c>
      <c r="U37" s="52"/>
      <c r="V37" s="2"/>
      <c r="W37" s="58">
        <v>42081</v>
      </c>
      <c r="X37" s="2">
        <v>3.2250000000000001</v>
      </c>
      <c r="Y37" s="58"/>
      <c r="Z37" s="5"/>
      <c r="AA37" s="58">
        <v>42081</v>
      </c>
      <c r="AB37" s="2">
        <v>3.2560000000000002</v>
      </c>
      <c r="AC37" s="52"/>
      <c r="AD37" s="2"/>
      <c r="AE37" s="58">
        <v>42081</v>
      </c>
      <c r="AF37" s="2">
        <v>3.3260000000000001</v>
      </c>
      <c r="AG37" s="52"/>
      <c r="AH37" s="2"/>
      <c r="AI37" s="58">
        <v>42081</v>
      </c>
      <c r="AJ37" s="2">
        <v>3.4169999999999998</v>
      </c>
      <c r="AK37" s="52"/>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row>
    <row r="38" spans="2:130" x14ac:dyDescent="0.25">
      <c r="B38" s="5"/>
      <c r="C38" s="58"/>
      <c r="D38" s="2"/>
      <c r="E38" s="2"/>
      <c r="F38" s="5"/>
      <c r="G38" s="58"/>
      <c r="H38" s="2"/>
      <c r="I38" s="4"/>
      <c r="J38" s="2"/>
      <c r="K38" s="58">
        <v>42082</v>
      </c>
      <c r="L38" s="57">
        <v>3.5380000000000003</v>
      </c>
      <c r="M38" s="2"/>
      <c r="N38" s="5"/>
      <c r="O38" s="58">
        <v>42082</v>
      </c>
      <c r="P38" s="2">
        <v>3.121</v>
      </c>
      <c r="Q38" s="4"/>
      <c r="R38" s="2"/>
      <c r="S38" s="58">
        <v>42082</v>
      </c>
      <c r="T38" s="2">
        <v>3.133</v>
      </c>
      <c r="U38" s="4"/>
      <c r="V38" s="2"/>
      <c r="W38" s="58">
        <v>42082</v>
      </c>
      <c r="X38" s="2">
        <v>3.165</v>
      </c>
      <c r="Y38" s="2"/>
      <c r="Z38" s="5"/>
      <c r="AA38" s="58">
        <v>42082</v>
      </c>
      <c r="AB38" s="2">
        <v>3.1890000000000001</v>
      </c>
      <c r="AC38" s="4"/>
      <c r="AD38" s="2"/>
      <c r="AE38" s="58">
        <v>42082</v>
      </c>
      <c r="AF38" s="2">
        <v>3.2570000000000001</v>
      </c>
      <c r="AG38" s="4"/>
      <c r="AH38" s="2"/>
      <c r="AI38" s="58">
        <v>42082</v>
      </c>
      <c r="AJ38" s="2">
        <v>3.3370000000000002</v>
      </c>
      <c r="AK38" s="4"/>
    </row>
    <row r="39" spans="2:130" x14ac:dyDescent="0.25">
      <c r="B39" s="5"/>
      <c r="C39" s="58"/>
      <c r="D39" s="2"/>
      <c r="E39" s="2"/>
      <c r="F39" s="5"/>
      <c r="G39" s="58"/>
      <c r="H39" s="2"/>
      <c r="I39" s="4"/>
      <c r="J39" s="2"/>
      <c r="K39" s="58">
        <v>42083</v>
      </c>
      <c r="L39" s="57">
        <v>3.5489999999999999</v>
      </c>
      <c r="M39" s="2"/>
      <c r="N39" s="5"/>
      <c r="O39" s="58">
        <v>42083</v>
      </c>
      <c r="P39" s="2">
        <v>3.1219999999999999</v>
      </c>
      <c r="Q39" s="4"/>
      <c r="R39" s="2"/>
      <c r="S39" s="58">
        <v>42083</v>
      </c>
      <c r="T39" s="2">
        <v>3.1390000000000002</v>
      </c>
      <c r="U39" s="4"/>
      <c r="V39" s="2"/>
      <c r="W39" s="58">
        <v>42083</v>
      </c>
      <c r="X39" s="2">
        <v>3.1749999999999998</v>
      </c>
      <c r="Y39" s="2"/>
      <c r="Z39" s="5"/>
      <c r="AA39" s="58">
        <v>42083</v>
      </c>
      <c r="AB39" s="2">
        <v>3.194</v>
      </c>
      <c r="AC39" s="4"/>
      <c r="AD39" s="2"/>
      <c r="AE39" s="58">
        <v>42083</v>
      </c>
      <c r="AF39" s="2">
        <v>3.266</v>
      </c>
      <c r="AG39" s="4"/>
      <c r="AH39" s="2"/>
      <c r="AI39" s="58">
        <v>42083</v>
      </c>
      <c r="AJ39" s="2">
        <v>3.3540000000000001</v>
      </c>
      <c r="AK39" s="4"/>
    </row>
    <row r="40" spans="2:130" x14ac:dyDescent="0.25">
      <c r="B40" s="5"/>
      <c r="C40" s="58"/>
      <c r="D40" s="2"/>
      <c r="E40" s="2"/>
      <c r="F40" s="5"/>
      <c r="G40" s="58"/>
      <c r="H40" s="2"/>
      <c r="I40" s="4"/>
      <c r="J40" s="2"/>
      <c r="K40" s="58">
        <v>42086</v>
      </c>
      <c r="L40" s="57">
        <v>3.5470000000000002</v>
      </c>
      <c r="M40" s="2"/>
      <c r="N40" s="5"/>
      <c r="O40" s="58">
        <v>42086</v>
      </c>
      <c r="P40" s="2">
        <v>3.1230000000000002</v>
      </c>
      <c r="Q40" s="4"/>
      <c r="R40" s="2"/>
      <c r="S40" s="58">
        <v>42086</v>
      </c>
      <c r="T40" s="2">
        <v>3.137</v>
      </c>
      <c r="U40" s="4"/>
      <c r="V40" s="2"/>
      <c r="W40" s="58">
        <v>42086</v>
      </c>
      <c r="X40" s="2">
        <v>3.1720000000000002</v>
      </c>
      <c r="Y40" s="2"/>
      <c r="Z40" s="5"/>
      <c r="AA40" s="58">
        <v>42086</v>
      </c>
      <c r="AB40" s="2">
        <v>3.194</v>
      </c>
      <c r="AC40" s="4"/>
      <c r="AD40" s="2"/>
      <c r="AE40" s="58">
        <v>42086</v>
      </c>
      <c r="AF40" s="2">
        <v>3.266</v>
      </c>
      <c r="AG40" s="4"/>
      <c r="AH40" s="2"/>
      <c r="AI40" s="58">
        <v>42086</v>
      </c>
      <c r="AJ40" s="2">
        <v>3.3460000000000001</v>
      </c>
      <c r="AK40" s="4"/>
    </row>
    <row r="41" spans="2:130" x14ac:dyDescent="0.25">
      <c r="B41" s="5"/>
      <c r="C41" s="58"/>
      <c r="D41" s="2"/>
      <c r="E41" s="58"/>
      <c r="F41" s="5"/>
      <c r="G41" s="58"/>
      <c r="H41" s="2"/>
      <c r="I41" s="52"/>
      <c r="J41" s="2"/>
      <c r="K41" s="58">
        <v>42087</v>
      </c>
      <c r="L41" s="57">
        <v>3.55</v>
      </c>
      <c r="M41" s="58"/>
      <c r="N41" s="5"/>
      <c r="O41" s="58">
        <v>42087</v>
      </c>
      <c r="P41" s="2">
        <v>3.1110000000000002</v>
      </c>
      <c r="Q41" s="52"/>
      <c r="R41" s="2"/>
      <c r="S41" s="58">
        <v>42087</v>
      </c>
      <c r="T41" s="2">
        <v>3.1240000000000001</v>
      </c>
      <c r="U41" s="52"/>
      <c r="V41" s="2"/>
      <c r="W41" s="58">
        <v>42087</v>
      </c>
      <c r="X41" s="2">
        <v>3.161</v>
      </c>
      <c r="Y41" s="58"/>
      <c r="Z41" s="5"/>
      <c r="AA41" s="58">
        <v>42087</v>
      </c>
      <c r="AB41" s="2">
        <v>3.18</v>
      </c>
      <c r="AC41" s="52"/>
      <c r="AD41" s="2"/>
      <c r="AE41" s="58">
        <v>42087</v>
      </c>
      <c r="AF41" s="2">
        <v>3.254</v>
      </c>
      <c r="AG41" s="52"/>
      <c r="AH41" s="2"/>
      <c r="AI41" s="58">
        <v>42087</v>
      </c>
      <c r="AJ41" s="2">
        <v>3.3439999999999999</v>
      </c>
      <c r="AK41" s="52"/>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row>
    <row r="42" spans="2:130" x14ac:dyDescent="0.25">
      <c r="B42" s="5"/>
      <c r="C42" s="58"/>
      <c r="D42" s="2"/>
      <c r="E42" s="2"/>
      <c r="F42" s="5"/>
      <c r="G42" s="58"/>
      <c r="H42" s="2"/>
      <c r="I42" s="4"/>
      <c r="J42" s="2"/>
      <c r="K42" s="58">
        <v>42088</v>
      </c>
      <c r="L42" s="57">
        <v>3.5470000000000002</v>
      </c>
      <c r="M42" s="2"/>
      <c r="N42" s="5"/>
      <c r="O42" s="58">
        <v>42088</v>
      </c>
      <c r="P42" s="2">
        <v>3.0830000000000002</v>
      </c>
      <c r="Q42" s="4"/>
      <c r="R42" s="2"/>
      <c r="S42" s="58">
        <v>42088</v>
      </c>
      <c r="T42" s="2">
        <v>3.089</v>
      </c>
      <c r="U42" s="4"/>
      <c r="V42" s="2"/>
      <c r="W42" s="58">
        <v>42088</v>
      </c>
      <c r="X42" s="2">
        <v>3.1230000000000002</v>
      </c>
      <c r="Y42" s="2"/>
      <c r="Z42" s="5"/>
      <c r="AA42" s="58">
        <v>42088</v>
      </c>
      <c r="AB42" s="2">
        <v>3.137</v>
      </c>
      <c r="AC42" s="4"/>
      <c r="AD42" s="2"/>
      <c r="AE42" s="58">
        <v>42088</v>
      </c>
      <c r="AF42" s="2">
        <v>3.2069999999999999</v>
      </c>
      <c r="AG42" s="4"/>
      <c r="AH42" s="2"/>
      <c r="AI42" s="58">
        <v>42088</v>
      </c>
      <c r="AJ42" s="2">
        <v>3.286</v>
      </c>
      <c r="AK42" s="4"/>
    </row>
    <row r="43" spans="2:130" x14ac:dyDescent="0.25">
      <c r="B43" s="5"/>
      <c r="C43" s="58"/>
      <c r="D43" s="2"/>
      <c r="E43" s="2"/>
      <c r="F43" s="5"/>
      <c r="G43" s="58"/>
      <c r="H43" s="2"/>
      <c r="I43" s="4"/>
      <c r="J43" s="2"/>
      <c r="K43" s="58">
        <v>42089</v>
      </c>
      <c r="L43" s="57">
        <v>3.532</v>
      </c>
      <c r="M43" s="2"/>
      <c r="N43" s="5"/>
      <c r="O43" s="58">
        <v>42089</v>
      </c>
      <c r="P43" s="2">
        <v>3.101</v>
      </c>
      <c r="Q43" s="4"/>
      <c r="R43" s="2"/>
      <c r="S43" s="58">
        <v>42089</v>
      </c>
      <c r="T43" s="2">
        <v>3.11</v>
      </c>
      <c r="U43" s="4"/>
      <c r="V43" s="2"/>
      <c r="W43" s="58">
        <v>42089</v>
      </c>
      <c r="X43" s="2">
        <v>3.14</v>
      </c>
      <c r="Y43" s="2"/>
      <c r="Z43" s="5"/>
      <c r="AA43" s="58">
        <v>42089</v>
      </c>
      <c r="AB43" s="2">
        <v>3.1480000000000001</v>
      </c>
      <c r="AC43" s="4"/>
      <c r="AD43" s="2"/>
      <c r="AE43" s="58">
        <v>42089</v>
      </c>
      <c r="AF43" s="2">
        <v>3.222</v>
      </c>
      <c r="AG43" s="4"/>
      <c r="AH43" s="2"/>
      <c r="AI43" s="58">
        <v>42089</v>
      </c>
      <c r="AJ43" s="2">
        <v>3.3069999999999999</v>
      </c>
      <c r="AK43" s="4"/>
    </row>
    <row r="44" spans="2:130" x14ac:dyDescent="0.25">
      <c r="B44" s="5"/>
      <c r="C44" s="58"/>
      <c r="D44" s="2"/>
      <c r="E44" s="2"/>
      <c r="F44" s="5"/>
      <c r="G44" s="58"/>
      <c r="H44" s="2"/>
      <c r="I44" s="4"/>
      <c r="J44" s="2"/>
      <c r="K44" s="58">
        <v>42090</v>
      </c>
      <c r="L44" s="57">
        <v>3.56</v>
      </c>
      <c r="M44" s="2"/>
      <c r="N44" s="5"/>
      <c r="O44" s="58">
        <v>42090</v>
      </c>
      <c r="P44" s="2">
        <v>3.165</v>
      </c>
      <c r="Q44" s="4"/>
      <c r="R44" s="2"/>
      <c r="S44" s="58">
        <v>42090</v>
      </c>
      <c r="T44" s="2">
        <v>3.173</v>
      </c>
      <c r="U44" s="4"/>
      <c r="V44" s="2"/>
      <c r="W44" s="58">
        <v>42090</v>
      </c>
      <c r="X44" s="2">
        <v>3.2029999999999998</v>
      </c>
      <c r="Y44" s="2"/>
      <c r="Z44" s="5"/>
      <c r="AA44" s="58">
        <v>42090</v>
      </c>
      <c r="AB44" s="2">
        <v>3.2080000000000002</v>
      </c>
      <c r="AC44" s="4"/>
      <c r="AD44" s="2"/>
      <c r="AE44" s="58">
        <v>42090</v>
      </c>
      <c r="AF44" s="2">
        <v>3.2839999999999998</v>
      </c>
      <c r="AG44" s="4"/>
      <c r="AH44" s="2"/>
      <c r="AI44" s="58">
        <v>42090</v>
      </c>
      <c r="AJ44" s="2">
        <v>3.3730000000000002</v>
      </c>
      <c r="AK44" s="4"/>
    </row>
    <row r="45" spans="2:130" x14ac:dyDescent="0.25">
      <c r="B45" s="5"/>
      <c r="C45" s="58"/>
      <c r="D45" s="2"/>
      <c r="E45" s="2"/>
      <c r="F45" s="5"/>
      <c r="G45" s="58"/>
      <c r="H45" s="2"/>
      <c r="I45" s="4"/>
      <c r="J45" s="2"/>
      <c r="K45" s="58">
        <v>42093</v>
      </c>
      <c r="L45" s="57">
        <v>3.5760000000000001</v>
      </c>
      <c r="M45" s="2"/>
      <c r="N45" s="5"/>
      <c r="O45" s="58">
        <v>42093</v>
      </c>
      <c r="P45" s="2">
        <v>3.15</v>
      </c>
      <c r="Q45" s="4"/>
      <c r="R45" s="2"/>
      <c r="S45" s="58">
        <v>42093</v>
      </c>
      <c r="T45" s="2">
        <v>3.1629999999999998</v>
      </c>
      <c r="U45" s="4"/>
      <c r="V45" s="2"/>
      <c r="W45" s="58">
        <v>42093</v>
      </c>
      <c r="X45" s="2">
        <v>3.2029999999999998</v>
      </c>
      <c r="Y45" s="2"/>
      <c r="Z45" s="5"/>
      <c r="AA45" s="58">
        <v>42093</v>
      </c>
      <c r="AB45" s="2">
        <v>3.2109999999999999</v>
      </c>
      <c r="AC45" s="4"/>
      <c r="AD45" s="2"/>
      <c r="AE45" s="58">
        <v>42093</v>
      </c>
      <c r="AF45" s="2">
        <v>3.282</v>
      </c>
      <c r="AG45" s="4"/>
      <c r="AH45" s="2"/>
      <c r="AI45" s="58">
        <v>42093</v>
      </c>
      <c r="AJ45" s="2">
        <v>3.3639999999999999</v>
      </c>
      <c r="AK45" s="4"/>
    </row>
    <row r="46" spans="2:130" x14ac:dyDescent="0.25">
      <c r="B46" s="5"/>
      <c r="C46" s="58"/>
      <c r="D46" s="2"/>
      <c r="E46" s="2"/>
      <c r="F46" s="5"/>
      <c r="G46" s="58"/>
      <c r="H46" s="2"/>
      <c r="I46" s="4"/>
      <c r="J46" s="2"/>
      <c r="K46" s="58">
        <v>42094</v>
      </c>
      <c r="L46" s="57">
        <v>3.5449999999999999</v>
      </c>
      <c r="M46" s="2"/>
      <c r="N46" s="5"/>
      <c r="O46" s="58">
        <v>42094</v>
      </c>
      <c r="P46" s="2">
        <v>3.13</v>
      </c>
      <c r="Q46" s="4"/>
      <c r="R46" s="2"/>
      <c r="S46" s="58">
        <v>42094</v>
      </c>
      <c r="T46" s="2">
        <v>3.1360000000000001</v>
      </c>
      <c r="U46" s="4"/>
      <c r="V46" s="2"/>
      <c r="W46" s="58">
        <v>42094</v>
      </c>
      <c r="X46" s="2">
        <v>3.1760000000000002</v>
      </c>
      <c r="Y46" s="2"/>
      <c r="Z46" s="5"/>
      <c r="AA46" s="58">
        <v>42094</v>
      </c>
      <c r="AB46" s="2">
        <v>3.1829999999999998</v>
      </c>
      <c r="AC46" s="4"/>
      <c r="AD46" s="2"/>
      <c r="AE46" s="58">
        <v>42094</v>
      </c>
      <c r="AF46" s="2">
        <v>3.254</v>
      </c>
      <c r="AG46" s="4"/>
      <c r="AH46" s="2"/>
      <c r="AI46" s="58">
        <v>42094</v>
      </c>
      <c r="AJ46" s="2">
        <v>3.3439999999999999</v>
      </c>
      <c r="AK46" s="4"/>
    </row>
    <row r="47" spans="2:130" x14ac:dyDescent="0.25">
      <c r="B47" s="5"/>
      <c r="C47" s="2"/>
      <c r="D47" s="2"/>
      <c r="E47" s="2"/>
      <c r="F47" s="5"/>
      <c r="G47" s="58"/>
      <c r="H47" s="2"/>
      <c r="I47" s="4"/>
      <c r="J47" s="2"/>
      <c r="K47" s="58"/>
      <c r="L47" s="2"/>
      <c r="M47" s="2"/>
      <c r="N47" s="5"/>
      <c r="O47" s="58"/>
      <c r="P47" s="2"/>
      <c r="Q47" s="4"/>
      <c r="R47" s="2"/>
      <c r="S47" s="58"/>
      <c r="T47" s="2"/>
      <c r="U47" s="4"/>
      <c r="V47" s="2"/>
      <c r="W47" s="58"/>
      <c r="X47" s="2"/>
      <c r="Y47" s="2"/>
      <c r="Z47" s="5"/>
      <c r="AA47" s="58"/>
      <c r="AB47" s="2"/>
      <c r="AC47" s="4"/>
      <c r="AD47" s="2"/>
      <c r="AE47" s="58"/>
      <c r="AF47" s="2"/>
      <c r="AG47" s="4"/>
      <c r="AH47" s="2"/>
      <c r="AI47" s="58"/>
      <c r="AJ47" s="2"/>
      <c r="AK47" s="4"/>
    </row>
    <row r="48" spans="2:130" x14ac:dyDescent="0.25">
      <c r="B48" s="5"/>
      <c r="C48" s="2"/>
      <c r="D48" s="2"/>
      <c r="E48" s="2"/>
      <c r="F48" s="5"/>
      <c r="G48" s="2"/>
      <c r="H48" s="2"/>
      <c r="I48" s="4"/>
      <c r="J48" s="2"/>
      <c r="K48" s="58"/>
      <c r="L48" s="2"/>
      <c r="M48" s="2"/>
      <c r="N48" s="5"/>
      <c r="O48" s="58"/>
      <c r="P48" s="2"/>
      <c r="Q48" s="4"/>
      <c r="R48" s="2"/>
      <c r="S48" s="58"/>
      <c r="T48" s="2"/>
      <c r="U48" s="4"/>
      <c r="V48" s="2"/>
      <c r="W48" s="58"/>
      <c r="X48" s="2"/>
      <c r="Y48" s="2"/>
      <c r="Z48" s="5"/>
      <c r="AA48" s="58"/>
      <c r="AB48" s="2"/>
      <c r="AC48" s="4"/>
      <c r="AD48" s="2"/>
      <c r="AE48" s="58"/>
      <c r="AF48" s="2"/>
      <c r="AG48" s="4"/>
      <c r="AH48" s="2"/>
      <c r="AI48" s="58"/>
      <c r="AJ48" s="2"/>
      <c r="AK48" s="4"/>
    </row>
    <row r="49" spans="2:37" x14ac:dyDescent="0.25">
      <c r="B49" s="10"/>
      <c r="C49" s="11"/>
      <c r="D49" s="11"/>
      <c r="E49" s="11"/>
      <c r="F49" s="10"/>
      <c r="G49" s="11"/>
      <c r="H49" s="11"/>
      <c r="I49" s="18"/>
      <c r="J49" s="11"/>
      <c r="K49" s="53"/>
      <c r="L49" s="11"/>
      <c r="M49" s="11"/>
      <c r="N49" s="10"/>
      <c r="O49" s="53"/>
      <c r="P49" s="11"/>
      <c r="Q49" s="18"/>
      <c r="R49" s="11"/>
      <c r="S49" s="53"/>
      <c r="T49" s="11"/>
      <c r="U49" s="18"/>
      <c r="V49" s="11"/>
      <c r="W49" s="53"/>
      <c r="X49" s="11"/>
      <c r="Y49" s="11"/>
      <c r="Z49" s="10"/>
      <c r="AA49" s="53"/>
      <c r="AB49" s="11"/>
      <c r="AC49" s="18"/>
      <c r="AD49" s="11"/>
      <c r="AE49" s="53"/>
      <c r="AF49" s="11"/>
      <c r="AG49" s="18"/>
      <c r="AH49" s="11"/>
      <c r="AI49" s="53"/>
      <c r="AJ49" s="11"/>
      <c r="AK49" s="18"/>
    </row>
    <row r="50" spans="2:37" x14ac:dyDescent="0.25">
      <c r="K50" s="231"/>
      <c r="O50" s="231"/>
      <c r="S50" s="64"/>
      <c r="W50" s="64"/>
      <c r="AA50" s="64"/>
      <c r="AE50" s="64"/>
      <c r="AI50" s="231"/>
    </row>
    <row r="51" spans="2:37" x14ac:dyDescent="0.25">
      <c r="D51" s="64"/>
      <c r="K51" s="64"/>
      <c r="L51" s="64"/>
      <c r="O51" s="64"/>
      <c r="S51" s="64"/>
      <c r="W51" s="64"/>
      <c r="AA51" s="64"/>
      <c r="AE51" s="64"/>
    </row>
    <row r="52" spans="2:37" x14ac:dyDescent="0.25">
      <c r="K52" s="64"/>
      <c r="O52" s="64"/>
      <c r="S52" s="64"/>
      <c r="W52" s="64"/>
      <c r="AA52" s="64"/>
      <c r="AE52" s="64"/>
    </row>
    <row r="53" spans="2:37" x14ac:dyDescent="0.25">
      <c r="K53" s="64"/>
      <c r="O53" s="64"/>
      <c r="S53" s="64"/>
      <c r="W53" s="64"/>
      <c r="AA53" s="64"/>
      <c r="AE53" s="64"/>
    </row>
    <row r="54" spans="2:37" x14ac:dyDescent="0.25">
      <c r="K54" s="64"/>
      <c r="O54" s="64"/>
      <c r="S54" s="64"/>
      <c r="W54" s="64"/>
      <c r="AA54" s="64"/>
      <c r="AE54" s="64"/>
    </row>
    <row r="55" spans="2:37" x14ac:dyDescent="0.25">
      <c r="D55" s="64"/>
      <c r="K55" s="64"/>
      <c r="L55" s="64"/>
      <c r="O55" s="64"/>
      <c r="S55" s="64"/>
      <c r="W55" s="64"/>
      <c r="AA55" s="64"/>
      <c r="AE55" s="64"/>
    </row>
    <row r="56" spans="2:37" x14ac:dyDescent="0.25">
      <c r="K56" s="64"/>
      <c r="O56" s="64"/>
      <c r="S56" s="64"/>
      <c r="W56" s="64"/>
      <c r="AA56" s="64"/>
      <c r="AE56" s="64"/>
    </row>
    <row r="57" spans="2:37" x14ac:dyDescent="0.25">
      <c r="K57" s="64"/>
      <c r="O57" s="64"/>
      <c r="S57" s="64"/>
      <c r="W57" s="64"/>
      <c r="AA57" s="64"/>
      <c r="AE57" s="64"/>
    </row>
    <row r="58" spans="2:37" x14ac:dyDescent="0.25">
      <c r="K58" s="64"/>
      <c r="O58" s="64"/>
      <c r="S58" s="64"/>
      <c r="W58" s="64"/>
      <c r="AA58" s="64"/>
      <c r="AE58" s="64"/>
    </row>
    <row r="59" spans="2:37" x14ac:dyDescent="0.25">
      <c r="D59" s="64"/>
      <c r="H59" s="64"/>
      <c r="K59" s="64"/>
      <c r="L59" s="64"/>
      <c r="O59" s="64"/>
      <c r="S59" s="64"/>
      <c r="W59" s="64"/>
      <c r="AA59" s="64"/>
      <c r="AE59" s="64"/>
    </row>
    <row r="60" spans="2:37" x14ac:dyDescent="0.25">
      <c r="K60" s="64"/>
      <c r="O60" s="64"/>
      <c r="S60" s="64"/>
      <c r="W60" s="64"/>
      <c r="AA60" s="64"/>
      <c r="AE60" s="64"/>
    </row>
    <row r="61" spans="2:37" x14ac:dyDescent="0.25">
      <c r="K61" s="64"/>
      <c r="O61" s="64"/>
      <c r="S61" s="64"/>
      <c r="W61" s="64"/>
      <c r="AA61" s="64"/>
      <c r="AE61" s="64"/>
    </row>
    <row r="62" spans="2:37" x14ac:dyDescent="0.25">
      <c r="K62" s="64"/>
      <c r="O62" s="64"/>
      <c r="S62" s="64"/>
      <c r="W62" s="64"/>
      <c r="AA62" s="64"/>
      <c r="AE62" s="64"/>
    </row>
    <row r="63" spans="2:37" x14ac:dyDescent="0.25">
      <c r="D63" s="64"/>
      <c r="H63" s="64"/>
      <c r="K63" s="64"/>
      <c r="L63" s="64"/>
      <c r="O63" s="64"/>
      <c r="S63" s="64"/>
      <c r="W63" s="64"/>
      <c r="AA63" s="64"/>
      <c r="AE63" s="64"/>
    </row>
    <row r="64" spans="2:37" x14ac:dyDescent="0.25">
      <c r="K64" s="64"/>
      <c r="O64" s="64"/>
      <c r="S64" s="64"/>
      <c r="W64" s="64"/>
      <c r="AA64" s="64"/>
      <c r="AE64" s="64"/>
    </row>
    <row r="65" spans="4:31" x14ac:dyDescent="0.25">
      <c r="K65" s="64"/>
      <c r="O65" s="64"/>
      <c r="S65" s="64"/>
      <c r="W65" s="64"/>
      <c r="AA65" s="64"/>
      <c r="AE65" s="64"/>
    </row>
    <row r="66" spans="4:31" x14ac:dyDescent="0.25">
      <c r="K66" s="64"/>
      <c r="O66" s="64"/>
      <c r="S66" s="64"/>
      <c r="W66" s="64"/>
      <c r="AA66" s="64"/>
      <c r="AE66" s="64"/>
    </row>
    <row r="67" spans="4:31" x14ac:dyDescent="0.25">
      <c r="D67" s="64"/>
      <c r="H67" s="64"/>
      <c r="K67" s="64"/>
      <c r="L67" s="64"/>
      <c r="O67" s="64"/>
      <c r="S67" s="64"/>
      <c r="W67" s="64"/>
      <c r="AA67" s="64"/>
      <c r="AE67" s="64"/>
    </row>
    <row r="68" spans="4:31" x14ac:dyDescent="0.25">
      <c r="K68" s="64"/>
      <c r="O68" s="64"/>
      <c r="S68" s="64"/>
      <c r="W68" s="64"/>
      <c r="AA68" s="64"/>
      <c r="AE68" s="64"/>
    </row>
    <row r="69" spans="4:31" x14ac:dyDescent="0.25">
      <c r="K69" s="64"/>
      <c r="O69" s="64"/>
      <c r="S69" s="64"/>
      <c r="W69" s="64"/>
      <c r="AA69" s="64"/>
      <c r="AE69" s="64"/>
    </row>
    <row r="70" spans="4:31" x14ac:dyDescent="0.25">
      <c r="K70" s="64"/>
      <c r="O70" s="64"/>
      <c r="S70" s="64"/>
      <c r="W70" s="64"/>
      <c r="AA70" s="64"/>
      <c r="AE70" s="64"/>
    </row>
    <row r="71" spans="4:31" x14ac:dyDescent="0.25">
      <c r="D71" s="64"/>
      <c r="H71" s="64"/>
      <c r="K71" s="64"/>
      <c r="L71" s="64"/>
      <c r="O71" s="64"/>
      <c r="S71" s="64"/>
      <c r="W71" s="64"/>
      <c r="AA71" s="64"/>
      <c r="AE71" s="64"/>
    </row>
    <row r="72" spans="4:31" x14ac:dyDescent="0.25">
      <c r="K72" s="64"/>
      <c r="O72" s="64"/>
      <c r="S72" s="64"/>
      <c r="AA72" s="64"/>
      <c r="AE72" s="64"/>
    </row>
    <row r="75" spans="4:31" x14ac:dyDescent="0.25">
      <c r="D75" s="64"/>
      <c r="H75" s="64"/>
      <c r="L75" s="64"/>
    </row>
    <row r="79" spans="4:31" x14ac:dyDescent="0.25">
      <c r="D79" s="64"/>
      <c r="H79" s="64"/>
      <c r="L79" s="64"/>
    </row>
    <row r="83" spans="4:130" x14ac:dyDescent="0.25">
      <c r="D83" s="64"/>
      <c r="H83" s="64"/>
      <c r="L83" s="64"/>
    </row>
    <row r="87" spans="4:130" x14ac:dyDescent="0.25">
      <c r="D87" s="64"/>
      <c r="H87" s="64"/>
      <c r="L87" s="64"/>
    </row>
    <row r="91" spans="4:130" x14ac:dyDescent="0.25">
      <c r="D91" s="64"/>
      <c r="H91" s="64"/>
      <c r="L91" s="64"/>
    </row>
    <row r="95" spans="4:130" x14ac:dyDescent="0.25">
      <c r="D95" s="64"/>
      <c r="E95" s="64"/>
      <c r="H95" s="64"/>
      <c r="I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row>
    <row r="99" spans="4:130" x14ac:dyDescent="0.25">
      <c r="D99" s="64"/>
      <c r="E99" s="64"/>
      <c r="H99" s="64"/>
      <c r="I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row>
  </sheetData>
  <phoneticPr fontId="9" type="noConversion"/>
  <pageMargins left="0.7" right="0.7" top="0.75" bottom="0.75" header="0.3" footer="0.3"/>
  <pageSetup paperSize="9"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Cover sheet</vt:lpstr>
      <vt:lpstr>WACC estimate</vt:lpstr>
      <vt:lpstr>RFR and DP</vt:lpstr>
      <vt:lpstr>Debt premium table</vt:lpstr>
      <vt:lpstr>Std error asset beta</vt:lpstr>
      <vt:lpstr>Oxera 5yr beta data</vt:lpstr>
      <vt:lpstr>Oxera 2yr beta data</vt:lpstr>
      <vt:lpstr>Bloomberg data&gt;&gt;</vt:lpstr>
      <vt:lpstr>Govt bond yields</vt:lpstr>
      <vt:lpstr>Corp bond yields</vt:lpstr>
      <vt:lpstr>'Corp bond yields'!Print_Area</vt:lpstr>
      <vt:lpstr>'Govt bond yields'!Print_Area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2015-07-01T01:08:35Z</dcterms:created>
  <dcterms:modified xsi:type="dcterms:W3CDTF">2015-07-01T01:11:38Z</dcterms:modified>
</cp:coreProperties>
</file>