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defaultThemeVersion="124226"/>
  <xr:revisionPtr revIDLastSave="0" documentId="13_ncr:1_{F4FE4D11-2438-4849-A889-F5984D8AAB01}" xr6:coauthVersionLast="36" xr6:coauthVersionMax="43" xr10:uidLastSave="{00000000-0000-0000-0000-000000000000}"/>
  <bookViews>
    <workbookView xWindow="-120" yWindow="-120" windowWidth="29040" windowHeight="15840" tabRatio="796" activeTab="5" xr2:uid="{00000000-000D-0000-FFFF-FFFF00000000}"/>
  </bookViews>
  <sheets>
    <sheet name="Return on Capital Employed" sheetId="26" r:id="rId1"/>
    <sheet name="Bloomberg data &gt;&gt;&gt;" sheetId="42" r:id="rId2"/>
    <sheet name="Comparator sample - Summary" sheetId="10" r:id="rId3"/>
    <sheet name="Comparator sample - Detailed" sheetId="11" r:id="rId4"/>
    <sheet name="International Data" sheetId="34" r:id="rId5"/>
    <sheet name="NZX 50" sheetId="43" r:id="rId6"/>
  </sheets>
  <externalReferences>
    <externalReference r:id="rId7"/>
  </externalReferences>
  <definedNames>
    <definedName name="_xlnm._FilterDatabase" localSheetId="3" hidden="1">'Comparator sample - Detailed'!$B$3:$P$62</definedName>
    <definedName name="new" hidden="1">#REF!</definedName>
    <definedName name="SpreadsheetBuilder_1" localSheetId="5" hidden="1">#REF!</definedName>
    <definedName name="SpreadsheetBuilder_1" hidden="1">#REF!</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854" i="43" l="1"/>
  <c r="J854" i="43"/>
  <c r="M853" i="43"/>
  <c r="L853" i="43"/>
  <c r="K853" i="43"/>
  <c r="J853" i="43"/>
  <c r="I853" i="43"/>
  <c r="H853" i="43"/>
  <c r="G853" i="43"/>
  <c r="F853" i="43"/>
  <c r="E853" i="43"/>
  <c r="D853" i="43"/>
  <c r="K852" i="43"/>
  <c r="J852" i="43"/>
  <c r="G852" i="43"/>
  <c r="G854" i="43" s="1"/>
  <c r="F852" i="43"/>
  <c r="F854" i="43" s="1"/>
  <c r="M851" i="43"/>
  <c r="L851" i="43"/>
  <c r="M852" i="43" s="1"/>
  <c r="K851" i="43"/>
  <c r="L852" i="43" s="1"/>
  <c r="J851" i="43"/>
  <c r="I851" i="43"/>
  <c r="H851" i="43"/>
  <c r="I852" i="43" s="1"/>
  <c r="G851" i="43"/>
  <c r="H852" i="43" s="1"/>
  <c r="F851" i="43"/>
  <c r="E851" i="43"/>
  <c r="D851" i="43"/>
  <c r="K837" i="43"/>
  <c r="F837" i="43"/>
  <c r="M836" i="43"/>
  <c r="L836" i="43"/>
  <c r="K836" i="43"/>
  <c r="J836" i="43"/>
  <c r="I836" i="43"/>
  <c r="H836" i="43"/>
  <c r="G836" i="43"/>
  <c r="F836" i="43"/>
  <c r="E836" i="43"/>
  <c r="D836" i="43"/>
  <c r="K835" i="43"/>
  <c r="J835" i="43"/>
  <c r="J837" i="43" s="1"/>
  <c r="G835" i="43"/>
  <c r="G837" i="43" s="1"/>
  <c r="F835" i="43"/>
  <c r="M834" i="43"/>
  <c r="L834" i="43"/>
  <c r="M835" i="43" s="1"/>
  <c r="K834" i="43"/>
  <c r="J834" i="43"/>
  <c r="I834" i="43"/>
  <c r="H834" i="43"/>
  <c r="I835" i="43" s="1"/>
  <c r="G834" i="43"/>
  <c r="F834" i="43"/>
  <c r="E834" i="43"/>
  <c r="D834" i="43"/>
  <c r="K820" i="43"/>
  <c r="F820" i="43"/>
  <c r="M819" i="43"/>
  <c r="M820" i="43" s="1"/>
  <c r="L819" i="43"/>
  <c r="K819" i="43"/>
  <c r="J819" i="43"/>
  <c r="I819" i="43"/>
  <c r="I820" i="43" s="1"/>
  <c r="H819" i="43"/>
  <c r="G819" i="43"/>
  <c r="F819" i="43"/>
  <c r="E819" i="43"/>
  <c r="D819" i="43"/>
  <c r="K818" i="43"/>
  <c r="J818" i="43"/>
  <c r="J820" i="43" s="1"/>
  <c r="G818" i="43"/>
  <c r="G820" i="43" s="1"/>
  <c r="F818" i="43"/>
  <c r="M817" i="43"/>
  <c r="L817" i="43"/>
  <c r="M818" i="43" s="1"/>
  <c r="K817" i="43"/>
  <c r="L818" i="43" s="1"/>
  <c r="J817" i="43"/>
  <c r="I817" i="43"/>
  <c r="H817" i="43"/>
  <c r="I818" i="43" s="1"/>
  <c r="G817" i="43"/>
  <c r="H818" i="43" s="1"/>
  <c r="F817" i="43"/>
  <c r="E817" i="43"/>
  <c r="D817" i="43"/>
  <c r="K803" i="43"/>
  <c r="M802" i="43"/>
  <c r="M803" i="43" s="1"/>
  <c r="L802" i="43"/>
  <c r="L803" i="43" s="1"/>
  <c r="K802" i="43"/>
  <c r="J802" i="43"/>
  <c r="I802" i="43"/>
  <c r="I803" i="43" s="1"/>
  <c r="H802" i="43"/>
  <c r="H803" i="43" s="1"/>
  <c r="G802" i="43"/>
  <c r="F802" i="43"/>
  <c r="E802" i="43"/>
  <c r="D802" i="43"/>
  <c r="K801" i="43"/>
  <c r="J801" i="43"/>
  <c r="J803" i="43" s="1"/>
  <c r="G801" i="43"/>
  <c r="G803" i="43" s="1"/>
  <c r="F801" i="43"/>
  <c r="F803" i="43" s="1"/>
  <c r="M800" i="43"/>
  <c r="L800" i="43"/>
  <c r="M801" i="43" s="1"/>
  <c r="K800" i="43"/>
  <c r="L801" i="43" s="1"/>
  <c r="J800" i="43"/>
  <c r="I800" i="43"/>
  <c r="H800" i="43"/>
  <c r="I801" i="43" s="1"/>
  <c r="G800" i="43"/>
  <c r="H801" i="43" s="1"/>
  <c r="F800" i="43"/>
  <c r="E800" i="43"/>
  <c r="D800" i="43"/>
  <c r="K786" i="43"/>
  <c r="J786" i="43"/>
  <c r="M785" i="43"/>
  <c r="M786" i="43" s="1"/>
  <c r="L785" i="43"/>
  <c r="L786" i="43" s="1"/>
  <c r="K785" i="43"/>
  <c r="J785" i="43"/>
  <c r="I785" i="43"/>
  <c r="I786" i="43" s="1"/>
  <c r="H785" i="43"/>
  <c r="H786" i="43" s="1"/>
  <c r="G785" i="43"/>
  <c r="F785" i="43"/>
  <c r="E785" i="43"/>
  <c r="D785" i="43"/>
  <c r="K784" i="43"/>
  <c r="J784" i="43"/>
  <c r="G784" i="43"/>
  <c r="G786" i="43" s="1"/>
  <c r="F784" i="43"/>
  <c r="F786" i="43" s="1"/>
  <c r="M783" i="43"/>
  <c r="L783" i="43"/>
  <c r="M784" i="43" s="1"/>
  <c r="K783" i="43"/>
  <c r="L784" i="43" s="1"/>
  <c r="J783" i="43"/>
  <c r="I783" i="43"/>
  <c r="H783" i="43"/>
  <c r="I784" i="43" s="1"/>
  <c r="G783" i="43"/>
  <c r="H784" i="43" s="1"/>
  <c r="F783" i="43"/>
  <c r="E783" i="43"/>
  <c r="D783" i="43"/>
  <c r="K769" i="43"/>
  <c r="F769" i="43"/>
  <c r="M768" i="43"/>
  <c r="L768" i="43"/>
  <c r="K768" i="43"/>
  <c r="J768" i="43"/>
  <c r="I768" i="43"/>
  <c r="H768" i="43"/>
  <c r="G768" i="43"/>
  <c r="F768" i="43"/>
  <c r="E768" i="43"/>
  <c r="D768" i="43"/>
  <c r="K767" i="43"/>
  <c r="J767" i="43"/>
  <c r="J769" i="43" s="1"/>
  <c r="G767" i="43"/>
  <c r="G769" i="43" s="1"/>
  <c r="F767" i="43"/>
  <c r="M766" i="43"/>
  <c r="L766" i="43"/>
  <c r="M767" i="43" s="1"/>
  <c r="K766" i="43"/>
  <c r="J766" i="43"/>
  <c r="I766" i="43"/>
  <c r="H766" i="43"/>
  <c r="I767" i="43" s="1"/>
  <c r="G766" i="43"/>
  <c r="F766" i="43"/>
  <c r="E766" i="43"/>
  <c r="D766" i="43"/>
  <c r="K752" i="43"/>
  <c r="F752" i="43"/>
  <c r="M751" i="43"/>
  <c r="M752" i="43" s="1"/>
  <c r="L751" i="43"/>
  <c r="K751" i="43"/>
  <c r="J751" i="43"/>
  <c r="I751" i="43"/>
  <c r="I752" i="43" s="1"/>
  <c r="H751" i="43"/>
  <c r="G751" i="43"/>
  <c r="F751" i="43"/>
  <c r="E751" i="43"/>
  <c r="D751" i="43"/>
  <c r="K750" i="43"/>
  <c r="J750" i="43"/>
  <c r="J752" i="43" s="1"/>
  <c r="G750" i="43"/>
  <c r="G752" i="43" s="1"/>
  <c r="F750" i="43"/>
  <c r="M749" i="43"/>
  <c r="L749" i="43"/>
  <c r="M750" i="43" s="1"/>
  <c r="K749" i="43"/>
  <c r="L750" i="43" s="1"/>
  <c r="J749" i="43"/>
  <c r="I749" i="43"/>
  <c r="H749" i="43"/>
  <c r="I750" i="43" s="1"/>
  <c r="G749" i="43"/>
  <c r="H750" i="43" s="1"/>
  <c r="F749" i="43"/>
  <c r="E749" i="43"/>
  <c r="D749" i="43"/>
  <c r="K735" i="43"/>
  <c r="M734" i="43"/>
  <c r="M735" i="43" s="1"/>
  <c r="L734" i="43"/>
  <c r="L735" i="43" s="1"/>
  <c r="K734" i="43"/>
  <c r="J734" i="43"/>
  <c r="I734" i="43"/>
  <c r="I735" i="43" s="1"/>
  <c r="H734" i="43"/>
  <c r="H735" i="43" s="1"/>
  <c r="G734" i="43"/>
  <c r="F734" i="43"/>
  <c r="E734" i="43"/>
  <c r="D734" i="43"/>
  <c r="K733" i="43"/>
  <c r="J733" i="43"/>
  <c r="J735" i="43" s="1"/>
  <c r="G733" i="43"/>
  <c r="G735" i="43" s="1"/>
  <c r="F733" i="43"/>
  <c r="F735" i="43" s="1"/>
  <c r="M732" i="43"/>
  <c r="L732" i="43"/>
  <c r="M733" i="43" s="1"/>
  <c r="K732" i="43"/>
  <c r="L733" i="43" s="1"/>
  <c r="J732" i="43"/>
  <c r="I732" i="43"/>
  <c r="H732" i="43"/>
  <c r="I733" i="43" s="1"/>
  <c r="G732" i="43"/>
  <c r="H733" i="43" s="1"/>
  <c r="F732" i="43"/>
  <c r="E732" i="43"/>
  <c r="D732" i="43"/>
  <c r="K718" i="43"/>
  <c r="J718" i="43"/>
  <c r="M717" i="43"/>
  <c r="M718" i="43" s="1"/>
  <c r="L717" i="43"/>
  <c r="L718" i="43" s="1"/>
  <c r="K717" i="43"/>
  <c r="J717" i="43"/>
  <c r="I717" i="43"/>
  <c r="I718" i="43" s="1"/>
  <c r="H717" i="43"/>
  <c r="H718" i="43" s="1"/>
  <c r="G717" i="43"/>
  <c r="F717" i="43"/>
  <c r="E717" i="43"/>
  <c r="D717" i="43"/>
  <c r="K716" i="43"/>
  <c r="J716" i="43"/>
  <c r="G716" i="43"/>
  <c r="G718" i="43" s="1"/>
  <c r="F716" i="43"/>
  <c r="F718" i="43" s="1"/>
  <c r="M715" i="43"/>
  <c r="L715" i="43"/>
  <c r="M716" i="43" s="1"/>
  <c r="K715" i="43"/>
  <c r="L716" i="43" s="1"/>
  <c r="J715" i="43"/>
  <c r="I715" i="43"/>
  <c r="H715" i="43"/>
  <c r="I716" i="43" s="1"/>
  <c r="G715" i="43"/>
  <c r="H716" i="43" s="1"/>
  <c r="F715" i="43"/>
  <c r="E715" i="43"/>
  <c r="D715" i="43"/>
  <c r="K701" i="43"/>
  <c r="F701" i="43"/>
  <c r="M700" i="43"/>
  <c r="L700" i="43"/>
  <c r="K700" i="43"/>
  <c r="J700" i="43"/>
  <c r="I700" i="43"/>
  <c r="H700" i="43"/>
  <c r="G700" i="43"/>
  <c r="F700" i="43"/>
  <c r="E700" i="43"/>
  <c r="D700" i="43"/>
  <c r="K699" i="43"/>
  <c r="J699" i="43"/>
  <c r="J701" i="43" s="1"/>
  <c r="G699" i="43"/>
  <c r="G701" i="43" s="1"/>
  <c r="F699" i="43"/>
  <c r="M698" i="43"/>
  <c r="L698" i="43"/>
  <c r="M699" i="43" s="1"/>
  <c r="K698" i="43"/>
  <c r="J698" i="43"/>
  <c r="I698" i="43"/>
  <c r="H698" i="43"/>
  <c r="I699" i="43" s="1"/>
  <c r="G698" i="43"/>
  <c r="F698" i="43"/>
  <c r="E698" i="43"/>
  <c r="D698" i="43"/>
  <c r="K684" i="43"/>
  <c r="F684" i="43"/>
  <c r="M683" i="43"/>
  <c r="M684" i="43" s="1"/>
  <c r="L683" i="43"/>
  <c r="K683" i="43"/>
  <c r="J683" i="43"/>
  <c r="I683" i="43"/>
  <c r="I684" i="43" s="1"/>
  <c r="H683" i="43"/>
  <c r="G683" i="43"/>
  <c r="F683" i="43"/>
  <c r="E683" i="43"/>
  <c r="D683" i="43"/>
  <c r="K682" i="43"/>
  <c r="J682" i="43"/>
  <c r="J684" i="43" s="1"/>
  <c r="G682" i="43"/>
  <c r="G684" i="43" s="1"/>
  <c r="F682" i="43"/>
  <c r="M681" i="43"/>
  <c r="L681" i="43"/>
  <c r="M682" i="43" s="1"/>
  <c r="K681" i="43"/>
  <c r="L682" i="43" s="1"/>
  <c r="J681" i="43"/>
  <c r="I681" i="43"/>
  <c r="H681" i="43"/>
  <c r="I682" i="43" s="1"/>
  <c r="G681" i="43"/>
  <c r="H682" i="43" s="1"/>
  <c r="F681" i="43"/>
  <c r="E681" i="43"/>
  <c r="D681" i="43"/>
  <c r="K667" i="43"/>
  <c r="M666" i="43"/>
  <c r="M667" i="43" s="1"/>
  <c r="L666" i="43"/>
  <c r="L667" i="43" s="1"/>
  <c r="K666" i="43"/>
  <c r="J666" i="43"/>
  <c r="I666" i="43"/>
  <c r="I667" i="43" s="1"/>
  <c r="H666" i="43"/>
  <c r="H667" i="43" s="1"/>
  <c r="G666" i="43"/>
  <c r="F666" i="43"/>
  <c r="E666" i="43"/>
  <c r="D666" i="43"/>
  <c r="K665" i="43"/>
  <c r="J665" i="43"/>
  <c r="J667" i="43" s="1"/>
  <c r="G665" i="43"/>
  <c r="G667" i="43" s="1"/>
  <c r="F665" i="43"/>
  <c r="F667" i="43" s="1"/>
  <c r="M664" i="43"/>
  <c r="L664" i="43"/>
  <c r="M665" i="43" s="1"/>
  <c r="K664" i="43"/>
  <c r="L665" i="43" s="1"/>
  <c r="J664" i="43"/>
  <c r="I664" i="43"/>
  <c r="H664" i="43"/>
  <c r="I665" i="43" s="1"/>
  <c r="G664" i="43"/>
  <c r="H665" i="43" s="1"/>
  <c r="F664" i="43"/>
  <c r="E664" i="43"/>
  <c r="D664" i="43"/>
  <c r="K650" i="43"/>
  <c r="J650" i="43"/>
  <c r="M649" i="43"/>
  <c r="L649" i="43"/>
  <c r="K649" i="43"/>
  <c r="J649" i="43"/>
  <c r="I649" i="43"/>
  <c r="H649" i="43"/>
  <c r="G649" i="43"/>
  <c r="F649" i="43"/>
  <c r="E649" i="43"/>
  <c r="D649" i="43"/>
  <c r="J648" i="43"/>
  <c r="M647" i="43"/>
  <c r="L647" i="43"/>
  <c r="M648" i="43" s="1"/>
  <c r="K647" i="43"/>
  <c r="J647" i="43"/>
  <c r="K648" i="43" s="1"/>
  <c r="I647" i="43"/>
  <c r="H647" i="43"/>
  <c r="I648" i="43" s="1"/>
  <c r="G647" i="43"/>
  <c r="F647" i="43"/>
  <c r="G648" i="43" s="1"/>
  <c r="G650" i="43" s="1"/>
  <c r="E647" i="43"/>
  <c r="D647" i="43"/>
  <c r="I633" i="43"/>
  <c r="M632" i="43"/>
  <c r="L632" i="43"/>
  <c r="K632" i="43"/>
  <c r="J632" i="43"/>
  <c r="I632" i="43"/>
  <c r="H632" i="43"/>
  <c r="H633" i="43" s="1"/>
  <c r="G632" i="43"/>
  <c r="F632" i="43"/>
  <c r="E632" i="43"/>
  <c r="D632" i="43"/>
  <c r="M631" i="43"/>
  <c r="M633" i="43" s="1"/>
  <c r="H631" i="43"/>
  <c r="F631" i="43"/>
  <c r="M630" i="43"/>
  <c r="L630" i="43"/>
  <c r="L631" i="43" s="1"/>
  <c r="K630" i="43"/>
  <c r="J630" i="43"/>
  <c r="K631" i="43" s="1"/>
  <c r="I630" i="43"/>
  <c r="H630" i="43"/>
  <c r="I631" i="43" s="1"/>
  <c r="G630" i="43"/>
  <c r="F630" i="43"/>
  <c r="G631" i="43" s="1"/>
  <c r="E630" i="43"/>
  <c r="D630" i="43"/>
  <c r="I616" i="43"/>
  <c r="M615" i="43"/>
  <c r="L615" i="43"/>
  <c r="K615" i="43"/>
  <c r="K616" i="43" s="1"/>
  <c r="J615" i="43"/>
  <c r="I615" i="43"/>
  <c r="H615" i="43"/>
  <c r="H616" i="43" s="1"/>
  <c r="G615" i="43"/>
  <c r="G616" i="43" s="1"/>
  <c r="F615" i="43"/>
  <c r="E615" i="43"/>
  <c r="D615" i="43"/>
  <c r="M614" i="43"/>
  <c r="M616" i="43" s="1"/>
  <c r="H614" i="43"/>
  <c r="F614" i="43"/>
  <c r="M613" i="43"/>
  <c r="L613" i="43"/>
  <c r="L614" i="43" s="1"/>
  <c r="K613" i="43"/>
  <c r="J613" i="43"/>
  <c r="K614" i="43" s="1"/>
  <c r="I613" i="43"/>
  <c r="H613" i="43"/>
  <c r="I614" i="43" s="1"/>
  <c r="G613" i="43"/>
  <c r="F613" i="43"/>
  <c r="G614" i="43" s="1"/>
  <c r="E613" i="43"/>
  <c r="D613" i="43"/>
  <c r="I599" i="43"/>
  <c r="M598" i="43"/>
  <c r="L598" i="43"/>
  <c r="K598" i="43"/>
  <c r="K599" i="43" s="1"/>
  <c r="J598" i="43"/>
  <c r="I598" i="43"/>
  <c r="H598" i="43"/>
  <c r="H599" i="43" s="1"/>
  <c r="G598" i="43"/>
  <c r="G599" i="43" s="1"/>
  <c r="F598" i="43"/>
  <c r="E598" i="43"/>
  <c r="D598" i="43"/>
  <c r="M597" i="43"/>
  <c r="M599" i="43" s="1"/>
  <c r="H597" i="43"/>
  <c r="F597" i="43"/>
  <c r="M596" i="43"/>
  <c r="L596" i="43"/>
  <c r="L597" i="43" s="1"/>
  <c r="K596" i="43"/>
  <c r="J596" i="43"/>
  <c r="K597" i="43" s="1"/>
  <c r="I596" i="43"/>
  <c r="H596" i="43"/>
  <c r="I597" i="43" s="1"/>
  <c r="G596" i="43"/>
  <c r="F596" i="43"/>
  <c r="G597" i="43" s="1"/>
  <c r="E596" i="43"/>
  <c r="D596" i="43"/>
  <c r="I582" i="43"/>
  <c r="M581" i="43"/>
  <c r="L581" i="43"/>
  <c r="K581" i="43"/>
  <c r="K582" i="43" s="1"/>
  <c r="J581" i="43"/>
  <c r="I581" i="43"/>
  <c r="H581" i="43"/>
  <c r="H582" i="43" s="1"/>
  <c r="G581" i="43"/>
  <c r="G582" i="43" s="1"/>
  <c r="F581" i="43"/>
  <c r="E581" i="43"/>
  <c r="D581" i="43"/>
  <c r="M580" i="43"/>
  <c r="M582" i="43" s="1"/>
  <c r="H580" i="43"/>
  <c r="F580" i="43"/>
  <c r="M579" i="43"/>
  <c r="L579" i="43"/>
  <c r="L580" i="43" s="1"/>
  <c r="K579" i="43"/>
  <c r="J579" i="43"/>
  <c r="K580" i="43" s="1"/>
  <c r="I579" i="43"/>
  <c r="H579" i="43"/>
  <c r="I580" i="43" s="1"/>
  <c r="G579" i="43"/>
  <c r="F579" i="43"/>
  <c r="G580" i="43" s="1"/>
  <c r="E579" i="43"/>
  <c r="D579" i="43"/>
  <c r="I565" i="43"/>
  <c r="M564" i="43"/>
  <c r="L564" i="43"/>
  <c r="K564" i="43"/>
  <c r="K565" i="43" s="1"/>
  <c r="J564" i="43"/>
  <c r="I564" i="43"/>
  <c r="H564" i="43"/>
  <c r="H565" i="43" s="1"/>
  <c r="G564" i="43"/>
  <c r="G565" i="43" s="1"/>
  <c r="F564" i="43"/>
  <c r="E564" i="43"/>
  <c r="D564" i="43"/>
  <c r="M563" i="43"/>
  <c r="M565" i="43" s="1"/>
  <c r="H563" i="43"/>
  <c r="F563" i="43"/>
  <c r="M562" i="43"/>
  <c r="L562" i="43"/>
  <c r="L563" i="43" s="1"/>
  <c r="K562" i="43"/>
  <c r="J562" i="43"/>
  <c r="K563" i="43" s="1"/>
  <c r="I562" i="43"/>
  <c r="H562" i="43"/>
  <c r="I563" i="43" s="1"/>
  <c r="G562" i="43"/>
  <c r="F562" i="43"/>
  <c r="G563" i="43" s="1"/>
  <c r="E562" i="43"/>
  <c r="D562" i="43"/>
  <c r="I548" i="43"/>
  <c r="M547" i="43"/>
  <c r="L547" i="43"/>
  <c r="K547" i="43"/>
  <c r="K548" i="43" s="1"/>
  <c r="J547" i="43"/>
  <c r="I547" i="43"/>
  <c r="H547" i="43"/>
  <c r="H548" i="43" s="1"/>
  <c r="G547" i="43"/>
  <c r="G548" i="43" s="1"/>
  <c r="F547" i="43"/>
  <c r="E547" i="43"/>
  <c r="D547" i="43"/>
  <c r="M546" i="43"/>
  <c r="M548" i="43" s="1"/>
  <c r="H546" i="43"/>
  <c r="F546" i="43"/>
  <c r="M545" i="43"/>
  <c r="L545" i="43"/>
  <c r="L546" i="43" s="1"/>
  <c r="K545" i="43"/>
  <c r="J545" i="43"/>
  <c r="K546" i="43" s="1"/>
  <c r="I545" i="43"/>
  <c r="H545" i="43"/>
  <c r="I546" i="43" s="1"/>
  <c r="G545" i="43"/>
  <c r="F545" i="43"/>
  <c r="G546" i="43" s="1"/>
  <c r="E545" i="43"/>
  <c r="D545" i="43"/>
  <c r="I531" i="43"/>
  <c r="M530" i="43"/>
  <c r="L530" i="43"/>
  <c r="K530" i="43"/>
  <c r="K531" i="43" s="1"/>
  <c r="J530" i="43"/>
  <c r="I530" i="43"/>
  <c r="H530" i="43"/>
  <c r="H531" i="43" s="1"/>
  <c r="G530" i="43"/>
  <c r="G531" i="43" s="1"/>
  <c r="F530" i="43"/>
  <c r="E530" i="43"/>
  <c r="D530" i="43"/>
  <c r="M529" i="43"/>
  <c r="M531" i="43" s="1"/>
  <c r="H529" i="43"/>
  <c r="F529" i="43"/>
  <c r="M528" i="43"/>
  <c r="L528" i="43"/>
  <c r="L529" i="43" s="1"/>
  <c r="K528" i="43"/>
  <c r="J528" i="43"/>
  <c r="K529" i="43" s="1"/>
  <c r="I528" i="43"/>
  <c r="H528" i="43"/>
  <c r="I529" i="43" s="1"/>
  <c r="G528" i="43"/>
  <c r="F528" i="43"/>
  <c r="G529" i="43" s="1"/>
  <c r="E528" i="43"/>
  <c r="D528" i="43"/>
  <c r="I514" i="43"/>
  <c r="M513" i="43"/>
  <c r="L513" i="43"/>
  <c r="K513" i="43"/>
  <c r="K514" i="43" s="1"/>
  <c r="J513" i="43"/>
  <c r="I513" i="43"/>
  <c r="H513" i="43"/>
  <c r="H514" i="43" s="1"/>
  <c r="G513" i="43"/>
  <c r="G514" i="43" s="1"/>
  <c r="F513" i="43"/>
  <c r="E513" i="43"/>
  <c r="D513" i="43"/>
  <c r="M512" i="43"/>
  <c r="M514" i="43" s="1"/>
  <c r="H512" i="43"/>
  <c r="F512" i="43"/>
  <c r="M511" i="43"/>
  <c r="L511" i="43"/>
  <c r="L512" i="43" s="1"/>
  <c r="K511" i="43"/>
  <c r="J511" i="43"/>
  <c r="K512" i="43" s="1"/>
  <c r="I511" i="43"/>
  <c r="H511" i="43"/>
  <c r="I512" i="43" s="1"/>
  <c r="G511" i="43"/>
  <c r="F511" i="43"/>
  <c r="G512" i="43" s="1"/>
  <c r="E511" i="43"/>
  <c r="D511" i="43"/>
  <c r="I497" i="43"/>
  <c r="M496" i="43"/>
  <c r="L496" i="43"/>
  <c r="K496" i="43"/>
  <c r="K497" i="43" s="1"/>
  <c r="J496" i="43"/>
  <c r="I496" i="43"/>
  <c r="H496" i="43"/>
  <c r="H497" i="43" s="1"/>
  <c r="G496" i="43"/>
  <c r="G497" i="43" s="1"/>
  <c r="F496" i="43"/>
  <c r="E496" i="43"/>
  <c r="D496" i="43"/>
  <c r="M495" i="43"/>
  <c r="M497" i="43" s="1"/>
  <c r="H495" i="43"/>
  <c r="F495" i="43"/>
  <c r="M494" i="43"/>
  <c r="L494" i="43"/>
  <c r="L495" i="43" s="1"/>
  <c r="K494" i="43"/>
  <c r="J494" i="43"/>
  <c r="K495" i="43" s="1"/>
  <c r="I494" i="43"/>
  <c r="H494" i="43"/>
  <c r="I495" i="43" s="1"/>
  <c r="G494" i="43"/>
  <c r="F494" i="43"/>
  <c r="G495" i="43" s="1"/>
  <c r="E494" i="43"/>
  <c r="D494" i="43"/>
  <c r="I480" i="43"/>
  <c r="M479" i="43"/>
  <c r="L479" i="43"/>
  <c r="K479" i="43"/>
  <c r="K480" i="43" s="1"/>
  <c r="J479" i="43"/>
  <c r="I479" i="43"/>
  <c r="H479" i="43"/>
  <c r="H480" i="43" s="1"/>
  <c r="G479" i="43"/>
  <c r="G480" i="43" s="1"/>
  <c r="F479" i="43"/>
  <c r="E479" i="43"/>
  <c r="D479" i="43"/>
  <c r="M478" i="43"/>
  <c r="M480" i="43" s="1"/>
  <c r="H478" i="43"/>
  <c r="F478" i="43"/>
  <c r="M477" i="43"/>
  <c r="L477" i="43"/>
  <c r="L478" i="43" s="1"/>
  <c r="K477" i="43"/>
  <c r="J477" i="43"/>
  <c r="K478" i="43" s="1"/>
  <c r="I477" i="43"/>
  <c r="H477" i="43"/>
  <c r="I478" i="43" s="1"/>
  <c r="G477" i="43"/>
  <c r="F477" i="43"/>
  <c r="G478" i="43" s="1"/>
  <c r="E477" i="43"/>
  <c r="D477" i="43"/>
  <c r="I463" i="43"/>
  <c r="M462" i="43"/>
  <c r="L462" i="43"/>
  <c r="K462" i="43"/>
  <c r="K463" i="43" s="1"/>
  <c r="J462" i="43"/>
  <c r="I462" i="43"/>
  <c r="H462" i="43"/>
  <c r="H463" i="43" s="1"/>
  <c r="G462" i="43"/>
  <c r="G463" i="43" s="1"/>
  <c r="F462" i="43"/>
  <c r="E462" i="43"/>
  <c r="D462" i="43"/>
  <c r="M461" i="43"/>
  <c r="M463" i="43" s="1"/>
  <c r="H461" i="43"/>
  <c r="F461" i="43"/>
  <c r="M460" i="43"/>
  <c r="L460" i="43"/>
  <c r="L461" i="43" s="1"/>
  <c r="K460" i="43"/>
  <c r="J460" i="43"/>
  <c r="K461" i="43" s="1"/>
  <c r="I460" i="43"/>
  <c r="H460" i="43"/>
  <c r="I461" i="43" s="1"/>
  <c r="G460" i="43"/>
  <c r="F460" i="43"/>
  <c r="G461" i="43" s="1"/>
  <c r="E460" i="43"/>
  <c r="D460" i="43"/>
  <c r="I446" i="43"/>
  <c r="M445" i="43"/>
  <c r="L445" i="43"/>
  <c r="K445" i="43"/>
  <c r="K446" i="43" s="1"/>
  <c r="J445" i="43"/>
  <c r="I445" i="43"/>
  <c r="H445" i="43"/>
  <c r="H446" i="43" s="1"/>
  <c r="G445" i="43"/>
  <c r="G446" i="43" s="1"/>
  <c r="F445" i="43"/>
  <c r="E445" i="43"/>
  <c r="D445" i="43"/>
  <c r="M444" i="43"/>
  <c r="M446" i="43" s="1"/>
  <c r="H444" i="43"/>
  <c r="F444" i="43"/>
  <c r="M443" i="43"/>
  <c r="L443" i="43"/>
  <c r="L444" i="43" s="1"/>
  <c r="K443" i="43"/>
  <c r="J443" i="43"/>
  <c r="K444" i="43" s="1"/>
  <c r="I443" i="43"/>
  <c r="H443" i="43"/>
  <c r="I444" i="43" s="1"/>
  <c r="G443" i="43"/>
  <c r="F443" i="43"/>
  <c r="G444" i="43" s="1"/>
  <c r="E443" i="43"/>
  <c r="D443" i="43"/>
  <c r="I429" i="43"/>
  <c r="M428" i="43"/>
  <c r="L428" i="43"/>
  <c r="K428" i="43"/>
  <c r="K429" i="43" s="1"/>
  <c r="J428" i="43"/>
  <c r="I428" i="43"/>
  <c r="H428" i="43"/>
  <c r="H429" i="43" s="1"/>
  <c r="G428" i="43"/>
  <c r="G429" i="43" s="1"/>
  <c r="F428" i="43"/>
  <c r="E428" i="43"/>
  <c r="D428" i="43"/>
  <c r="M427" i="43"/>
  <c r="M429" i="43" s="1"/>
  <c r="H427" i="43"/>
  <c r="F427" i="43"/>
  <c r="M426" i="43"/>
  <c r="L426" i="43"/>
  <c r="L427" i="43" s="1"/>
  <c r="K426" i="43"/>
  <c r="J426" i="43"/>
  <c r="K427" i="43" s="1"/>
  <c r="I426" i="43"/>
  <c r="H426" i="43"/>
  <c r="I427" i="43" s="1"/>
  <c r="G426" i="43"/>
  <c r="F426" i="43"/>
  <c r="G427" i="43" s="1"/>
  <c r="E426" i="43"/>
  <c r="D426" i="43"/>
  <c r="I412" i="43"/>
  <c r="M411" i="43"/>
  <c r="L411" i="43"/>
  <c r="K411" i="43"/>
  <c r="K412" i="43" s="1"/>
  <c r="J411" i="43"/>
  <c r="I411" i="43"/>
  <c r="H411" i="43"/>
  <c r="H412" i="43" s="1"/>
  <c r="G411" i="43"/>
  <c r="G412" i="43" s="1"/>
  <c r="F411" i="43"/>
  <c r="E411" i="43"/>
  <c r="D411" i="43"/>
  <c r="M410" i="43"/>
  <c r="M412" i="43" s="1"/>
  <c r="H410" i="43"/>
  <c r="F410" i="43"/>
  <c r="M409" i="43"/>
  <c r="L409" i="43"/>
  <c r="L410" i="43" s="1"/>
  <c r="K409" i="43"/>
  <c r="J409" i="43"/>
  <c r="K410" i="43" s="1"/>
  <c r="I409" i="43"/>
  <c r="H409" i="43"/>
  <c r="I410" i="43" s="1"/>
  <c r="G409" i="43"/>
  <c r="F409" i="43"/>
  <c r="G410" i="43" s="1"/>
  <c r="E409" i="43"/>
  <c r="D409" i="43"/>
  <c r="I395" i="43"/>
  <c r="M394" i="43"/>
  <c r="L394" i="43"/>
  <c r="K394" i="43"/>
  <c r="K395" i="43" s="1"/>
  <c r="J394" i="43"/>
  <c r="I394" i="43"/>
  <c r="H394" i="43"/>
  <c r="H395" i="43" s="1"/>
  <c r="G394" i="43"/>
  <c r="G395" i="43" s="1"/>
  <c r="F394" i="43"/>
  <c r="E394" i="43"/>
  <c r="D394" i="43"/>
  <c r="M393" i="43"/>
  <c r="M395" i="43" s="1"/>
  <c r="H393" i="43"/>
  <c r="F393" i="43"/>
  <c r="M392" i="43"/>
  <c r="L392" i="43"/>
  <c r="L393" i="43" s="1"/>
  <c r="K392" i="43"/>
  <c r="J392" i="43"/>
  <c r="K393" i="43" s="1"/>
  <c r="I392" i="43"/>
  <c r="H392" i="43"/>
  <c r="I393" i="43" s="1"/>
  <c r="G392" i="43"/>
  <c r="F392" i="43"/>
  <c r="G393" i="43" s="1"/>
  <c r="E392" i="43"/>
  <c r="D392" i="43"/>
  <c r="I378" i="43"/>
  <c r="M377" i="43"/>
  <c r="L377" i="43"/>
  <c r="K377" i="43"/>
  <c r="K378" i="43" s="1"/>
  <c r="J377" i="43"/>
  <c r="I377" i="43"/>
  <c r="H377" i="43"/>
  <c r="H378" i="43" s="1"/>
  <c r="G377" i="43"/>
  <c r="G378" i="43" s="1"/>
  <c r="F377" i="43"/>
  <c r="E377" i="43"/>
  <c r="D377" i="43"/>
  <c r="M376" i="43"/>
  <c r="M378" i="43" s="1"/>
  <c r="H376" i="43"/>
  <c r="F376" i="43"/>
  <c r="M375" i="43"/>
  <c r="L375" i="43"/>
  <c r="L376" i="43" s="1"/>
  <c r="K375" i="43"/>
  <c r="J375" i="43"/>
  <c r="K376" i="43" s="1"/>
  <c r="I375" i="43"/>
  <c r="H375" i="43"/>
  <c r="I376" i="43" s="1"/>
  <c r="G375" i="43"/>
  <c r="F375" i="43"/>
  <c r="G376" i="43" s="1"/>
  <c r="E375" i="43"/>
  <c r="D375" i="43"/>
  <c r="I361" i="43"/>
  <c r="M360" i="43"/>
  <c r="L360" i="43"/>
  <c r="K360" i="43"/>
  <c r="K361" i="43" s="1"/>
  <c r="J360" i="43"/>
  <c r="I360" i="43"/>
  <c r="H360" i="43"/>
  <c r="H361" i="43" s="1"/>
  <c r="G360" i="43"/>
  <c r="G361" i="43" s="1"/>
  <c r="F360" i="43"/>
  <c r="E360" i="43"/>
  <c r="D360" i="43"/>
  <c r="M359" i="43"/>
  <c r="M361" i="43" s="1"/>
  <c r="H359" i="43"/>
  <c r="F359" i="43"/>
  <c r="M358" i="43"/>
  <c r="L358" i="43"/>
  <c r="L359" i="43" s="1"/>
  <c r="K358" i="43"/>
  <c r="J358" i="43"/>
  <c r="K359" i="43" s="1"/>
  <c r="I358" i="43"/>
  <c r="H358" i="43"/>
  <c r="I359" i="43" s="1"/>
  <c r="G358" i="43"/>
  <c r="F358" i="43"/>
  <c r="G359" i="43" s="1"/>
  <c r="E358" i="43"/>
  <c r="D358" i="43"/>
  <c r="I344" i="43"/>
  <c r="M343" i="43"/>
  <c r="L343" i="43"/>
  <c r="K343" i="43"/>
  <c r="K344" i="43" s="1"/>
  <c r="J343" i="43"/>
  <c r="I343" i="43"/>
  <c r="H343" i="43"/>
  <c r="H344" i="43" s="1"/>
  <c r="G343" i="43"/>
  <c r="G344" i="43" s="1"/>
  <c r="F343" i="43"/>
  <c r="E343" i="43"/>
  <c r="D343" i="43"/>
  <c r="M342" i="43"/>
  <c r="M344" i="43" s="1"/>
  <c r="H342" i="43"/>
  <c r="F342" i="43"/>
  <c r="M341" i="43"/>
  <c r="L341" i="43"/>
  <c r="L342" i="43" s="1"/>
  <c r="K341" i="43"/>
  <c r="J341" i="43"/>
  <c r="K342" i="43" s="1"/>
  <c r="I341" i="43"/>
  <c r="H341" i="43"/>
  <c r="I342" i="43" s="1"/>
  <c r="G341" i="43"/>
  <c r="F341" i="43"/>
  <c r="G342" i="43" s="1"/>
  <c r="E341" i="43"/>
  <c r="D341" i="43"/>
  <c r="I327" i="43"/>
  <c r="M326" i="43"/>
  <c r="L326" i="43"/>
  <c r="K326" i="43"/>
  <c r="K327" i="43" s="1"/>
  <c r="J326" i="43"/>
  <c r="I326" i="43"/>
  <c r="H326" i="43"/>
  <c r="H327" i="43" s="1"/>
  <c r="G326" i="43"/>
  <c r="G327" i="43" s="1"/>
  <c r="F326" i="43"/>
  <c r="E326" i="43"/>
  <c r="D326" i="43"/>
  <c r="M325" i="43"/>
  <c r="M327" i="43" s="1"/>
  <c r="H325" i="43"/>
  <c r="F325" i="43"/>
  <c r="M324" i="43"/>
  <c r="L324" i="43"/>
  <c r="L325" i="43" s="1"/>
  <c r="K324" i="43"/>
  <c r="J324" i="43"/>
  <c r="K325" i="43" s="1"/>
  <c r="I324" i="43"/>
  <c r="H324" i="43"/>
  <c r="I325" i="43" s="1"/>
  <c r="G324" i="43"/>
  <c r="F324" i="43"/>
  <c r="G325" i="43" s="1"/>
  <c r="E324" i="43"/>
  <c r="D324" i="43"/>
  <c r="I310" i="43"/>
  <c r="M309" i="43"/>
  <c r="L309" i="43"/>
  <c r="K309" i="43"/>
  <c r="K310" i="43" s="1"/>
  <c r="J309" i="43"/>
  <c r="I309" i="43"/>
  <c r="H309" i="43"/>
  <c r="H310" i="43" s="1"/>
  <c r="G309" i="43"/>
  <c r="G310" i="43" s="1"/>
  <c r="F309" i="43"/>
  <c r="E309" i="43"/>
  <c r="D309" i="43"/>
  <c r="M308" i="43"/>
  <c r="M310" i="43" s="1"/>
  <c r="H308" i="43"/>
  <c r="F308" i="43"/>
  <c r="M307" i="43"/>
  <c r="L307" i="43"/>
  <c r="L308" i="43" s="1"/>
  <c r="K307" i="43"/>
  <c r="J307" i="43"/>
  <c r="K308" i="43" s="1"/>
  <c r="I307" i="43"/>
  <c r="H307" i="43"/>
  <c r="I308" i="43" s="1"/>
  <c r="G307" i="43"/>
  <c r="F307" i="43"/>
  <c r="G308" i="43" s="1"/>
  <c r="E307" i="43"/>
  <c r="D307" i="43"/>
  <c r="I293" i="43"/>
  <c r="M292" i="43"/>
  <c r="L292" i="43"/>
  <c r="K292" i="43"/>
  <c r="K293" i="43" s="1"/>
  <c r="J292" i="43"/>
  <c r="I292" i="43"/>
  <c r="H292" i="43"/>
  <c r="H293" i="43" s="1"/>
  <c r="G292" i="43"/>
  <c r="G293" i="43" s="1"/>
  <c r="F292" i="43"/>
  <c r="E292" i="43"/>
  <c r="D292" i="43"/>
  <c r="M291" i="43"/>
  <c r="M293" i="43" s="1"/>
  <c r="H291" i="43"/>
  <c r="F291" i="43"/>
  <c r="M290" i="43"/>
  <c r="L290" i="43"/>
  <c r="L291" i="43" s="1"/>
  <c r="K290" i="43"/>
  <c r="J290" i="43"/>
  <c r="K291" i="43" s="1"/>
  <c r="I290" i="43"/>
  <c r="H290" i="43"/>
  <c r="I291" i="43" s="1"/>
  <c r="G290" i="43"/>
  <c r="F290" i="43"/>
  <c r="G291" i="43" s="1"/>
  <c r="E290" i="43"/>
  <c r="D290" i="43"/>
  <c r="I276" i="43"/>
  <c r="M275" i="43"/>
  <c r="L275" i="43"/>
  <c r="K275" i="43"/>
  <c r="K276" i="43" s="1"/>
  <c r="J275" i="43"/>
  <c r="I275" i="43"/>
  <c r="H275" i="43"/>
  <c r="H276" i="43" s="1"/>
  <c r="G275" i="43"/>
  <c r="G276" i="43" s="1"/>
  <c r="F275" i="43"/>
  <c r="E275" i="43"/>
  <c r="D275" i="43"/>
  <c r="M274" i="43"/>
  <c r="M276" i="43" s="1"/>
  <c r="H274" i="43"/>
  <c r="F274" i="43"/>
  <c r="M273" i="43"/>
  <c r="L273" i="43"/>
  <c r="L274" i="43" s="1"/>
  <c r="K273" i="43"/>
  <c r="J273" i="43"/>
  <c r="K274" i="43" s="1"/>
  <c r="I273" i="43"/>
  <c r="H273" i="43"/>
  <c r="I274" i="43" s="1"/>
  <c r="G273" i="43"/>
  <c r="F273" i="43"/>
  <c r="G274" i="43" s="1"/>
  <c r="E273" i="43"/>
  <c r="D273" i="43"/>
  <c r="I259" i="43"/>
  <c r="M258" i="43"/>
  <c r="L258" i="43"/>
  <c r="K258" i="43"/>
  <c r="K259" i="43" s="1"/>
  <c r="J258" i="43"/>
  <c r="I258" i="43"/>
  <c r="H258" i="43"/>
  <c r="H259" i="43" s="1"/>
  <c r="G258" i="43"/>
  <c r="G259" i="43" s="1"/>
  <c r="F258" i="43"/>
  <c r="E258" i="43"/>
  <c r="D258" i="43"/>
  <c r="M257" i="43"/>
  <c r="M259" i="43" s="1"/>
  <c r="H257" i="43"/>
  <c r="F257" i="43"/>
  <c r="M256" i="43"/>
  <c r="L256" i="43"/>
  <c r="L257" i="43" s="1"/>
  <c r="K256" i="43"/>
  <c r="J256" i="43"/>
  <c r="K257" i="43" s="1"/>
  <c r="I256" i="43"/>
  <c r="H256" i="43"/>
  <c r="I257" i="43" s="1"/>
  <c r="G256" i="43"/>
  <c r="F256" i="43"/>
  <c r="G257" i="43" s="1"/>
  <c r="E256" i="43"/>
  <c r="D256" i="43"/>
  <c r="I242" i="43"/>
  <c r="M241" i="43"/>
  <c r="L241" i="43"/>
  <c r="K241" i="43"/>
  <c r="K242" i="43" s="1"/>
  <c r="J241" i="43"/>
  <c r="I241" i="43"/>
  <c r="H241" i="43"/>
  <c r="H242" i="43" s="1"/>
  <c r="G241" i="43"/>
  <c r="G242" i="43" s="1"/>
  <c r="F241" i="43"/>
  <c r="E241" i="43"/>
  <c r="D241" i="43"/>
  <c r="M240" i="43"/>
  <c r="M242" i="43" s="1"/>
  <c r="H240" i="43"/>
  <c r="F240" i="43"/>
  <c r="M239" i="43"/>
  <c r="L239" i="43"/>
  <c r="L240" i="43" s="1"/>
  <c r="K239" i="43"/>
  <c r="J239" i="43"/>
  <c r="K240" i="43" s="1"/>
  <c r="I239" i="43"/>
  <c r="H239" i="43"/>
  <c r="I240" i="43" s="1"/>
  <c r="G239" i="43"/>
  <c r="F239" i="43"/>
  <c r="G240" i="43" s="1"/>
  <c r="E239" i="43"/>
  <c r="D239" i="43"/>
  <c r="I225" i="43"/>
  <c r="M224" i="43"/>
  <c r="L224" i="43"/>
  <c r="K224" i="43"/>
  <c r="K225" i="43" s="1"/>
  <c r="J224" i="43"/>
  <c r="I224" i="43"/>
  <c r="H224" i="43"/>
  <c r="H225" i="43" s="1"/>
  <c r="G224" i="43"/>
  <c r="G225" i="43" s="1"/>
  <c r="F224" i="43"/>
  <c r="E224" i="43"/>
  <c r="D224" i="43"/>
  <c r="M223" i="43"/>
  <c r="M225" i="43" s="1"/>
  <c r="H223" i="43"/>
  <c r="F223" i="43"/>
  <c r="M222" i="43"/>
  <c r="L222" i="43"/>
  <c r="L223" i="43" s="1"/>
  <c r="K222" i="43"/>
  <c r="J222" i="43"/>
  <c r="K223" i="43" s="1"/>
  <c r="I222" i="43"/>
  <c r="H222" i="43"/>
  <c r="I223" i="43" s="1"/>
  <c r="G222" i="43"/>
  <c r="F222" i="43"/>
  <c r="G223" i="43" s="1"/>
  <c r="E222" i="43"/>
  <c r="D222" i="43"/>
  <c r="I208" i="43"/>
  <c r="M207" i="43"/>
  <c r="L207" i="43"/>
  <c r="K207" i="43"/>
  <c r="K208" i="43" s="1"/>
  <c r="J207" i="43"/>
  <c r="I207" i="43"/>
  <c r="H207" i="43"/>
  <c r="H208" i="43" s="1"/>
  <c r="G207" i="43"/>
  <c r="G208" i="43" s="1"/>
  <c r="F207" i="43"/>
  <c r="E207" i="43"/>
  <c r="D207" i="43"/>
  <c r="M206" i="43"/>
  <c r="M208" i="43" s="1"/>
  <c r="H206" i="43"/>
  <c r="F206" i="43"/>
  <c r="M205" i="43"/>
  <c r="L205" i="43"/>
  <c r="L206" i="43" s="1"/>
  <c r="K205" i="43"/>
  <c r="J205" i="43"/>
  <c r="K206" i="43" s="1"/>
  <c r="I205" i="43"/>
  <c r="H205" i="43"/>
  <c r="I206" i="43" s="1"/>
  <c r="G205" i="43"/>
  <c r="F205" i="43"/>
  <c r="G206" i="43" s="1"/>
  <c r="E205" i="43"/>
  <c r="D205" i="43"/>
  <c r="I191" i="43"/>
  <c r="M190" i="43"/>
  <c r="L190" i="43"/>
  <c r="K190" i="43"/>
  <c r="K191" i="43" s="1"/>
  <c r="J190" i="43"/>
  <c r="I190" i="43"/>
  <c r="H190" i="43"/>
  <c r="H191" i="43" s="1"/>
  <c r="G190" i="43"/>
  <c r="G191" i="43" s="1"/>
  <c r="F190" i="43"/>
  <c r="E190" i="43"/>
  <c r="D190" i="43"/>
  <c r="M189" i="43"/>
  <c r="M191" i="43" s="1"/>
  <c r="H189" i="43"/>
  <c r="F189" i="43"/>
  <c r="M188" i="43"/>
  <c r="L188" i="43"/>
  <c r="L189" i="43" s="1"/>
  <c r="K188" i="43"/>
  <c r="J188" i="43"/>
  <c r="K189" i="43" s="1"/>
  <c r="I188" i="43"/>
  <c r="H188" i="43"/>
  <c r="I189" i="43" s="1"/>
  <c r="G188" i="43"/>
  <c r="F188" i="43"/>
  <c r="G189" i="43" s="1"/>
  <c r="E188" i="43"/>
  <c r="D188" i="43"/>
  <c r="I174" i="43"/>
  <c r="M173" i="43"/>
  <c r="L173" i="43"/>
  <c r="K173" i="43"/>
  <c r="K174" i="43" s="1"/>
  <c r="J173" i="43"/>
  <c r="I173" i="43"/>
  <c r="H173" i="43"/>
  <c r="H174" i="43" s="1"/>
  <c r="G173" i="43"/>
  <c r="G174" i="43" s="1"/>
  <c r="F173" i="43"/>
  <c r="E173" i="43"/>
  <c r="D173" i="43"/>
  <c r="M172" i="43"/>
  <c r="M174" i="43" s="1"/>
  <c r="H172" i="43"/>
  <c r="F172" i="43"/>
  <c r="M171" i="43"/>
  <c r="L171" i="43"/>
  <c r="L172" i="43" s="1"/>
  <c r="K171" i="43"/>
  <c r="J171" i="43"/>
  <c r="K172" i="43" s="1"/>
  <c r="I171" i="43"/>
  <c r="H171" i="43"/>
  <c r="I172" i="43" s="1"/>
  <c r="G171" i="43"/>
  <c r="F171" i="43"/>
  <c r="G172" i="43" s="1"/>
  <c r="E171" i="43"/>
  <c r="D171" i="43"/>
  <c r="I157" i="43"/>
  <c r="M156" i="43"/>
  <c r="L156" i="43"/>
  <c r="K156" i="43"/>
  <c r="K157" i="43" s="1"/>
  <c r="J156" i="43"/>
  <c r="I156" i="43"/>
  <c r="H156" i="43"/>
  <c r="H157" i="43" s="1"/>
  <c r="G156" i="43"/>
  <c r="G157" i="43" s="1"/>
  <c r="F156" i="43"/>
  <c r="E156" i="43"/>
  <c r="D156" i="43"/>
  <c r="M155" i="43"/>
  <c r="M157" i="43" s="1"/>
  <c r="H155" i="43"/>
  <c r="F155" i="43"/>
  <c r="M154" i="43"/>
  <c r="L154" i="43"/>
  <c r="L155" i="43" s="1"/>
  <c r="K154" i="43"/>
  <c r="J154" i="43"/>
  <c r="K155" i="43" s="1"/>
  <c r="I154" i="43"/>
  <c r="H154" i="43"/>
  <c r="I155" i="43" s="1"/>
  <c r="G154" i="43"/>
  <c r="F154" i="43"/>
  <c r="G155" i="43" s="1"/>
  <c r="E154" i="43"/>
  <c r="D154" i="43"/>
  <c r="I140" i="43"/>
  <c r="M139" i="43"/>
  <c r="L139" i="43"/>
  <c r="K139" i="43"/>
  <c r="K140" i="43" s="1"/>
  <c r="J139" i="43"/>
  <c r="I139" i="43"/>
  <c r="H139" i="43"/>
  <c r="H140" i="43" s="1"/>
  <c r="G139" i="43"/>
  <c r="G140" i="43" s="1"/>
  <c r="F139" i="43"/>
  <c r="E139" i="43"/>
  <c r="D139" i="43"/>
  <c r="M138" i="43"/>
  <c r="M140" i="43" s="1"/>
  <c r="H138" i="43"/>
  <c r="F138" i="43"/>
  <c r="M137" i="43"/>
  <c r="L137" i="43"/>
  <c r="L138" i="43" s="1"/>
  <c r="K137" i="43"/>
  <c r="J137" i="43"/>
  <c r="K138" i="43" s="1"/>
  <c r="I137" i="43"/>
  <c r="H137" i="43"/>
  <c r="I138" i="43" s="1"/>
  <c r="G137" i="43"/>
  <c r="F137" i="43"/>
  <c r="G138" i="43" s="1"/>
  <c r="E137" i="43"/>
  <c r="D137" i="43"/>
  <c r="I123" i="43"/>
  <c r="M122" i="43"/>
  <c r="L122" i="43"/>
  <c r="K122" i="43"/>
  <c r="K123" i="43" s="1"/>
  <c r="J122" i="43"/>
  <c r="I122" i="43"/>
  <c r="H122" i="43"/>
  <c r="H123" i="43" s="1"/>
  <c r="G122" i="43"/>
  <c r="G123" i="43" s="1"/>
  <c r="F122" i="43"/>
  <c r="E122" i="43"/>
  <c r="D122" i="43"/>
  <c r="M121" i="43"/>
  <c r="M123" i="43" s="1"/>
  <c r="H121" i="43"/>
  <c r="F121" i="43"/>
  <c r="M120" i="43"/>
  <c r="L120" i="43"/>
  <c r="L121" i="43" s="1"/>
  <c r="K120" i="43"/>
  <c r="J120" i="43"/>
  <c r="K121" i="43" s="1"/>
  <c r="I120" i="43"/>
  <c r="H120" i="43"/>
  <c r="I121" i="43" s="1"/>
  <c r="G120" i="43"/>
  <c r="F120" i="43"/>
  <c r="G121" i="43" s="1"/>
  <c r="E120" i="43"/>
  <c r="D120" i="43"/>
  <c r="I106" i="43"/>
  <c r="M105" i="43"/>
  <c r="L105" i="43"/>
  <c r="K105" i="43"/>
  <c r="K106" i="43" s="1"/>
  <c r="J105" i="43"/>
  <c r="I105" i="43"/>
  <c r="H105" i="43"/>
  <c r="H106" i="43" s="1"/>
  <c r="G105" i="43"/>
  <c r="G106" i="43" s="1"/>
  <c r="F105" i="43"/>
  <c r="E105" i="43"/>
  <c r="D105" i="43"/>
  <c r="M104" i="43"/>
  <c r="M106" i="43" s="1"/>
  <c r="H104" i="43"/>
  <c r="F104" i="43"/>
  <c r="M103" i="43"/>
  <c r="L103" i="43"/>
  <c r="L104" i="43" s="1"/>
  <c r="K103" i="43"/>
  <c r="J103" i="43"/>
  <c r="K104" i="43" s="1"/>
  <c r="I103" i="43"/>
  <c r="H103" i="43"/>
  <c r="I104" i="43" s="1"/>
  <c r="G103" i="43"/>
  <c r="F103" i="43"/>
  <c r="G104" i="43" s="1"/>
  <c r="E103" i="43"/>
  <c r="D103" i="43"/>
  <c r="E89" i="43"/>
  <c r="M88" i="43"/>
  <c r="L88" i="43"/>
  <c r="K88" i="43"/>
  <c r="J88" i="43"/>
  <c r="I88" i="43"/>
  <c r="H88" i="43"/>
  <c r="G88" i="43"/>
  <c r="G89" i="43" s="1"/>
  <c r="F88" i="43"/>
  <c r="E88" i="43"/>
  <c r="D88" i="43"/>
  <c r="M87" i="43"/>
  <c r="M89" i="43" s="1"/>
  <c r="F87" i="43"/>
  <c r="M86" i="43"/>
  <c r="L86" i="43"/>
  <c r="L87" i="43" s="1"/>
  <c r="K86" i="43"/>
  <c r="J86" i="43"/>
  <c r="I86" i="43"/>
  <c r="H86" i="43"/>
  <c r="I87" i="43" s="1"/>
  <c r="I89" i="43" s="1"/>
  <c r="G86" i="43"/>
  <c r="F86" i="43"/>
  <c r="G87" i="43" s="1"/>
  <c r="E86" i="43"/>
  <c r="D86" i="43"/>
  <c r="E87" i="43" s="1"/>
  <c r="L72" i="43"/>
  <c r="E72" i="43"/>
  <c r="M71" i="43"/>
  <c r="L71" i="43"/>
  <c r="K71" i="43"/>
  <c r="J71" i="43"/>
  <c r="I71" i="43"/>
  <c r="H71" i="43"/>
  <c r="G71" i="43"/>
  <c r="G72" i="43" s="1"/>
  <c r="F71" i="43"/>
  <c r="E71" i="43"/>
  <c r="D71" i="43"/>
  <c r="M70" i="43"/>
  <c r="M72" i="43" s="1"/>
  <c r="F70" i="43"/>
  <c r="F72" i="43" s="1"/>
  <c r="M69" i="43"/>
  <c r="L69" i="43"/>
  <c r="L70" i="43" s="1"/>
  <c r="K69" i="43"/>
  <c r="J69" i="43"/>
  <c r="I69" i="43"/>
  <c r="H69" i="43"/>
  <c r="I70" i="43" s="1"/>
  <c r="I72" i="43" s="1"/>
  <c r="G69" i="43"/>
  <c r="F69" i="43"/>
  <c r="G70" i="43" s="1"/>
  <c r="E69" i="43"/>
  <c r="D69" i="43"/>
  <c r="E70" i="43" s="1"/>
  <c r="L55" i="43"/>
  <c r="E55" i="43"/>
  <c r="M54" i="43"/>
  <c r="L54" i="43"/>
  <c r="K54" i="43"/>
  <c r="J54" i="43"/>
  <c r="I54" i="43"/>
  <c r="H54" i="43"/>
  <c r="G54" i="43"/>
  <c r="G55" i="43" s="1"/>
  <c r="F54" i="43"/>
  <c r="E54" i="43"/>
  <c r="D54" i="43"/>
  <c r="M53" i="43"/>
  <c r="M55" i="43" s="1"/>
  <c r="F53" i="43"/>
  <c r="M52" i="43"/>
  <c r="L52" i="43"/>
  <c r="L53" i="43" s="1"/>
  <c r="K52" i="43"/>
  <c r="J52" i="43"/>
  <c r="I52" i="43"/>
  <c r="H52" i="43"/>
  <c r="I53" i="43" s="1"/>
  <c r="I55" i="43" s="1"/>
  <c r="G52" i="43"/>
  <c r="F52" i="43"/>
  <c r="G53" i="43" s="1"/>
  <c r="E52" i="43"/>
  <c r="D52" i="43"/>
  <c r="E53" i="43" s="1"/>
  <c r="M37" i="43"/>
  <c r="L37" i="43"/>
  <c r="K37" i="43"/>
  <c r="J37" i="43"/>
  <c r="I37" i="43"/>
  <c r="H37" i="43"/>
  <c r="G37" i="43"/>
  <c r="G38" i="43" s="1"/>
  <c r="F37" i="43"/>
  <c r="E37" i="43"/>
  <c r="D37" i="43"/>
  <c r="F36" i="43"/>
  <c r="F38" i="43" s="1"/>
  <c r="M35" i="43"/>
  <c r="L35" i="43"/>
  <c r="L36" i="43" s="1"/>
  <c r="L38" i="43" s="1"/>
  <c r="K35" i="43"/>
  <c r="J35" i="43"/>
  <c r="I35" i="43"/>
  <c r="H35" i="43"/>
  <c r="I36" i="43" s="1"/>
  <c r="I38" i="43" s="1"/>
  <c r="G35" i="43"/>
  <c r="F35" i="43"/>
  <c r="G36" i="43" s="1"/>
  <c r="E35" i="43"/>
  <c r="D35" i="43"/>
  <c r="M20" i="43"/>
  <c r="L20" i="43"/>
  <c r="L21" i="43" s="1"/>
  <c r="K20" i="43"/>
  <c r="J20" i="43"/>
  <c r="I20" i="43"/>
  <c r="H20" i="43"/>
  <c r="G20" i="43"/>
  <c r="G21" i="43" s="1"/>
  <c r="F20" i="43"/>
  <c r="E20" i="43"/>
  <c r="D20" i="43"/>
  <c r="H19" i="43"/>
  <c r="F19" i="43"/>
  <c r="F21" i="43" s="1"/>
  <c r="M18" i="43"/>
  <c r="L18" i="43"/>
  <c r="L19" i="43" s="1"/>
  <c r="K18" i="43"/>
  <c r="J18" i="43"/>
  <c r="I18" i="43"/>
  <c r="H18" i="43"/>
  <c r="I19" i="43" s="1"/>
  <c r="I21" i="43" s="1"/>
  <c r="G18" i="43"/>
  <c r="F18" i="43"/>
  <c r="G19" i="43" s="1"/>
  <c r="E18" i="43"/>
  <c r="D18" i="43"/>
  <c r="D89" i="43" l="1"/>
  <c r="E36" i="43"/>
  <c r="E38" i="43" s="1"/>
  <c r="D36" i="43"/>
  <c r="M36" i="43"/>
  <c r="M38" i="43" s="1"/>
  <c r="K72" i="43"/>
  <c r="D38" i="43"/>
  <c r="D72" i="43"/>
  <c r="E19" i="43"/>
  <c r="E21" i="43" s="1"/>
  <c r="D19" i="43"/>
  <c r="M19" i="43"/>
  <c r="M21" i="43" s="1"/>
  <c r="D21" i="43"/>
  <c r="H21" i="43"/>
  <c r="H36" i="43"/>
  <c r="J38" i="43"/>
  <c r="F857" i="43"/>
  <c r="F55" i="43"/>
  <c r="J72" i="43"/>
  <c r="G633" i="43"/>
  <c r="G856" i="43" s="1"/>
  <c r="G857" i="43"/>
  <c r="K633" i="43"/>
  <c r="D803" i="43"/>
  <c r="H38" i="43"/>
  <c r="H53" i="43"/>
  <c r="H55" i="43"/>
  <c r="H70" i="43"/>
  <c r="H72" i="43" s="1"/>
  <c r="H87" i="43"/>
  <c r="H89" i="43"/>
  <c r="L89" i="43"/>
  <c r="L106" i="43"/>
  <c r="L123" i="43"/>
  <c r="L140" i="43"/>
  <c r="L157" i="43"/>
  <c r="L174" i="43"/>
  <c r="L191" i="43"/>
  <c r="L208" i="43"/>
  <c r="L225" i="43"/>
  <c r="L242" i="43"/>
  <c r="L259" i="43"/>
  <c r="L276" i="43"/>
  <c r="L293" i="43"/>
  <c r="L310" i="43"/>
  <c r="L327" i="43"/>
  <c r="L344" i="43"/>
  <c r="L361" i="43"/>
  <c r="L378" i="43"/>
  <c r="L395" i="43"/>
  <c r="L412" i="43"/>
  <c r="L429" i="43"/>
  <c r="L446" i="43"/>
  <c r="L463" i="43"/>
  <c r="L480" i="43"/>
  <c r="L497" i="43"/>
  <c r="L514" i="43"/>
  <c r="L531" i="43"/>
  <c r="L548" i="43"/>
  <c r="L565" i="43"/>
  <c r="L582" i="43"/>
  <c r="L599" i="43"/>
  <c r="L616" i="43"/>
  <c r="L633" i="43"/>
  <c r="E699" i="43"/>
  <c r="D699" i="43"/>
  <c r="E735" i="43"/>
  <c r="E767" i="43"/>
  <c r="D767" i="43"/>
  <c r="E803" i="43"/>
  <c r="E835" i="43"/>
  <c r="D835" i="43"/>
  <c r="D650" i="43"/>
  <c r="H650" i="43"/>
  <c r="H854" i="43"/>
  <c r="L854" i="43"/>
  <c r="L650" i="43"/>
  <c r="K19" i="43"/>
  <c r="K21" i="43" s="1"/>
  <c r="J19" i="43"/>
  <c r="J21" i="43" s="1"/>
  <c r="K36" i="43"/>
  <c r="K38" i="43" s="1"/>
  <c r="J36" i="43"/>
  <c r="K53" i="43"/>
  <c r="K55" i="43" s="1"/>
  <c r="J53" i="43"/>
  <c r="J55" i="43" s="1"/>
  <c r="D53" i="43"/>
  <c r="D857" i="43" s="1"/>
  <c r="K70" i="43"/>
  <c r="J70" i="43"/>
  <c r="D70" i="43"/>
  <c r="K87" i="43"/>
  <c r="K89" i="43" s="1"/>
  <c r="J87" i="43"/>
  <c r="J89" i="43" s="1"/>
  <c r="D87" i="43"/>
  <c r="F89" i="43"/>
  <c r="E104" i="43"/>
  <c r="E106" i="43" s="1"/>
  <c r="D104" i="43"/>
  <c r="D106" i="43" s="1"/>
  <c r="F106" i="43"/>
  <c r="E121" i="43"/>
  <c r="E123" i="43" s="1"/>
  <c r="D121" i="43"/>
  <c r="D123" i="43" s="1"/>
  <c r="F123" i="43"/>
  <c r="E138" i="43"/>
  <c r="E140" i="43" s="1"/>
  <c r="D138" i="43"/>
  <c r="D140" i="43" s="1"/>
  <c r="F140" i="43"/>
  <c r="E155" i="43"/>
  <c r="E157" i="43" s="1"/>
  <c r="D155" i="43"/>
  <c r="D157" i="43" s="1"/>
  <c r="F157" i="43"/>
  <c r="E172" i="43"/>
  <c r="E174" i="43" s="1"/>
  <c r="D172" i="43"/>
  <c r="D174" i="43" s="1"/>
  <c r="F174" i="43"/>
  <c r="E189" i="43"/>
  <c r="E191" i="43" s="1"/>
  <c r="D189" i="43"/>
  <c r="D191" i="43" s="1"/>
  <c r="F191" i="43"/>
  <c r="E206" i="43"/>
  <c r="E208" i="43" s="1"/>
  <c r="D206" i="43"/>
  <c r="D208" i="43" s="1"/>
  <c r="F208" i="43"/>
  <c r="E223" i="43"/>
  <c r="E225" i="43" s="1"/>
  <c r="D223" i="43"/>
  <c r="D225" i="43" s="1"/>
  <c r="F225" i="43"/>
  <c r="E240" i="43"/>
  <c r="E242" i="43" s="1"/>
  <c r="D240" i="43"/>
  <c r="D242" i="43" s="1"/>
  <c r="F242" i="43"/>
  <c r="E257" i="43"/>
  <c r="E259" i="43" s="1"/>
  <c r="D257" i="43"/>
  <c r="D259" i="43" s="1"/>
  <c r="F259" i="43"/>
  <c r="E274" i="43"/>
  <c r="E276" i="43" s="1"/>
  <c r="D274" i="43"/>
  <c r="D276" i="43" s="1"/>
  <c r="F276" i="43"/>
  <c r="E291" i="43"/>
  <c r="E293" i="43" s="1"/>
  <c r="D291" i="43"/>
  <c r="D293" i="43" s="1"/>
  <c r="F293" i="43"/>
  <c r="E308" i="43"/>
  <c r="E310" i="43" s="1"/>
  <c r="D308" i="43"/>
  <c r="D310" i="43" s="1"/>
  <c r="F310" i="43"/>
  <c r="E325" i="43"/>
  <c r="E327" i="43" s="1"/>
  <c r="D325" i="43"/>
  <c r="D327" i="43" s="1"/>
  <c r="F327" i="43"/>
  <c r="E342" i="43"/>
  <c r="E344" i="43" s="1"/>
  <c r="D342" i="43"/>
  <c r="D344" i="43" s="1"/>
  <c r="F344" i="43"/>
  <c r="E359" i="43"/>
  <c r="E361" i="43" s="1"/>
  <c r="D359" i="43"/>
  <c r="D361" i="43" s="1"/>
  <c r="F361" i="43"/>
  <c r="E376" i="43"/>
  <c r="E378" i="43" s="1"/>
  <c r="D376" i="43"/>
  <c r="D378" i="43" s="1"/>
  <c r="F378" i="43"/>
  <c r="E393" i="43"/>
  <c r="E395" i="43" s="1"/>
  <c r="D393" i="43"/>
  <c r="D395" i="43" s="1"/>
  <c r="F395" i="43"/>
  <c r="E410" i="43"/>
  <c r="E412" i="43" s="1"/>
  <c r="D410" i="43"/>
  <c r="D412" i="43" s="1"/>
  <c r="F412" i="43"/>
  <c r="E427" i="43"/>
  <c r="E429" i="43" s="1"/>
  <c r="D427" i="43"/>
  <c r="D429" i="43" s="1"/>
  <c r="F429" i="43"/>
  <c r="E444" i="43"/>
  <c r="E446" i="43" s="1"/>
  <c r="D444" i="43"/>
  <c r="D446" i="43" s="1"/>
  <c r="F446" i="43"/>
  <c r="E461" i="43"/>
  <c r="E463" i="43" s="1"/>
  <c r="D461" i="43"/>
  <c r="D463" i="43" s="1"/>
  <c r="F463" i="43"/>
  <c r="E478" i="43"/>
  <c r="E480" i="43" s="1"/>
  <c r="D478" i="43"/>
  <c r="D480" i="43" s="1"/>
  <c r="F480" i="43"/>
  <c r="E495" i="43"/>
  <c r="E497" i="43" s="1"/>
  <c r="D495" i="43"/>
  <c r="D497" i="43" s="1"/>
  <c r="F497" i="43"/>
  <c r="E512" i="43"/>
  <c r="E514" i="43" s="1"/>
  <c r="D512" i="43"/>
  <c r="D514" i="43" s="1"/>
  <c r="F514" i="43"/>
  <c r="E529" i="43"/>
  <c r="E531" i="43" s="1"/>
  <c r="D529" i="43"/>
  <c r="D531" i="43" s="1"/>
  <c r="F531" i="43"/>
  <c r="E546" i="43"/>
  <c r="E548" i="43" s="1"/>
  <c r="D546" i="43"/>
  <c r="D548" i="43" s="1"/>
  <c r="F548" i="43"/>
  <c r="E563" i="43"/>
  <c r="E565" i="43" s="1"/>
  <c r="D563" i="43"/>
  <c r="D565" i="43" s="1"/>
  <c r="F565" i="43"/>
  <c r="E580" i="43"/>
  <c r="E582" i="43" s="1"/>
  <c r="D580" i="43"/>
  <c r="D582" i="43" s="1"/>
  <c r="F582" i="43"/>
  <c r="E597" i="43"/>
  <c r="E599" i="43" s="1"/>
  <c r="D597" i="43"/>
  <c r="D599" i="43" s="1"/>
  <c r="F599" i="43"/>
  <c r="E614" i="43"/>
  <c r="E616" i="43" s="1"/>
  <c r="D614" i="43"/>
  <c r="D616" i="43" s="1"/>
  <c r="F616" i="43"/>
  <c r="F856" i="43" s="1"/>
  <c r="E631" i="43"/>
  <c r="E633" i="43" s="1"/>
  <c r="D631" i="43"/>
  <c r="D633" i="43" s="1"/>
  <c r="F633" i="43"/>
  <c r="E648" i="43"/>
  <c r="E650" i="43" s="1"/>
  <c r="D648" i="43"/>
  <c r="E682" i="43"/>
  <c r="E684" i="43" s="1"/>
  <c r="D682" i="43"/>
  <c r="D684" i="43" s="1"/>
  <c r="E750" i="43"/>
  <c r="E752" i="43" s="1"/>
  <c r="D750" i="43"/>
  <c r="E818" i="43"/>
  <c r="E820" i="43" s="1"/>
  <c r="D818" i="43"/>
  <c r="D820" i="43" s="1"/>
  <c r="F648" i="43"/>
  <c r="F650" i="43" s="1"/>
  <c r="I650" i="43"/>
  <c r="M650" i="43"/>
  <c r="E665" i="43"/>
  <c r="E667" i="43" s="1"/>
  <c r="D665" i="43"/>
  <c r="D667" i="43" s="1"/>
  <c r="D701" i="43"/>
  <c r="H701" i="43"/>
  <c r="E733" i="43"/>
  <c r="D733" i="43"/>
  <c r="D735" i="43" s="1"/>
  <c r="D769" i="43"/>
  <c r="L769" i="43"/>
  <c r="E786" i="43"/>
  <c r="E801" i="43"/>
  <c r="D801" i="43"/>
  <c r="D837" i="43"/>
  <c r="H837" i="43"/>
  <c r="E854" i="43"/>
  <c r="I857" i="43"/>
  <c r="I854" i="43"/>
  <c r="M857" i="43"/>
  <c r="M854" i="43"/>
  <c r="J104" i="43"/>
  <c r="J106" i="43" s="1"/>
  <c r="J121" i="43"/>
  <c r="J123" i="43" s="1"/>
  <c r="J138" i="43"/>
  <c r="J140" i="43" s="1"/>
  <c r="J155" i="43"/>
  <c r="J157" i="43" s="1"/>
  <c r="J172" i="43"/>
  <c r="J174" i="43" s="1"/>
  <c r="J189" i="43"/>
  <c r="J191" i="43" s="1"/>
  <c r="J206" i="43"/>
  <c r="J208" i="43" s="1"/>
  <c r="J223" i="43"/>
  <c r="J225" i="43" s="1"/>
  <c r="J240" i="43"/>
  <c r="J242" i="43" s="1"/>
  <c r="J257" i="43"/>
  <c r="J259" i="43" s="1"/>
  <c r="J274" i="43"/>
  <c r="J276" i="43" s="1"/>
  <c r="J291" i="43"/>
  <c r="J293" i="43" s="1"/>
  <c r="J308" i="43"/>
  <c r="J310" i="43" s="1"/>
  <c r="J325" i="43"/>
  <c r="J327" i="43" s="1"/>
  <c r="J342" i="43"/>
  <c r="J344" i="43" s="1"/>
  <c r="J359" i="43"/>
  <c r="J361" i="43" s="1"/>
  <c r="J376" i="43"/>
  <c r="J378" i="43" s="1"/>
  <c r="J393" i="43"/>
  <c r="J395" i="43" s="1"/>
  <c r="J410" i="43"/>
  <c r="J412" i="43" s="1"/>
  <c r="J427" i="43"/>
  <c r="J429" i="43" s="1"/>
  <c r="J444" i="43"/>
  <c r="J446" i="43" s="1"/>
  <c r="J461" i="43"/>
  <c r="J463" i="43" s="1"/>
  <c r="J478" i="43"/>
  <c r="J480" i="43" s="1"/>
  <c r="J495" i="43"/>
  <c r="J497" i="43" s="1"/>
  <c r="J512" i="43"/>
  <c r="J514" i="43" s="1"/>
  <c r="J529" i="43"/>
  <c r="J531" i="43" s="1"/>
  <c r="J546" i="43"/>
  <c r="J548" i="43" s="1"/>
  <c r="J563" i="43"/>
  <c r="J565" i="43" s="1"/>
  <c r="J580" i="43"/>
  <c r="J582" i="43" s="1"/>
  <c r="J597" i="43"/>
  <c r="J599" i="43" s="1"/>
  <c r="J614" i="43"/>
  <c r="J616" i="43" s="1"/>
  <c r="J631" i="43"/>
  <c r="J633" i="43" s="1"/>
  <c r="J856" i="43" s="1"/>
  <c r="H648" i="43"/>
  <c r="L648" i="43"/>
  <c r="L857" i="43" s="1"/>
  <c r="H684" i="43"/>
  <c r="L684" i="43"/>
  <c r="H699" i="43"/>
  <c r="L699" i="43"/>
  <c r="L701" i="43" s="1"/>
  <c r="E701" i="43"/>
  <c r="I701" i="43"/>
  <c r="M701" i="43"/>
  <c r="E716" i="43"/>
  <c r="E718" i="43" s="1"/>
  <c r="D716" i="43"/>
  <c r="D718" i="43" s="1"/>
  <c r="D752" i="43"/>
  <c r="H752" i="43"/>
  <c r="L752" i="43"/>
  <c r="H767" i="43"/>
  <c r="H769" i="43" s="1"/>
  <c r="L767" i="43"/>
  <c r="E769" i="43"/>
  <c r="I769" i="43"/>
  <c r="M769" i="43"/>
  <c r="E784" i="43"/>
  <c r="D784" i="43"/>
  <c r="D786" i="43" s="1"/>
  <c r="H820" i="43"/>
  <c r="L820" i="43"/>
  <c r="H835" i="43"/>
  <c r="L835" i="43"/>
  <c r="L837" i="43" s="1"/>
  <c r="E837" i="43"/>
  <c r="I837" i="43"/>
  <c r="M837" i="43"/>
  <c r="E852" i="43"/>
  <c r="D852" i="43"/>
  <c r="D854" i="43" s="1"/>
  <c r="K856" i="43" l="1"/>
  <c r="M856" i="43"/>
  <c r="J857" i="43"/>
  <c r="H856" i="43"/>
  <c r="H857" i="43"/>
  <c r="J858" i="43" s="1"/>
  <c r="D55" i="43"/>
  <c r="D856" i="43" s="1"/>
  <c r="I856" i="43"/>
  <c r="L856" i="43"/>
  <c r="K857" i="43"/>
  <c r="M858" i="43" s="1"/>
  <c r="E856" i="43"/>
  <c r="E857" i="43"/>
  <c r="G858" i="43" s="1"/>
  <c r="I858" i="43"/>
  <c r="F858" i="43" l="1"/>
  <c r="K858" i="43"/>
  <c r="H858" i="43"/>
  <c r="L858" i="43"/>
  <c r="V409" i="34" l="1"/>
  <c r="U409" i="34"/>
  <c r="T409" i="34"/>
  <c r="S409" i="34"/>
  <c r="R409" i="34"/>
  <c r="Q409" i="34"/>
  <c r="P409" i="34"/>
  <c r="O409" i="34"/>
  <c r="N409" i="34"/>
  <c r="M409" i="34"/>
  <c r="L409" i="34"/>
  <c r="K409" i="34"/>
  <c r="J409" i="34"/>
  <c r="I409" i="34"/>
  <c r="H409" i="34"/>
  <c r="G409" i="34"/>
  <c r="F409" i="34"/>
  <c r="E409" i="34"/>
  <c r="V394" i="34"/>
  <c r="U394" i="34"/>
  <c r="T394" i="34"/>
  <c r="S394" i="34"/>
  <c r="R394" i="34"/>
  <c r="Q394" i="34"/>
  <c r="P394" i="34"/>
  <c r="O394" i="34"/>
  <c r="N394" i="34"/>
  <c r="M394" i="34"/>
  <c r="L394" i="34"/>
  <c r="K394" i="34"/>
  <c r="J394" i="34"/>
  <c r="I394" i="34"/>
  <c r="H394" i="34"/>
  <c r="G394" i="34"/>
  <c r="F394" i="34"/>
  <c r="E394" i="34"/>
  <c r="V379" i="34"/>
  <c r="U379" i="34"/>
  <c r="T379" i="34"/>
  <c r="S379" i="34"/>
  <c r="R379" i="34"/>
  <c r="Q379" i="34"/>
  <c r="P379" i="34"/>
  <c r="O379" i="34"/>
  <c r="N379" i="34"/>
  <c r="M379" i="34"/>
  <c r="L379" i="34"/>
  <c r="K379" i="34"/>
  <c r="J379" i="34"/>
  <c r="I379" i="34"/>
  <c r="H379" i="34"/>
  <c r="G379" i="34"/>
  <c r="F379" i="34"/>
  <c r="E379" i="34"/>
  <c r="V364" i="34"/>
  <c r="U364" i="34"/>
  <c r="T364" i="34"/>
  <c r="S364" i="34"/>
  <c r="R364" i="34"/>
  <c r="Q364" i="34"/>
  <c r="P364" i="34"/>
  <c r="O364" i="34"/>
  <c r="N364" i="34"/>
  <c r="M364" i="34"/>
  <c r="L364" i="34"/>
  <c r="K364" i="34"/>
  <c r="J364" i="34"/>
  <c r="I364" i="34"/>
  <c r="H364" i="34"/>
  <c r="G364" i="34"/>
  <c r="F364" i="34"/>
  <c r="E364" i="34"/>
  <c r="A407" i="34"/>
  <c r="A392" i="34"/>
  <c r="A377" i="34"/>
  <c r="A362" i="34"/>
  <c r="V349" i="34"/>
  <c r="U349" i="34"/>
  <c r="T349" i="34"/>
  <c r="S349" i="34"/>
  <c r="R349" i="34"/>
  <c r="Q349" i="34"/>
  <c r="P349" i="34"/>
  <c r="O349" i="34"/>
  <c r="N349" i="34"/>
  <c r="M349" i="34"/>
  <c r="L349" i="34"/>
  <c r="K349" i="34"/>
  <c r="J349" i="34"/>
  <c r="I349" i="34"/>
  <c r="H349" i="34"/>
  <c r="G349" i="34"/>
  <c r="F349" i="34"/>
  <c r="E349" i="34"/>
  <c r="A347" i="34"/>
  <c r="V334" i="34"/>
  <c r="U334" i="34"/>
  <c r="T334" i="34"/>
  <c r="S334" i="34"/>
  <c r="R334" i="34"/>
  <c r="Q334" i="34"/>
  <c r="P334" i="34"/>
  <c r="O334" i="34"/>
  <c r="N334" i="34"/>
  <c r="M334" i="34"/>
  <c r="L334" i="34"/>
  <c r="K334" i="34"/>
  <c r="J334" i="34"/>
  <c r="I334" i="34"/>
  <c r="H334" i="34"/>
  <c r="G334" i="34"/>
  <c r="F334" i="34"/>
  <c r="E334" i="34"/>
  <c r="A332" i="34"/>
  <c r="V319" i="34"/>
  <c r="U319" i="34"/>
  <c r="T319" i="34"/>
  <c r="S319" i="34"/>
  <c r="R319" i="34"/>
  <c r="Q319" i="34"/>
  <c r="P319" i="34"/>
  <c r="O319" i="34"/>
  <c r="N319" i="34"/>
  <c r="M319" i="34"/>
  <c r="L319" i="34"/>
  <c r="K319" i="34"/>
  <c r="J319" i="34"/>
  <c r="I319" i="34"/>
  <c r="H319" i="34"/>
  <c r="G319" i="34"/>
  <c r="F319" i="34"/>
  <c r="E319" i="34"/>
  <c r="A317" i="34"/>
  <c r="V304" i="34"/>
  <c r="U304" i="34"/>
  <c r="T304" i="34"/>
  <c r="S304" i="34"/>
  <c r="R304" i="34"/>
  <c r="Q304" i="34"/>
  <c r="P304" i="34"/>
  <c r="O304" i="34"/>
  <c r="N304" i="34"/>
  <c r="M304" i="34"/>
  <c r="L304" i="34"/>
  <c r="K304" i="34"/>
  <c r="J304" i="34"/>
  <c r="I304" i="34"/>
  <c r="H304" i="34"/>
  <c r="G304" i="34"/>
  <c r="F304" i="34"/>
  <c r="E304" i="34"/>
  <c r="A302" i="34"/>
  <c r="V289" i="34"/>
  <c r="U289" i="34"/>
  <c r="T289" i="34"/>
  <c r="S289" i="34"/>
  <c r="R289" i="34"/>
  <c r="Q289" i="34"/>
  <c r="P289" i="34"/>
  <c r="O289" i="34"/>
  <c r="N289" i="34"/>
  <c r="M289" i="34"/>
  <c r="L289" i="34"/>
  <c r="K289" i="34"/>
  <c r="J289" i="34"/>
  <c r="I289" i="34"/>
  <c r="H289" i="34"/>
  <c r="G289" i="34"/>
  <c r="F289" i="34"/>
  <c r="E289" i="34"/>
  <c r="A287" i="34"/>
  <c r="V274" i="34"/>
  <c r="U274" i="34"/>
  <c r="T274" i="34"/>
  <c r="S274" i="34"/>
  <c r="R274" i="34"/>
  <c r="Q274" i="34"/>
  <c r="P274" i="34"/>
  <c r="O274" i="34"/>
  <c r="N274" i="34"/>
  <c r="M274" i="34"/>
  <c r="L274" i="34"/>
  <c r="K274" i="34"/>
  <c r="J274" i="34"/>
  <c r="I274" i="34"/>
  <c r="H274" i="34"/>
  <c r="G274" i="34"/>
  <c r="F274" i="34"/>
  <c r="E274" i="34"/>
  <c r="A272" i="34"/>
  <c r="V259" i="34"/>
  <c r="U259" i="34"/>
  <c r="T259" i="34"/>
  <c r="S259" i="34"/>
  <c r="R259" i="34"/>
  <c r="Q259" i="34"/>
  <c r="P259" i="34"/>
  <c r="O259" i="34"/>
  <c r="N259" i="34"/>
  <c r="M259" i="34"/>
  <c r="L259" i="34"/>
  <c r="K259" i="34"/>
  <c r="J259" i="34"/>
  <c r="I259" i="34"/>
  <c r="H259" i="34"/>
  <c r="G259" i="34"/>
  <c r="F259" i="34"/>
  <c r="E259" i="34"/>
  <c r="A257" i="34"/>
  <c r="V244" i="34"/>
  <c r="U244" i="34"/>
  <c r="T244" i="34"/>
  <c r="S244" i="34"/>
  <c r="R244" i="34"/>
  <c r="Q244" i="34"/>
  <c r="P244" i="34"/>
  <c r="O244" i="34"/>
  <c r="N244" i="34"/>
  <c r="M244" i="34"/>
  <c r="L244" i="34"/>
  <c r="K244" i="34"/>
  <c r="J244" i="34"/>
  <c r="I244" i="34"/>
  <c r="H244" i="34"/>
  <c r="G244" i="34"/>
  <c r="F244" i="34"/>
  <c r="E244" i="34"/>
  <c r="A242" i="34"/>
  <c r="V229" i="34"/>
  <c r="U229" i="34"/>
  <c r="T229" i="34"/>
  <c r="S229" i="34"/>
  <c r="R229" i="34"/>
  <c r="Q229" i="34"/>
  <c r="P229" i="34"/>
  <c r="O229" i="34"/>
  <c r="N229" i="34"/>
  <c r="M229" i="34"/>
  <c r="L229" i="34"/>
  <c r="K229" i="34"/>
  <c r="J229" i="34"/>
  <c r="I229" i="34"/>
  <c r="H229" i="34"/>
  <c r="G229" i="34"/>
  <c r="F229" i="34"/>
  <c r="E229" i="34"/>
  <c r="A227" i="34"/>
  <c r="V214" i="34"/>
  <c r="U214" i="34"/>
  <c r="T214" i="34"/>
  <c r="S214" i="34"/>
  <c r="R214" i="34"/>
  <c r="Q214" i="34"/>
  <c r="P214" i="34"/>
  <c r="O214" i="34"/>
  <c r="N214" i="34"/>
  <c r="M214" i="34"/>
  <c r="L214" i="34"/>
  <c r="K214" i="34"/>
  <c r="J214" i="34"/>
  <c r="I214" i="34"/>
  <c r="H214" i="34"/>
  <c r="G214" i="34"/>
  <c r="F214" i="34"/>
  <c r="E214" i="34"/>
  <c r="A212" i="34"/>
  <c r="V199" i="34"/>
  <c r="U199" i="34"/>
  <c r="T199" i="34"/>
  <c r="S199" i="34"/>
  <c r="R199" i="34"/>
  <c r="Q199" i="34"/>
  <c r="P199" i="34"/>
  <c r="O199" i="34"/>
  <c r="N199" i="34"/>
  <c r="M199" i="34"/>
  <c r="L199" i="34"/>
  <c r="K199" i="34"/>
  <c r="J199" i="34"/>
  <c r="I199" i="34"/>
  <c r="H199" i="34"/>
  <c r="G199" i="34"/>
  <c r="F199" i="34"/>
  <c r="E199" i="34"/>
  <c r="A197" i="34"/>
  <c r="V184" i="34"/>
  <c r="U184" i="34"/>
  <c r="T184" i="34"/>
  <c r="S184" i="34"/>
  <c r="R184" i="34"/>
  <c r="Q184" i="34"/>
  <c r="P184" i="34"/>
  <c r="O184" i="34"/>
  <c r="N184" i="34"/>
  <c r="M184" i="34"/>
  <c r="L184" i="34"/>
  <c r="K184" i="34"/>
  <c r="J184" i="34"/>
  <c r="I184" i="34"/>
  <c r="H184" i="34"/>
  <c r="G184" i="34"/>
  <c r="F184" i="34"/>
  <c r="E184" i="34"/>
  <c r="A182" i="34"/>
  <c r="A167" i="34"/>
  <c r="V154" i="34"/>
  <c r="U154" i="34"/>
  <c r="T154" i="34"/>
  <c r="S154" i="34"/>
  <c r="R154" i="34"/>
  <c r="Q154" i="34"/>
  <c r="P154" i="34"/>
  <c r="O154" i="34"/>
  <c r="N154" i="34"/>
  <c r="M154" i="34"/>
  <c r="L154" i="34"/>
  <c r="K154" i="34"/>
  <c r="J154" i="34"/>
  <c r="I154" i="34"/>
  <c r="H154" i="34"/>
  <c r="G154" i="34"/>
  <c r="F154" i="34"/>
  <c r="E154" i="34"/>
  <c r="A152" i="34"/>
  <c r="V139" i="34"/>
  <c r="U139" i="34"/>
  <c r="T139" i="34"/>
  <c r="S139" i="34"/>
  <c r="R139" i="34"/>
  <c r="Q139" i="34"/>
  <c r="P139" i="34"/>
  <c r="O139" i="34"/>
  <c r="N139" i="34"/>
  <c r="M139" i="34"/>
  <c r="L139" i="34"/>
  <c r="K139" i="34"/>
  <c r="J139" i="34"/>
  <c r="I139" i="34"/>
  <c r="H139" i="34"/>
  <c r="G139" i="34"/>
  <c r="F139" i="34"/>
  <c r="E139" i="34"/>
  <c r="A137" i="34"/>
  <c r="A122" i="34"/>
  <c r="V109" i="34"/>
  <c r="U109" i="34"/>
  <c r="T109" i="34"/>
  <c r="S109" i="34"/>
  <c r="R109" i="34"/>
  <c r="Q109" i="34"/>
  <c r="P109" i="34"/>
  <c r="O109" i="34"/>
  <c r="N109" i="34"/>
  <c r="M109" i="34"/>
  <c r="L109" i="34"/>
  <c r="K109" i="34"/>
  <c r="J109" i="34"/>
  <c r="I109" i="34"/>
  <c r="H109" i="34"/>
  <c r="G109" i="34"/>
  <c r="F109" i="34"/>
  <c r="E109" i="34"/>
  <c r="A107" i="34"/>
  <c r="V94" i="34"/>
  <c r="U94" i="34"/>
  <c r="T94" i="34"/>
  <c r="S94" i="34"/>
  <c r="R94" i="34"/>
  <c r="Q94" i="34"/>
  <c r="P94" i="34"/>
  <c r="O94" i="34"/>
  <c r="N94" i="34"/>
  <c r="M94" i="34"/>
  <c r="L94" i="34"/>
  <c r="K94" i="34"/>
  <c r="J94" i="34"/>
  <c r="I94" i="34"/>
  <c r="H94" i="34"/>
  <c r="G94" i="34"/>
  <c r="F94" i="34"/>
  <c r="E94" i="34"/>
  <c r="A92" i="34"/>
  <c r="V79" i="34"/>
  <c r="U79" i="34"/>
  <c r="T79" i="34"/>
  <c r="S79" i="34"/>
  <c r="R79" i="34"/>
  <c r="Q79" i="34"/>
  <c r="P79" i="34"/>
  <c r="O79" i="34"/>
  <c r="N79" i="34"/>
  <c r="M79" i="34"/>
  <c r="L79" i="34"/>
  <c r="K79" i="34"/>
  <c r="J79" i="34"/>
  <c r="I79" i="34"/>
  <c r="H79" i="34"/>
  <c r="G79" i="34"/>
  <c r="F79" i="34"/>
  <c r="E79" i="34"/>
  <c r="A77" i="34"/>
  <c r="V64" i="34"/>
  <c r="U64" i="34"/>
  <c r="T64" i="34"/>
  <c r="S64" i="34"/>
  <c r="R64" i="34"/>
  <c r="Q64" i="34"/>
  <c r="P64" i="34"/>
  <c r="O64" i="34"/>
  <c r="N64" i="34"/>
  <c r="M64" i="34"/>
  <c r="L64" i="34"/>
  <c r="K64" i="34"/>
  <c r="J64" i="34"/>
  <c r="I64" i="34"/>
  <c r="H64" i="34"/>
  <c r="G64" i="34"/>
  <c r="F64" i="34"/>
  <c r="E64" i="34"/>
  <c r="A62" i="34"/>
  <c r="V49" i="34"/>
  <c r="U49" i="34"/>
  <c r="T49" i="34"/>
  <c r="S49" i="34"/>
  <c r="R49" i="34"/>
  <c r="Q49" i="34"/>
  <c r="P49" i="34"/>
  <c r="O49" i="34"/>
  <c r="N49" i="34"/>
  <c r="M49" i="34"/>
  <c r="L49" i="34"/>
  <c r="K49" i="34"/>
  <c r="J49" i="34"/>
  <c r="I49" i="34"/>
  <c r="H49" i="34"/>
  <c r="G49" i="34"/>
  <c r="F49" i="34"/>
  <c r="E49" i="34"/>
  <c r="A47" i="34"/>
  <c r="V34" i="34"/>
  <c r="U34" i="34"/>
  <c r="T34" i="34"/>
  <c r="S34" i="34"/>
  <c r="R34" i="34"/>
  <c r="Q34" i="34"/>
  <c r="P34" i="34"/>
  <c r="O34" i="34"/>
  <c r="N34" i="34"/>
  <c r="M34" i="34"/>
  <c r="L34" i="34"/>
  <c r="K34" i="34"/>
  <c r="J34" i="34"/>
  <c r="I34" i="34"/>
  <c r="H34" i="34"/>
  <c r="G34" i="34"/>
  <c r="F34" i="34"/>
  <c r="E34" i="34"/>
  <c r="A32" i="34"/>
  <c r="V19" i="34"/>
  <c r="U19" i="34"/>
  <c r="T19" i="34"/>
  <c r="S19" i="34"/>
  <c r="R19" i="34"/>
  <c r="Q19" i="34"/>
  <c r="P19" i="34"/>
  <c r="O19" i="34"/>
  <c r="N19" i="34"/>
  <c r="M19" i="34"/>
  <c r="L19" i="34"/>
  <c r="K19" i="34"/>
  <c r="J19" i="34"/>
  <c r="I19" i="34"/>
  <c r="H19" i="34"/>
  <c r="G19" i="34"/>
  <c r="F19" i="34"/>
  <c r="E19" i="34"/>
  <c r="A17" i="34"/>
  <c r="I111" i="26" l="1"/>
  <c r="B8" i="26"/>
  <c r="B9" i="26"/>
  <c r="B10" i="26"/>
  <c r="B11" i="26"/>
  <c r="B12" i="26"/>
  <c r="B13" i="26"/>
  <c r="B14" i="26"/>
  <c r="B15" i="26"/>
  <c r="B16" i="26"/>
  <c r="B17" i="26"/>
  <c r="B18" i="26"/>
  <c r="B19" i="26"/>
  <c r="B20" i="26"/>
  <c r="B21" i="26"/>
  <c r="B22" i="26"/>
  <c r="B23" i="26"/>
  <c r="B24" i="26"/>
  <c r="B25" i="26"/>
  <c r="B26" i="26"/>
  <c r="B27" i="26"/>
  <c r="B28" i="26"/>
  <c r="B29" i="26"/>
  <c r="B30" i="26"/>
  <c r="B31" i="26"/>
  <c r="B32" i="26"/>
  <c r="B33" i="26"/>
  <c r="B34" i="26"/>
  <c r="B35" i="26"/>
  <c r="B36" i="26"/>
  <c r="B37" i="26"/>
  <c r="B38" i="26"/>
  <c r="B39" i="26"/>
  <c r="B40" i="26"/>
  <c r="B41" i="26"/>
  <c r="B42" i="26"/>
  <c r="B43" i="26"/>
  <c r="B44" i="26"/>
  <c r="B45" i="26"/>
  <c r="B46" i="26"/>
  <c r="B47" i="26"/>
  <c r="B48" i="26"/>
  <c r="B49" i="26"/>
  <c r="B50" i="26"/>
  <c r="B51" i="26"/>
  <c r="B52" i="26"/>
  <c r="B53" i="26"/>
  <c r="B54" i="26"/>
  <c r="B55" i="26"/>
  <c r="B56" i="26"/>
  <c r="B57" i="26"/>
  <c r="B58" i="26"/>
  <c r="B59" i="26"/>
  <c r="B60" i="26"/>
  <c r="B61" i="26"/>
  <c r="B62" i="26"/>
  <c r="B63" i="26"/>
  <c r="B64" i="26"/>
  <c r="B65" i="26"/>
  <c r="B66" i="26"/>
  <c r="B67" i="26"/>
  <c r="B68" i="26"/>
  <c r="B69" i="26"/>
  <c r="B70" i="26"/>
  <c r="B71" i="26"/>
  <c r="B72" i="26"/>
  <c r="B73" i="26"/>
  <c r="B74" i="26"/>
  <c r="B75" i="26"/>
  <c r="B76" i="26"/>
  <c r="B77" i="26"/>
  <c r="B78" i="26"/>
  <c r="B79" i="26"/>
  <c r="B80" i="26"/>
  <c r="B81" i="26"/>
  <c r="B82" i="26"/>
  <c r="B83" i="26"/>
  <c r="B84" i="26"/>
  <c r="B85" i="26"/>
  <c r="B86" i="26"/>
  <c r="B87" i="26"/>
  <c r="B7" i="26"/>
  <c r="A6" i="34"/>
  <c r="A7" i="34"/>
  <c r="A8" i="34"/>
  <c r="A9" i="34"/>
  <c r="A10" i="34"/>
  <c r="A11" i="34"/>
  <c r="A12" i="34"/>
  <c r="A13" i="34"/>
  <c r="A14" i="34"/>
  <c r="A15" i="34"/>
  <c r="A16" i="34"/>
  <c r="A18" i="34"/>
  <c r="A19" i="34"/>
  <c r="A20" i="34"/>
  <c r="A21" i="34"/>
  <c r="A22" i="34"/>
  <c r="A23" i="34"/>
  <c r="A24" i="34"/>
  <c r="A25" i="34"/>
  <c r="A26" i="34"/>
  <c r="A27" i="34"/>
  <c r="A28" i="34"/>
  <c r="A29" i="34"/>
  <c r="A30" i="34"/>
  <c r="A31" i="34"/>
  <c r="A33" i="34"/>
  <c r="A34" i="34"/>
  <c r="A35" i="34"/>
  <c r="A36" i="34"/>
  <c r="A37" i="34"/>
  <c r="A38" i="34"/>
  <c r="A39" i="34"/>
  <c r="A40" i="34"/>
  <c r="A41" i="34"/>
  <c r="A42" i="34"/>
  <c r="A43" i="34"/>
  <c r="A44" i="34"/>
  <c r="A45" i="34"/>
  <c r="A46" i="34"/>
  <c r="A48" i="34"/>
  <c r="A49" i="34"/>
  <c r="A50" i="34"/>
  <c r="A51" i="34"/>
  <c r="A52" i="34"/>
  <c r="A53" i="34"/>
  <c r="A54" i="34"/>
  <c r="A55" i="34"/>
  <c r="A56" i="34"/>
  <c r="A57" i="34"/>
  <c r="A58" i="34"/>
  <c r="A59" i="34"/>
  <c r="A60" i="34"/>
  <c r="A61" i="34"/>
  <c r="A63" i="34"/>
  <c r="A64" i="34"/>
  <c r="A65" i="34"/>
  <c r="A66" i="34"/>
  <c r="A67" i="34"/>
  <c r="A68" i="34"/>
  <c r="A69" i="34"/>
  <c r="A70" i="34"/>
  <c r="A71" i="34"/>
  <c r="A72" i="34"/>
  <c r="A73" i="34"/>
  <c r="A74" i="34"/>
  <c r="A75" i="34"/>
  <c r="A76" i="34"/>
  <c r="A78" i="34"/>
  <c r="A79" i="34"/>
  <c r="A80" i="34"/>
  <c r="A81" i="34"/>
  <c r="A82" i="34"/>
  <c r="A83" i="34"/>
  <c r="A84" i="34"/>
  <c r="A85" i="34"/>
  <c r="A86" i="34"/>
  <c r="A87" i="34"/>
  <c r="A88" i="34"/>
  <c r="A89" i="34"/>
  <c r="A90" i="34"/>
  <c r="A91" i="34"/>
  <c r="A93" i="34"/>
  <c r="A94" i="34"/>
  <c r="A95" i="34"/>
  <c r="A96" i="34"/>
  <c r="A97" i="34"/>
  <c r="A98" i="34"/>
  <c r="A99" i="34"/>
  <c r="A100" i="34"/>
  <c r="A101" i="34"/>
  <c r="A102" i="34"/>
  <c r="A103" i="34"/>
  <c r="A104" i="34"/>
  <c r="A105" i="34"/>
  <c r="A106" i="34"/>
  <c r="A108" i="34"/>
  <c r="A109" i="34"/>
  <c r="A110" i="34"/>
  <c r="A111" i="34"/>
  <c r="A112" i="34"/>
  <c r="A113" i="34"/>
  <c r="A114" i="34"/>
  <c r="A115" i="34"/>
  <c r="A116" i="34"/>
  <c r="A117" i="34"/>
  <c r="A118" i="34"/>
  <c r="A119" i="34"/>
  <c r="A120" i="34"/>
  <c r="A121" i="34"/>
  <c r="A123" i="34"/>
  <c r="A124" i="34"/>
  <c r="A125" i="34"/>
  <c r="A126" i="34"/>
  <c r="A127" i="34"/>
  <c r="A128" i="34"/>
  <c r="A129" i="34"/>
  <c r="A130" i="34"/>
  <c r="A131" i="34"/>
  <c r="A132" i="34"/>
  <c r="A133" i="34"/>
  <c r="A134" i="34"/>
  <c r="A135" i="34"/>
  <c r="A136" i="34"/>
  <c r="A138" i="34"/>
  <c r="A139" i="34"/>
  <c r="A140" i="34"/>
  <c r="A141" i="34"/>
  <c r="A142" i="34"/>
  <c r="A143" i="34"/>
  <c r="A144" i="34"/>
  <c r="A145" i="34"/>
  <c r="A146" i="34"/>
  <c r="A147" i="34"/>
  <c r="A148" i="34"/>
  <c r="A149" i="34"/>
  <c r="A150" i="34"/>
  <c r="A151" i="34"/>
  <c r="A153" i="34"/>
  <c r="A154" i="34"/>
  <c r="A155" i="34"/>
  <c r="A156" i="34"/>
  <c r="A157" i="34"/>
  <c r="A158" i="34"/>
  <c r="A159" i="34"/>
  <c r="A160" i="34"/>
  <c r="A161" i="34"/>
  <c r="A162" i="34"/>
  <c r="A163" i="34"/>
  <c r="A164" i="34"/>
  <c r="A165" i="34"/>
  <c r="A166" i="34"/>
  <c r="A168" i="34"/>
  <c r="A169" i="34"/>
  <c r="A170" i="34"/>
  <c r="A171" i="34"/>
  <c r="A172" i="34"/>
  <c r="A173" i="34"/>
  <c r="A174" i="34"/>
  <c r="A175" i="34"/>
  <c r="A176" i="34"/>
  <c r="A177" i="34"/>
  <c r="A178" i="34"/>
  <c r="A179" i="34"/>
  <c r="A180" i="34"/>
  <c r="A181" i="34"/>
  <c r="A183" i="34"/>
  <c r="A184" i="34"/>
  <c r="A185" i="34"/>
  <c r="A186" i="34"/>
  <c r="A187" i="34"/>
  <c r="A188" i="34"/>
  <c r="A189" i="34"/>
  <c r="A190" i="34"/>
  <c r="A191" i="34"/>
  <c r="A192" i="34"/>
  <c r="A193" i="34"/>
  <c r="A194" i="34"/>
  <c r="A195" i="34"/>
  <c r="A196" i="34"/>
  <c r="A198" i="34"/>
  <c r="A199" i="34"/>
  <c r="A200" i="34"/>
  <c r="A201" i="34"/>
  <c r="A202" i="34"/>
  <c r="A203" i="34"/>
  <c r="A204" i="34"/>
  <c r="A205" i="34"/>
  <c r="A206" i="34"/>
  <c r="A207" i="34"/>
  <c r="A208" i="34"/>
  <c r="A209" i="34"/>
  <c r="A210" i="34"/>
  <c r="A211" i="34"/>
  <c r="A213" i="34"/>
  <c r="A214" i="34"/>
  <c r="A215" i="34"/>
  <c r="A216" i="34"/>
  <c r="A217" i="34"/>
  <c r="A218" i="34"/>
  <c r="A219" i="34"/>
  <c r="A220" i="34"/>
  <c r="A221" i="34"/>
  <c r="A222" i="34"/>
  <c r="A223" i="34"/>
  <c r="A224" i="34"/>
  <c r="A225" i="34"/>
  <c r="A226" i="34"/>
  <c r="A228" i="34"/>
  <c r="A229" i="34"/>
  <c r="A230" i="34"/>
  <c r="A231" i="34"/>
  <c r="A232" i="34"/>
  <c r="A233" i="34"/>
  <c r="A234" i="34"/>
  <c r="A235" i="34"/>
  <c r="A236" i="34"/>
  <c r="A237" i="34"/>
  <c r="A238" i="34"/>
  <c r="A239" i="34"/>
  <c r="A240" i="34"/>
  <c r="A241" i="34"/>
  <c r="A243" i="34"/>
  <c r="A244" i="34"/>
  <c r="A245" i="34"/>
  <c r="A246" i="34"/>
  <c r="A247" i="34"/>
  <c r="A248" i="34"/>
  <c r="A249" i="34"/>
  <c r="A250" i="34"/>
  <c r="A251" i="34"/>
  <c r="A252" i="34"/>
  <c r="A253" i="34"/>
  <c r="A254" i="34"/>
  <c r="A255" i="34"/>
  <c r="A256" i="34"/>
  <c r="A258" i="34"/>
  <c r="A259" i="34"/>
  <c r="A260" i="34"/>
  <c r="A261" i="34"/>
  <c r="A262" i="34"/>
  <c r="A263" i="34"/>
  <c r="A264" i="34"/>
  <c r="A265" i="34"/>
  <c r="A266" i="34"/>
  <c r="A267" i="34"/>
  <c r="A268" i="34"/>
  <c r="A269" i="34"/>
  <c r="A270" i="34"/>
  <c r="A271" i="34"/>
  <c r="A273" i="34"/>
  <c r="A274" i="34"/>
  <c r="A275" i="34"/>
  <c r="A276" i="34"/>
  <c r="A277" i="34"/>
  <c r="A278" i="34"/>
  <c r="A279" i="34"/>
  <c r="A280" i="34"/>
  <c r="A281" i="34"/>
  <c r="A282" i="34"/>
  <c r="A283" i="34"/>
  <c r="A284" i="34"/>
  <c r="A285" i="34"/>
  <c r="A286" i="34"/>
  <c r="A288" i="34"/>
  <c r="A289" i="34"/>
  <c r="A290" i="34"/>
  <c r="A291" i="34"/>
  <c r="A292" i="34"/>
  <c r="A293" i="34"/>
  <c r="A294" i="34"/>
  <c r="A295" i="34"/>
  <c r="A296" i="34"/>
  <c r="A297" i="34"/>
  <c r="A298" i="34"/>
  <c r="A299" i="34"/>
  <c r="A300" i="34"/>
  <c r="A301" i="34"/>
  <c r="A303" i="34"/>
  <c r="A304" i="34"/>
  <c r="A305" i="34"/>
  <c r="A306" i="34"/>
  <c r="A307" i="34"/>
  <c r="A308" i="34"/>
  <c r="A309" i="34"/>
  <c r="A310" i="34"/>
  <c r="A311" i="34"/>
  <c r="A312" i="34"/>
  <c r="A313" i="34"/>
  <c r="A314" i="34"/>
  <c r="A315" i="34"/>
  <c r="A316" i="34"/>
  <c r="A318" i="34"/>
  <c r="A319" i="34"/>
  <c r="A320" i="34"/>
  <c r="A321" i="34"/>
  <c r="A322" i="34"/>
  <c r="A323" i="34"/>
  <c r="A324" i="34"/>
  <c r="A325" i="34"/>
  <c r="A326" i="34"/>
  <c r="A327" i="34"/>
  <c r="A328" i="34"/>
  <c r="A329" i="34"/>
  <c r="A330" i="34"/>
  <c r="A331" i="34"/>
  <c r="A333" i="34"/>
  <c r="A334" i="34"/>
  <c r="A335" i="34"/>
  <c r="A336" i="34"/>
  <c r="A337" i="34"/>
  <c r="A338" i="34"/>
  <c r="A339" i="34"/>
  <c r="A340" i="34"/>
  <c r="A341" i="34"/>
  <c r="A342" i="34"/>
  <c r="A343" i="34"/>
  <c r="A344" i="34"/>
  <c r="A345" i="34"/>
  <c r="A346" i="34"/>
  <c r="A348" i="34"/>
  <c r="A349" i="34"/>
  <c r="A350" i="34"/>
  <c r="A351" i="34"/>
  <c r="A352" i="34"/>
  <c r="A353" i="34"/>
  <c r="A354" i="34"/>
  <c r="A355" i="34"/>
  <c r="A356" i="34"/>
  <c r="A357" i="34"/>
  <c r="A358" i="34"/>
  <c r="A359" i="34"/>
  <c r="A360" i="34"/>
  <c r="A361" i="34"/>
  <c r="A363" i="34"/>
  <c r="A364" i="34"/>
  <c r="A365" i="34"/>
  <c r="A366" i="34"/>
  <c r="A367" i="34"/>
  <c r="A368" i="34"/>
  <c r="A369" i="34"/>
  <c r="A370" i="34"/>
  <c r="A371" i="34"/>
  <c r="A372" i="34"/>
  <c r="A373" i="34"/>
  <c r="A374" i="34"/>
  <c r="A375" i="34"/>
  <c r="A376" i="34"/>
  <c r="A378" i="34"/>
  <c r="A379" i="34"/>
  <c r="A380" i="34"/>
  <c r="A381" i="34"/>
  <c r="A382" i="34"/>
  <c r="A383" i="34"/>
  <c r="A384" i="34"/>
  <c r="A385" i="34"/>
  <c r="A386" i="34"/>
  <c r="A387" i="34"/>
  <c r="A388" i="34"/>
  <c r="A389" i="34"/>
  <c r="A390" i="34"/>
  <c r="A391" i="34"/>
  <c r="A393" i="34"/>
  <c r="A394" i="34"/>
  <c r="A395" i="34"/>
  <c r="A396" i="34"/>
  <c r="A397" i="34"/>
  <c r="A398" i="34"/>
  <c r="A399" i="34"/>
  <c r="A400" i="34"/>
  <c r="A401" i="34"/>
  <c r="A402" i="34"/>
  <c r="A403" i="34"/>
  <c r="A404" i="34"/>
  <c r="A405" i="34"/>
  <c r="A406" i="34"/>
  <c r="A408" i="34"/>
  <c r="A409" i="34"/>
  <c r="A5" i="34"/>
  <c r="X80" i="26" l="1"/>
  <c r="X68" i="26"/>
  <c r="X56" i="26"/>
  <c r="X44" i="26"/>
  <c r="X32" i="26"/>
  <c r="X20" i="26"/>
  <c r="X8" i="26"/>
  <c r="X83" i="26"/>
  <c r="X71" i="26"/>
  <c r="X59" i="26"/>
  <c r="X47" i="26"/>
  <c r="X35" i="26"/>
  <c r="X23" i="26"/>
  <c r="X11" i="26"/>
  <c r="X86" i="26"/>
  <c r="X74" i="26"/>
  <c r="X62" i="26"/>
  <c r="X50" i="26"/>
  <c r="X26" i="26"/>
  <c r="X14" i="26"/>
  <c r="X77" i="26"/>
  <c r="X65" i="26"/>
  <c r="X53" i="26"/>
  <c r="X41" i="26"/>
  <c r="X17" i="26"/>
  <c r="W8" i="26"/>
  <c r="I32" i="26"/>
  <c r="Q56" i="26"/>
  <c r="U44" i="26"/>
  <c r="U8" i="26"/>
  <c r="Q14" i="26"/>
  <c r="S71" i="26"/>
  <c r="S59" i="26"/>
  <c r="R47" i="26"/>
  <c r="V35" i="26"/>
  <c r="V23" i="26"/>
  <c r="W11" i="26"/>
  <c r="G8" i="26"/>
  <c r="Q26" i="26"/>
  <c r="U86" i="26"/>
  <c r="U74" i="26"/>
  <c r="U62" i="26"/>
  <c r="U50" i="26"/>
  <c r="O8" i="26"/>
  <c r="I20" i="26"/>
  <c r="H11" i="26"/>
  <c r="P11" i="26"/>
  <c r="J8" i="26"/>
  <c r="R8" i="26"/>
  <c r="U14" i="26"/>
  <c r="M20" i="26"/>
  <c r="G23" i="26"/>
  <c r="W23" i="26"/>
  <c r="U26" i="26"/>
  <c r="M32" i="26"/>
  <c r="G35" i="26"/>
  <c r="W35" i="26"/>
  <c r="I50" i="26"/>
  <c r="M11" i="26"/>
  <c r="W47" i="26"/>
  <c r="I11" i="26"/>
  <c r="Q11" i="26"/>
  <c r="K8" i="26"/>
  <c r="S8" i="26"/>
  <c r="I14" i="26"/>
  <c r="Q20" i="26"/>
  <c r="K23" i="26"/>
  <c r="I26" i="26"/>
  <c r="Q32" i="26"/>
  <c r="K35" i="26"/>
  <c r="M44" i="26"/>
  <c r="G47" i="26"/>
  <c r="Q50" i="26"/>
  <c r="K59" i="26"/>
  <c r="U11" i="26"/>
  <c r="S23" i="26"/>
  <c r="S35" i="26"/>
  <c r="L11" i="26"/>
  <c r="T11" i="26"/>
  <c r="N8" i="26"/>
  <c r="V8" i="26"/>
  <c r="M14" i="26"/>
  <c r="U20" i="26"/>
  <c r="O23" i="26"/>
  <c r="M26" i="26"/>
  <c r="U32" i="26"/>
  <c r="O35" i="26"/>
  <c r="O47" i="26"/>
  <c r="U77" i="26"/>
  <c r="Q77" i="26"/>
  <c r="M77" i="26"/>
  <c r="I77" i="26"/>
  <c r="T77" i="26"/>
  <c r="P77" i="26"/>
  <c r="L77" i="26"/>
  <c r="H77" i="26"/>
  <c r="V77" i="26"/>
  <c r="N77" i="26"/>
  <c r="S77" i="26"/>
  <c r="K77" i="26"/>
  <c r="R77" i="26"/>
  <c r="J77" i="26"/>
  <c r="W77" i="26"/>
  <c r="O77" i="26"/>
  <c r="G77" i="26"/>
  <c r="U65" i="26"/>
  <c r="Q65" i="26"/>
  <c r="M65" i="26"/>
  <c r="I65" i="26"/>
  <c r="T65" i="26"/>
  <c r="P65" i="26"/>
  <c r="L65" i="26"/>
  <c r="H65" i="26"/>
  <c r="V65" i="26"/>
  <c r="N65" i="26"/>
  <c r="S65" i="26"/>
  <c r="K65" i="26"/>
  <c r="R65" i="26"/>
  <c r="J65" i="26"/>
  <c r="W65" i="26"/>
  <c r="O65" i="26"/>
  <c r="G65" i="26"/>
  <c r="V53" i="26"/>
  <c r="R53" i="26"/>
  <c r="N53" i="26"/>
  <c r="J53" i="26"/>
  <c r="U53" i="26"/>
  <c r="Q53" i="26"/>
  <c r="M53" i="26"/>
  <c r="I53" i="26"/>
  <c r="T53" i="26"/>
  <c r="P53" i="26"/>
  <c r="L53" i="26"/>
  <c r="H53" i="26"/>
  <c r="S53" i="26"/>
  <c r="O53" i="26"/>
  <c r="K53" i="26"/>
  <c r="W53" i="26"/>
  <c r="G53" i="26"/>
  <c r="U41" i="26"/>
  <c r="Q41" i="26"/>
  <c r="M41" i="26"/>
  <c r="I41" i="26"/>
  <c r="T41" i="26"/>
  <c r="P41" i="26"/>
  <c r="L41" i="26"/>
  <c r="H41" i="26"/>
  <c r="R41" i="26"/>
  <c r="J41" i="26"/>
  <c r="W41" i="26"/>
  <c r="O41" i="26"/>
  <c r="G41" i="26"/>
  <c r="K41" i="26"/>
  <c r="V41" i="26"/>
  <c r="N41" i="26"/>
  <c r="S41" i="26"/>
  <c r="V17" i="26"/>
  <c r="R17" i="26"/>
  <c r="N17" i="26"/>
  <c r="J17" i="26"/>
  <c r="U17" i="26"/>
  <c r="Q17" i="26"/>
  <c r="M17" i="26"/>
  <c r="I17" i="26"/>
  <c r="T17" i="26"/>
  <c r="P17" i="26"/>
  <c r="L17" i="26"/>
  <c r="H17" i="26"/>
  <c r="W17" i="26"/>
  <c r="S17" i="26"/>
  <c r="O17" i="26"/>
  <c r="K17" i="26"/>
  <c r="G17" i="26"/>
  <c r="M74" i="26"/>
  <c r="W80" i="26"/>
  <c r="S80" i="26"/>
  <c r="O80" i="26"/>
  <c r="K80" i="26"/>
  <c r="G80" i="26"/>
  <c r="V80" i="26"/>
  <c r="R80" i="26"/>
  <c r="N80" i="26"/>
  <c r="J80" i="26"/>
  <c r="P80" i="26"/>
  <c r="H80" i="26"/>
  <c r="U80" i="26"/>
  <c r="M80" i="26"/>
  <c r="T80" i="26"/>
  <c r="L80" i="26"/>
  <c r="W68" i="26"/>
  <c r="S68" i="26"/>
  <c r="O68" i="26"/>
  <c r="K68" i="26"/>
  <c r="G68" i="26"/>
  <c r="V68" i="26"/>
  <c r="R68" i="26"/>
  <c r="N68" i="26"/>
  <c r="J68" i="26"/>
  <c r="P68" i="26"/>
  <c r="H68" i="26"/>
  <c r="U68" i="26"/>
  <c r="M68" i="26"/>
  <c r="T68" i="26"/>
  <c r="L68" i="26"/>
  <c r="W56" i="26"/>
  <c r="S56" i="26"/>
  <c r="V56" i="26"/>
  <c r="R56" i="26"/>
  <c r="P56" i="26"/>
  <c r="L56" i="26"/>
  <c r="H56" i="26"/>
  <c r="U56" i="26"/>
  <c r="O56" i="26"/>
  <c r="K56" i="26"/>
  <c r="G56" i="26"/>
  <c r="T56" i="26"/>
  <c r="N56" i="26"/>
  <c r="J56" i="26"/>
  <c r="W44" i="26"/>
  <c r="S44" i="26"/>
  <c r="O44" i="26"/>
  <c r="K44" i="26"/>
  <c r="G44" i="26"/>
  <c r="V44" i="26"/>
  <c r="R44" i="26"/>
  <c r="N44" i="26"/>
  <c r="J44" i="26"/>
  <c r="J11" i="26"/>
  <c r="N11" i="26"/>
  <c r="R11" i="26"/>
  <c r="V11" i="26"/>
  <c r="H8" i="26"/>
  <c r="L8" i="26"/>
  <c r="P8" i="26"/>
  <c r="T8" i="26"/>
  <c r="J14" i="26"/>
  <c r="N14" i="26"/>
  <c r="R14" i="26"/>
  <c r="V14" i="26"/>
  <c r="J20" i="26"/>
  <c r="N20" i="26"/>
  <c r="R20" i="26"/>
  <c r="V20" i="26"/>
  <c r="H23" i="26"/>
  <c r="L23" i="26"/>
  <c r="P23" i="26"/>
  <c r="T23" i="26"/>
  <c r="J26" i="26"/>
  <c r="N26" i="26"/>
  <c r="R26" i="26"/>
  <c r="V26" i="26"/>
  <c r="J32" i="26"/>
  <c r="N32" i="26"/>
  <c r="R32" i="26"/>
  <c r="V32" i="26"/>
  <c r="H35" i="26"/>
  <c r="L35" i="26"/>
  <c r="P35" i="26"/>
  <c r="T35" i="26"/>
  <c r="H44" i="26"/>
  <c r="P44" i="26"/>
  <c r="J47" i="26"/>
  <c r="L50" i="26"/>
  <c r="T50" i="26"/>
  <c r="M62" i="26"/>
  <c r="I80" i="26"/>
  <c r="U83" i="26"/>
  <c r="Q83" i="26"/>
  <c r="M83" i="26"/>
  <c r="I83" i="26"/>
  <c r="T83" i="26"/>
  <c r="P83" i="26"/>
  <c r="L83" i="26"/>
  <c r="H83" i="26"/>
  <c r="R83" i="26"/>
  <c r="J83" i="26"/>
  <c r="W83" i="26"/>
  <c r="O83" i="26"/>
  <c r="G83" i="26"/>
  <c r="V83" i="26"/>
  <c r="N83" i="26"/>
  <c r="U71" i="26"/>
  <c r="Q71" i="26"/>
  <c r="M71" i="26"/>
  <c r="I71" i="26"/>
  <c r="T71" i="26"/>
  <c r="P71" i="26"/>
  <c r="L71" i="26"/>
  <c r="H71" i="26"/>
  <c r="R71" i="26"/>
  <c r="J71" i="26"/>
  <c r="W71" i="26"/>
  <c r="O71" i="26"/>
  <c r="G71" i="26"/>
  <c r="V71" i="26"/>
  <c r="N71" i="26"/>
  <c r="U59" i="26"/>
  <c r="Q59" i="26"/>
  <c r="M59" i="26"/>
  <c r="I59" i="26"/>
  <c r="T59" i="26"/>
  <c r="P59" i="26"/>
  <c r="L59" i="26"/>
  <c r="H59" i="26"/>
  <c r="R59" i="26"/>
  <c r="J59" i="26"/>
  <c r="W59" i="26"/>
  <c r="O59" i="26"/>
  <c r="G59" i="26"/>
  <c r="V59" i="26"/>
  <c r="N59" i="26"/>
  <c r="U47" i="26"/>
  <c r="Q47" i="26"/>
  <c r="M47" i="26"/>
  <c r="I47" i="26"/>
  <c r="T47" i="26"/>
  <c r="P47" i="26"/>
  <c r="L47" i="26"/>
  <c r="H47" i="26"/>
  <c r="G11" i="26"/>
  <c r="K11" i="26"/>
  <c r="O11" i="26"/>
  <c r="S11" i="26"/>
  <c r="I8" i="26"/>
  <c r="M8" i="26"/>
  <c r="Q8" i="26"/>
  <c r="G14" i="26"/>
  <c r="K14" i="26"/>
  <c r="O14" i="26"/>
  <c r="S14" i="26"/>
  <c r="W14" i="26"/>
  <c r="G20" i="26"/>
  <c r="K20" i="26"/>
  <c r="O20" i="26"/>
  <c r="S20" i="26"/>
  <c r="W20" i="26"/>
  <c r="I23" i="26"/>
  <c r="M23" i="26"/>
  <c r="Q23" i="26"/>
  <c r="U23" i="26"/>
  <c r="G26" i="26"/>
  <c r="K26" i="26"/>
  <c r="O26" i="26"/>
  <c r="S26" i="26"/>
  <c r="W26" i="26"/>
  <c r="G32" i="26"/>
  <c r="K32" i="26"/>
  <c r="O32" i="26"/>
  <c r="S32" i="26"/>
  <c r="W32" i="26"/>
  <c r="I35" i="26"/>
  <c r="M35" i="26"/>
  <c r="Q35" i="26"/>
  <c r="U35" i="26"/>
  <c r="I44" i="26"/>
  <c r="Q44" i="26"/>
  <c r="K47" i="26"/>
  <c r="S47" i="26"/>
  <c r="M50" i="26"/>
  <c r="I56" i="26"/>
  <c r="I68" i="26"/>
  <c r="Q80" i="26"/>
  <c r="K83" i="26"/>
  <c r="W86" i="26"/>
  <c r="S86" i="26"/>
  <c r="O86" i="26"/>
  <c r="K86" i="26"/>
  <c r="G86" i="26"/>
  <c r="V86" i="26"/>
  <c r="R86" i="26"/>
  <c r="N86" i="26"/>
  <c r="J86" i="26"/>
  <c r="T86" i="26"/>
  <c r="L86" i="26"/>
  <c r="Q86" i="26"/>
  <c r="I86" i="26"/>
  <c r="P86" i="26"/>
  <c r="H86" i="26"/>
  <c r="W74" i="26"/>
  <c r="S74" i="26"/>
  <c r="O74" i="26"/>
  <c r="K74" i="26"/>
  <c r="G74" i="26"/>
  <c r="V74" i="26"/>
  <c r="R74" i="26"/>
  <c r="N74" i="26"/>
  <c r="J74" i="26"/>
  <c r="T74" i="26"/>
  <c r="L74" i="26"/>
  <c r="Q74" i="26"/>
  <c r="I74" i="26"/>
  <c r="P74" i="26"/>
  <c r="H74" i="26"/>
  <c r="W62" i="26"/>
  <c r="S62" i="26"/>
  <c r="O62" i="26"/>
  <c r="K62" i="26"/>
  <c r="G62" i="26"/>
  <c r="V62" i="26"/>
  <c r="R62" i="26"/>
  <c r="N62" i="26"/>
  <c r="J62" i="26"/>
  <c r="T62" i="26"/>
  <c r="L62" i="26"/>
  <c r="Q62" i="26"/>
  <c r="I62" i="26"/>
  <c r="P62" i="26"/>
  <c r="H62" i="26"/>
  <c r="W50" i="26"/>
  <c r="S50" i="26"/>
  <c r="O50" i="26"/>
  <c r="K50" i="26"/>
  <c r="G50" i="26"/>
  <c r="V50" i="26"/>
  <c r="R50" i="26"/>
  <c r="N50" i="26"/>
  <c r="J50" i="26"/>
  <c r="H14" i="26"/>
  <c r="L14" i="26"/>
  <c r="P14" i="26"/>
  <c r="T14" i="26"/>
  <c r="H20" i="26"/>
  <c r="L20" i="26"/>
  <c r="P20" i="26"/>
  <c r="T20" i="26"/>
  <c r="J23" i="26"/>
  <c r="N23" i="26"/>
  <c r="R23" i="26"/>
  <c r="H26" i="26"/>
  <c r="L26" i="26"/>
  <c r="P26" i="26"/>
  <c r="T26" i="26"/>
  <c r="H32" i="26"/>
  <c r="L32" i="26"/>
  <c r="P32" i="26"/>
  <c r="T32" i="26"/>
  <c r="J35" i="26"/>
  <c r="N35" i="26"/>
  <c r="R35" i="26"/>
  <c r="L44" i="26"/>
  <c r="T44" i="26"/>
  <c r="N47" i="26"/>
  <c r="V47" i="26"/>
  <c r="H50" i="26"/>
  <c r="P50" i="26"/>
  <c r="M56" i="26"/>
  <c r="Q68" i="26"/>
  <c r="K71" i="26"/>
  <c r="S83" i="26"/>
  <c r="M86" i="26"/>
  <c r="V169" i="34"/>
  <c r="X38" i="26" s="1"/>
  <c r="U169" i="34"/>
  <c r="W38" i="26" s="1"/>
  <c r="T169" i="34"/>
  <c r="V38" i="26" s="1"/>
  <c r="S169" i="34"/>
  <c r="U38" i="26" s="1"/>
  <c r="R169" i="34"/>
  <c r="T38" i="26" s="1"/>
  <c r="Q169" i="34"/>
  <c r="S38" i="26" s="1"/>
  <c r="P169" i="34"/>
  <c r="R38" i="26" s="1"/>
  <c r="O169" i="34"/>
  <c r="Q38" i="26" s="1"/>
  <c r="N169" i="34"/>
  <c r="P38" i="26" s="1"/>
  <c r="M169" i="34"/>
  <c r="O38" i="26" s="1"/>
  <c r="L169" i="34"/>
  <c r="N38" i="26" s="1"/>
  <c r="K169" i="34"/>
  <c r="M38" i="26" s="1"/>
  <c r="J169" i="34"/>
  <c r="L38" i="26" s="1"/>
  <c r="I169" i="34"/>
  <c r="K38" i="26" s="1"/>
  <c r="H169" i="34"/>
  <c r="J38" i="26" s="1"/>
  <c r="G169" i="34"/>
  <c r="I38" i="26" s="1"/>
  <c r="F169" i="34"/>
  <c r="H38" i="26" s="1"/>
  <c r="E169" i="34"/>
  <c r="G38" i="26" s="1"/>
  <c r="V124" i="34"/>
  <c r="X29" i="26" s="1"/>
  <c r="U124" i="34"/>
  <c r="W29" i="26" s="1"/>
  <c r="T124" i="34"/>
  <c r="V29" i="26" s="1"/>
  <c r="S124" i="34"/>
  <c r="U29" i="26" s="1"/>
  <c r="R124" i="34"/>
  <c r="T29" i="26" s="1"/>
  <c r="Q124" i="34"/>
  <c r="S29" i="26" s="1"/>
  <c r="P124" i="34"/>
  <c r="R29" i="26" s="1"/>
  <c r="O124" i="34"/>
  <c r="Q29" i="26" s="1"/>
  <c r="N124" i="34"/>
  <c r="P29" i="26" s="1"/>
  <c r="M124" i="34"/>
  <c r="O29" i="26" s="1"/>
  <c r="L124" i="34"/>
  <c r="N29" i="26" s="1"/>
  <c r="K124" i="34"/>
  <c r="M29" i="26" s="1"/>
  <c r="J124" i="34"/>
  <c r="L29" i="26" s="1"/>
  <c r="I124" i="34"/>
  <c r="K29" i="26" s="1"/>
  <c r="H124" i="34"/>
  <c r="J29" i="26" s="1"/>
  <c r="G124" i="34"/>
  <c r="I29" i="26" s="1"/>
  <c r="F124" i="34"/>
  <c r="H29" i="26" s="1"/>
  <c r="E124" i="34"/>
  <c r="G29" i="26" s="1"/>
  <c r="V408" i="34"/>
  <c r="X85" i="26" s="1"/>
  <c r="U408" i="34"/>
  <c r="W85" i="26" s="1"/>
  <c r="T408" i="34"/>
  <c r="V85" i="26" s="1"/>
  <c r="S408" i="34"/>
  <c r="U85" i="26" s="1"/>
  <c r="R408" i="34"/>
  <c r="T85" i="26" s="1"/>
  <c r="Q408" i="34"/>
  <c r="S85" i="26" s="1"/>
  <c r="P408" i="34"/>
  <c r="R85" i="26" s="1"/>
  <c r="O408" i="34"/>
  <c r="Q85" i="26" s="1"/>
  <c r="N408" i="34"/>
  <c r="P85" i="26" s="1"/>
  <c r="M408" i="34"/>
  <c r="O85" i="26" s="1"/>
  <c r="L408" i="34"/>
  <c r="N85" i="26" s="1"/>
  <c r="K408" i="34"/>
  <c r="M85" i="26" s="1"/>
  <c r="J408" i="34"/>
  <c r="L85" i="26" s="1"/>
  <c r="I408" i="34"/>
  <c r="K85" i="26" s="1"/>
  <c r="H408" i="34"/>
  <c r="J85" i="26" s="1"/>
  <c r="G408" i="34"/>
  <c r="I85" i="26" s="1"/>
  <c r="F408" i="34"/>
  <c r="H85" i="26" s="1"/>
  <c r="E408" i="34"/>
  <c r="G85" i="26" s="1"/>
  <c r="V393" i="34"/>
  <c r="X82" i="26" s="1"/>
  <c r="U393" i="34"/>
  <c r="W82" i="26" s="1"/>
  <c r="T393" i="34"/>
  <c r="V82" i="26" s="1"/>
  <c r="S393" i="34"/>
  <c r="U82" i="26" s="1"/>
  <c r="R393" i="34"/>
  <c r="T82" i="26" s="1"/>
  <c r="Q393" i="34"/>
  <c r="S82" i="26" s="1"/>
  <c r="P393" i="34"/>
  <c r="R82" i="26" s="1"/>
  <c r="O393" i="34"/>
  <c r="Q82" i="26" s="1"/>
  <c r="N393" i="34"/>
  <c r="P82" i="26" s="1"/>
  <c r="M393" i="34"/>
  <c r="O82" i="26" s="1"/>
  <c r="L393" i="34"/>
  <c r="N82" i="26" s="1"/>
  <c r="K393" i="34"/>
  <c r="M82" i="26" s="1"/>
  <c r="J393" i="34"/>
  <c r="L82" i="26" s="1"/>
  <c r="I393" i="34"/>
  <c r="K82" i="26" s="1"/>
  <c r="H393" i="34"/>
  <c r="J82" i="26" s="1"/>
  <c r="G393" i="34"/>
  <c r="I82" i="26" s="1"/>
  <c r="F393" i="34"/>
  <c r="H82" i="26" s="1"/>
  <c r="E393" i="34"/>
  <c r="G82" i="26" s="1"/>
  <c r="V378" i="34"/>
  <c r="X79" i="26" s="1"/>
  <c r="U378" i="34"/>
  <c r="W79" i="26" s="1"/>
  <c r="T378" i="34"/>
  <c r="V79" i="26" s="1"/>
  <c r="S378" i="34"/>
  <c r="U79" i="26" s="1"/>
  <c r="R378" i="34"/>
  <c r="T79" i="26" s="1"/>
  <c r="Q378" i="34"/>
  <c r="S79" i="26" s="1"/>
  <c r="P378" i="34"/>
  <c r="R79" i="26" s="1"/>
  <c r="O378" i="34"/>
  <c r="Q79" i="26" s="1"/>
  <c r="N378" i="34"/>
  <c r="P79" i="26" s="1"/>
  <c r="M378" i="34"/>
  <c r="O79" i="26" s="1"/>
  <c r="L378" i="34"/>
  <c r="N79" i="26" s="1"/>
  <c r="K378" i="34"/>
  <c r="M79" i="26" s="1"/>
  <c r="J378" i="34"/>
  <c r="L79" i="26" s="1"/>
  <c r="I378" i="34"/>
  <c r="K79" i="26" s="1"/>
  <c r="H378" i="34"/>
  <c r="J79" i="26" s="1"/>
  <c r="G378" i="34"/>
  <c r="I79" i="26" s="1"/>
  <c r="F378" i="34"/>
  <c r="H79" i="26" s="1"/>
  <c r="E378" i="34"/>
  <c r="G79" i="26" s="1"/>
  <c r="V363" i="34"/>
  <c r="X76" i="26" s="1"/>
  <c r="U363" i="34"/>
  <c r="W76" i="26" s="1"/>
  <c r="T363" i="34"/>
  <c r="V76" i="26" s="1"/>
  <c r="S363" i="34"/>
  <c r="U76" i="26" s="1"/>
  <c r="R363" i="34"/>
  <c r="T76" i="26" s="1"/>
  <c r="Q363" i="34"/>
  <c r="S76" i="26" s="1"/>
  <c r="P363" i="34"/>
  <c r="R76" i="26" s="1"/>
  <c r="O363" i="34"/>
  <c r="Q76" i="26" s="1"/>
  <c r="N363" i="34"/>
  <c r="P76" i="26" s="1"/>
  <c r="M363" i="34"/>
  <c r="O76" i="26" s="1"/>
  <c r="L363" i="34"/>
  <c r="N76" i="26" s="1"/>
  <c r="K363" i="34"/>
  <c r="M76" i="26" s="1"/>
  <c r="J363" i="34"/>
  <c r="L76" i="26" s="1"/>
  <c r="I363" i="34"/>
  <c r="K76" i="26" s="1"/>
  <c r="H363" i="34"/>
  <c r="J76" i="26" s="1"/>
  <c r="G363" i="34"/>
  <c r="I76" i="26" s="1"/>
  <c r="F363" i="34"/>
  <c r="H76" i="26" s="1"/>
  <c r="E363" i="34"/>
  <c r="G76" i="26" s="1"/>
  <c r="V348" i="34"/>
  <c r="X73" i="26" s="1"/>
  <c r="U348" i="34"/>
  <c r="W73" i="26" s="1"/>
  <c r="T348" i="34"/>
  <c r="V73" i="26" s="1"/>
  <c r="S348" i="34"/>
  <c r="U73" i="26" s="1"/>
  <c r="R348" i="34"/>
  <c r="T73" i="26" s="1"/>
  <c r="Q348" i="34"/>
  <c r="S73" i="26" s="1"/>
  <c r="P348" i="34"/>
  <c r="R73" i="26" s="1"/>
  <c r="O348" i="34"/>
  <c r="Q73" i="26" s="1"/>
  <c r="N348" i="34"/>
  <c r="P73" i="26" s="1"/>
  <c r="M348" i="34"/>
  <c r="O73" i="26" s="1"/>
  <c r="L348" i="34"/>
  <c r="N73" i="26" s="1"/>
  <c r="K348" i="34"/>
  <c r="M73" i="26" s="1"/>
  <c r="J348" i="34"/>
  <c r="L73" i="26" s="1"/>
  <c r="I348" i="34"/>
  <c r="K73" i="26" s="1"/>
  <c r="H348" i="34"/>
  <c r="J73" i="26" s="1"/>
  <c r="G348" i="34"/>
  <c r="I73" i="26" s="1"/>
  <c r="F348" i="34"/>
  <c r="H73" i="26" s="1"/>
  <c r="E348" i="34"/>
  <c r="G73" i="26" s="1"/>
  <c r="V333" i="34"/>
  <c r="X70" i="26" s="1"/>
  <c r="U333" i="34"/>
  <c r="W70" i="26" s="1"/>
  <c r="T333" i="34"/>
  <c r="V70" i="26" s="1"/>
  <c r="S333" i="34"/>
  <c r="U70" i="26" s="1"/>
  <c r="R333" i="34"/>
  <c r="T70" i="26" s="1"/>
  <c r="Q333" i="34"/>
  <c r="S70" i="26" s="1"/>
  <c r="P333" i="34"/>
  <c r="R70" i="26" s="1"/>
  <c r="O333" i="34"/>
  <c r="Q70" i="26" s="1"/>
  <c r="N333" i="34"/>
  <c r="P70" i="26" s="1"/>
  <c r="M333" i="34"/>
  <c r="O70" i="26" s="1"/>
  <c r="L333" i="34"/>
  <c r="N70" i="26" s="1"/>
  <c r="K333" i="34"/>
  <c r="M70" i="26" s="1"/>
  <c r="J333" i="34"/>
  <c r="L70" i="26" s="1"/>
  <c r="I333" i="34"/>
  <c r="K70" i="26" s="1"/>
  <c r="H333" i="34"/>
  <c r="J70" i="26" s="1"/>
  <c r="G333" i="34"/>
  <c r="I70" i="26" s="1"/>
  <c r="F333" i="34"/>
  <c r="H70" i="26" s="1"/>
  <c r="E333" i="34"/>
  <c r="G70" i="26" s="1"/>
  <c r="V318" i="34"/>
  <c r="X67" i="26" s="1"/>
  <c r="U318" i="34"/>
  <c r="W67" i="26" s="1"/>
  <c r="T318" i="34"/>
  <c r="V67" i="26" s="1"/>
  <c r="S318" i="34"/>
  <c r="U67" i="26" s="1"/>
  <c r="R318" i="34"/>
  <c r="T67" i="26" s="1"/>
  <c r="Q318" i="34"/>
  <c r="S67" i="26" s="1"/>
  <c r="P318" i="34"/>
  <c r="R67" i="26" s="1"/>
  <c r="O318" i="34"/>
  <c r="Q67" i="26" s="1"/>
  <c r="N318" i="34"/>
  <c r="P67" i="26" s="1"/>
  <c r="M318" i="34"/>
  <c r="O67" i="26" s="1"/>
  <c r="L318" i="34"/>
  <c r="N67" i="26" s="1"/>
  <c r="K318" i="34"/>
  <c r="M67" i="26" s="1"/>
  <c r="J318" i="34"/>
  <c r="L67" i="26" s="1"/>
  <c r="I318" i="34"/>
  <c r="K67" i="26" s="1"/>
  <c r="H318" i="34"/>
  <c r="J67" i="26" s="1"/>
  <c r="G318" i="34"/>
  <c r="I67" i="26" s="1"/>
  <c r="F318" i="34"/>
  <c r="H67" i="26" s="1"/>
  <c r="E318" i="34"/>
  <c r="G67" i="26" s="1"/>
  <c r="V303" i="34"/>
  <c r="X64" i="26" s="1"/>
  <c r="U303" i="34"/>
  <c r="W64" i="26" s="1"/>
  <c r="T303" i="34"/>
  <c r="V64" i="26" s="1"/>
  <c r="S303" i="34"/>
  <c r="U64" i="26" s="1"/>
  <c r="R303" i="34"/>
  <c r="T64" i="26" s="1"/>
  <c r="Q303" i="34"/>
  <c r="S64" i="26" s="1"/>
  <c r="P303" i="34"/>
  <c r="R64" i="26" s="1"/>
  <c r="O303" i="34"/>
  <c r="Q64" i="26" s="1"/>
  <c r="N303" i="34"/>
  <c r="P64" i="26" s="1"/>
  <c r="M303" i="34"/>
  <c r="O64" i="26" s="1"/>
  <c r="L303" i="34"/>
  <c r="N64" i="26" s="1"/>
  <c r="K303" i="34"/>
  <c r="M64" i="26" s="1"/>
  <c r="J303" i="34"/>
  <c r="L64" i="26" s="1"/>
  <c r="I303" i="34"/>
  <c r="K64" i="26" s="1"/>
  <c r="H303" i="34"/>
  <c r="J64" i="26" s="1"/>
  <c r="G303" i="34"/>
  <c r="I64" i="26" s="1"/>
  <c r="F303" i="34"/>
  <c r="H64" i="26" s="1"/>
  <c r="E303" i="34"/>
  <c r="G64" i="26" s="1"/>
  <c r="V288" i="34"/>
  <c r="X61" i="26" s="1"/>
  <c r="U288" i="34"/>
  <c r="W61" i="26" s="1"/>
  <c r="T288" i="34"/>
  <c r="V61" i="26" s="1"/>
  <c r="S288" i="34"/>
  <c r="U61" i="26" s="1"/>
  <c r="R288" i="34"/>
  <c r="T61" i="26" s="1"/>
  <c r="Q288" i="34"/>
  <c r="S61" i="26" s="1"/>
  <c r="P288" i="34"/>
  <c r="R61" i="26" s="1"/>
  <c r="O288" i="34"/>
  <c r="Q61" i="26" s="1"/>
  <c r="N288" i="34"/>
  <c r="P61" i="26" s="1"/>
  <c r="M288" i="34"/>
  <c r="O61" i="26" s="1"/>
  <c r="L288" i="34"/>
  <c r="N61" i="26" s="1"/>
  <c r="K288" i="34"/>
  <c r="M61" i="26" s="1"/>
  <c r="J288" i="34"/>
  <c r="L61" i="26" s="1"/>
  <c r="I288" i="34"/>
  <c r="K61" i="26" s="1"/>
  <c r="H288" i="34"/>
  <c r="J61" i="26" s="1"/>
  <c r="G288" i="34"/>
  <c r="I61" i="26" s="1"/>
  <c r="F288" i="34"/>
  <c r="H61" i="26" s="1"/>
  <c r="E288" i="34"/>
  <c r="G61" i="26" s="1"/>
  <c r="V273" i="34"/>
  <c r="X58" i="26" s="1"/>
  <c r="U273" i="34"/>
  <c r="W58" i="26" s="1"/>
  <c r="T273" i="34"/>
  <c r="V58" i="26" s="1"/>
  <c r="S273" i="34"/>
  <c r="U58" i="26" s="1"/>
  <c r="R273" i="34"/>
  <c r="T58" i="26" s="1"/>
  <c r="Q273" i="34"/>
  <c r="S58" i="26" s="1"/>
  <c r="P273" i="34"/>
  <c r="R58" i="26" s="1"/>
  <c r="O273" i="34"/>
  <c r="Q58" i="26" s="1"/>
  <c r="N273" i="34"/>
  <c r="P58" i="26" s="1"/>
  <c r="M273" i="34"/>
  <c r="O58" i="26" s="1"/>
  <c r="L273" i="34"/>
  <c r="N58" i="26" s="1"/>
  <c r="K273" i="34"/>
  <c r="M58" i="26" s="1"/>
  <c r="J273" i="34"/>
  <c r="L58" i="26" s="1"/>
  <c r="I273" i="34"/>
  <c r="K58" i="26" s="1"/>
  <c r="H273" i="34"/>
  <c r="J58" i="26" s="1"/>
  <c r="G273" i="34"/>
  <c r="I58" i="26" s="1"/>
  <c r="F273" i="34"/>
  <c r="H58" i="26" s="1"/>
  <c r="E273" i="34"/>
  <c r="G58" i="26" s="1"/>
  <c r="V258" i="34"/>
  <c r="X55" i="26" s="1"/>
  <c r="U258" i="34"/>
  <c r="W55" i="26" s="1"/>
  <c r="T258" i="34"/>
  <c r="V55" i="26" s="1"/>
  <c r="S258" i="34"/>
  <c r="U55" i="26" s="1"/>
  <c r="R258" i="34"/>
  <c r="T55" i="26" s="1"/>
  <c r="Q258" i="34"/>
  <c r="S55" i="26" s="1"/>
  <c r="P258" i="34"/>
  <c r="R55" i="26" s="1"/>
  <c r="O258" i="34"/>
  <c r="Q55" i="26" s="1"/>
  <c r="N258" i="34"/>
  <c r="P55" i="26" s="1"/>
  <c r="M258" i="34"/>
  <c r="O55" i="26" s="1"/>
  <c r="L258" i="34"/>
  <c r="N55" i="26" s="1"/>
  <c r="K258" i="34"/>
  <c r="M55" i="26" s="1"/>
  <c r="J258" i="34"/>
  <c r="L55" i="26" s="1"/>
  <c r="I258" i="34"/>
  <c r="K55" i="26" s="1"/>
  <c r="H258" i="34"/>
  <c r="J55" i="26" s="1"/>
  <c r="G258" i="34"/>
  <c r="I55" i="26" s="1"/>
  <c r="F258" i="34"/>
  <c r="H55" i="26" s="1"/>
  <c r="E258" i="34"/>
  <c r="G55" i="26" s="1"/>
  <c r="V243" i="34"/>
  <c r="X52" i="26" s="1"/>
  <c r="U243" i="34"/>
  <c r="W52" i="26" s="1"/>
  <c r="T243" i="34"/>
  <c r="V52" i="26" s="1"/>
  <c r="S243" i="34"/>
  <c r="U52" i="26" s="1"/>
  <c r="R243" i="34"/>
  <c r="T52" i="26" s="1"/>
  <c r="Q243" i="34"/>
  <c r="S52" i="26" s="1"/>
  <c r="P243" i="34"/>
  <c r="R52" i="26" s="1"/>
  <c r="O243" i="34"/>
  <c r="Q52" i="26" s="1"/>
  <c r="N243" i="34"/>
  <c r="P52" i="26" s="1"/>
  <c r="M243" i="34"/>
  <c r="O52" i="26" s="1"/>
  <c r="L243" i="34"/>
  <c r="N52" i="26" s="1"/>
  <c r="K243" i="34"/>
  <c r="M52" i="26" s="1"/>
  <c r="J243" i="34"/>
  <c r="L52" i="26" s="1"/>
  <c r="I243" i="34"/>
  <c r="K52" i="26" s="1"/>
  <c r="H243" i="34"/>
  <c r="J52" i="26" s="1"/>
  <c r="G243" i="34"/>
  <c r="I52" i="26" s="1"/>
  <c r="F243" i="34"/>
  <c r="H52" i="26" s="1"/>
  <c r="E243" i="34"/>
  <c r="G52" i="26" s="1"/>
  <c r="V228" i="34"/>
  <c r="X49" i="26" s="1"/>
  <c r="U228" i="34"/>
  <c r="W49" i="26" s="1"/>
  <c r="T228" i="34"/>
  <c r="V49" i="26" s="1"/>
  <c r="S228" i="34"/>
  <c r="U49" i="26" s="1"/>
  <c r="R228" i="34"/>
  <c r="T49" i="26" s="1"/>
  <c r="Q228" i="34"/>
  <c r="S49" i="26" s="1"/>
  <c r="P228" i="34"/>
  <c r="R49" i="26" s="1"/>
  <c r="O228" i="34"/>
  <c r="Q49" i="26" s="1"/>
  <c r="N228" i="34"/>
  <c r="P49" i="26" s="1"/>
  <c r="M228" i="34"/>
  <c r="O49" i="26" s="1"/>
  <c r="L228" i="34"/>
  <c r="N49" i="26" s="1"/>
  <c r="K228" i="34"/>
  <c r="M49" i="26" s="1"/>
  <c r="J228" i="34"/>
  <c r="L49" i="26" s="1"/>
  <c r="I228" i="34"/>
  <c r="K49" i="26" s="1"/>
  <c r="H228" i="34"/>
  <c r="J49" i="26" s="1"/>
  <c r="G228" i="34"/>
  <c r="I49" i="26" s="1"/>
  <c r="F228" i="34"/>
  <c r="H49" i="26" s="1"/>
  <c r="E228" i="34"/>
  <c r="G49" i="26" s="1"/>
  <c r="V213" i="34"/>
  <c r="X46" i="26" s="1"/>
  <c r="U213" i="34"/>
  <c r="W46" i="26" s="1"/>
  <c r="T213" i="34"/>
  <c r="V46" i="26" s="1"/>
  <c r="S213" i="34"/>
  <c r="U46" i="26" s="1"/>
  <c r="R213" i="34"/>
  <c r="T46" i="26" s="1"/>
  <c r="Q213" i="34"/>
  <c r="S46" i="26" s="1"/>
  <c r="P213" i="34"/>
  <c r="R46" i="26" s="1"/>
  <c r="O213" i="34"/>
  <c r="Q46" i="26" s="1"/>
  <c r="N213" i="34"/>
  <c r="P46" i="26" s="1"/>
  <c r="M213" i="34"/>
  <c r="O46" i="26" s="1"/>
  <c r="L213" i="34"/>
  <c r="N46" i="26" s="1"/>
  <c r="K213" i="34"/>
  <c r="M46" i="26" s="1"/>
  <c r="J213" i="34"/>
  <c r="L46" i="26" s="1"/>
  <c r="I213" i="34"/>
  <c r="K46" i="26" s="1"/>
  <c r="H213" i="34"/>
  <c r="J46" i="26" s="1"/>
  <c r="G213" i="34"/>
  <c r="I46" i="26" s="1"/>
  <c r="F213" i="34"/>
  <c r="H46" i="26" s="1"/>
  <c r="E213" i="34"/>
  <c r="G46" i="26" s="1"/>
  <c r="V198" i="34"/>
  <c r="X43" i="26" s="1"/>
  <c r="U198" i="34"/>
  <c r="W43" i="26" s="1"/>
  <c r="T198" i="34"/>
  <c r="V43" i="26" s="1"/>
  <c r="S198" i="34"/>
  <c r="U43" i="26" s="1"/>
  <c r="R198" i="34"/>
  <c r="T43" i="26" s="1"/>
  <c r="Q198" i="34"/>
  <c r="S43" i="26" s="1"/>
  <c r="P198" i="34"/>
  <c r="R43" i="26" s="1"/>
  <c r="O198" i="34"/>
  <c r="Q43" i="26" s="1"/>
  <c r="N198" i="34"/>
  <c r="P43" i="26" s="1"/>
  <c r="M198" i="34"/>
  <c r="O43" i="26" s="1"/>
  <c r="L198" i="34"/>
  <c r="N43" i="26" s="1"/>
  <c r="K198" i="34"/>
  <c r="M43" i="26" s="1"/>
  <c r="J198" i="34"/>
  <c r="L43" i="26" s="1"/>
  <c r="I198" i="34"/>
  <c r="K43" i="26" s="1"/>
  <c r="H198" i="34"/>
  <c r="J43" i="26" s="1"/>
  <c r="G198" i="34"/>
  <c r="I43" i="26" s="1"/>
  <c r="F198" i="34"/>
  <c r="H43" i="26" s="1"/>
  <c r="E198" i="34"/>
  <c r="G43" i="26" s="1"/>
  <c r="V183" i="34"/>
  <c r="X40" i="26" s="1"/>
  <c r="U183" i="34"/>
  <c r="W40" i="26" s="1"/>
  <c r="T183" i="34"/>
  <c r="V40" i="26" s="1"/>
  <c r="S183" i="34"/>
  <c r="U40" i="26" s="1"/>
  <c r="R183" i="34"/>
  <c r="T40" i="26" s="1"/>
  <c r="Q183" i="34"/>
  <c r="S40" i="26" s="1"/>
  <c r="P183" i="34"/>
  <c r="R40" i="26" s="1"/>
  <c r="O183" i="34"/>
  <c r="Q40" i="26" s="1"/>
  <c r="N183" i="34"/>
  <c r="P40" i="26" s="1"/>
  <c r="M183" i="34"/>
  <c r="O40" i="26" s="1"/>
  <c r="L183" i="34"/>
  <c r="N40" i="26" s="1"/>
  <c r="K183" i="34"/>
  <c r="M40" i="26" s="1"/>
  <c r="J183" i="34"/>
  <c r="L40" i="26" s="1"/>
  <c r="I183" i="34"/>
  <c r="K40" i="26" s="1"/>
  <c r="H183" i="34"/>
  <c r="J40" i="26" s="1"/>
  <c r="G183" i="34"/>
  <c r="I40" i="26" s="1"/>
  <c r="F183" i="34"/>
  <c r="H40" i="26" s="1"/>
  <c r="E183" i="34"/>
  <c r="G40" i="26" s="1"/>
  <c r="V168" i="34"/>
  <c r="X37" i="26" s="1"/>
  <c r="U168" i="34"/>
  <c r="W37" i="26" s="1"/>
  <c r="T168" i="34"/>
  <c r="V37" i="26" s="1"/>
  <c r="S168" i="34"/>
  <c r="U37" i="26" s="1"/>
  <c r="R168" i="34"/>
  <c r="T37" i="26" s="1"/>
  <c r="Q168" i="34"/>
  <c r="S37" i="26" s="1"/>
  <c r="P168" i="34"/>
  <c r="R37" i="26" s="1"/>
  <c r="O168" i="34"/>
  <c r="Q37" i="26" s="1"/>
  <c r="N168" i="34"/>
  <c r="P37" i="26" s="1"/>
  <c r="M168" i="34"/>
  <c r="O37" i="26" s="1"/>
  <c r="L168" i="34"/>
  <c r="N37" i="26" s="1"/>
  <c r="K168" i="34"/>
  <c r="M37" i="26" s="1"/>
  <c r="J168" i="34"/>
  <c r="L37" i="26" s="1"/>
  <c r="I168" i="34"/>
  <c r="K37" i="26" s="1"/>
  <c r="H168" i="34"/>
  <c r="J37" i="26" s="1"/>
  <c r="G168" i="34"/>
  <c r="I37" i="26" s="1"/>
  <c r="F168" i="34"/>
  <c r="H37" i="26" s="1"/>
  <c r="E168" i="34"/>
  <c r="G37" i="26" s="1"/>
  <c r="V153" i="34"/>
  <c r="X34" i="26" s="1"/>
  <c r="U153" i="34"/>
  <c r="W34" i="26" s="1"/>
  <c r="T153" i="34"/>
  <c r="V34" i="26" s="1"/>
  <c r="S153" i="34"/>
  <c r="U34" i="26" s="1"/>
  <c r="R153" i="34"/>
  <c r="T34" i="26" s="1"/>
  <c r="Q153" i="34"/>
  <c r="S34" i="26" s="1"/>
  <c r="P153" i="34"/>
  <c r="R34" i="26" s="1"/>
  <c r="O153" i="34"/>
  <c r="Q34" i="26" s="1"/>
  <c r="N153" i="34"/>
  <c r="P34" i="26" s="1"/>
  <c r="M153" i="34"/>
  <c r="O34" i="26" s="1"/>
  <c r="L153" i="34"/>
  <c r="N34" i="26" s="1"/>
  <c r="K153" i="34"/>
  <c r="M34" i="26" s="1"/>
  <c r="J153" i="34"/>
  <c r="L34" i="26" s="1"/>
  <c r="I153" i="34"/>
  <c r="K34" i="26" s="1"/>
  <c r="H153" i="34"/>
  <c r="J34" i="26" s="1"/>
  <c r="G153" i="34"/>
  <c r="I34" i="26" s="1"/>
  <c r="F153" i="34"/>
  <c r="H34" i="26" s="1"/>
  <c r="E153" i="34"/>
  <c r="G34" i="26" s="1"/>
  <c r="V138" i="34"/>
  <c r="X31" i="26" s="1"/>
  <c r="U138" i="34"/>
  <c r="W31" i="26" s="1"/>
  <c r="T138" i="34"/>
  <c r="V31" i="26" s="1"/>
  <c r="S138" i="34"/>
  <c r="U31" i="26" s="1"/>
  <c r="R138" i="34"/>
  <c r="T31" i="26" s="1"/>
  <c r="Q138" i="34"/>
  <c r="S31" i="26" s="1"/>
  <c r="P138" i="34"/>
  <c r="R31" i="26" s="1"/>
  <c r="O138" i="34"/>
  <c r="Q31" i="26" s="1"/>
  <c r="N138" i="34"/>
  <c r="P31" i="26" s="1"/>
  <c r="M138" i="34"/>
  <c r="O31" i="26" s="1"/>
  <c r="L138" i="34"/>
  <c r="N31" i="26" s="1"/>
  <c r="K138" i="34"/>
  <c r="M31" i="26" s="1"/>
  <c r="J138" i="34"/>
  <c r="L31" i="26" s="1"/>
  <c r="I138" i="34"/>
  <c r="K31" i="26" s="1"/>
  <c r="H138" i="34"/>
  <c r="J31" i="26" s="1"/>
  <c r="G138" i="34"/>
  <c r="I31" i="26" s="1"/>
  <c r="F138" i="34"/>
  <c r="H31" i="26" s="1"/>
  <c r="E138" i="34"/>
  <c r="G31" i="26" s="1"/>
  <c r="V123" i="34"/>
  <c r="X28" i="26" s="1"/>
  <c r="U123" i="34"/>
  <c r="W28" i="26" s="1"/>
  <c r="T123" i="34"/>
  <c r="V28" i="26" s="1"/>
  <c r="S123" i="34"/>
  <c r="U28" i="26" s="1"/>
  <c r="R123" i="34"/>
  <c r="T28" i="26" s="1"/>
  <c r="Q123" i="34"/>
  <c r="S28" i="26" s="1"/>
  <c r="P123" i="34"/>
  <c r="R28" i="26" s="1"/>
  <c r="O123" i="34"/>
  <c r="Q28" i="26" s="1"/>
  <c r="N123" i="34"/>
  <c r="P28" i="26" s="1"/>
  <c r="M123" i="34"/>
  <c r="O28" i="26" s="1"/>
  <c r="L123" i="34"/>
  <c r="N28" i="26" s="1"/>
  <c r="K123" i="34"/>
  <c r="M28" i="26" s="1"/>
  <c r="J123" i="34"/>
  <c r="L28" i="26" s="1"/>
  <c r="I123" i="34"/>
  <c r="K28" i="26" s="1"/>
  <c r="H123" i="34"/>
  <c r="J28" i="26" s="1"/>
  <c r="G123" i="34"/>
  <c r="I28" i="26" s="1"/>
  <c r="F123" i="34"/>
  <c r="H28" i="26" s="1"/>
  <c r="E123" i="34"/>
  <c r="G28" i="26" s="1"/>
  <c r="V108" i="34"/>
  <c r="X25" i="26" s="1"/>
  <c r="U108" i="34"/>
  <c r="W25" i="26" s="1"/>
  <c r="T108" i="34"/>
  <c r="V25" i="26" s="1"/>
  <c r="S108" i="34"/>
  <c r="U25" i="26" s="1"/>
  <c r="R108" i="34"/>
  <c r="T25" i="26" s="1"/>
  <c r="Q108" i="34"/>
  <c r="S25" i="26" s="1"/>
  <c r="P108" i="34"/>
  <c r="R25" i="26" s="1"/>
  <c r="O108" i="34"/>
  <c r="Q25" i="26" s="1"/>
  <c r="N108" i="34"/>
  <c r="P25" i="26" s="1"/>
  <c r="M108" i="34"/>
  <c r="O25" i="26" s="1"/>
  <c r="L108" i="34"/>
  <c r="N25" i="26" s="1"/>
  <c r="K108" i="34"/>
  <c r="M25" i="26" s="1"/>
  <c r="J108" i="34"/>
  <c r="L25" i="26" s="1"/>
  <c r="I108" i="34"/>
  <c r="K25" i="26" s="1"/>
  <c r="H108" i="34"/>
  <c r="J25" i="26" s="1"/>
  <c r="G108" i="34"/>
  <c r="I25" i="26" s="1"/>
  <c r="F108" i="34"/>
  <c r="H25" i="26" s="1"/>
  <c r="E108" i="34"/>
  <c r="G25" i="26" s="1"/>
  <c r="V93" i="34"/>
  <c r="X22" i="26" s="1"/>
  <c r="U93" i="34"/>
  <c r="W22" i="26" s="1"/>
  <c r="T93" i="34"/>
  <c r="V22" i="26" s="1"/>
  <c r="S93" i="34"/>
  <c r="U22" i="26" s="1"/>
  <c r="R93" i="34"/>
  <c r="T22" i="26" s="1"/>
  <c r="Q93" i="34"/>
  <c r="S22" i="26" s="1"/>
  <c r="P93" i="34"/>
  <c r="R22" i="26" s="1"/>
  <c r="O93" i="34"/>
  <c r="Q22" i="26" s="1"/>
  <c r="N93" i="34"/>
  <c r="P22" i="26" s="1"/>
  <c r="M93" i="34"/>
  <c r="O22" i="26" s="1"/>
  <c r="L93" i="34"/>
  <c r="N22" i="26" s="1"/>
  <c r="K93" i="34"/>
  <c r="M22" i="26" s="1"/>
  <c r="J93" i="34"/>
  <c r="L22" i="26" s="1"/>
  <c r="I93" i="34"/>
  <c r="K22" i="26" s="1"/>
  <c r="H93" i="34"/>
  <c r="J22" i="26" s="1"/>
  <c r="G93" i="34"/>
  <c r="I22" i="26" s="1"/>
  <c r="F93" i="34"/>
  <c r="H22" i="26" s="1"/>
  <c r="E93" i="34"/>
  <c r="G22" i="26" s="1"/>
  <c r="V78" i="34"/>
  <c r="X19" i="26" s="1"/>
  <c r="U78" i="34"/>
  <c r="W19" i="26" s="1"/>
  <c r="T78" i="34"/>
  <c r="V19" i="26" s="1"/>
  <c r="S78" i="34"/>
  <c r="U19" i="26" s="1"/>
  <c r="R78" i="34"/>
  <c r="T19" i="26" s="1"/>
  <c r="Q78" i="34"/>
  <c r="S19" i="26" s="1"/>
  <c r="P78" i="34"/>
  <c r="R19" i="26" s="1"/>
  <c r="O78" i="34"/>
  <c r="Q19" i="26" s="1"/>
  <c r="N78" i="34"/>
  <c r="P19" i="26" s="1"/>
  <c r="M78" i="34"/>
  <c r="O19" i="26" s="1"/>
  <c r="L78" i="34"/>
  <c r="N19" i="26" s="1"/>
  <c r="K78" i="34"/>
  <c r="M19" i="26" s="1"/>
  <c r="J78" i="34"/>
  <c r="L19" i="26" s="1"/>
  <c r="I78" i="34"/>
  <c r="K19" i="26" s="1"/>
  <c r="H78" i="34"/>
  <c r="J19" i="26" s="1"/>
  <c r="G78" i="34"/>
  <c r="I19" i="26" s="1"/>
  <c r="F78" i="34"/>
  <c r="H19" i="26" s="1"/>
  <c r="E78" i="34"/>
  <c r="G19" i="26" s="1"/>
  <c r="V63" i="34"/>
  <c r="X16" i="26" s="1"/>
  <c r="U63" i="34"/>
  <c r="W16" i="26" s="1"/>
  <c r="T63" i="34"/>
  <c r="V16" i="26" s="1"/>
  <c r="S63" i="34"/>
  <c r="U16" i="26" s="1"/>
  <c r="R63" i="34"/>
  <c r="T16" i="26" s="1"/>
  <c r="Q63" i="34"/>
  <c r="S16" i="26" s="1"/>
  <c r="P63" i="34"/>
  <c r="R16" i="26" s="1"/>
  <c r="O63" i="34"/>
  <c r="Q16" i="26" s="1"/>
  <c r="N63" i="34"/>
  <c r="P16" i="26" s="1"/>
  <c r="M63" i="34"/>
  <c r="O16" i="26" s="1"/>
  <c r="L63" i="34"/>
  <c r="N16" i="26" s="1"/>
  <c r="K63" i="34"/>
  <c r="M16" i="26" s="1"/>
  <c r="J63" i="34"/>
  <c r="L16" i="26" s="1"/>
  <c r="I63" i="34"/>
  <c r="K16" i="26" s="1"/>
  <c r="H63" i="34"/>
  <c r="J16" i="26" s="1"/>
  <c r="G63" i="34"/>
  <c r="I16" i="26" s="1"/>
  <c r="F63" i="34"/>
  <c r="H16" i="26" s="1"/>
  <c r="E63" i="34"/>
  <c r="G16" i="26" s="1"/>
  <c r="V48" i="34"/>
  <c r="X13" i="26" s="1"/>
  <c r="U48" i="34"/>
  <c r="W13" i="26" s="1"/>
  <c r="T48" i="34"/>
  <c r="V13" i="26" s="1"/>
  <c r="S48" i="34"/>
  <c r="U13" i="26" s="1"/>
  <c r="R48" i="34"/>
  <c r="T13" i="26" s="1"/>
  <c r="Q48" i="34"/>
  <c r="S13" i="26" s="1"/>
  <c r="P48" i="34"/>
  <c r="R13" i="26" s="1"/>
  <c r="O48" i="34"/>
  <c r="Q13" i="26" s="1"/>
  <c r="N48" i="34"/>
  <c r="P13" i="26" s="1"/>
  <c r="M48" i="34"/>
  <c r="O13" i="26" s="1"/>
  <c r="L48" i="34"/>
  <c r="N13" i="26" s="1"/>
  <c r="K48" i="34"/>
  <c r="M13" i="26" s="1"/>
  <c r="J48" i="34"/>
  <c r="L13" i="26" s="1"/>
  <c r="I48" i="34"/>
  <c r="K13" i="26" s="1"/>
  <c r="H48" i="34"/>
  <c r="J13" i="26" s="1"/>
  <c r="G48" i="34"/>
  <c r="I13" i="26" s="1"/>
  <c r="F48" i="34"/>
  <c r="H13" i="26" s="1"/>
  <c r="E48" i="34"/>
  <c r="G13" i="26" s="1"/>
  <c r="V33" i="34"/>
  <c r="X10" i="26" s="1"/>
  <c r="U33" i="34"/>
  <c r="W10" i="26" s="1"/>
  <c r="T33" i="34"/>
  <c r="V10" i="26" s="1"/>
  <c r="S33" i="34"/>
  <c r="U10" i="26" s="1"/>
  <c r="R33" i="34"/>
  <c r="T10" i="26" s="1"/>
  <c r="Q33" i="34"/>
  <c r="S10" i="26" s="1"/>
  <c r="P33" i="34"/>
  <c r="R10" i="26" s="1"/>
  <c r="O33" i="34"/>
  <c r="Q10" i="26" s="1"/>
  <c r="N33" i="34"/>
  <c r="P10" i="26" s="1"/>
  <c r="M33" i="34"/>
  <c r="O10" i="26" s="1"/>
  <c r="L33" i="34"/>
  <c r="N10" i="26" s="1"/>
  <c r="K33" i="34"/>
  <c r="M10" i="26" s="1"/>
  <c r="J33" i="34"/>
  <c r="L10" i="26" s="1"/>
  <c r="I33" i="34"/>
  <c r="K10" i="26" s="1"/>
  <c r="H33" i="34"/>
  <c r="J10" i="26" s="1"/>
  <c r="G33" i="34"/>
  <c r="I10" i="26" s="1"/>
  <c r="F33" i="34"/>
  <c r="H10" i="26" s="1"/>
  <c r="E33" i="34"/>
  <c r="G10" i="26" s="1"/>
  <c r="V18" i="34"/>
  <c r="X7" i="26" s="1"/>
  <c r="U18" i="34"/>
  <c r="W7" i="26" s="1"/>
  <c r="T18" i="34"/>
  <c r="V7" i="26" s="1"/>
  <c r="S18" i="34"/>
  <c r="U7" i="26" s="1"/>
  <c r="R18" i="34"/>
  <c r="T7" i="26" s="1"/>
  <c r="Q18" i="34"/>
  <c r="S7" i="26" s="1"/>
  <c r="P18" i="34"/>
  <c r="R7" i="26" s="1"/>
  <c r="O18" i="34"/>
  <c r="Q7" i="26" s="1"/>
  <c r="N18" i="34"/>
  <c r="P7" i="26" s="1"/>
  <c r="M18" i="34"/>
  <c r="O7" i="26" s="1"/>
  <c r="L18" i="34"/>
  <c r="N7" i="26" s="1"/>
  <c r="K18" i="34"/>
  <c r="M7" i="26" s="1"/>
  <c r="J18" i="34"/>
  <c r="L7" i="26" s="1"/>
  <c r="I18" i="34"/>
  <c r="K7" i="26" s="1"/>
  <c r="H18" i="34"/>
  <c r="J7" i="26" s="1"/>
  <c r="G18" i="34"/>
  <c r="I7" i="26" s="1"/>
  <c r="F18" i="34"/>
  <c r="H7" i="26" s="1"/>
  <c r="E18" i="34"/>
  <c r="G7" i="26" s="1"/>
  <c r="H9" i="26" s="1"/>
  <c r="H12" i="26" l="1"/>
  <c r="M18" i="26"/>
  <c r="U18" i="26"/>
  <c r="O21" i="26"/>
  <c r="W21" i="26"/>
  <c r="U30" i="26"/>
  <c r="W33" i="26"/>
  <c r="Q42" i="26"/>
  <c r="K45" i="26"/>
  <c r="S45" i="26"/>
  <c r="M48" i="26"/>
  <c r="Q48" i="26"/>
  <c r="I84" i="26"/>
  <c r="X15" i="26"/>
  <c r="N18" i="26"/>
  <c r="R18" i="26"/>
  <c r="X21" i="26"/>
  <c r="J24" i="26"/>
  <c r="J30" i="26"/>
  <c r="N30" i="26"/>
  <c r="R30" i="26"/>
  <c r="L33" i="26"/>
  <c r="X33" i="26"/>
  <c r="N36" i="26"/>
  <c r="V36" i="26"/>
  <c r="X39" i="26"/>
  <c r="J42" i="26"/>
  <c r="N42" i="26"/>
  <c r="V42" i="26"/>
  <c r="P45" i="26"/>
  <c r="J48" i="26"/>
  <c r="X51" i="26"/>
  <c r="J54" i="26"/>
  <c r="H57" i="26"/>
  <c r="P57" i="26"/>
  <c r="N60" i="26"/>
  <c r="R60" i="26"/>
  <c r="V60" i="26"/>
  <c r="X63" i="26"/>
  <c r="N66" i="26"/>
  <c r="R66" i="26"/>
  <c r="V66" i="26"/>
  <c r="T69" i="26"/>
  <c r="X69" i="26"/>
  <c r="J72" i="26"/>
  <c r="V72" i="26"/>
  <c r="X75" i="26"/>
  <c r="V78" i="26"/>
  <c r="H81" i="26"/>
  <c r="X81" i="26"/>
  <c r="N84" i="26"/>
  <c r="R84" i="26"/>
  <c r="J18" i="26"/>
  <c r="R24" i="26"/>
  <c r="T33" i="26"/>
  <c r="H45" i="26"/>
  <c r="R54" i="26"/>
  <c r="X57" i="26"/>
  <c r="H69" i="26"/>
  <c r="L69" i="26"/>
  <c r="N72" i="26"/>
  <c r="T81" i="26"/>
  <c r="V84" i="26"/>
  <c r="X87" i="26"/>
  <c r="V24" i="26"/>
  <c r="X27" i="26"/>
  <c r="O12" i="26"/>
  <c r="W12" i="26"/>
  <c r="Q39" i="26"/>
  <c r="U39" i="26"/>
  <c r="S42" i="26"/>
  <c r="M45" i="26"/>
  <c r="U45" i="26"/>
  <c r="I51" i="26"/>
  <c r="Q51" i="26"/>
  <c r="U51" i="26"/>
  <c r="O54" i="26"/>
  <c r="W54" i="26"/>
  <c r="W60" i="26"/>
  <c r="K66" i="26"/>
  <c r="S72" i="26"/>
  <c r="K78" i="26"/>
  <c r="O78" i="26"/>
  <c r="M81" i="26"/>
  <c r="Q81" i="26"/>
  <c r="W9" i="26"/>
  <c r="L9" i="26"/>
  <c r="X9" i="26"/>
  <c r="L12" i="26"/>
  <c r="P12" i="26"/>
  <c r="T12" i="26"/>
  <c r="X12" i="26"/>
  <c r="J15" i="26"/>
  <c r="P18" i="26"/>
  <c r="X18" i="26"/>
  <c r="L24" i="26"/>
  <c r="X24" i="26"/>
  <c r="R27" i="26"/>
  <c r="H30" i="26"/>
  <c r="X30" i="26"/>
  <c r="T36" i="26"/>
  <c r="X36" i="26"/>
  <c r="L42" i="26"/>
  <c r="T42" i="26"/>
  <c r="X42" i="26"/>
  <c r="N45" i="26"/>
  <c r="R45" i="26"/>
  <c r="V45" i="26"/>
  <c r="L48" i="26"/>
  <c r="T48" i="26"/>
  <c r="X48" i="26"/>
  <c r="L54" i="26"/>
  <c r="T54" i="26"/>
  <c r="X54" i="26"/>
  <c r="J57" i="26"/>
  <c r="N57" i="26"/>
  <c r="R57" i="26"/>
  <c r="V57" i="26"/>
  <c r="L60" i="26"/>
  <c r="T60" i="26"/>
  <c r="X60" i="26"/>
  <c r="H66" i="26"/>
  <c r="P66" i="26"/>
  <c r="X66" i="26"/>
  <c r="J69" i="26"/>
  <c r="N69" i="26"/>
  <c r="R69" i="26"/>
  <c r="V69" i="26"/>
  <c r="L72" i="26"/>
  <c r="T72" i="26"/>
  <c r="X72" i="26"/>
  <c r="H78" i="26"/>
  <c r="P78" i="26"/>
  <c r="X78" i="26"/>
  <c r="J81" i="26"/>
  <c r="N81" i="26"/>
  <c r="R81" i="26"/>
  <c r="V81" i="26"/>
  <c r="L84" i="26"/>
  <c r="T84" i="26"/>
  <c r="X84" i="26"/>
  <c r="U48" i="26"/>
  <c r="I54" i="26"/>
  <c r="M54" i="26"/>
  <c r="Q54" i="26"/>
  <c r="U54" i="26"/>
  <c r="K57" i="26"/>
  <c r="S57" i="26"/>
  <c r="I60" i="26"/>
  <c r="U66" i="26"/>
  <c r="O69" i="26"/>
  <c r="I72" i="26"/>
  <c r="U78" i="26"/>
  <c r="O81" i="26"/>
  <c r="S9" i="26"/>
  <c r="T9" i="26"/>
  <c r="G39" i="26"/>
  <c r="Q15" i="26"/>
  <c r="G51" i="26"/>
  <c r="G75" i="26"/>
  <c r="S78" i="26"/>
  <c r="R48" i="26"/>
  <c r="X45" i="26"/>
  <c r="G63" i="26"/>
  <c r="G87" i="26"/>
  <c r="G27" i="26"/>
  <c r="G45" i="26"/>
  <c r="I24" i="26"/>
  <c r="I48" i="26"/>
  <c r="S60" i="26"/>
  <c r="Q72" i="26"/>
  <c r="S84" i="26"/>
  <c r="M57" i="26"/>
  <c r="I36" i="26"/>
  <c r="O33" i="26"/>
  <c r="M30" i="26"/>
  <c r="Q24" i="26"/>
  <c r="J45" i="26"/>
  <c r="Q69" i="26"/>
  <c r="W81" i="26"/>
  <c r="V48" i="26"/>
  <c r="L45" i="26"/>
  <c r="L36" i="26"/>
  <c r="N33" i="26"/>
  <c r="P30" i="26"/>
  <c r="T24" i="26"/>
  <c r="V21" i="26"/>
  <c r="H18" i="26"/>
  <c r="K9" i="26"/>
  <c r="J12" i="26"/>
  <c r="O66" i="26"/>
  <c r="N78" i="26"/>
  <c r="J78" i="26"/>
  <c r="M78" i="26"/>
  <c r="R15" i="26"/>
  <c r="S15" i="26"/>
  <c r="P15" i="26"/>
  <c r="J27" i="26"/>
  <c r="K27" i="26"/>
  <c r="I27" i="26"/>
  <c r="H27" i="26"/>
  <c r="M39" i="26"/>
  <c r="T39" i="26"/>
  <c r="O39" i="26"/>
  <c r="H51" i="26"/>
  <c r="T51" i="26"/>
  <c r="V51" i="26"/>
  <c r="W51" i="26"/>
  <c r="L63" i="26"/>
  <c r="H63" i="26"/>
  <c r="N63" i="26"/>
  <c r="O63" i="26"/>
  <c r="I75" i="26"/>
  <c r="M75" i="26"/>
  <c r="V75" i="26"/>
  <c r="W75" i="26"/>
  <c r="L87" i="26"/>
  <c r="H87" i="26"/>
  <c r="N87" i="26"/>
  <c r="O87" i="26"/>
  <c r="S36" i="26"/>
  <c r="I21" i="26"/>
  <c r="W30" i="26"/>
  <c r="U57" i="26"/>
  <c r="S48" i="26"/>
  <c r="K36" i="26"/>
  <c r="U15" i="26"/>
  <c r="M9" i="26"/>
  <c r="Q45" i="26"/>
  <c r="W48" i="26"/>
  <c r="W72" i="26"/>
  <c r="U69" i="26"/>
  <c r="W24" i="26"/>
  <c r="V18" i="26"/>
  <c r="K54" i="26"/>
  <c r="P21" i="26"/>
  <c r="R72" i="26"/>
  <c r="J36" i="26"/>
  <c r="H33" i="26"/>
  <c r="N24" i="26"/>
  <c r="L21" i="26"/>
  <c r="P48" i="26"/>
  <c r="J60" i="26"/>
  <c r="P60" i="26"/>
  <c r="M60" i="26"/>
  <c r="K72" i="26"/>
  <c r="H72" i="26"/>
  <c r="U72" i="26"/>
  <c r="J84" i="26"/>
  <c r="P84" i="26"/>
  <c r="M84" i="26"/>
  <c r="S54" i="26"/>
  <c r="O48" i="26"/>
  <c r="U36" i="26"/>
  <c r="G33" i="26"/>
  <c r="K33" i="26"/>
  <c r="I30" i="26"/>
  <c r="M24" i="26"/>
  <c r="S21" i="26"/>
  <c r="Q18" i="26"/>
  <c r="P9" i="26"/>
  <c r="S12" i="26"/>
  <c r="O45" i="26"/>
  <c r="O57" i="26"/>
  <c r="L57" i="26"/>
  <c r="P69" i="26"/>
  <c r="S69" i="26"/>
  <c r="G72" i="26"/>
  <c r="I81" i="26"/>
  <c r="K81" i="26"/>
  <c r="O72" i="26"/>
  <c r="N48" i="26"/>
  <c r="R42" i="26"/>
  <c r="H36" i="26"/>
  <c r="J33" i="26"/>
  <c r="L30" i="26"/>
  <c r="P24" i="26"/>
  <c r="R21" i="26"/>
  <c r="T18" i="26"/>
  <c r="V12" i="26"/>
  <c r="H42" i="26"/>
  <c r="U42" i="26"/>
  <c r="P54" i="26"/>
  <c r="N54" i="26"/>
  <c r="W66" i="26"/>
  <c r="L66" i="26"/>
  <c r="I66" i="26"/>
  <c r="R78" i="26"/>
  <c r="T78" i="26"/>
  <c r="Q78" i="26"/>
  <c r="G81" i="26"/>
  <c r="M15" i="26"/>
  <c r="V15" i="26"/>
  <c r="W15" i="26"/>
  <c r="T15" i="26"/>
  <c r="N27" i="26"/>
  <c r="O27" i="26"/>
  <c r="M27" i="26"/>
  <c r="L27" i="26"/>
  <c r="G30" i="26"/>
  <c r="K39" i="26"/>
  <c r="N39" i="26"/>
  <c r="S39" i="26"/>
  <c r="P51" i="26"/>
  <c r="J51" i="26"/>
  <c r="K51" i="26"/>
  <c r="G54" i="26"/>
  <c r="T63" i="26"/>
  <c r="P63" i="26"/>
  <c r="R63" i="26"/>
  <c r="S63" i="26"/>
  <c r="Q75" i="26"/>
  <c r="U75" i="26"/>
  <c r="J75" i="26"/>
  <c r="K75" i="26"/>
  <c r="G78" i="26"/>
  <c r="T87" i="26"/>
  <c r="P87" i="26"/>
  <c r="R87" i="26"/>
  <c r="S87" i="26"/>
  <c r="I45" i="26"/>
  <c r="K18" i="26"/>
  <c r="Q9" i="26"/>
  <c r="U12" i="26"/>
  <c r="M21" i="26"/>
  <c r="G48" i="26"/>
  <c r="O36" i="26"/>
  <c r="U21" i="26"/>
  <c r="O42" i="26"/>
  <c r="Q21" i="26"/>
  <c r="O30" i="26"/>
  <c r="O18" i="26"/>
  <c r="T45" i="26"/>
  <c r="V30" i="26"/>
  <c r="H21" i="26"/>
  <c r="Q84" i="26"/>
  <c r="J66" i="26"/>
  <c r="M66" i="26"/>
  <c r="O84" i="26"/>
  <c r="K15" i="26"/>
  <c r="H15" i="26"/>
  <c r="S27" i="26"/>
  <c r="Q27" i="26"/>
  <c r="P27" i="26"/>
  <c r="J39" i="26"/>
  <c r="H39" i="26"/>
  <c r="R39" i="26"/>
  <c r="W39" i="26"/>
  <c r="N51" i="26"/>
  <c r="O51" i="26"/>
  <c r="I63" i="26"/>
  <c r="M63" i="26"/>
  <c r="V63" i="26"/>
  <c r="W63" i="26"/>
  <c r="L75" i="26"/>
  <c r="H75" i="26"/>
  <c r="N75" i="26"/>
  <c r="O75" i="26"/>
  <c r="I87" i="26"/>
  <c r="M87" i="26"/>
  <c r="V87" i="26"/>
  <c r="W87" i="26"/>
  <c r="I33" i="26"/>
  <c r="S24" i="26"/>
  <c r="I9" i="26"/>
  <c r="W18" i="26"/>
  <c r="V9" i="26"/>
  <c r="Q12" i="26"/>
  <c r="Q33" i="26"/>
  <c r="G24" i="26"/>
  <c r="S18" i="26"/>
  <c r="O60" i="26"/>
  <c r="W84" i="26"/>
  <c r="U81" i="26"/>
  <c r="R9" i="26"/>
  <c r="W42" i="26"/>
  <c r="S66" i="26"/>
  <c r="J9" i="26"/>
  <c r="Q60" i="26"/>
  <c r="Q36" i="26"/>
  <c r="W69" i="26"/>
  <c r="V33" i="26"/>
  <c r="N21" i="26"/>
  <c r="R12" i="26"/>
  <c r="I42" i="26"/>
  <c r="Q57" i="26"/>
  <c r="R36" i="26"/>
  <c r="P33" i="26"/>
  <c r="T21" i="26"/>
  <c r="H48" i="26"/>
  <c r="K60" i="26"/>
  <c r="H60" i="26"/>
  <c r="U60" i="26"/>
  <c r="P72" i="26"/>
  <c r="M72" i="26"/>
  <c r="K84" i="26"/>
  <c r="H84" i="26"/>
  <c r="U84" i="26"/>
  <c r="K42" i="26"/>
  <c r="M36" i="26"/>
  <c r="S33" i="26"/>
  <c r="Q30" i="26"/>
  <c r="U24" i="26"/>
  <c r="G21" i="26"/>
  <c r="K21" i="26"/>
  <c r="I18" i="26"/>
  <c r="K12" i="26"/>
  <c r="W45" i="26"/>
  <c r="W57" i="26"/>
  <c r="T57" i="26"/>
  <c r="G60" i="26"/>
  <c r="I69" i="26"/>
  <c r="K69" i="26"/>
  <c r="P81" i="26"/>
  <c r="L81" i="26"/>
  <c r="S81" i="26"/>
  <c r="G84" i="26"/>
  <c r="I57" i="26"/>
  <c r="P36" i="26"/>
  <c r="R33" i="26"/>
  <c r="T30" i="26"/>
  <c r="H24" i="26"/>
  <c r="J21" i="26"/>
  <c r="L18" i="26"/>
  <c r="O9" i="26"/>
  <c r="N12" i="26"/>
  <c r="P42" i="26"/>
  <c r="M42" i="26"/>
  <c r="H54" i="26"/>
  <c r="V54" i="26"/>
  <c r="G57" i="26"/>
  <c r="T66" i="26"/>
  <c r="Q66" i="26"/>
  <c r="G69" i="26"/>
  <c r="W78" i="26"/>
  <c r="L78" i="26"/>
  <c r="I78" i="26"/>
  <c r="N15" i="26"/>
  <c r="O15" i="26"/>
  <c r="L15" i="26"/>
  <c r="G18" i="26"/>
  <c r="V27" i="26"/>
  <c r="W27" i="26"/>
  <c r="U27" i="26"/>
  <c r="T27" i="26"/>
  <c r="P39" i="26"/>
  <c r="I39" i="26"/>
  <c r="L39" i="26"/>
  <c r="V39" i="26"/>
  <c r="G42" i="26"/>
  <c r="M51" i="26"/>
  <c r="L51" i="26"/>
  <c r="R51" i="26"/>
  <c r="S51" i="26"/>
  <c r="Q63" i="26"/>
  <c r="U63" i="26"/>
  <c r="J63" i="26"/>
  <c r="K63" i="26"/>
  <c r="G66" i="26"/>
  <c r="T75" i="26"/>
  <c r="P75" i="26"/>
  <c r="R75" i="26"/>
  <c r="S75" i="26"/>
  <c r="Q87" i="26"/>
  <c r="U87" i="26"/>
  <c r="J87" i="26"/>
  <c r="K87" i="26"/>
  <c r="I15" i="26"/>
  <c r="K30" i="26"/>
  <c r="M33" i="26"/>
  <c r="U33" i="26"/>
  <c r="O24" i="26"/>
  <c r="N9" i="26"/>
  <c r="M69" i="26"/>
  <c r="G36" i="26"/>
  <c r="S30" i="26"/>
  <c r="K24" i="26"/>
  <c r="U9" i="26"/>
  <c r="M12" i="26"/>
  <c r="I12" i="26"/>
  <c r="W36" i="26"/>
  <c r="K48" i="26"/>
  <c r="G9" i="26"/>
  <c r="G12" i="26"/>
  <c r="G15" i="26"/>
  <c r="Q90" i="26" l="1"/>
  <c r="X92" i="26"/>
  <c r="T92" i="26"/>
  <c r="L92" i="26"/>
  <c r="P92" i="26"/>
  <c r="R92" i="26"/>
  <c r="Q92" i="26"/>
  <c r="S92" i="26"/>
  <c r="U92" i="26"/>
  <c r="J92" i="26"/>
  <c r="W92" i="26"/>
  <c r="M92" i="26"/>
  <c r="V92" i="26"/>
  <c r="N92" i="26"/>
  <c r="O92" i="26"/>
  <c r="I92" i="26"/>
  <c r="K92" i="26"/>
  <c r="X90" i="26"/>
  <c r="M90" i="26"/>
  <c r="S90" i="26"/>
  <c r="O90" i="26"/>
  <c r="I90" i="26"/>
  <c r="R90" i="26"/>
  <c r="N90" i="26"/>
  <c r="J90" i="26"/>
  <c r="W90" i="26"/>
  <c r="P90" i="26"/>
  <c r="R91" i="26" s="1"/>
  <c r="H90" i="26"/>
  <c r="K90" i="26"/>
  <c r="U90" i="26"/>
  <c r="V90" i="26"/>
  <c r="T90" i="26"/>
  <c r="L90" i="26"/>
  <c r="G90" i="26"/>
  <c r="I91" i="26" l="1"/>
  <c r="W91" i="26"/>
  <c r="N91" i="26"/>
  <c r="L91" i="26"/>
  <c r="X91" i="26"/>
  <c r="P91" i="26"/>
  <c r="Q91" i="26"/>
  <c r="J91" i="26"/>
  <c r="T91" i="26"/>
  <c r="U91" i="26"/>
  <c r="V91" i="26"/>
  <c r="K91" i="26"/>
  <c r="O91" i="26"/>
  <c r="M91" i="26"/>
  <c r="S91" i="26"/>
</calcChain>
</file>

<file path=xl/sharedStrings.xml><?xml version="1.0" encoding="utf-8"?>
<sst xmlns="http://schemas.openxmlformats.org/spreadsheetml/2006/main" count="4002" uniqueCount="364">
  <si>
    <t>Ticker</t>
  </si>
  <si>
    <t>XOM US Equity</t>
  </si>
  <si>
    <t>CVX US Equity</t>
  </si>
  <si>
    <t>BP/ LN Equity</t>
  </si>
  <si>
    <t>PSX US Equity</t>
  </si>
  <si>
    <t>MPC US Equity</t>
  </si>
  <si>
    <t>VLO US Equity</t>
  </si>
  <si>
    <t>CTX AU Equity</t>
  </si>
  <si>
    <t>#N/A N/A</t>
  </si>
  <si>
    <t>CVI US Equity</t>
  </si>
  <si>
    <t>VEA AU Equity</t>
  </si>
  <si>
    <t>PBF US Equity</t>
  </si>
  <si>
    <t>DK US Equity</t>
  </si>
  <si>
    <t>MUSA US Equity</t>
  </si>
  <si>
    <t>SUN US Equity</t>
  </si>
  <si>
    <t>ZEL NZ Equity</t>
  </si>
  <si>
    <t>INT US Equity</t>
  </si>
  <si>
    <t>VVO LN Equity</t>
  </si>
  <si>
    <t>PARR US Equity</t>
  </si>
  <si>
    <t>NZR NZ Equity</t>
  </si>
  <si>
    <t>CLNE US Equity</t>
  </si>
  <si>
    <t>CAPL US Equity</t>
  </si>
  <si>
    <t>SRLP US Equity</t>
  </si>
  <si>
    <t>AE US Equity</t>
  </si>
  <si>
    <t>Name</t>
  </si>
  <si>
    <t>Market Cap</t>
  </si>
  <si>
    <t>Classification (level 1)</t>
  </si>
  <si>
    <t>Classification (level 2)</t>
  </si>
  <si>
    <t>Classification (level 3)</t>
  </si>
  <si>
    <t>Classification (level 4)</t>
  </si>
  <si>
    <t>Company description</t>
  </si>
  <si>
    <t>EXXON MOBIL CORP</t>
  </si>
  <si>
    <t>Energy</t>
  </si>
  <si>
    <t>Oil, Gas &amp; Coal</t>
  </si>
  <si>
    <t>Integrated Oils</t>
  </si>
  <si>
    <t>Exxon Mobil Corporation operates petroleum and petrochemicals businesses on a worldwide basis. The Company operations include exploration and production of oil and gas, electric power generation, and coal and minerals operations. Exxon Mobil also manufactures and markets fuels, lubricants, and chemicals.</t>
  </si>
  <si>
    <t>CHEVRON CORP</t>
  </si>
  <si>
    <t>Chevron Corporation is an integrated energy company with operations in countries located around the world. The Company produces and transports crude oil and natural gas. Chevron also refines, markets, and distributes fuels, as well as is involved in chemical and mining operations, power generation, and energy services.</t>
  </si>
  <si>
    <t>BP PLC</t>
  </si>
  <si>
    <t>BP p.l.c is an oil and petrochemicals company. The Company explores for and produces oil and natural gas, refines, markets, and supplies petroleum products, generates solar energy, and manufactures and markets chemicals. BP's chemicals include terephthalic acid, acetic acid, acrylonitrile, ethylene, and polyethylene.</t>
  </si>
  <si>
    <t>PHILLIPS 66</t>
  </si>
  <si>
    <t>Refining &amp; Marketing</t>
  </si>
  <si>
    <t>Petroleum Marketing</t>
  </si>
  <si>
    <t>Phillips 66 is a downstream energy company. The Company's operations include oil refining, marketing, and transportation. Phillips 66's operations also include chemical manufacturing and power generation.</t>
  </si>
  <si>
    <t>MARATHON PETROLEUM CORP</t>
  </si>
  <si>
    <t>Petroleum Refining</t>
  </si>
  <si>
    <t>Marathon Petroleum Corporation operates as a crude oil refining company. The Company refines, supplies, markets, and transports petroleum products. Marathon Petroleum serves customers in the United States.</t>
  </si>
  <si>
    <t>VALERO ENERGY CORP</t>
  </si>
  <si>
    <t>Valero Energy Corporation is an independent petroleum refining and marketing company that owns and operates refineries in the United States, Canada, and Aruba. The Company produces conventional gasolines, distillates, jet fuel, asphalt, petrochemicals, lubricants, and other refined products, as well as offers diesel fuel, low-sulfur and ultra-low-sulfur diesel fuel, and oxygenates.</t>
  </si>
  <si>
    <t>CALTEX AUSTRALIA LTD</t>
  </si>
  <si>
    <t>Caltex Australia Limited purchases, refines, distributes and markets petroleum products in Australia.  The Company's products include petroleum, motor oil, lubricants, diesel fuel, and jet fuel.  Caltex also operates convenience stores, fast food stores and service stations throughout Australia.</t>
  </si>
  <si>
    <t>CVR ENERGY INC</t>
  </si>
  <si>
    <t>CVR Energy, Inc. is an independent refiner and marketer of transportation fuels. The Company, also through a limited partnership produces ammonia, urea ammonia nitrate, and fertilizers.</t>
  </si>
  <si>
    <t>VIVA ENERGY GROUP LTD</t>
  </si>
  <si>
    <t>Viva Energy Group Limited markets petroleum products. The Company focuses on making, importing, and delivering the fuels, lubricants, chemicals, and bitumen. Viva Energy Group serves the mining, aviation, and marine industries in Australia.</t>
  </si>
  <si>
    <t>PBF ENERGY INC-CLASS A</t>
  </si>
  <si>
    <t>PBF Energy Inc. operates as an independent petroleum refiner and supplier. The Company offers unbranded transportation fuels, heating oil, petrochemical feedstocks, lubricants, and other petroleum products in the United States. PBF offers finished products through long-term offtake and supply agreements.</t>
  </si>
  <si>
    <t>DELEK US HOLDINGS INC</t>
  </si>
  <si>
    <t>Delek US Holdings, Inc. operates as a holding company. The Company, through its subsidiaries, focuses on the petroleum refining, logistics, and convenience store retailing. Delek US Holdings gathers and transports crude oil, as well as markets, distributes, and stores refined production in the Southeast United States and West Texas.</t>
  </si>
  <si>
    <t>MURPHY USA INC</t>
  </si>
  <si>
    <t>Murphy USA Inc. operates in the US gas station market. The Company focuses refined products through its network of branded gasoline stations, convenience stores customers and unbranded wholesale customers. Murphy USA's business also includes product supply and wholesale assets such as production distribution terminals and pipelines.</t>
  </si>
  <si>
    <t>SUNOCO LP</t>
  </si>
  <si>
    <t>Sunoco LP distributes motor fuel to convenience stores, independent dealers, commercial customers, and distributers. The Company also operates convenience stores and retail fuel sites. Sunoco is located in the United States.</t>
  </si>
  <si>
    <t>Z ENERGY LTD</t>
  </si>
  <si>
    <t>Z Energy Ltd. markets petroleum products. The Company offers premium fuel, diesel, petrol, liquefied petroleum gas, bitumen, and lubricants. Z Energy serves airlines, trucking companies, mines, shipping companies, and vehicle fleet operators throughout New Zealand.</t>
  </si>
  <si>
    <t>WORLD FUEL SERVICES CORP</t>
  </si>
  <si>
    <t>World Fuel Services Corporation markets aviation and marine fuel services. The Company provides aviation fuel and flight plans, weather reports, and other aviation related services to passenger, cargo, and charter airlines, as well as markets marine fuel and fuel management services to shipping companies and the US military.</t>
  </si>
  <si>
    <t>VIVO ENERGY PLC</t>
  </si>
  <si>
    <t>Vivo Energy PLC distributes and markets petroleum products. The Company offers supply, storage, distribution, and retail of lubricants, fuels, and liquefied petroleum gas. Vivo Energy serves customers worldwide.</t>
  </si>
  <si>
    <t>PAR PACIFIC HOLDINGS INC</t>
  </si>
  <si>
    <t>Par Pacific Holdings, Inc. operates as a holding company. The Company, through its subsidiaries, owns and operates oil and gas refineries. Par Pacific refines, markets, transports, and distributes crude oil in the United States and Canada.</t>
  </si>
  <si>
    <t>NEW ZEALAND REFINING CO LTD</t>
  </si>
  <si>
    <t>The New Zealand Refining Company Limited owns and operates the Marsden Point Oil Refinery.  The Company also operates a petroleum pipeline from the refinery to a terminal at Wiri in South Auckland.  The Company produces motor gasoline, automotive and diesel fuels, aviation jet fuel, light and heavy fuel oils and bitumen.</t>
  </si>
  <si>
    <t>CLEAN ENERGY FUELS CORP</t>
  </si>
  <si>
    <t>Clean Energy Fuels Corporation designs, builds, finances and operates natural gas filling stations for vehicle fleets. The Company also helps its customers acquire and finance natural gas vehicles and obtain local, state, and federal clean air rebates and incentives.</t>
  </si>
  <si>
    <t>CROSSAMERICA PARTNERS LP</t>
  </si>
  <si>
    <t>CrossAmerica Partners LP wholesales motor fuels.  The Company offers gasoline and diesel fuel and leases real estate used in the retail distribution of fuels. Lehigh Gas Partners focuses on leasing sites in Pennsylvania, New Jersey, Ohio, Florida, New York, Massachusetts, Kentucky, New Hampshire, and Maine.</t>
  </si>
  <si>
    <t>SPRAGUE RESOURCES LP</t>
  </si>
  <si>
    <t>Sprague Resources LP operates as a wholesale supplier of energy. The Company stores, distributes, and sells refined petroleum products and natural gas, such as home heating oil, gasoline, and coal. Sprague Resources serves customers in the United States.</t>
  </si>
  <si>
    <t>ADAMS RESOURCES &amp; ENERGY INC</t>
  </si>
  <si>
    <t>Adams Resources &amp; Energy, Inc. operates as an exploration company. The Company explores, develops, and markets oil and natural gas, as well as transports liquid chemicals in tank trucks. Adams Resources &amp; Energy serves customers in the United States.</t>
  </si>
  <si>
    <t>Retail fuel comparator sample - Summary</t>
  </si>
  <si>
    <t>Country</t>
  </si>
  <si>
    <t>096770 KS Equity</t>
  </si>
  <si>
    <t>SK INNOVATION CO LTD</t>
  </si>
  <si>
    <t>SOUTH KOREA</t>
  </si>
  <si>
    <t>010950 KS Equity</t>
  </si>
  <si>
    <t>S-OIL CORP</t>
  </si>
  <si>
    <t>5020 JP Equity</t>
  </si>
  <si>
    <t>JXTG HOLDINGS INC</t>
  </si>
  <si>
    <t>JAPAN</t>
  </si>
  <si>
    <t>5019 JP Equity</t>
  </si>
  <si>
    <t>IDEMITSU KOSAN CO LTD</t>
  </si>
  <si>
    <t>UNITED STATES</t>
  </si>
  <si>
    <t>128820 KS Equity</t>
  </si>
  <si>
    <t>DAESUNG INDUSTRIAL CO LTD</t>
  </si>
  <si>
    <t>RDSA LN Equity</t>
  </si>
  <si>
    <t>ROYAL DUTCH SHELL PLC-A SHS</t>
  </si>
  <si>
    <t>NETHERLANDS</t>
  </si>
  <si>
    <t>BRITAIN</t>
  </si>
  <si>
    <t>5015 JP Equity</t>
  </si>
  <si>
    <t>BP CASTROL KK</t>
  </si>
  <si>
    <t>INARA CZ Equity</t>
  </si>
  <si>
    <t>INA INDUSTRIJA NAFTE DD</t>
  </si>
  <si>
    <t>CROATIA</t>
  </si>
  <si>
    <t>NESTE FH Equity</t>
  </si>
  <si>
    <t>NESTE OYJ</t>
  </si>
  <si>
    <t>FINLAND</t>
  </si>
  <si>
    <t>REP SM Equity</t>
  </si>
  <si>
    <t>REPSOL SA</t>
  </si>
  <si>
    <t>SPAIN</t>
  </si>
  <si>
    <t>MPT MS Equity</t>
  </si>
  <si>
    <t>MAKPETROL SKOPJE</t>
  </si>
  <si>
    <t>MACEDONIA</t>
  </si>
  <si>
    <t>AUSTRALIA</t>
  </si>
  <si>
    <t>PKI CN Equity</t>
  </si>
  <si>
    <t>PARKLAND FUEL CORP</t>
  </si>
  <si>
    <t>CANADA</t>
  </si>
  <si>
    <t>PZOL IT Equity</t>
  </si>
  <si>
    <t>PAZ OIL CO LTD</t>
  </si>
  <si>
    <t>ISRAEL</t>
  </si>
  <si>
    <t>NEW ZEALAND</t>
  </si>
  <si>
    <t>DRAL IT Equity</t>
  </si>
  <si>
    <t>DOR ALON ENERGY IN ISRAEL</t>
  </si>
  <si>
    <t>APGN ID Equity</t>
  </si>
  <si>
    <t>APPLEGREEN PLC</t>
  </si>
  <si>
    <t>IRELAND</t>
  </si>
  <si>
    <t>ES FP Equity</t>
  </si>
  <si>
    <t>ESSO STE ANONYME FRANCAISE</t>
  </si>
  <si>
    <t>FRANCE</t>
  </si>
  <si>
    <t>Retail fuel comparator sample - Detailed list</t>
  </si>
  <si>
    <t>Country of domicile</t>
  </si>
  <si>
    <t>Classification (level 5)</t>
  </si>
  <si>
    <t>Classification (level 6)</t>
  </si>
  <si>
    <t>Refining and marketing revenue %</t>
  </si>
  <si>
    <t>Include?</t>
  </si>
  <si>
    <t>Reason for excluding?</t>
  </si>
  <si>
    <t>KR</t>
  </si>
  <si>
    <t>Y</t>
  </si>
  <si>
    <t>SK Innovation Co., Ltd. refines, markets, and distributes oil. The Company produces gasoline, kerosene, liquefied petroleum gas, and diesel oil, as well as manufactures petrochemical products, including paraxylene, synthetic resins, styrene monomer, and ethylene. SK Innovation serves clients globally.</t>
  </si>
  <si>
    <t>S-Oil Corporation refines crude oil and sells petroleum and its related products. The Company mainly focuses on petroleum refining, petrochemical, and lubricant business. S-Oil's major products are gasoline, bunker oil, kerosene, naphtha, lubricants, benzene, toluene, and xylene.</t>
  </si>
  <si>
    <t>267250 KS Equity</t>
  </si>
  <si>
    <t>HYUNDAI HEAVY INDUSTRIES HOL</t>
  </si>
  <si>
    <t>N</t>
  </si>
  <si>
    <t>Description doesn't refer to retail fuel.</t>
  </si>
  <si>
    <t>Hyundai Heavy Industries Holdings Co., Ltd. operates as an investment holding company. The Company through its subsidiaries provides crude oil refining, engineering, transformer manufacturing, civil engineering, and oil refining machinery manufacturing services. Hyundai Heavy Industries Holdings offers services throughout South Korea.</t>
  </si>
  <si>
    <t>ANTAR CI Equity</t>
  </si>
  <si>
    <t>ANTARCHILE SA</t>
  </si>
  <si>
    <t>CHILE</t>
  </si>
  <si>
    <t>CL</t>
  </si>
  <si>
    <t>Petroleum Retailers</t>
  </si>
  <si>
    <t>Filling Stations</t>
  </si>
  <si>
    <t>Description doesn't refer to retail fuel. Diversified into a wide range of activities.</t>
  </si>
  <si>
    <t>Antarchile S.A. is a financial holding company engaged in the investments of various sectors that include industrial, forestry, fisheries and energy.</t>
  </si>
  <si>
    <t>JP</t>
  </si>
  <si>
    <t>JXTG Holdings, Inc. is a holding company which was established through the integration of JX Holdings, Inc. and TonenGeneral Sekiyu K.K., . Through subsidiaries, the company explores, produces, refines and distributes petroleum and petro chemical products. JXTG Holdings also provides non-ferrous metals and electronic materials.</t>
  </si>
  <si>
    <t>Idemitsu Kosan Co., Ltd. explores, imports, refines, and distributes petroleum and its related products.  The Company also manufactures and sells petrochemical products.</t>
  </si>
  <si>
    <t>018670 KS Equity</t>
  </si>
  <si>
    <t>SK GAS LTD</t>
  </si>
  <si>
    <t>Focussed on LPG.</t>
  </si>
  <si>
    <t>SK Gas Ltd imports, stores, and distributes liquefied petroleum gas (LPG). The Company supplies its products mainly to domestic market for household, the transportation industry, and petrochemical products manufacturers.</t>
  </si>
  <si>
    <t>002960 KS Equity</t>
  </si>
  <si>
    <t>HANKOOK SHELL OIL CO LTD</t>
  </si>
  <si>
    <t>Refinery. Level 4 classification is "Petroleum refining".</t>
  </si>
  <si>
    <t>Hankook Shell Oil Co., Ltd. manufactures and markets lubricants, grease, and other petroleum products used for cars, vessels, industrial machinery, and cutting tools. The Company exports its products to Southeast Asian countries, Russia, and China. Hankook Shell is an affiliate of Royal Dutch Shell Group.</t>
  </si>
  <si>
    <t>017940 KS Equity</t>
  </si>
  <si>
    <t>E1 CORP</t>
  </si>
  <si>
    <t>E1 Corp. imports and sells liquefied petroleum gas (LPG). The Company supplies its gas to the domestic market.</t>
  </si>
  <si>
    <t>US</t>
  </si>
  <si>
    <t>Daesung Industrial Co., Ltd. purchases and distributes petroleum and gas products through its gasoline stations and propane gas filling stations. The Company also distributes electricity, offers construction services, and manufactures industrial machinery.  In addition, Daesung Industrial invests in venture capital through its subsidiary.</t>
  </si>
  <si>
    <t>NL</t>
  </si>
  <si>
    <t>Royal Dutch Shell PLC, through subsidiaries, explores, produces, and refines petroleum. The Company produces fuels, chemicals, and lubricants. Royal Dutch Shell owns and operates gasoline filling stations worldwide.</t>
  </si>
  <si>
    <t>5021 JP Equity</t>
  </si>
  <si>
    <t>COSMO ENERGY HOLDINGS CO LTD</t>
  </si>
  <si>
    <t>Cosmo Energy Holdings Co., Ltd. operates as a holding company.  The Company, through its subsidiaries, imports, refines, and sells crude oil as well engages in the independent development of oil resources.</t>
  </si>
  <si>
    <t>003650 KS Equity</t>
  </si>
  <si>
    <t>MI CHANG OIL INDUSTRIAL CO</t>
  </si>
  <si>
    <t>Mi Chang Oil Industrial Co., Ltd. refines, produces, and distributes lubricants used in industrial machinery, ships, and automobiles.  The Company also produces rubber processing oil for rubber products manufacturing and insulating oil for electrical properties.</t>
  </si>
  <si>
    <t>014530 KS Equity</t>
  </si>
  <si>
    <t>KUKDONG OIL &amp; CHEMICALS CO</t>
  </si>
  <si>
    <t>Light Refined Products</t>
  </si>
  <si>
    <t>Gasoline</t>
  </si>
  <si>
    <t>Kukdong Oil &amp; Chemicals Co., Ltd. distributes imported cars, such as Volkswagen and Audi.  The Company also manufactures and markets lubricants used in machines, engines, spinners, and hydraulic cylinders.  Kukdong Oil &amp; Chemicals also distributes liquefied petroleum gas (LPG) and produces liquid paraffin, paraffin wax, and waterproofing sheet.</t>
  </si>
  <si>
    <t>GB</t>
  </si>
  <si>
    <t>8097 JP Equity</t>
  </si>
  <si>
    <t>SAN-AI OIL CO LTD</t>
  </si>
  <si>
    <t>Description doesn't refer to retail fuel. Primarily a wholesaler.</t>
  </si>
  <si>
    <t>SAN-AI OIL CO., LTD. primarily wholesales petroleum and LP gas nationwide.  The Company also supplies fuels for aircrafts at Haneda Airport.  San-Ai Oil has business divisions including industry energy, gas, chemical and research, and business development.</t>
  </si>
  <si>
    <t>PKN PW Equity</t>
  </si>
  <si>
    <t>POLSKI KONCERN NAFTOWY ORLEN</t>
  </si>
  <si>
    <t>POLAND</t>
  </si>
  <si>
    <t>PL</t>
  </si>
  <si>
    <t>Polski Koncern Naftowy Orlen S.A. refines and distributes petroleum products. The Company produces leaded gasoline, diesel fuels, liquefied petroleum gas (LPG), automobile antifreeze, heating oil, plastics, asphalt, and polypropylene foil.  Orlen retails its products through its gasoline filling stations.</t>
  </si>
  <si>
    <t>FESTI IR Equity</t>
  </si>
  <si>
    <t>FESTI HF</t>
  </si>
  <si>
    <t>ICELAND</t>
  </si>
  <si>
    <t>IS</t>
  </si>
  <si>
    <t xml:space="preserve">Description doesn't refer to retail fuel. Company is very diversified. </t>
  </si>
  <si>
    <t>Festi Hf offers a range food products and electronic devices . The Company retails fruits and vegetables, meat and fish, chocolates, and grocery items, as well as electronic devices. Festi serves customers in Iceland.</t>
  </si>
  <si>
    <t>BP Castrol K.K. distributes lubricating oil produced by BP plc.  The Company handles brake, transmission, gasoline and diesel engine oils, and radiator fluids.  BP Castrol also sells oil-related chemical products.</t>
  </si>
  <si>
    <t>TUPRS TI Equity</t>
  </si>
  <si>
    <t>TUPRAS-TURKIYE PETROL RAFINE</t>
  </si>
  <si>
    <t>TURKEY</t>
  </si>
  <si>
    <t>TR</t>
  </si>
  <si>
    <t>Turkiye Petrol Rafinerileri AS refines petroleum.  The Company produces LPG, naphtha, gasoline, diesel fuel, fuel, heating oil, jet fuel, lubricants, and asphalt.  Tupras operates refineries in Izmit, Izmir, Kirikkale, and Batman. The Company imports and exports petroleum products.</t>
  </si>
  <si>
    <t>HR</t>
  </si>
  <si>
    <t>INA Industrija Nafte DD is a vertically-integrated oil and gas Company operating in oil and gas exploration and production, refining and marketing of oil products. Its subsidiaries are engaged in LPG business, natural gas transportation and providing integrated oilfield services.</t>
  </si>
  <si>
    <t>5008 JP Equity</t>
  </si>
  <si>
    <t>TOA OIL CO LTD</t>
  </si>
  <si>
    <t>TOA OIL CO., LTD. refines oil on a consignment basis.  The Company also ties up with Tokyo Electric Power Company to distribute electric power as well as steam air.  Toa Oil is a member of Showa Shell Sekiyu.</t>
  </si>
  <si>
    <t>FI</t>
  </si>
  <si>
    <t>Neste Oyj operates as an independent northern European oil refining and marketing company. The Company focuses on traffic fuels and other value-added petroleum products with reduced environmental impact.</t>
  </si>
  <si>
    <t>ES</t>
  </si>
  <si>
    <t>Repsol S.A., through subsidiaries, explores for and produces crude oil and natural gas, refines petroleum, and transports petroleum products and liquefied petroleum gas (LPG). The Company retails gasoline and other products through its chain of gasoline filling stations. Repsol's petroleum reserves are in Spain, Latin America, Asia, North Africa, and the Middle East and United States.</t>
  </si>
  <si>
    <t>5017 JP Equity</t>
  </si>
  <si>
    <t>FUJI OIL CO LTD</t>
  </si>
  <si>
    <t>Fuji Oil Company Ltd a holding company which was established through the merger of Arabian Oil Co and Fuji Oil Co.  The Company operates mining and refining crude oil, natural gas, and minerals.  AOC Holding manages subsidiarieswhich produce and sell crude oil and coal products.</t>
  </si>
  <si>
    <t>LTS PW Equity</t>
  </si>
  <si>
    <t>GRUPA LOTOS SA</t>
  </si>
  <si>
    <t>Grupa Lotos SA is a crude oil refinery in Poland. The Company's activities include processing of petroleum, distribution and sale of a wide range of petroleum products such as lead-free gasoline, diesel oils, heating oils, jet fuel, lubrication oils, asphalt, and gases. Grupa Lotos sells in Europe.</t>
  </si>
  <si>
    <t>7441 JP Equity</t>
  </si>
  <si>
    <t>MISUMI CO LTD</t>
  </si>
  <si>
    <t>No reference to retail fuel. Wholesaler. Also very diversified.</t>
  </si>
  <si>
    <t>MISUMI CO., LTD. wholesales gasoline, light oil, Liquefied Petroleum Gas (LPG), and other petro-chemical products in Kyushu.  The Company operates restaurants and multimedia stores handling books, compact disks, videos, and video game software.</t>
  </si>
  <si>
    <t>MK</t>
  </si>
  <si>
    <t>Makpetrol AD Skopje distributes petroleum products.  The Company operates gasoline filling stations, and distributes aviation fuel, oils and lubricants, and liquefied petroleum gas.</t>
  </si>
  <si>
    <t>AU</t>
  </si>
  <si>
    <t>CA</t>
  </si>
  <si>
    <t>Parkland Fuel Corporation markets and distributes gasoline, diesel, propane, lubricants, heating oil and other petroleum products.  The Company manages a portfolio of supply, transportation and storage options. Parkland Fuel's consumers are located in Canada, the United States and the Caribbean.</t>
  </si>
  <si>
    <t>IL</t>
  </si>
  <si>
    <t>Paz Oil Company Limited manufactures and markets petroleum-based products, fuels, lubricants, additives, and specialty chemicals. The Company also operates convenience stores and develops real estate properties.</t>
  </si>
  <si>
    <t>AYGAZ TI Equity</t>
  </si>
  <si>
    <t>AYGAZ AS</t>
  </si>
  <si>
    <t>Aygaz A.S. purchases from local refineries and distributes liquified propane gas.  The Company also markets plastifiers, alcohols, solvents, aromatic hydrocarbons and general purpose plastics.  Aygaz operates a fleet of ships and LPG filling plants.</t>
  </si>
  <si>
    <t>ELPE GA Equity</t>
  </si>
  <si>
    <t>HELLENIC PETROLEUM SA</t>
  </si>
  <si>
    <t>GREECE</t>
  </si>
  <si>
    <t>GR</t>
  </si>
  <si>
    <t>Hellenic Petroleum S.A. operates as an oil and gas exploration company. The Company acquires, explores, produces, and supplies petroleum products. Whiting Petroleum serves customers in Greece.</t>
  </si>
  <si>
    <t>MOH GA Equity</t>
  </si>
  <si>
    <t>MOTOR OIL (HELLAS) SA</t>
  </si>
  <si>
    <t>Refinery.</t>
  </si>
  <si>
    <t>Motor Oil (Hellas) Corinth Refineries S.A. refines crude oil. The Company produces and offers petroleum products and lubricants. Motor Oil produces the entire range of refinery products, from light ends and gasoline to middle distillates, fuel, bitumen, and lubricants.</t>
  </si>
  <si>
    <t>NZ</t>
  </si>
  <si>
    <t>RRC RO Equity</t>
  </si>
  <si>
    <t>ROMPETROL RAFINARE SA</t>
  </si>
  <si>
    <t>ROMANIA</t>
  </si>
  <si>
    <t>RO</t>
  </si>
  <si>
    <t>Rompetrol Rafinare S.A. provides oil refining and petrochemicals. The Company operates crude oil refineries which produce car and aviation fuels, heating oils, petrochemicals, solvents, bitumen, liquified petroleum gas, oils, additives, and other related products.</t>
  </si>
  <si>
    <t>Description doesn't refer to retail fuel. Focussed on aviation and marine products.</t>
  </si>
  <si>
    <t>SLN1 SK Equity</t>
  </si>
  <si>
    <t>SLOVNAFT A.S.</t>
  </si>
  <si>
    <t>SLOVAKIA</t>
  </si>
  <si>
    <t>SK</t>
  </si>
  <si>
    <t>SLOVNAFT a.s. operates as a refinery company. The Company provides production, warehousing, and distribution of motor fuels and lubricants, as well as offers gasoline, diesel and aviation fuels, chemicals, and polymers. SLOVNAFT serves customers in Europe.</t>
  </si>
  <si>
    <t>SRS IM Equity</t>
  </si>
  <si>
    <t>SARAS SPA</t>
  </si>
  <si>
    <t>ITALY</t>
  </si>
  <si>
    <t>IT</t>
  </si>
  <si>
    <t>Saras S.p.A. refines crude oil, sells and distributes petroleum products, produces and sells electricity, and offers information technology services.  The Company produces diesel, gasoline, heating oil, liquefied petroleum gas (LPG), virgin naphtha and aviation fuel; and electricity using wind farms and an integrated gasification combined cycle plant.</t>
  </si>
  <si>
    <t>Company Owned Stations</t>
  </si>
  <si>
    <t>Dor Alon Energy in Israel (1988) Ltd., is a holding company. The company deals with development, construction and operation of gas stations as well as marketing fuel products.</t>
  </si>
  <si>
    <t>IE</t>
  </si>
  <si>
    <t>Applegreen plc operates service stations. The Company offers fuels, emission treatments, coffee, sandwiches, juices, and fresh fruits. Applegreen serves customers in Ireland, the United Kingdom, and the United States.</t>
  </si>
  <si>
    <t>Focussed on natural gas filling stations.</t>
  </si>
  <si>
    <t>FR</t>
  </si>
  <si>
    <t>Esso S.A.F. refines, distributes and sells petroleum products such as gasoline, heating and other fuels, distillates and asphalt. The Company's subsidiaries include Esso REP and Esso Raffinage.</t>
  </si>
  <si>
    <t>Description doesn't refer to retail fuel. Operates as an exploration company.</t>
  </si>
  <si>
    <t>Not an OECD country.</t>
  </si>
  <si>
    <t>Total Current Liabilities</t>
  </si>
  <si>
    <t>Start Date</t>
  </si>
  <si>
    <t>End Date</t>
  </si>
  <si>
    <t>Dates</t>
  </si>
  <si>
    <t>NET_INCOME</t>
  </si>
  <si>
    <t>IS_INT_EXPENSE</t>
  </si>
  <si>
    <t>BS_CUR_LIAB</t>
  </si>
  <si>
    <t>BS_TOT_ASSET</t>
  </si>
  <si>
    <t>Capital Employed</t>
  </si>
  <si>
    <t>Total Assets</t>
  </si>
  <si>
    <t>Goodwill</t>
  </si>
  <si>
    <t>BS_GOODWILL</t>
  </si>
  <si>
    <t>Company</t>
  </si>
  <si>
    <t>Item</t>
  </si>
  <si>
    <t>All</t>
  </si>
  <si>
    <t>IS_FINANCE_COST</t>
  </si>
  <si>
    <t>BS_ST_DEBT</t>
  </si>
  <si>
    <t>BS_ST_PORTION_OF_LT_DEBT</t>
  </si>
  <si>
    <t>IS_STATUTORY_TAX_RATE</t>
  </si>
  <si>
    <t>International</t>
  </si>
  <si>
    <t>IS_EBIT</t>
  </si>
  <si>
    <t>PRETAX_INC</t>
  </si>
  <si>
    <t>NPAT + IS after tax</t>
  </si>
  <si>
    <t>IS_INT_EXPENSES</t>
  </si>
  <si>
    <t>Average weighted ROCE</t>
  </si>
  <si>
    <t>3 year rolling average</t>
  </si>
  <si>
    <t>Pre-Tax Income</t>
  </si>
  <si>
    <t>Earnings Before Interest and Taxes</t>
  </si>
  <si>
    <t>Short Term Debt</t>
  </si>
  <si>
    <t>ST Portion of LT Debts</t>
  </si>
  <si>
    <t>Interest Expense</t>
  </si>
  <si>
    <t>Statutory Tax Rate</t>
  </si>
  <si>
    <t>Interest Income</t>
  </si>
  <si>
    <t>IS_INT_INC</t>
  </si>
  <si>
    <t>Finance Cost</t>
  </si>
  <si>
    <t>Total Interest Expense</t>
  </si>
  <si>
    <t>Net Income/Net Profit (Losses)</t>
  </si>
  <si>
    <t>FY</t>
  </si>
  <si>
    <t>ROACE</t>
  </si>
  <si>
    <t>Count # of firms</t>
  </si>
  <si>
    <t>Released under the Official Information Act 1982</t>
  </si>
  <si>
    <t>WBC NZ Equity</t>
  </si>
  <si>
    <t>#N/A Requesting Data...</t>
  </si>
  <si>
    <t>Average Capital Employed</t>
  </si>
  <si>
    <t>NOPAT + NI(1-t)</t>
  </si>
  <si>
    <t>ANZ NZ Equity</t>
  </si>
  <si>
    <t>ATM NZ Equity</t>
  </si>
  <si>
    <t>MEL NZ Equity</t>
  </si>
  <si>
    <t>AIA NZ Equity</t>
  </si>
  <si>
    <t>FPH NZ Equity</t>
  </si>
  <si>
    <t>SPK NZ Equity</t>
  </si>
  <si>
    <t>RYM NZ Equity</t>
  </si>
  <si>
    <t>MCY NZ Equity</t>
  </si>
  <si>
    <t>FSF NZ Equity</t>
  </si>
  <si>
    <t>CEN NZ Equity</t>
  </si>
  <si>
    <t>FBU NZ Equity</t>
  </si>
  <si>
    <t>MFT NZ Equity</t>
  </si>
  <si>
    <t>POT NZ Equity</t>
  </si>
  <si>
    <t>EBO NZ Equity</t>
  </si>
  <si>
    <t>VCT NZ Equity</t>
  </si>
  <si>
    <t>GNE NZ Equity</t>
  </si>
  <si>
    <t>AIR NZ Equity</t>
  </si>
  <si>
    <t>IFT NZ Equity</t>
  </si>
  <si>
    <t>SKC NZ Equity</t>
  </si>
  <si>
    <t>GMT NZ Equity</t>
  </si>
  <si>
    <t>CNU NZ Equity</t>
  </si>
  <si>
    <t>TPW NZ Equity</t>
  </si>
  <si>
    <t>PCT NZ Equity</t>
  </si>
  <si>
    <t>KPG NZ Equity</t>
  </si>
  <si>
    <t>SML NZ Equity</t>
  </si>
  <si>
    <t>FRE NZ Equity</t>
  </si>
  <si>
    <t>SUM NZ Equity</t>
  </si>
  <si>
    <t>RBD NZ Equity</t>
  </si>
  <si>
    <t>VHP NZ Equity</t>
  </si>
  <si>
    <t>ARG NZ Equity</t>
  </si>
  <si>
    <t>PFI NZ Equity</t>
  </si>
  <si>
    <t>VGL NZ Equity</t>
  </si>
  <si>
    <t>HGH NZ Equity</t>
  </si>
  <si>
    <t>MET NZ Equity</t>
  </si>
  <si>
    <t>PPH NZ Equity</t>
  </si>
  <si>
    <t>SPG NZ Equity</t>
  </si>
  <si>
    <t>ARV NZ Equity</t>
  </si>
  <si>
    <t>SCL NZ Equity</t>
  </si>
  <si>
    <t>OCA NZ Equity</t>
  </si>
  <si>
    <t>SAN NZ Equity</t>
  </si>
  <si>
    <t>THL NZ Equity</t>
  </si>
  <si>
    <t>GTK NZ Equity</t>
  </si>
  <si>
    <t>IPL NZ Equity</t>
  </si>
  <si>
    <t>SKT NZ Equity</t>
  </si>
  <si>
    <t>KMD NZ Equity</t>
  </si>
  <si>
    <t>SKL NZ Equity</t>
  </si>
  <si>
    <t>NZX NZ Equity</t>
  </si>
  <si>
    <t>mean (unweighted)</t>
  </si>
  <si>
    <t>mean (weighted)</t>
  </si>
  <si>
    <t>Count # firms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</si>
</sst>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0.00_);_(* \(#,##0.00\);_(* &quot;-&quot;??_);_(@_)"/>
    <numFmt numFmtId="166" formatCode="0.0%"/>
    <numFmt numFmtId="167" formatCode="_(* #,##0_);_(* \(#,##0\);_(* &quot;-&quot;??_);_(@_)"/>
  </numFmts>
  <fonts count="9" x14ac:knownFonts="1">
    <font>
      <sz val="11"/>
      <color theme="1"/>
      <name val="Calibri"/>
      <family val="2"/>
      <scheme val="minor"/>
    </font>
    <font>
      <sz val="10"/>
      <name val="Arial"/>
      <family val="2"/>
    </font>
    <font>
      <b/>
      <sz val="10"/>
      <name val="Arial"/>
      <family val="2"/>
    </font>
    <font>
      <b/>
      <sz val="18"/>
      <name val="Calibri"/>
      <family val="2"/>
      <scheme val="minor"/>
    </font>
    <font>
      <sz val="10"/>
      <name val="Arial"/>
      <family val="2"/>
    </font>
    <font>
      <i/>
      <sz val="10"/>
      <name val="Arial"/>
      <family val="2"/>
    </font>
    <font>
      <b/>
      <sz val="11"/>
      <color theme="1"/>
      <name val="Calibri"/>
      <family val="2"/>
      <scheme val="minor"/>
    </font>
    <font>
      <sz val="11"/>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1" fillId="0" borderId="0"/>
    <xf numFmtId="0" fontId="4" fillId="0" borderId="0"/>
    <xf numFmtId="9"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1" fillId="0" borderId="0"/>
  </cellStyleXfs>
  <cellXfs count="46">
    <xf numFmtId="0" fontId="0" fillId="0" borderId="0" xfId="0"/>
    <xf numFmtId="0" fontId="3" fillId="0" borderId="0" xfId="2" applyFont="1"/>
    <xf numFmtId="0" fontId="1" fillId="0" borderId="0" xfId="2" applyFont="1"/>
    <xf numFmtId="0" fontId="2" fillId="0" borderId="1" xfId="2" applyFont="1" applyBorder="1" applyAlignment="1">
      <alignment wrapText="1"/>
    </xf>
    <xf numFmtId="0" fontId="2" fillId="0" borderId="3" xfId="2" applyFont="1" applyBorder="1" applyAlignment="1">
      <alignment wrapText="1"/>
    </xf>
    <xf numFmtId="0" fontId="2" fillId="0" borderId="2" xfId="2" applyFont="1" applyBorder="1" applyAlignment="1">
      <alignment wrapText="1"/>
    </xf>
    <xf numFmtId="0" fontId="1" fillId="0" borderId="6" xfId="2" applyFont="1" applyFill="1" applyBorder="1"/>
    <xf numFmtId="0" fontId="1" fillId="0" borderId="4" xfId="2" applyFont="1" applyFill="1" applyBorder="1"/>
    <xf numFmtId="0" fontId="1" fillId="0" borderId="5" xfId="2" applyFont="1" applyFill="1" applyBorder="1"/>
    <xf numFmtId="0" fontId="1" fillId="0" borderId="6" xfId="2" applyFont="1" applyBorder="1"/>
    <xf numFmtId="0" fontId="1" fillId="0" borderId="4" xfId="2" applyFont="1" applyBorder="1"/>
    <xf numFmtId="0" fontId="1" fillId="0" borderId="5" xfId="2" applyFont="1" applyBorder="1"/>
    <xf numFmtId="0" fontId="1" fillId="0" borderId="7" xfId="2" applyFont="1" applyBorder="1"/>
    <xf numFmtId="0" fontId="1" fillId="0" borderId="9" xfId="2" applyFont="1" applyBorder="1"/>
    <xf numFmtId="0" fontId="1" fillId="0" borderId="8" xfId="2" applyFont="1" applyBorder="1"/>
    <xf numFmtId="0" fontId="2" fillId="0" borderId="0" xfId="2" applyFont="1" applyAlignment="1">
      <alignment wrapText="1"/>
    </xf>
    <xf numFmtId="0" fontId="1" fillId="0" borderId="0" xfId="2" applyFont="1" applyFill="1"/>
    <xf numFmtId="1" fontId="1" fillId="0" borderId="0" xfId="2" applyNumberFormat="1" applyFont="1" applyFill="1"/>
    <xf numFmtId="1" fontId="4" fillId="0" borderId="0" xfId="2" applyNumberFormat="1" applyFont="1" applyFill="1"/>
    <xf numFmtId="1" fontId="1" fillId="0" borderId="0" xfId="2" applyNumberFormat="1" applyFont="1"/>
    <xf numFmtId="1" fontId="4" fillId="0" borderId="0" xfId="2" applyNumberFormat="1" applyFont="1"/>
    <xf numFmtId="0" fontId="1" fillId="0" borderId="0" xfId="2" applyFont="1" applyFill="1" applyAlignment="1">
      <alignment horizontal="right"/>
    </xf>
    <xf numFmtId="1" fontId="1" fillId="0" borderId="0" xfId="2" applyNumberFormat="1" applyFont="1" applyFill="1" applyAlignment="1">
      <alignment horizontal="right"/>
    </xf>
    <xf numFmtId="0" fontId="5" fillId="0" borderId="0" xfId="2" applyFont="1"/>
    <xf numFmtId="1" fontId="5" fillId="0" borderId="0" xfId="2" applyNumberFormat="1" applyFont="1"/>
    <xf numFmtId="0" fontId="6" fillId="0" borderId="0" xfId="0" applyFont="1"/>
    <xf numFmtId="14" fontId="0" fillId="0" borderId="0" xfId="0" applyNumberFormat="1"/>
    <xf numFmtId="9" fontId="0" fillId="0" borderId="0" xfId="3" applyFont="1"/>
    <xf numFmtId="0" fontId="0" fillId="0" borderId="0" xfId="0" applyBorder="1"/>
    <xf numFmtId="0" fontId="0" fillId="0" borderId="0" xfId="0" applyFont="1" applyBorder="1"/>
    <xf numFmtId="164" fontId="0" fillId="0" borderId="0" xfId="5" applyFont="1"/>
    <xf numFmtId="9" fontId="0" fillId="0" borderId="0" xfId="0" applyNumberFormat="1"/>
    <xf numFmtId="0" fontId="0" fillId="0" borderId="0" xfId="0"/>
    <xf numFmtId="0" fontId="0" fillId="0" borderId="0" xfId="0"/>
    <xf numFmtId="9" fontId="6" fillId="0" borderId="0" xfId="3" applyFont="1"/>
    <xf numFmtId="164" fontId="0" fillId="0" borderId="0" xfId="0" applyNumberFormat="1"/>
    <xf numFmtId="14" fontId="6" fillId="0" borderId="0" xfId="0" applyNumberFormat="1" applyFont="1"/>
    <xf numFmtId="167" fontId="0" fillId="0" borderId="0" xfId="4" applyNumberFormat="1" applyFont="1"/>
    <xf numFmtId="166" fontId="0" fillId="0" borderId="0" xfId="3" applyNumberFormat="1" applyFont="1" applyBorder="1"/>
    <xf numFmtId="166" fontId="0" fillId="0" borderId="0" xfId="0" applyNumberFormat="1" applyBorder="1"/>
    <xf numFmtId="9" fontId="0" fillId="0" borderId="0" xfId="3" applyFont="1" applyBorder="1"/>
    <xf numFmtId="0" fontId="6" fillId="2" borderId="0" xfId="0" applyFont="1" applyFill="1"/>
    <xf numFmtId="0" fontId="0" fillId="2" borderId="0" xfId="0" applyFill="1"/>
    <xf numFmtId="0" fontId="8" fillId="0" borderId="0" xfId="0" applyFont="1"/>
    <xf numFmtId="166" fontId="0" fillId="0" borderId="0" xfId="3" applyNumberFormat="1" applyFont="1"/>
    <xf numFmtId="166" fontId="0" fillId="0" borderId="0" xfId="0" applyNumberFormat="1"/>
  </cellXfs>
  <cellStyles count="7">
    <cellStyle name="Comma" xfId="4" builtinId="3"/>
    <cellStyle name="Currency" xfId="5" builtinId="4"/>
    <cellStyle name="Normal" xfId="0" builtinId="0"/>
    <cellStyle name="Normal 2" xfId="1" xr:uid="{00000000-0005-0000-0000-000001000000}"/>
    <cellStyle name="Normal 3" xfId="2" xr:uid="{00000000-0005-0000-0000-000002000000}"/>
    <cellStyle name="Normal 3 2" xfId="6" xr:uid="{00000000-0005-0000-0000-000002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9524</xdr:colOff>
      <xdr:row>2</xdr:row>
      <xdr:rowOff>9524</xdr:rowOff>
    </xdr:from>
    <xdr:ext cx="11039476" cy="3009901"/>
    <xdr:sp macro="" textlink="">
      <xdr:nvSpPr>
        <xdr:cNvPr id="2" name="TextBox 1">
          <a:extLst>
            <a:ext uri="{FF2B5EF4-FFF2-40B4-BE49-F238E27FC236}">
              <a16:creationId xmlns:a16="http://schemas.microsoft.com/office/drawing/2014/main" id="{CBAD9BCE-9D4C-4ADD-8B8F-0B990B327C53}"/>
            </a:ext>
          </a:extLst>
        </xdr:cNvPr>
        <xdr:cNvSpPr txBox="1"/>
      </xdr:nvSpPr>
      <xdr:spPr>
        <a:xfrm>
          <a:off x="5105399" y="466724"/>
          <a:ext cx="11039476" cy="300990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NZ" sz="1100" b="1"/>
            <a:t>Description of how retail</a:t>
          </a:r>
          <a:r>
            <a:rPr lang="en-NZ" sz="1100" b="1" baseline="0"/>
            <a:t> fuel comparator sample was generated</a:t>
          </a:r>
        </a:p>
        <a:p>
          <a:endParaRPr lang="en-NZ" sz="1100" baseline="0"/>
        </a:p>
        <a:p>
          <a:r>
            <a:rPr lang="en-NZ" sz="1100"/>
            <a:t>Sample was generated on 4/06/2019 using the Bloomberg 'Equity Screening' (EQS) function. The following filters were used:</a:t>
          </a:r>
        </a:p>
        <a:p>
          <a:r>
            <a:rPr lang="en-NZ" sz="1100"/>
            <a:t>1.  Trading Status: Active</a:t>
          </a:r>
        </a:p>
        <a:p>
          <a:r>
            <a:rPr lang="en-NZ" sz="1100"/>
            <a:t>2.  Security Attributes: Show Primary Security of company only</a:t>
          </a:r>
        </a:p>
        <a:p>
          <a:r>
            <a:rPr lang="en-NZ" sz="1100"/>
            <a:t>3.  Country of Domicile: Australia, Japan, New Zealand, South Korea, Eastern Europe, Czech Republic, Estonia, Hungary, Latvia, Lithuania, Poland, Slovakia, Slovenia, Turkey, Chile, Mexico, Israel, Canada, United States, Austria, Belgium, Denmark, Finland, France, Germany, Greece, Iceland, Ireland, Italy, Luxembourg, Netherlands, Norway, Portugal, Spain, Sweden, Switzerland, United Kingdom, -Russia</a:t>
          </a:r>
        </a:p>
        <a:p>
          <a:r>
            <a:rPr lang="en-NZ" sz="1100"/>
            <a:t>4.  Sectors (BICS): Integrated Oils, Refining &amp; Marketing</a:t>
          </a:r>
        </a:p>
        <a:p>
          <a:r>
            <a:rPr lang="en-NZ" sz="1100"/>
            <a:t>5.  Current Market Cap [USD] &gt;= 100 Million</a:t>
          </a:r>
        </a:p>
        <a:p>
          <a:r>
            <a:rPr lang="en-NZ" sz="1100"/>
            <a:t>6.  Latest FY Product Segment Revenue Percent from Refining &amp; Marketing &gt;= 75 </a:t>
          </a:r>
        </a:p>
        <a:p>
          <a:endParaRPr lang="en-NZ" sz="1100"/>
        </a:p>
        <a:p>
          <a:r>
            <a:rPr lang="en-NZ" sz="1100"/>
            <a:t>This</a:t>
          </a:r>
          <a:r>
            <a:rPr lang="en-NZ" sz="1100" baseline="0"/>
            <a:t> produced a list of 59 companies. This list was refined to the final sample of 27 companies by excluding companies which did not appear to have significant retail fuel operations. In particular, we:</a:t>
          </a:r>
        </a:p>
        <a:p>
          <a:r>
            <a:rPr lang="en-NZ" sz="1100" baseline="0"/>
            <a:t>-  Excluded companies which are classified primarily as refineries (21 companies)</a:t>
          </a:r>
        </a:p>
        <a:p>
          <a:r>
            <a:rPr lang="en-NZ" sz="1100" baseline="0"/>
            <a:t>-  Excluded companies which are primarily focussed on LPG/natural gas (4 companies)</a:t>
          </a:r>
        </a:p>
        <a:p>
          <a:r>
            <a:rPr lang="en-NZ" sz="1100" baseline="0"/>
            <a:t>-  Excluded any other companies which didn't refer to retail fuel in the company description (7 companies).</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94586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nd Assumptions"/>
      <sheetName val="Graphs"/>
      <sheetName val="Return on Capital Employed"/>
      <sheetName val="ZEL NZ check"/>
      <sheetName val="Domestic Companies &gt;&gt;&gt;"/>
      <sheetName val="Z Energy"/>
      <sheetName val="Shell"/>
      <sheetName val="BP"/>
      <sheetName val="Mobil"/>
      <sheetName val="GAS"/>
      <sheetName val="Caltex"/>
      <sheetName val="Waitomo"/>
      <sheetName val="NPD"/>
      <sheetName val="Terminal NZ"/>
      <sheetName val="Gull"/>
      <sheetName val="CAL group holding NZ"/>
      <sheetName val="Bloomberg data &gt;&gt;&gt;"/>
      <sheetName val="Comparator sample - Summary"/>
      <sheetName val="Comparator sample - Detailed"/>
      <sheetName val="International Data"/>
      <sheetName val="International Data - cash"/>
      <sheetName val="NZX 50"/>
      <sheetName val="NZX 50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3519B-AB84-4523-A3C5-E9192DA848A5}">
  <sheetPr>
    <tabColor rgb="FFFFC000"/>
  </sheetPr>
  <dimension ref="A1:AL111"/>
  <sheetViews>
    <sheetView zoomScale="85" zoomScaleNormal="85" workbookViewId="0">
      <pane xSplit="4" ySplit="3" topLeftCell="J4" activePane="bottomRight" state="frozen"/>
      <selection activeCell="E38" sqref="E38"/>
      <selection pane="topRight" activeCell="E38" sqref="E38"/>
      <selection pane="bottomLeft" activeCell="E38" sqref="E38"/>
      <selection pane="bottomRight" activeCell="L5" sqref="L5"/>
    </sheetView>
  </sheetViews>
  <sheetFormatPr defaultRowHeight="15" x14ac:dyDescent="0.25"/>
  <cols>
    <col min="2" max="2" width="32.85546875" bestFit="1" customWidth="1"/>
    <col min="3" max="3" width="15.85546875" bestFit="1" customWidth="1"/>
    <col min="4" max="4" width="29.28515625" bestFit="1" customWidth="1"/>
    <col min="5" max="5" width="11.28515625" bestFit="1" customWidth="1"/>
    <col min="6" max="6" width="14.42578125" bestFit="1" customWidth="1"/>
    <col min="7" max="8" width="16.42578125" bestFit="1" customWidth="1"/>
    <col min="9" max="9" width="16.85546875" bestFit="1" customWidth="1"/>
    <col min="10" max="12" width="16.42578125" bestFit="1" customWidth="1"/>
    <col min="13" max="15" width="17.28515625" bestFit="1" customWidth="1"/>
    <col min="16" max="16" width="18.140625" bestFit="1" customWidth="1"/>
    <col min="17" max="17" width="17.7109375" bestFit="1" customWidth="1"/>
    <col min="18" max="19" width="18.140625" bestFit="1" customWidth="1"/>
    <col min="20" max="20" width="17.7109375" bestFit="1" customWidth="1"/>
    <col min="21" max="24" width="18.140625" bestFit="1" customWidth="1"/>
    <col min="26" max="27" width="17.42578125" bestFit="1" customWidth="1"/>
    <col min="28" max="28" width="12" bestFit="1" customWidth="1"/>
    <col min="32" max="32" width="34.5703125" bestFit="1" customWidth="1"/>
    <col min="38" max="38" width="33.42578125" bestFit="1" customWidth="1"/>
  </cols>
  <sheetData>
    <row r="1" spans="1:38" x14ac:dyDescent="0.25">
      <c r="A1" s="41" t="s">
        <v>309</v>
      </c>
      <c r="B1" s="42"/>
      <c r="C1" s="42"/>
      <c r="D1" s="42"/>
    </row>
    <row r="2" spans="1:38" x14ac:dyDescent="0.25">
      <c r="G2">
        <v>5</v>
      </c>
      <c r="H2" s="33">
        <v>6</v>
      </c>
      <c r="I2" s="33">
        <v>7</v>
      </c>
      <c r="J2" s="33">
        <v>8</v>
      </c>
      <c r="K2" s="33">
        <v>9</v>
      </c>
      <c r="L2" s="33">
        <v>10</v>
      </c>
      <c r="M2" s="33">
        <v>11</v>
      </c>
      <c r="N2" s="33">
        <v>12</v>
      </c>
      <c r="O2" s="33">
        <v>13</v>
      </c>
      <c r="P2" s="33">
        <v>14</v>
      </c>
      <c r="Q2" s="33">
        <v>15</v>
      </c>
      <c r="R2" s="33">
        <v>16</v>
      </c>
      <c r="S2" s="33">
        <v>17</v>
      </c>
      <c r="T2" s="33">
        <v>18</v>
      </c>
      <c r="U2" s="33">
        <v>19</v>
      </c>
      <c r="V2" s="33">
        <v>20</v>
      </c>
      <c r="W2" s="33">
        <v>21</v>
      </c>
      <c r="X2" s="33">
        <v>22</v>
      </c>
    </row>
    <row r="3" spans="1:38" x14ac:dyDescent="0.25">
      <c r="C3" s="25" t="s">
        <v>281</v>
      </c>
      <c r="D3" s="25" t="s">
        <v>282</v>
      </c>
      <c r="E3" s="25">
        <v>2000</v>
      </c>
      <c r="F3" s="25">
        <v>2001</v>
      </c>
      <c r="G3" s="25">
        <v>2002</v>
      </c>
      <c r="H3" s="25">
        <v>2003</v>
      </c>
      <c r="I3" s="25">
        <v>2004</v>
      </c>
      <c r="J3" s="25">
        <v>2005</v>
      </c>
      <c r="K3" s="25">
        <v>2006</v>
      </c>
      <c r="L3" s="25">
        <v>2007</v>
      </c>
      <c r="M3" s="25">
        <v>2008</v>
      </c>
      <c r="N3" s="25">
        <v>2009</v>
      </c>
      <c r="O3" s="25">
        <v>2010</v>
      </c>
      <c r="P3" s="25">
        <v>2011</v>
      </c>
      <c r="Q3" s="25">
        <v>2012</v>
      </c>
      <c r="R3" s="25">
        <v>2013</v>
      </c>
      <c r="S3" s="25">
        <v>2014</v>
      </c>
      <c r="T3" s="25">
        <v>2015</v>
      </c>
      <c r="U3" s="25">
        <v>2016</v>
      </c>
      <c r="V3" s="25">
        <v>2017</v>
      </c>
      <c r="W3" s="25">
        <v>2018</v>
      </c>
      <c r="X3" s="25">
        <v>2019</v>
      </c>
    </row>
    <row r="4" spans="1:38" x14ac:dyDescent="0.25">
      <c r="AC4" s="28"/>
      <c r="AD4" s="28"/>
      <c r="AE4" s="28"/>
      <c r="AF4" s="28"/>
      <c r="AG4" s="28"/>
      <c r="AH4" s="29"/>
      <c r="AI4" s="28"/>
      <c r="AJ4" s="28"/>
      <c r="AK4" s="28"/>
      <c r="AL4" s="28"/>
    </row>
    <row r="5" spans="1:38" x14ac:dyDescent="0.25">
      <c r="AC5" s="28"/>
      <c r="AD5" s="28"/>
      <c r="AE5" s="28"/>
      <c r="AF5" s="28"/>
      <c r="AG5" s="39"/>
      <c r="AH5" s="40"/>
      <c r="AI5" s="38"/>
      <c r="AJ5" s="28"/>
      <c r="AK5" s="28"/>
      <c r="AL5" s="28"/>
    </row>
    <row r="6" spans="1:38" x14ac:dyDescent="0.25">
      <c r="C6" s="25" t="s">
        <v>288</v>
      </c>
      <c r="AC6" s="28"/>
      <c r="AD6" s="28"/>
      <c r="AE6" s="28"/>
      <c r="AF6" s="28"/>
      <c r="AG6" s="39"/>
      <c r="AH6" s="40"/>
      <c r="AI6" s="38"/>
      <c r="AJ6" s="28"/>
      <c r="AK6" s="28"/>
      <c r="AL6" s="28"/>
    </row>
    <row r="7" spans="1:38" x14ac:dyDescent="0.25">
      <c r="B7" t="str">
        <f>C7&amp;D7</f>
        <v>096770 KS EquityCapital Employed</v>
      </c>
      <c r="C7" s="32" t="s">
        <v>83</v>
      </c>
      <c r="D7" t="s">
        <v>277</v>
      </c>
      <c r="F7" s="30"/>
      <c r="G7" s="30">
        <f>VLOOKUP($B7,'International Data'!$A$5:$V$409,'Return on Capital Employed'!G$2,FALSE)</f>
        <v>0</v>
      </c>
      <c r="H7" s="30">
        <f>VLOOKUP($B7,'International Data'!$A$5:$V$409,'Return on Capital Employed'!H$2,FALSE)</f>
        <v>0</v>
      </c>
      <c r="I7" s="30">
        <f>VLOOKUP($B7,'International Data'!$A$5:$V$409,'Return on Capital Employed'!I$2,FALSE)</f>
        <v>0</v>
      </c>
      <c r="J7" s="30">
        <f>VLOOKUP($B7,'International Data'!$A$5:$V$409,'Return on Capital Employed'!J$2,FALSE)</f>
        <v>0</v>
      </c>
      <c r="K7" s="30">
        <f>VLOOKUP($B7,'International Data'!$A$5:$V$409,'Return on Capital Employed'!K$2,FALSE)</f>
        <v>0</v>
      </c>
      <c r="L7" s="30">
        <f>VLOOKUP($B7,'International Data'!$A$5:$V$409,'Return on Capital Employed'!L$2,FALSE)</f>
        <v>0</v>
      </c>
      <c r="M7" s="30">
        <f>VLOOKUP($B7,'International Data'!$A$5:$V$409,'Return on Capital Employed'!M$2,FALSE)</f>
        <v>11349866.921</v>
      </c>
      <c r="N7" s="30">
        <f>VLOOKUP($B7,'International Data'!$A$5:$V$409,'Return on Capital Employed'!N$2,FALSE)</f>
        <v>14753333.312000003</v>
      </c>
      <c r="O7" s="30">
        <f>VLOOKUP($B7,'International Data'!$A$5:$V$409,'Return on Capital Employed'!O$2,FALSE)</f>
        <v>17691480.427000001</v>
      </c>
      <c r="P7" s="30">
        <f>VLOOKUP($B7,'International Data'!$A$5:$V$409,'Return on Capital Employed'!P$2,FALSE)</f>
        <v>22936833.198000003</v>
      </c>
      <c r="Q7" s="30">
        <f>VLOOKUP($B7,'International Data'!$A$5:$V$409,'Return on Capital Employed'!Q$2,FALSE)</f>
        <v>24586136.348000001</v>
      </c>
      <c r="R7" s="30">
        <f>VLOOKUP($B7,'International Data'!$A$5:$V$409,'Return on Capital Employed'!R$2,FALSE)</f>
        <v>25092934.231000002</v>
      </c>
      <c r="S7" s="30">
        <f>VLOOKUP($B7,'International Data'!$A$5:$V$409,'Return on Capital Employed'!S$2,FALSE)</f>
        <v>26649669.444999997</v>
      </c>
      <c r="T7" s="30">
        <f>VLOOKUP($B7,'International Data'!$A$5:$V$409,'Return on Capital Employed'!T$2,FALSE)</f>
        <v>27857701.957999997</v>
      </c>
      <c r="U7" s="30">
        <f>VLOOKUP($B7,'International Data'!$A$5:$V$409,'Return on Capital Employed'!U$2,FALSE)</f>
        <v>25909554.539000001</v>
      </c>
      <c r="V7" s="30">
        <f>VLOOKUP($B7,'International Data'!$A$5:$V$409,'Return on Capital Employed'!V$2,FALSE)</f>
        <v>25543772.039000001</v>
      </c>
      <c r="W7" s="30">
        <f>VLOOKUP($B7,'International Data'!$A$5:$V$409,'Return on Capital Employed'!W$2,FALSE)</f>
        <v>25700850.873</v>
      </c>
      <c r="X7" s="30">
        <f>VLOOKUP($B7,'International Data'!$A$5:$V$409,'Return on Capital Employed'!X$2,FALSE)</f>
        <v>28406778.388</v>
      </c>
      <c r="AC7" s="28"/>
      <c r="AD7" s="28"/>
      <c r="AE7" s="28"/>
      <c r="AF7" s="28"/>
      <c r="AG7" s="40"/>
      <c r="AH7" s="40"/>
      <c r="AI7" s="38"/>
      <c r="AJ7" s="28"/>
      <c r="AK7" s="28"/>
      <c r="AL7" s="28"/>
    </row>
    <row r="8" spans="1:38" x14ac:dyDescent="0.25">
      <c r="B8" s="33" t="str">
        <f t="shared" ref="B8:B71" si="0">C8&amp;D8</f>
        <v>096770 KS EquityNPAT + IS after tax</v>
      </c>
      <c r="C8" s="33" t="s">
        <v>83</v>
      </c>
      <c r="D8" s="33" t="s">
        <v>291</v>
      </c>
      <c r="F8" s="30"/>
      <c r="G8" s="30">
        <f>VLOOKUP($B8,'International Data'!$A$5:$V$409,'Return on Capital Employed'!G$2,FALSE)</f>
        <v>0</v>
      </c>
      <c r="H8" s="30">
        <f>VLOOKUP($B8,'International Data'!$A$5:$V$409,'Return on Capital Employed'!H$2,FALSE)</f>
        <v>0</v>
      </c>
      <c r="I8" s="30">
        <f>VLOOKUP($B8,'International Data'!$A$5:$V$409,'Return on Capital Employed'!I$2,FALSE)</f>
        <v>0</v>
      </c>
      <c r="J8" s="30">
        <f>VLOOKUP($B8,'International Data'!$A$5:$V$409,'Return on Capital Employed'!J$2,FALSE)</f>
        <v>0</v>
      </c>
      <c r="K8" s="30">
        <f>VLOOKUP($B8,'International Data'!$A$5:$V$409,'Return on Capital Employed'!K$2,FALSE)</f>
        <v>0</v>
      </c>
      <c r="L8" s="30">
        <f>VLOOKUP($B8,'International Data'!$A$5:$V$409,'Return on Capital Employed'!L$2,FALSE)</f>
        <v>0</v>
      </c>
      <c r="M8" s="30">
        <f>VLOOKUP($B8,'International Data'!$A$5:$V$409,'Return on Capital Employed'!M$2,FALSE)</f>
        <v>418220.8015</v>
      </c>
      <c r="N8" s="30">
        <f>VLOOKUP($B8,'International Data'!$A$5:$V$409,'Return on Capital Employed'!N$2,FALSE)</f>
        <v>1216357.8553499999</v>
      </c>
      <c r="O8" s="30">
        <f>VLOOKUP($B8,'International Data'!$A$5:$V$409,'Return on Capital Employed'!O$2,FALSE)</f>
        <v>1015800.70224</v>
      </c>
      <c r="P8" s="30">
        <f>VLOOKUP($B8,'International Data'!$A$5:$V$409,'Return on Capital Employed'!P$2,FALSE)</f>
        <v>1437975.267</v>
      </c>
      <c r="Q8" s="30">
        <f>VLOOKUP($B8,'International Data'!$A$5:$V$409,'Return on Capital Employed'!Q$2,FALSE)</f>
        <v>3389245.702</v>
      </c>
      <c r="R8" s="30">
        <f>VLOOKUP($B8,'International Data'!$A$5:$V$409,'Return on Capital Employed'!R$2,FALSE)</f>
        <v>1363244.132</v>
      </c>
      <c r="S8" s="30">
        <f>VLOOKUP($B8,'International Data'!$A$5:$V$409,'Return on Capital Employed'!S$2,FALSE)</f>
        <v>878364.29399999999</v>
      </c>
      <c r="T8" s="30">
        <f>VLOOKUP($B8,'International Data'!$A$5:$V$409,'Return on Capital Employed'!T$2,FALSE)</f>
        <v>-422878.89299999992</v>
      </c>
      <c r="U8" s="30">
        <f>VLOOKUP($B8,'International Data'!$A$5:$V$409,'Return on Capital Employed'!U$2,FALSE)</f>
        <v>979594.87899999996</v>
      </c>
      <c r="V8" s="30">
        <f>VLOOKUP($B8,'International Data'!$A$5:$V$409,'Return on Capital Employed'!V$2,FALSE)</f>
        <v>1802015.7760000001</v>
      </c>
      <c r="W8" s="30">
        <f>VLOOKUP($B8,'International Data'!$A$5:$V$409,'Return on Capital Employed'!W$2,FALSE)</f>
        <v>2205413.3649999998</v>
      </c>
      <c r="X8" s="30">
        <f>VLOOKUP($B8,'International Data'!$A$5:$V$409,'Return on Capital Employed'!X$2,FALSE)</f>
        <v>1779881.932</v>
      </c>
      <c r="AC8" s="28"/>
      <c r="AD8" s="28"/>
      <c r="AE8" s="28"/>
      <c r="AF8" s="28"/>
      <c r="AG8" s="28"/>
      <c r="AH8" s="28"/>
      <c r="AI8" s="38"/>
      <c r="AJ8" s="28"/>
      <c r="AK8" s="28"/>
      <c r="AL8" s="28"/>
    </row>
    <row r="9" spans="1:38" x14ac:dyDescent="0.25">
      <c r="B9" s="33" t="str">
        <f t="shared" si="0"/>
        <v>096770 KS EquityROACE</v>
      </c>
      <c r="C9" s="33" t="s">
        <v>83</v>
      </c>
      <c r="D9" t="s">
        <v>307</v>
      </c>
      <c r="F9" s="34"/>
      <c r="G9" s="34">
        <f t="shared" ref="G9" si="1">IFERROR(G8/G7,)</f>
        <v>0</v>
      </c>
      <c r="H9" s="34">
        <f t="shared" ref="H9:X9" si="2">IF(G7=0,IFERROR(H8/H7,),IFERROR(H8/AVERAGE(G7:H7),))</f>
        <v>0</v>
      </c>
      <c r="I9" s="34">
        <f t="shared" si="2"/>
        <v>0</v>
      </c>
      <c r="J9" s="34">
        <f t="shared" si="2"/>
        <v>0</v>
      </c>
      <c r="K9" s="34">
        <f t="shared" si="2"/>
        <v>0</v>
      </c>
      <c r="L9" s="34">
        <f t="shared" si="2"/>
        <v>0</v>
      </c>
      <c r="M9" s="34">
        <f t="shared" si="2"/>
        <v>3.6848079753797849E-2</v>
      </c>
      <c r="N9" s="34">
        <f t="shared" si="2"/>
        <v>9.3196071324025978E-2</v>
      </c>
      <c r="O9" s="34">
        <f t="shared" si="2"/>
        <v>6.2617138776726325E-2</v>
      </c>
      <c r="P9" s="34">
        <f t="shared" si="2"/>
        <v>7.0786854717748579E-2</v>
      </c>
      <c r="Q9" s="34">
        <f t="shared" si="2"/>
        <v>0.14263610773393987</v>
      </c>
      <c r="R9" s="34">
        <f t="shared" si="2"/>
        <v>5.488203044508088E-2</v>
      </c>
      <c r="S9" s="34">
        <f t="shared" si="2"/>
        <v>3.3951298604921791E-2</v>
      </c>
      <c r="T9" s="34">
        <f t="shared" si="2"/>
        <v>-1.5516392814962468E-2</v>
      </c>
      <c r="U9" s="34">
        <f t="shared" si="2"/>
        <v>3.64383434388049E-2</v>
      </c>
      <c r="V9" s="34">
        <f t="shared" si="2"/>
        <v>7.0044675275494878E-2</v>
      </c>
      <c r="W9" s="34">
        <f t="shared" si="2"/>
        <v>8.6073942578804935E-2</v>
      </c>
      <c r="X9" s="34">
        <f t="shared" si="2"/>
        <v>6.579042387587708E-2</v>
      </c>
      <c r="AC9" s="28"/>
      <c r="AD9" s="28"/>
      <c r="AE9" s="28"/>
      <c r="AF9" s="28"/>
      <c r="AG9" s="28"/>
      <c r="AH9" s="28"/>
      <c r="AI9" s="38"/>
      <c r="AJ9" s="28"/>
      <c r="AK9" s="28"/>
      <c r="AL9" s="28"/>
    </row>
    <row r="10" spans="1:38" x14ac:dyDescent="0.25">
      <c r="B10" s="33" t="str">
        <f t="shared" si="0"/>
        <v>010950 KS EquityCapital Employed</v>
      </c>
      <c r="C10" s="33" t="s">
        <v>86</v>
      </c>
      <c r="D10" t="s">
        <v>277</v>
      </c>
      <c r="F10" s="30"/>
      <c r="G10" s="30">
        <f>VLOOKUP($B10,'International Data'!$A$5:$V$409,'Return on Capital Employed'!G$2,FALSE)</f>
        <v>1723540.6406</v>
      </c>
      <c r="H10" s="30">
        <f>VLOOKUP($B10,'International Data'!$A$5:$V$409,'Return on Capital Employed'!H$2,FALSE)</f>
        <v>2075813.6253</v>
      </c>
      <c r="I10" s="30">
        <f>VLOOKUP($B10,'International Data'!$A$5:$V$409,'Return on Capital Employed'!I$2,FALSE)</f>
        <v>2494607.0578999999</v>
      </c>
      <c r="J10" s="30">
        <f>VLOOKUP($B10,'International Data'!$A$5:$V$409,'Return on Capital Employed'!J$2,FALSE)</f>
        <v>3183497.2684000004</v>
      </c>
      <c r="K10" s="30">
        <f>VLOOKUP($B10,'International Data'!$A$5:$V$409,'Return on Capital Employed'!K$2,FALSE)</f>
        <v>3007081.0653999993</v>
      </c>
      <c r="L10" s="30">
        <f>VLOOKUP($B10,'International Data'!$A$5:$V$409,'Return on Capital Employed'!L$2,FALSE)</f>
        <v>3352466.4078000002</v>
      </c>
      <c r="M10" s="30">
        <f>VLOOKUP($B10,'International Data'!$A$5:$V$409,'Return on Capital Employed'!M$2,FALSE)</f>
        <v>4609286.5320999995</v>
      </c>
      <c r="N10" s="30">
        <f>VLOOKUP($B10,'International Data'!$A$5:$V$409,'Return on Capital Employed'!N$2,FALSE)</f>
        <v>3701839.9254999999</v>
      </c>
      <c r="O10" s="30">
        <f>VLOOKUP($B10,'International Data'!$A$5:$V$409,'Return on Capital Employed'!O$2,FALSE)</f>
        <v>6881055</v>
      </c>
      <c r="P10" s="30">
        <f>VLOOKUP($B10,'International Data'!$A$5:$V$409,'Return on Capital Employed'!P$2,FALSE)</f>
        <v>7368085</v>
      </c>
      <c r="Q10" s="30">
        <f>VLOOKUP($B10,'International Data'!$A$5:$V$409,'Return on Capital Employed'!Q$2,FALSE)</f>
        <v>9222359</v>
      </c>
      <c r="R10" s="30">
        <f>VLOOKUP($B10,'International Data'!$A$5:$V$409,'Return on Capital Employed'!R$2,FALSE)</f>
        <v>9049267</v>
      </c>
      <c r="S10" s="30">
        <f>VLOOKUP($B10,'International Data'!$A$5:$V$409,'Return on Capital Employed'!S$2,FALSE)</f>
        <v>8722511</v>
      </c>
      <c r="T10" s="30">
        <f>VLOOKUP($B10,'International Data'!$A$5:$V$409,'Return on Capital Employed'!T$2,FALSE)</f>
        <v>8624949</v>
      </c>
      <c r="U10" s="30">
        <f>VLOOKUP($B10,'International Data'!$A$5:$V$409,'Return on Capital Employed'!U$2,FALSE)</f>
        <v>9161311</v>
      </c>
      <c r="V10" s="30">
        <f>VLOOKUP($B10,'International Data'!$A$5:$V$409,'Return on Capital Employed'!V$2,FALSE)</f>
        <v>11272122</v>
      </c>
      <c r="W10" s="30">
        <f>VLOOKUP($B10,'International Data'!$A$5:$V$409,'Return on Capital Employed'!W$2,FALSE)</f>
        <v>11855488</v>
      </c>
      <c r="X10" s="30">
        <f>VLOOKUP($B10,'International Data'!$A$5:$V$409,'Return on Capital Employed'!X$2,FALSE)</f>
        <v>13047367</v>
      </c>
      <c r="AC10" s="28"/>
      <c r="AD10" s="28"/>
      <c r="AE10" s="28"/>
      <c r="AF10" s="28"/>
      <c r="AG10" s="28"/>
      <c r="AH10" s="28"/>
      <c r="AI10" s="38"/>
      <c r="AJ10" s="28"/>
      <c r="AK10" s="28"/>
      <c r="AL10" s="28"/>
    </row>
    <row r="11" spans="1:38" x14ac:dyDescent="0.25">
      <c r="B11" s="33" t="str">
        <f t="shared" si="0"/>
        <v>010950 KS EquityNPAT + IS after tax</v>
      </c>
      <c r="C11" s="33" t="s">
        <v>86</v>
      </c>
      <c r="D11" s="33" t="s">
        <v>291</v>
      </c>
      <c r="F11" s="30"/>
      <c r="G11" s="30">
        <f>VLOOKUP($B11,'International Data'!$A$5:$V$409,'Return on Capital Employed'!G$2,FALSE)</f>
        <v>173554.57610000001</v>
      </c>
      <c r="H11" s="30">
        <f>VLOOKUP($B11,'International Data'!$A$5:$V$409,'Return on Capital Employed'!H$2,FALSE)</f>
        <v>225777.34720000002</v>
      </c>
      <c r="I11" s="30">
        <f>VLOOKUP($B11,'International Data'!$A$5:$V$409,'Return on Capital Employed'!I$2,FALSE)</f>
        <v>290494.78099999996</v>
      </c>
      <c r="J11" s="30">
        <f>VLOOKUP($B11,'International Data'!$A$5:$V$409,'Return on Capital Employed'!J$2,FALSE)</f>
        <v>969067.4388</v>
      </c>
      <c r="K11" s="30">
        <f>VLOOKUP($B11,'International Data'!$A$5:$V$409,'Return on Capital Employed'!K$2,FALSE)</f>
        <v>688946.8726</v>
      </c>
      <c r="L11" s="30">
        <f>VLOOKUP($B11,'International Data'!$A$5:$V$409,'Return on Capital Employed'!L$2,FALSE)</f>
        <v>798086.79609999992</v>
      </c>
      <c r="M11" s="30">
        <f>VLOOKUP($B11,'International Data'!$A$5:$V$409,'Return on Capital Employed'!M$2,FALSE)</f>
        <v>745815.65489999996</v>
      </c>
      <c r="N11" s="30">
        <f>VLOOKUP($B11,'International Data'!$A$5:$V$409,'Return on Capital Employed'!N$2,FALSE)</f>
        <v>436765.86050000007</v>
      </c>
      <c r="O11" s="30">
        <f>VLOOKUP($B11,'International Data'!$A$5:$V$409,'Return on Capital Employed'!O$2,FALSE)</f>
        <v>261333.46</v>
      </c>
      <c r="P11" s="30">
        <f>VLOOKUP($B11,'International Data'!$A$5:$V$409,'Return on Capital Employed'!P$2,FALSE)</f>
        <v>712524.9</v>
      </c>
      <c r="Q11" s="30">
        <f>VLOOKUP($B11,'International Data'!$A$5:$V$409,'Return on Capital Employed'!Q$2,FALSE)</f>
        <v>1204485.6000000001</v>
      </c>
      <c r="R11" s="30">
        <f>VLOOKUP($B11,'International Data'!$A$5:$V$409,'Return on Capital Employed'!R$2,FALSE)</f>
        <v>616707.88</v>
      </c>
      <c r="S11" s="30">
        <f>VLOOKUP($B11,'International Data'!$A$5:$V$409,'Return on Capital Employed'!S$2,FALSE)</f>
        <v>302657.98</v>
      </c>
      <c r="T11" s="30">
        <f>VLOOKUP($B11,'International Data'!$A$5:$V$409,'Return on Capital Employed'!T$2,FALSE)</f>
        <v>-274954.40000000002</v>
      </c>
      <c r="U11" s="30">
        <f>VLOOKUP($B11,'International Data'!$A$5:$V$409,'Return on Capital Employed'!U$2,FALSE)</f>
        <v>631992.80000000005</v>
      </c>
      <c r="V11" s="30">
        <f>VLOOKUP($B11,'International Data'!$A$5:$V$409,'Return on Capital Employed'!V$2,FALSE)</f>
        <v>1206757.08</v>
      </c>
      <c r="W11" s="30">
        <f>VLOOKUP($B11,'International Data'!$A$5:$V$409,'Return on Capital Employed'!W$2,FALSE)</f>
        <v>1251052.78</v>
      </c>
      <c r="X11" s="30">
        <f>VLOOKUP($B11,'International Data'!$A$5:$V$409,'Return on Capital Employed'!X$2,FALSE)</f>
        <v>294045.5</v>
      </c>
      <c r="AC11" s="28"/>
      <c r="AD11" s="28"/>
      <c r="AE11" s="28"/>
      <c r="AF11" s="28"/>
      <c r="AG11" s="28"/>
      <c r="AH11" s="28"/>
      <c r="AI11" s="28"/>
      <c r="AJ11" s="28"/>
      <c r="AK11" s="28"/>
      <c r="AL11" s="28"/>
    </row>
    <row r="12" spans="1:38" x14ac:dyDescent="0.25">
      <c r="B12" s="33" t="str">
        <f t="shared" si="0"/>
        <v>010950 KS EquityROACE</v>
      </c>
      <c r="C12" s="33" t="s">
        <v>86</v>
      </c>
      <c r="D12" s="33" t="s">
        <v>307</v>
      </c>
      <c r="F12" s="34"/>
      <c r="G12" s="34">
        <f t="shared" ref="G12" si="3">IFERROR(G11/G10,)</f>
        <v>0.10069653828387945</v>
      </c>
      <c r="H12" s="34">
        <f t="shared" ref="H12:X12" si="4">IF(G10=0,IFERROR(H11/H10,),IFERROR(H11/AVERAGE(G10:H10),))</f>
        <v>0.11885037898487065</v>
      </c>
      <c r="I12" s="34">
        <f t="shared" si="4"/>
        <v>0.12711949342772919</v>
      </c>
      <c r="J12" s="34">
        <f t="shared" si="4"/>
        <v>0.34133484807999975</v>
      </c>
      <c r="K12" s="34">
        <f t="shared" si="4"/>
        <v>0.22257916319010526</v>
      </c>
      <c r="L12" s="34">
        <f t="shared" si="4"/>
        <v>0.25098854893787542</v>
      </c>
      <c r="M12" s="34">
        <f t="shared" si="4"/>
        <v>0.1873496102001295</v>
      </c>
      <c r="N12" s="34">
        <f t="shared" si="4"/>
        <v>0.10510389000292622</v>
      </c>
      <c r="O12" s="34">
        <f t="shared" si="4"/>
        <v>4.9387896570777495E-2</v>
      </c>
      <c r="P12" s="34">
        <f t="shared" si="4"/>
        <v>0.10000953039972939</v>
      </c>
      <c r="Q12" s="34">
        <f t="shared" si="4"/>
        <v>0.1452023345487318</v>
      </c>
      <c r="R12" s="34">
        <f t="shared" si="4"/>
        <v>6.7504433376646397E-2</v>
      </c>
      <c r="S12" s="34">
        <f t="shared" si="4"/>
        <v>3.4060517748983811E-2</v>
      </c>
      <c r="T12" s="34">
        <f t="shared" si="4"/>
        <v>-3.1699672459253404E-2</v>
      </c>
      <c r="U12" s="34">
        <f t="shared" si="4"/>
        <v>7.106528297685967E-2</v>
      </c>
      <c r="V12" s="34">
        <f t="shared" si="4"/>
        <v>0.11811594067428612</v>
      </c>
      <c r="W12" s="34">
        <f t="shared" si="4"/>
        <v>0.10818694884598971</v>
      </c>
      <c r="X12" s="34">
        <f t="shared" si="4"/>
        <v>2.3615404739737673E-2</v>
      </c>
      <c r="AC12" s="28"/>
      <c r="AD12" s="28"/>
      <c r="AE12" s="28"/>
      <c r="AF12" s="28"/>
      <c r="AG12" s="28"/>
      <c r="AH12" s="28"/>
      <c r="AI12" s="28"/>
      <c r="AJ12" s="28"/>
      <c r="AK12" s="28"/>
      <c r="AL12" s="28"/>
    </row>
    <row r="13" spans="1:38" x14ac:dyDescent="0.25">
      <c r="B13" s="33" t="str">
        <f t="shared" si="0"/>
        <v>5020 JP EquityCapital Employed</v>
      </c>
      <c r="C13" s="33" t="s">
        <v>88</v>
      </c>
      <c r="D13" s="33" t="s">
        <v>277</v>
      </c>
      <c r="F13" s="30"/>
      <c r="G13" s="30">
        <f>VLOOKUP($B13,'International Data'!$A$5:$V$409,'Return on Capital Employed'!G$2,FALSE)</f>
        <v>0</v>
      </c>
      <c r="H13" s="30">
        <f>VLOOKUP($B13,'International Data'!$A$5:$V$409,'Return on Capital Employed'!H$2,FALSE)</f>
        <v>0</v>
      </c>
      <c r="I13" s="30">
        <f>VLOOKUP($B13,'International Data'!$A$5:$V$409,'Return on Capital Employed'!I$2,FALSE)</f>
        <v>0</v>
      </c>
      <c r="J13" s="30">
        <f>VLOOKUP($B13,'International Data'!$A$5:$V$409,'Return on Capital Employed'!J$2,FALSE)</f>
        <v>0</v>
      </c>
      <c r="K13" s="30">
        <f>VLOOKUP($B13,'International Data'!$A$5:$V$409,'Return on Capital Employed'!K$2,FALSE)</f>
        <v>0</v>
      </c>
      <c r="L13" s="30">
        <f>VLOOKUP($B13,'International Data'!$A$5:$V$409,'Return on Capital Employed'!L$2,FALSE)</f>
        <v>0</v>
      </c>
      <c r="M13" s="30">
        <f>VLOOKUP($B13,'International Data'!$A$5:$V$409,'Return on Capital Employed'!M$2,FALSE)</f>
        <v>0</v>
      </c>
      <c r="N13" s="30">
        <f>VLOOKUP($B13,'International Data'!$A$5:$V$409,'Return on Capital Employed'!N$2,FALSE)</f>
        <v>0</v>
      </c>
      <c r="O13" s="30">
        <f>VLOOKUP($B13,'International Data'!$A$5:$V$409,'Return on Capital Employed'!O$2,FALSE)</f>
        <v>0</v>
      </c>
      <c r="P13" s="30">
        <f>VLOOKUP($B13,'International Data'!$A$5:$V$409,'Return on Capital Employed'!P$2,FALSE)</f>
        <v>0</v>
      </c>
      <c r="Q13" s="30">
        <f>VLOOKUP($B13,'International Data'!$A$5:$V$409,'Return on Capital Employed'!Q$2,FALSE)</f>
        <v>4468169</v>
      </c>
      <c r="R13" s="30">
        <f>VLOOKUP($B13,'International Data'!$A$5:$V$409,'Return on Capital Employed'!R$2,FALSE)</f>
        <v>4677836</v>
      </c>
      <c r="S13" s="30">
        <f>VLOOKUP($B13,'International Data'!$A$5:$V$409,'Return on Capital Employed'!S$2,FALSE)</f>
        <v>5279855</v>
      </c>
      <c r="T13" s="30">
        <f>VLOOKUP($B13,'International Data'!$A$5:$V$409,'Return on Capital Employed'!T$2,FALSE)</f>
        <v>5874543</v>
      </c>
      <c r="U13" s="30">
        <f>VLOOKUP($B13,'International Data'!$A$5:$V$409,'Return on Capital Employed'!U$2,FALSE)</f>
        <v>5569931</v>
      </c>
      <c r="V13" s="30">
        <f>VLOOKUP($B13,'International Data'!$A$5:$V$409,'Return on Capital Employed'!V$2,FALSE)</f>
        <v>5025547</v>
      </c>
      <c r="W13" s="30">
        <f>VLOOKUP($B13,'International Data'!$A$5:$V$409,'Return on Capital Employed'!W$2,FALSE)</f>
        <v>5043894</v>
      </c>
      <c r="X13" s="30">
        <f>VLOOKUP($B13,'International Data'!$A$5:$V$409,'Return on Capital Employed'!X$2,FALSE)</f>
        <v>5819849</v>
      </c>
    </row>
    <row r="14" spans="1:38" x14ac:dyDescent="0.25">
      <c r="B14" s="33" t="str">
        <f t="shared" si="0"/>
        <v>5020 JP EquityNPAT + IS after tax</v>
      </c>
      <c r="C14" s="33" t="s">
        <v>88</v>
      </c>
      <c r="D14" s="33" t="s">
        <v>291</v>
      </c>
      <c r="F14" s="30"/>
      <c r="G14" s="30">
        <f>VLOOKUP($B14,'International Data'!$A$5:$V$409,'Return on Capital Employed'!G$2,FALSE)</f>
        <v>0</v>
      </c>
      <c r="H14" s="30">
        <f>VLOOKUP($B14,'International Data'!$A$5:$V$409,'Return on Capital Employed'!H$2,FALSE)</f>
        <v>0</v>
      </c>
      <c r="I14" s="30">
        <f>VLOOKUP($B14,'International Data'!$A$5:$V$409,'Return on Capital Employed'!I$2,FALSE)</f>
        <v>0</v>
      </c>
      <c r="J14" s="30">
        <f>VLOOKUP($B14,'International Data'!$A$5:$V$409,'Return on Capital Employed'!J$2,FALSE)</f>
        <v>0</v>
      </c>
      <c r="K14" s="30">
        <f>VLOOKUP($B14,'International Data'!$A$5:$V$409,'Return on Capital Employed'!K$2,FALSE)</f>
        <v>0</v>
      </c>
      <c r="L14" s="30">
        <f>VLOOKUP($B14,'International Data'!$A$5:$V$409,'Return on Capital Employed'!L$2,FALSE)</f>
        <v>0</v>
      </c>
      <c r="M14" s="30">
        <f>VLOOKUP($B14,'International Data'!$A$5:$V$409,'Return on Capital Employed'!M$2,FALSE)</f>
        <v>0</v>
      </c>
      <c r="N14" s="30">
        <f>VLOOKUP($B14,'International Data'!$A$5:$V$409,'Return on Capital Employed'!N$2,FALSE)</f>
        <v>0</v>
      </c>
      <c r="O14" s="30">
        <f>VLOOKUP($B14,'International Data'!$A$5:$V$409,'Return on Capital Employed'!O$2,FALSE)</f>
        <v>0</v>
      </c>
      <c r="P14" s="30">
        <f>VLOOKUP($B14,'International Data'!$A$5:$V$409,'Return on Capital Employed'!P$2,FALSE)</f>
        <v>0</v>
      </c>
      <c r="Q14" s="30">
        <f>VLOOKUP($B14,'International Data'!$A$5:$V$409,'Return on Capital Employed'!Q$2,FALSE)</f>
        <v>326444.772</v>
      </c>
      <c r="R14" s="30">
        <f>VLOOKUP($B14,'International Data'!$A$5:$V$409,'Return on Capital Employed'!R$2,FALSE)</f>
        <v>185972.23939999999</v>
      </c>
      <c r="S14" s="30">
        <f>VLOOKUP($B14,'International Data'!$A$5:$V$409,'Return on Capital Employed'!S$2,FALSE)</f>
        <v>173509.46</v>
      </c>
      <c r="T14" s="30">
        <f>VLOOKUP($B14,'International Data'!$A$5:$V$409,'Return on Capital Employed'!T$2,FALSE)</f>
        <v>119791.67999999999</v>
      </c>
      <c r="U14" s="30">
        <f>VLOOKUP($B14,'International Data'!$A$5:$V$409,'Return on Capital Employed'!U$2,FALSE)</f>
        <v>-261651.79699999999</v>
      </c>
      <c r="V14" s="30">
        <f>VLOOKUP($B14,'International Data'!$A$5:$V$409,'Return on Capital Employed'!V$2,FALSE)</f>
        <v>-262944.70279999997</v>
      </c>
      <c r="W14" s="30">
        <f>VLOOKUP($B14,'International Data'!$A$5:$V$409,'Return on Capital Employed'!W$2,FALSE)</f>
        <v>165397.95199999999</v>
      </c>
      <c r="X14" s="30">
        <f>VLOOKUP($B14,'International Data'!$A$5:$V$409,'Return on Capital Employed'!X$2,FALSE)</f>
        <v>378579.93699999998</v>
      </c>
    </row>
    <row r="15" spans="1:38" x14ac:dyDescent="0.25">
      <c r="B15" s="33" t="str">
        <f t="shared" si="0"/>
        <v>5020 JP EquityROACE</v>
      </c>
      <c r="C15" s="33" t="s">
        <v>88</v>
      </c>
      <c r="D15" s="33" t="s">
        <v>307</v>
      </c>
      <c r="F15" s="34"/>
      <c r="G15" s="34">
        <f t="shared" ref="G15" si="5">IFERROR(G14/G13,)</f>
        <v>0</v>
      </c>
      <c r="H15" s="34">
        <f t="shared" ref="H15:X15" si="6">IF(G13=0,IFERROR(H14/H13,),IFERROR(H14/AVERAGE(G13:H13),))</f>
        <v>0</v>
      </c>
      <c r="I15" s="34">
        <f t="shared" si="6"/>
        <v>0</v>
      </c>
      <c r="J15" s="34">
        <f t="shared" si="6"/>
        <v>0</v>
      </c>
      <c r="K15" s="34">
        <f t="shared" si="6"/>
        <v>0</v>
      </c>
      <c r="L15" s="34">
        <f t="shared" si="6"/>
        <v>0</v>
      </c>
      <c r="M15" s="34">
        <f t="shared" si="6"/>
        <v>0</v>
      </c>
      <c r="N15" s="34">
        <f t="shared" si="6"/>
        <v>0</v>
      </c>
      <c r="O15" s="34">
        <f t="shared" si="6"/>
        <v>0</v>
      </c>
      <c r="P15" s="34">
        <f t="shared" si="6"/>
        <v>0</v>
      </c>
      <c r="Q15" s="34">
        <f t="shared" si="6"/>
        <v>7.3060077181503202E-2</v>
      </c>
      <c r="R15" s="34">
        <f t="shared" si="6"/>
        <v>4.0667425701166791E-2</v>
      </c>
      <c r="S15" s="34">
        <f t="shared" si="6"/>
        <v>3.4849336055918986E-2</v>
      </c>
      <c r="T15" s="34">
        <f t="shared" si="6"/>
        <v>2.147882476490439E-2</v>
      </c>
      <c r="U15" s="34">
        <f t="shared" si="6"/>
        <v>-4.5725438670226347E-2</v>
      </c>
      <c r="V15" s="34">
        <f t="shared" si="6"/>
        <v>-4.9633381863470431E-2</v>
      </c>
      <c r="W15" s="34">
        <f t="shared" si="6"/>
        <v>3.2851466531260275E-2</v>
      </c>
      <c r="X15" s="34">
        <f t="shared" si="6"/>
        <v>6.9696040674010792E-2</v>
      </c>
    </row>
    <row r="16" spans="1:38" x14ac:dyDescent="0.25">
      <c r="B16" s="33" t="str">
        <f t="shared" si="0"/>
        <v>5019 JP EquityCapital Employed</v>
      </c>
      <c r="C16" s="33" t="s">
        <v>91</v>
      </c>
      <c r="D16" s="33" t="s">
        <v>277</v>
      </c>
      <c r="F16" s="30"/>
      <c r="G16" s="30">
        <f>VLOOKUP($B16,'International Data'!$A$5:$V$409,'Return on Capital Employed'!G$2,FALSE)</f>
        <v>0</v>
      </c>
      <c r="H16" s="30">
        <f>VLOOKUP($B16,'International Data'!$A$5:$V$409,'Return on Capital Employed'!H$2,FALSE)</f>
        <v>0</v>
      </c>
      <c r="I16" s="30">
        <f>VLOOKUP($B16,'International Data'!$A$5:$V$409,'Return on Capital Employed'!I$2,FALSE)</f>
        <v>0</v>
      </c>
      <c r="J16" s="30">
        <f>VLOOKUP($B16,'International Data'!$A$5:$V$409,'Return on Capital Employed'!J$2,FALSE)</f>
        <v>0</v>
      </c>
      <c r="K16" s="30">
        <f>VLOOKUP($B16,'International Data'!$A$5:$V$409,'Return on Capital Employed'!K$2,FALSE)</f>
        <v>1400909</v>
      </c>
      <c r="L16" s="30">
        <f>VLOOKUP($B16,'International Data'!$A$5:$V$409,'Return on Capital Employed'!L$2,FALSE)</f>
        <v>1389629</v>
      </c>
      <c r="M16" s="30">
        <f>VLOOKUP($B16,'International Data'!$A$5:$V$409,'Return on Capital Employed'!M$2,FALSE)</f>
        <v>1423615</v>
      </c>
      <c r="N16" s="30">
        <f>VLOOKUP($B16,'International Data'!$A$5:$V$409,'Return on Capital Employed'!N$2,FALSE)</f>
        <v>1415939</v>
      </c>
      <c r="O16" s="30">
        <f>VLOOKUP($B16,'International Data'!$A$5:$V$409,'Return on Capital Employed'!O$2,FALSE)</f>
        <v>1736127</v>
      </c>
      <c r="P16" s="30">
        <f>VLOOKUP($B16,'International Data'!$A$5:$V$409,'Return on Capital Employed'!P$2,FALSE)</f>
        <v>1802461</v>
      </c>
      <c r="Q16" s="30">
        <f>VLOOKUP($B16,'International Data'!$A$5:$V$409,'Return on Capital Employed'!Q$2,FALSE)</f>
        <v>1867884</v>
      </c>
      <c r="R16" s="30">
        <f>VLOOKUP($B16,'International Data'!$A$5:$V$409,'Return on Capital Employed'!R$2,FALSE)</f>
        <v>1841884</v>
      </c>
      <c r="S16" s="30">
        <f>VLOOKUP($B16,'International Data'!$A$5:$V$409,'Return on Capital Employed'!S$2,FALSE)</f>
        <v>1887887</v>
      </c>
      <c r="T16" s="30">
        <f>VLOOKUP($B16,'International Data'!$A$5:$V$409,'Return on Capital Employed'!T$2,FALSE)</f>
        <v>2148981</v>
      </c>
      <c r="U16" s="30">
        <f>VLOOKUP($B16,'International Data'!$A$5:$V$409,'Return on Capital Employed'!U$2,FALSE)</f>
        <v>1996548</v>
      </c>
      <c r="V16" s="30">
        <f>VLOOKUP($B16,'International Data'!$A$5:$V$409,'Return on Capital Employed'!V$2,FALSE)</f>
        <v>1749195</v>
      </c>
      <c r="W16" s="30">
        <f>VLOOKUP($B16,'International Data'!$A$5:$V$409,'Return on Capital Employed'!W$2,FALSE)</f>
        <v>1960696</v>
      </c>
      <c r="X16" s="30">
        <f>VLOOKUP($B16,'International Data'!$A$5:$V$409,'Return on Capital Employed'!X$2,FALSE)</f>
        <v>2057898</v>
      </c>
    </row>
    <row r="17" spans="1:24" x14ac:dyDescent="0.25">
      <c r="B17" s="33" t="str">
        <f t="shared" si="0"/>
        <v>5019 JP EquityNPAT + IS after tax</v>
      </c>
      <c r="C17" s="33" t="s">
        <v>91</v>
      </c>
      <c r="D17" s="33" t="s">
        <v>291</v>
      </c>
      <c r="F17" s="30"/>
      <c r="G17" s="30">
        <f>VLOOKUP($B17,'International Data'!$A$5:$V$409,'Return on Capital Employed'!G$2,FALSE)</f>
        <v>0</v>
      </c>
      <c r="H17" s="30">
        <f>VLOOKUP($B17,'International Data'!$A$5:$V$409,'Return on Capital Employed'!H$2,FALSE)</f>
        <v>0</v>
      </c>
      <c r="I17" s="30">
        <f>VLOOKUP($B17,'International Data'!$A$5:$V$409,'Return on Capital Employed'!I$2,FALSE)</f>
        <v>0</v>
      </c>
      <c r="J17" s="30">
        <f>VLOOKUP($B17,'International Data'!$A$5:$V$409,'Return on Capital Employed'!J$2,FALSE)</f>
        <v>3737</v>
      </c>
      <c r="K17" s="30">
        <f>VLOOKUP($B17,'International Data'!$A$5:$V$409,'Return on Capital Employed'!K$2,FALSE)</f>
        <v>14786</v>
      </c>
      <c r="L17" s="30">
        <f>VLOOKUP($B17,'International Data'!$A$5:$V$409,'Return on Capital Employed'!L$2,FALSE)</f>
        <v>44381</v>
      </c>
      <c r="M17" s="30">
        <f>VLOOKUP($B17,'International Data'!$A$5:$V$409,'Return on Capital Employed'!M$2,FALSE)</f>
        <v>55720</v>
      </c>
      <c r="N17" s="30">
        <f>VLOOKUP($B17,'International Data'!$A$5:$V$409,'Return on Capital Employed'!N$2,FALSE)</f>
        <v>12402.5836</v>
      </c>
      <c r="O17" s="30">
        <f>VLOOKUP($B17,'International Data'!$A$5:$V$409,'Return on Capital Employed'!O$2,FALSE)</f>
        <v>11096.761699999999</v>
      </c>
      <c r="P17" s="30">
        <f>VLOOKUP($B17,'International Data'!$A$5:$V$409,'Return on Capital Employed'!P$2,FALSE)</f>
        <v>15046.0921</v>
      </c>
      <c r="Q17" s="30">
        <f>VLOOKUP($B17,'International Data'!$A$5:$V$409,'Return on Capital Employed'!Q$2,FALSE)</f>
        <v>69242.026100000003</v>
      </c>
      <c r="R17" s="30">
        <f>VLOOKUP($B17,'International Data'!$A$5:$V$409,'Return on Capital Employed'!R$2,FALSE)</f>
        <v>72352.008799999996</v>
      </c>
      <c r="S17" s="30">
        <f>VLOOKUP($B17,'International Data'!$A$5:$V$409,'Return on Capital Employed'!S$2,FALSE)</f>
        <v>58027.9519</v>
      </c>
      <c r="T17" s="30">
        <f>VLOOKUP($B17,'International Data'!$A$5:$V$409,'Return on Capital Employed'!T$2,FALSE)</f>
        <v>43089.343800000002</v>
      </c>
      <c r="U17" s="30">
        <f>VLOOKUP($B17,'International Data'!$A$5:$V$409,'Return on Capital Employed'!U$2,FALSE)</f>
        <v>-130942.1164</v>
      </c>
      <c r="V17" s="30">
        <f>VLOOKUP($B17,'International Data'!$A$5:$V$409,'Return on Capital Employed'!V$2,FALSE)</f>
        <v>-29278.917999999998</v>
      </c>
      <c r="W17" s="30">
        <f>VLOOKUP($B17,'International Data'!$A$5:$V$409,'Return on Capital Employed'!W$2,FALSE)</f>
        <v>92798.454200000007</v>
      </c>
      <c r="X17" s="30">
        <f>VLOOKUP($B17,'International Data'!$A$5:$V$409,'Return on Capital Employed'!X$2,FALSE)</f>
        <v>165785.43340000001</v>
      </c>
    </row>
    <row r="18" spans="1:24" x14ac:dyDescent="0.25">
      <c r="B18" s="33" t="str">
        <f t="shared" si="0"/>
        <v>5019 JP EquityROACE</v>
      </c>
      <c r="C18" s="33" t="s">
        <v>91</v>
      </c>
      <c r="D18" s="33" t="s">
        <v>307</v>
      </c>
      <c r="F18" s="34"/>
      <c r="G18" s="34">
        <f t="shared" ref="G18:X18" si="7">IF(F16=0,IFERROR(G17/G16,),IFERROR(G17/AVERAGE(F16:G16),))</f>
        <v>0</v>
      </c>
      <c r="H18" s="34">
        <f t="shared" si="7"/>
        <v>0</v>
      </c>
      <c r="I18" s="34">
        <f t="shared" si="7"/>
        <v>0</v>
      </c>
      <c r="J18" s="34">
        <f t="shared" si="7"/>
        <v>0</v>
      </c>
      <c r="K18" s="34">
        <f t="shared" si="7"/>
        <v>1.0554575636247608E-2</v>
      </c>
      <c r="L18" s="34">
        <f t="shared" si="7"/>
        <v>3.18082032926984E-2</v>
      </c>
      <c r="M18" s="34">
        <f t="shared" si="7"/>
        <v>3.9612632249460052E-2</v>
      </c>
      <c r="N18" s="34">
        <f t="shared" si="7"/>
        <v>8.7355856588745978E-3</v>
      </c>
      <c r="O18" s="34">
        <f t="shared" si="7"/>
        <v>7.0409450182832463E-3</v>
      </c>
      <c r="P18" s="34">
        <f t="shared" si="7"/>
        <v>8.5040090002000794E-3</v>
      </c>
      <c r="Q18" s="34">
        <f t="shared" si="7"/>
        <v>3.7730527293755763E-2</v>
      </c>
      <c r="R18" s="34">
        <f t="shared" si="7"/>
        <v>3.9006217531662356E-2</v>
      </c>
      <c r="S18" s="34">
        <f t="shared" si="7"/>
        <v>3.1116093669021502E-2</v>
      </c>
      <c r="T18" s="34">
        <f t="shared" si="7"/>
        <v>2.1347908229845516E-2</v>
      </c>
      <c r="U18" s="34">
        <f t="shared" si="7"/>
        <v>-6.3172693472895738E-2</v>
      </c>
      <c r="V18" s="34">
        <f t="shared" si="7"/>
        <v>-1.5633169707585381E-2</v>
      </c>
      <c r="W18" s="34">
        <f t="shared" si="7"/>
        <v>5.0027590675844655E-2</v>
      </c>
      <c r="X18" s="34">
        <f t="shared" si="7"/>
        <v>8.2509172810191822E-2</v>
      </c>
    </row>
    <row r="19" spans="1:24" x14ac:dyDescent="0.25">
      <c r="B19" s="33" t="str">
        <f t="shared" si="0"/>
        <v>XOM US EquityCapital Employed</v>
      </c>
      <c r="C19" s="33" t="s">
        <v>1</v>
      </c>
      <c r="D19" s="33" t="s">
        <v>277</v>
      </c>
      <c r="F19" s="30"/>
      <c r="G19" s="30">
        <f>VLOOKUP($B19,'International Data'!$A$5:$V$409,'Return on Capital Employed'!G$2,FALSE)</f>
        <v>113399</v>
      </c>
      <c r="H19" s="30">
        <f>VLOOKUP($B19,'International Data'!$A$5:$V$409,'Return on Capital Employed'!H$2,FALSE)</f>
        <v>120353</v>
      </c>
      <c r="I19" s="30">
        <f>VLOOKUP($B19,'International Data'!$A$5:$V$409,'Return on Capital Employed'!I$2,FALSE)</f>
        <v>137795</v>
      </c>
      <c r="J19" s="30">
        <f>VLOOKUP($B19,'International Data'!$A$5:$V$409,'Return on Capital Employed'!J$2,FALSE)</f>
        <v>152883</v>
      </c>
      <c r="K19" s="30">
        <f>VLOOKUP($B19,'International Data'!$A$5:$V$409,'Return on Capital Employed'!K$2,FALSE)</f>
        <v>162543</v>
      </c>
      <c r="L19" s="30">
        <f>VLOOKUP($B19,'International Data'!$A$5:$V$409,'Return on Capital Employed'!L$2,FALSE)</f>
        <v>170657</v>
      </c>
      <c r="M19" s="30">
        <f>VLOOKUP($B19,'International Data'!$A$5:$V$409,'Return on Capital Employed'!M$2,FALSE)</f>
        <v>184088</v>
      </c>
      <c r="N19" s="30">
        <f>VLOOKUP($B19,'International Data'!$A$5:$V$409,'Return on Capital Employed'!N$2,FALSE)</f>
        <v>179320</v>
      </c>
      <c r="O19" s="30">
        <f>VLOOKUP($B19,'International Data'!$A$5:$V$409,'Return on Capital Employed'!O$2,FALSE)</f>
        <v>183738</v>
      </c>
      <c r="P19" s="30">
        <f>VLOOKUP($B19,'International Data'!$A$5:$V$409,'Return on Capital Employed'!P$2,FALSE)</f>
        <v>242664</v>
      </c>
      <c r="Q19" s="30">
        <f>VLOOKUP($B19,'International Data'!$A$5:$V$409,'Return on Capital Employed'!Q$2,FALSE)</f>
        <v>261258</v>
      </c>
      <c r="R19" s="30">
        <f>VLOOKUP($B19,'International Data'!$A$5:$V$409,'Return on Capital Employed'!R$2,FALSE)</f>
        <v>273309</v>
      </c>
      <c r="S19" s="30">
        <f>VLOOKUP($B19,'International Data'!$A$5:$V$409,'Return on Capital Employed'!S$2,FALSE)</f>
        <v>290892</v>
      </c>
      <c r="T19" s="30">
        <f>VLOOKUP($B19,'International Data'!$A$5:$V$409,'Return on Capital Employed'!T$2,FALSE)</f>
        <v>302328</v>
      </c>
      <c r="U19" s="30">
        <f>VLOOKUP($B19,'International Data'!$A$5:$V$409,'Return on Capital Employed'!U$2,FALSE)</f>
        <v>301544</v>
      </c>
      <c r="V19" s="30">
        <f>VLOOKUP($B19,'International Data'!$A$5:$V$409,'Return on Capital Employed'!V$2,FALSE)</f>
        <v>296506</v>
      </c>
      <c r="W19" s="30">
        <f>VLOOKUP($B19,'International Data'!$A$5:$V$409,'Return on Capital Employed'!W$2,FALSE)</f>
        <v>308850</v>
      </c>
      <c r="X19" s="30">
        <f>VLOOKUP($B19,'International Data'!$A$5:$V$409,'Return on Capital Employed'!X$2,FALSE)</f>
        <v>306316</v>
      </c>
    </row>
    <row r="20" spans="1:24" x14ac:dyDescent="0.25">
      <c r="B20" s="33" t="str">
        <f t="shared" si="0"/>
        <v>XOM US EquityNPAT + IS after tax</v>
      </c>
      <c r="C20" s="33" t="s">
        <v>1</v>
      </c>
      <c r="D20" s="33" t="s">
        <v>291</v>
      </c>
      <c r="F20" s="30"/>
      <c r="G20" s="30">
        <f>VLOOKUP($B20,'International Data'!$A$5:$V$409,'Return on Capital Employed'!G$2,FALSE)</f>
        <v>15510.45</v>
      </c>
      <c r="H20" s="30">
        <f>VLOOKUP($B20,'International Data'!$A$5:$V$409,'Return on Capital Employed'!H$2,FALSE)</f>
        <v>11718.7</v>
      </c>
      <c r="I20" s="30">
        <f>VLOOKUP($B20,'International Data'!$A$5:$V$409,'Return on Capital Employed'!I$2,FALSE)</f>
        <v>21644.55</v>
      </c>
      <c r="J20" s="30">
        <f>VLOOKUP($B20,'International Data'!$A$5:$V$409,'Return on Capital Employed'!J$2,FALSE)</f>
        <v>25744.7</v>
      </c>
      <c r="K20" s="30">
        <f>VLOOKUP($B20,'International Data'!$A$5:$V$409,'Return on Capital Employed'!K$2,FALSE)</f>
        <v>36452.400000000001</v>
      </c>
      <c r="L20" s="30">
        <f>VLOOKUP($B20,'International Data'!$A$5:$V$409,'Return on Capital Employed'!L$2,FALSE)</f>
        <v>39925.1</v>
      </c>
      <c r="M20" s="30">
        <f>VLOOKUP($B20,'International Data'!$A$5:$V$409,'Return on Capital Employed'!M$2,FALSE)</f>
        <v>40870</v>
      </c>
      <c r="N20" s="30">
        <f>VLOOKUP($B20,'International Data'!$A$5:$V$409,'Return on Capital Employed'!N$2,FALSE)</f>
        <v>44747.45</v>
      </c>
      <c r="O20" s="30">
        <f>VLOOKUP($B20,'International Data'!$A$5:$V$409,'Return on Capital Employed'!O$2,FALSE)</f>
        <v>19519.849999999999</v>
      </c>
      <c r="P20" s="30">
        <f>VLOOKUP($B20,'International Data'!$A$5:$V$409,'Return on Capital Employed'!P$2,FALSE)</f>
        <v>30551.65</v>
      </c>
      <c r="Q20" s="30">
        <f>VLOOKUP($B20,'International Data'!$A$5:$V$409,'Return on Capital Employed'!Q$2,FALSE)</f>
        <v>41132.800000000003</v>
      </c>
      <c r="R20" s="30">
        <f>VLOOKUP($B20,'International Data'!$A$5:$V$409,'Return on Capital Employed'!R$2,FALSE)</f>
        <v>45016.5</v>
      </c>
      <c r="S20" s="30">
        <f>VLOOKUP($B20,'International Data'!$A$5:$V$409,'Return on Capital Employed'!S$2,FALSE)</f>
        <v>32529.3</v>
      </c>
      <c r="T20" s="30">
        <f>VLOOKUP($B20,'International Data'!$A$5:$V$409,'Return on Capital Employed'!T$2,FALSE)</f>
        <v>32657.15</v>
      </c>
      <c r="U20" s="30">
        <f>VLOOKUP($B20,'International Data'!$A$5:$V$409,'Return on Capital Employed'!U$2,FALSE)</f>
        <v>16322.25</v>
      </c>
      <c r="V20" s="30">
        <f>VLOOKUP($B20,'International Data'!$A$5:$V$409,'Return on Capital Employed'!V$2,FALSE)</f>
        <v>8114.95</v>
      </c>
      <c r="W20" s="30">
        <f>VLOOKUP($B20,'International Data'!$A$5:$V$409,'Return on Capital Employed'!W$2,FALSE)</f>
        <v>20077.25</v>
      </c>
      <c r="X20" s="30">
        <f>VLOOKUP($B20,'International Data'!$A$5:$V$409,'Return on Capital Employed'!X$2,FALSE)</f>
        <v>21394.58</v>
      </c>
    </row>
    <row r="21" spans="1:24" x14ac:dyDescent="0.25">
      <c r="B21" s="33" t="str">
        <f t="shared" si="0"/>
        <v>XOM US EquityROACE</v>
      </c>
      <c r="C21" s="33" t="s">
        <v>1</v>
      </c>
      <c r="D21" s="33" t="s">
        <v>307</v>
      </c>
      <c r="F21" s="34"/>
      <c r="G21" s="34">
        <f t="shared" ref="G21:X21" si="8">IF(F19=0,IFERROR(G20/G19,),IFERROR(G20/AVERAGE(F19:G19),))</f>
        <v>0.13677766117867002</v>
      </c>
      <c r="H21" s="34">
        <f t="shared" si="8"/>
        <v>0.10026609397994456</v>
      </c>
      <c r="I21" s="34">
        <f t="shared" si="8"/>
        <v>0.16769101445682322</v>
      </c>
      <c r="J21" s="34">
        <f t="shared" si="8"/>
        <v>0.17713552453230036</v>
      </c>
      <c r="K21" s="34">
        <f t="shared" si="8"/>
        <v>0.23113123204808736</v>
      </c>
      <c r="L21" s="34">
        <f t="shared" si="8"/>
        <v>0.23964645858343336</v>
      </c>
      <c r="M21" s="34">
        <f t="shared" si="8"/>
        <v>0.23041903339018169</v>
      </c>
      <c r="N21" s="34">
        <f t="shared" si="8"/>
        <v>0.24626562981552413</v>
      </c>
      <c r="O21" s="34">
        <f t="shared" si="8"/>
        <v>0.10753020178594053</v>
      </c>
      <c r="P21" s="34">
        <f t="shared" si="8"/>
        <v>0.14329975000117262</v>
      </c>
      <c r="Q21" s="34">
        <f t="shared" si="8"/>
        <v>0.16325066180877201</v>
      </c>
      <c r="R21" s="34">
        <f t="shared" si="8"/>
        <v>0.16842229318308088</v>
      </c>
      <c r="S21" s="34">
        <f t="shared" si="8"/>
        <v>0.11531103277023613</v>
      </c>
      <c r="T21" s="34">
        <f t="shared" si="8"/>
        <v>0.11010131148646371</v>
      </c>
      <c r="U21" s="34">
        <f t="shared" si="8"/>
        <v>5.4058641566424676E-2</v>
      </c>
      <c r="V21" s="34">
        <f t="shared" si="8"/>
        <v>2.7138031937129003E-2</v>
      </c>
      <c r="W21" s="34">
        <f t="shared" si="8"/>
        <v>6.6332042632764848E-2</v>
      </c>
      <c r="X21" s="34">
        <f t="shared" si="8"/>
        <v>6.9557095158054902E-2</v>
      </c>
    </row>
    <row r="22" spans="1:24" x14ac:dyDescent="0.25">
      <c r="B22" s="33" t="str">
        <f t="shared" si="0"/>
        <v>CVX US EquityCapital Employed</v>
      </c>
      <c r="C22" s="33" t="s">
        <v>2</v>
      </c>
      <c r="D22" s="33" t="s">
        <v>277</v>
      </c>
      <c r="F22" s="30"/>
      <c r="G22" s="30">
        <f>VLOOKUP($B22,'International Data'!$A$5:$V$409,'Return on Capital Employed'!G$2,FALSE)</f>
        <v>58013</v>
      </c>
      <c r="H22" s="30">
        <f>VLOOKUP($B22,'International Data'!$A$5:$V$409,'Return on Capital Employed'!H$2,FALSE)</f>
        <v>58223</v>
      </c>
      <c r="I22" s="30">
        <f>VLOOKUP($B22,'International Data'!$A$5:$V$409,'Return on Capital Employed'!I$2,FALSE)</f>
        <v>66592</v>
      </c>
      <c r="J22" s="30">
        <f>VLOOKUP($B22,'International Data'!$A$5:$V$409,'Return on Capital Employed'!J$2,FALSE)</f>
        <v>75099</v>
      </c>
      <c r="K22" s="30">
        <f>VLOOKUP($B22,'International Data'!$A$5:$V$409,'Return on Capital Employed'!K$2,FALSE)</f>
        <v>96950</v>
      </c>
      <c r="L22" s="30">
        <f>VLOOKUP($B22,'International Data'!$A$5:$V$409,'Return on Capital Employed'!L$2,FALSE)</f>
        <v>102124</v>
      </c>
      <c r="M22" s="30">
        <f>VLOOKUP($B22,'International Data'!$A$5:$V$409,'Return on Capital Employed'!M$2,FALSE)</f>
        <v>111201</v>
      </c>
      <c r="N22" s="30">
        <f>VLOOKUP($B22,'International Data'!$A$5:$V$409,'Return on Capital Employed'!N$2,FALSE)</f>
        <v>125030</v>
      </c>
      <c r="O22" s="30">
        <f>VLOOKUP($B22,'International Data'!$A$5:$V$409,'Return on Capital Employed'!O$2,FALSE)</f>
        <v>134082</v>
      </c>
      <c r="P22" s="30">
        <f>VLOOKUP($B22,'International Data'!$A$5:$V$409,'Return on Capital Employed'!P$2,FALSE)</f>
        <v>151327</v>
      </c>
      <c r="Q22" s="30">
        <f>VLOOKUP($B22,'International Data'!$A$5:$V$409,'Return on Capital Employed'!Q$2,FALSE)</f>
        <v>171572</v>
      </c>
      <c r="R22" s="30">
        <f>VLOOKUP($B22,'International Data'!$A$5:$V$409,'Return on Capital Employed'!R$2,FALSE)</f>
        <v>194257</v>
      </c>
      <c r="S22" s="30">
        <f>VLOOKUP($B22,'International Data'!$A$5:$V$409,'Return on Capital Employed'!S$2,FALSE)</f>
        <v>216470</v>
      </c>
      <c r="T22" s="30">
        <f>VLOOKUP($B22,'International Data'!$A$5:$V$409,'Return on Capital Employed'!T$2,FALSE)</f>
        <v>233297</v>
      </c>
      <c r="U22" s="30">
        <f>VLOOKUP($B22,'International Data'!$A$5:$V$409,'Return on Capital Employed'!U$2,FALSE)</f>
        <v>239412</v>
      </c>
      <c r="V22" s="30">
        <f>VLOOKUP($B22,'International Data'!$A$5:$V$409,'Return on Capital Employed'!V$2,FALSE)</f>
        <v>234552</v>
      </c>
      <c r="W22" s="30">
        <f>VLOOKUP($B22,'International Data'!$A$5:$V$409,'Return on Capital Employed'!W$2,FALSE)</f>
        <v>226730</v>
      </c>
      <c r="X22" s="30">
        <f>VLOOKUP($B22,'International Data'!$A$5:$V$409,'Return on Capital Employed'!X$2,FALSE)</f>
        <v>227900</v>
      </c>
    </row>
    <row r="23" spans="1:24" x14ac:dyDescent="0.25">
      <c r="B23" s="33" t="str">
        <f t="shared" si="0"/>
        <v>CVX US EquityNPAT + IS after tax</v>
      </c>
      <c r="C23" s="33" t="s">
        <v>2</v>
      </c>
      <c r="D23" s="33" t="s">
        <v>291</v>
      </c>
      <c r="F23" s="30"/>
      <c r="G23" s="30">
        <f>VLOOKUP($B23,'International Data'!$A$5:$V$409,'Return on Capital Employed'!G$2,FALSE)</f>
        <v>3974</v>
      </c>
      <c r="H23" s="30">
        <f>VLOOKUP($B23,'International Data'!$A$5:$V$409,'Return on Capital Employed'!H$2,FALSE)</f>
        <v>1625</v>
      </c>
      <c r="I23" s="30">
        <f>VLOOKUP($B23,'International Data'!$A$5:$V$409,'Return on Capital Employed'!I$2,FALSE)</f>
        <v>7584</v>
      </c>
      <c r="J23" s="30">
        <f>VLOOKUP($B23,'International Data'!$A$5:$V$409,'Return on Capital Employed'!J$2,FALSE)</f>
        <v>13535</v>
      </c>
      <c r="K23" s="30">
        <f>VLOOKUP($B23,'International Data'!$A$5:$V$409,'Return on Capital Employed'!K$2,FALSE)</f>
        <v>14315</v>
      </c>
      <c r="L23" s="30">
        <f>VLOOKUP($B23,'International Data'!$A$5:$V$409,'Return on Capital Employed'!L$2,FALSE)</f>
        <v>17209</v>
      </c>
      <c r="M23" s="30">
        <f>VLOOKUP($B23,'International Data'!$A$5:$V$409,'Return on Capital Employed'!M$2,FALSE)</f>
        <v>18469</v>
      </c>
      <c r="N23" s="30">
        <f>VLOOKUP($B23,'International Data'!$A$5:$V$409,'Return on Capital Employed'!N$2,FALSE)</f>
        <v>23739</v>
      </c>
      <c r="O23" s="30">
        <f>VLOOKUP($B23,'International Data'!$A$5:$V$409,'Return on Capital Employed'!O$2,FALSE)</f>
        <v>10435.549999999999</v>
      </c>
      <c r="P23" s="30">
        <f>VLOOKUP($B23,'International Data'!$A$5:$V$409,'Return on Capital Employed'!P$2,FALSE)</f>
        <v>18972.650000000001</v>
      </c>
      <c r="Q23" s="30">
        <f>VLOOKUP($B23,'International Data'!$A$5:$V$409,'Return on Capital Employed'!Q$2,FALSE)</f>
        <v>26800.75</v>
      </c>
      <c r="R23" s="30">
        <f>VLOOKUP($B23,'International Data'!$A$5:$V$409,'Return on Capital Employed'!R$2,FALSE)</f>
        <v>26071.1</v>
      </c>
      <c r="S23" s="30">
        <f>VLOOKUP($B23,'International Data'!$A$5:$V$409,'Return on Capital Employed'!S$2,FALSE)</f>
        <v>21334.6</v>
      </c>
      <c r="T23" s="30">
        <f>VLOOKUP($B23,'International Data'!$A$5:$V$409,'Return on Capital Employed'!T$2,FALSE)</f>
        <v>19146.75</v>
      </c>
      <c r="U23" s="30">
        <f>VLOOKUP($B23,'International Data'!$A$5:$V$409,'Return on Capital Employed'!U$2,FALSE)</f>
        <v>4509.6499999999996</v>
      </c>
      <c r="V23" s="30">
        <f>VLOOKUP($B23,'International Data'!$A$5:$V$409,'Return on Capital Employed'!V$2,FALSE)</f>
        <v>-435.9</v>
      </c>
      <c r="W23" s="30">
        <f>VLOOKUP($B23,'International Data'!$A$5:$V$409,'Return on Capital Employed'!W$2,FALSE)</f>
        <v>9325</v>
      </c>
      <c r="X23" s="30">
        <f>VLOOKUP($B23,'International Data'!$A$5:$V$409,'Return on Capital Employed'!X$2,FALSE)</f>
        <v>15263.24</v>
      </c>
    </row>
    <row r="24" spans="1:24" x14ac:dyDescent="0.25">
      <c r="B24" s="33" t="str">
        <f t="shared" si="0"/>
        <v>CVX US EquityROACE</v>
      </c>
      <c r="C24" s="33" t="s">
        <v>2</v>
      </c>
      <c r="D24" s="33" t="s">
        <v>307</v>
      </c>
      <c r="F24" s="34"/>
      <c r="G24" s="34">
        <f t="shared" ref="G24:X24" si="9">IF(F22=0,IFERROR(G23/G22,),IFERROR(G23/AVERAGE(F22:G22),))</f>
        <v>6.8501887507972356E-2</v>
      </c>
      <c r="H24" s="34">
        <f t="shared" si="9"/>
        <v>2.7960356516053546E-2</v>
      </c>
      <c r="I24" s="34">
        <f t="shared" si="9"/>
        <v>0.12152385530585266</v>
      </c>
      <c r="J24" s="34">
        <f t="shared" si="9"/>
        <v>0.19104953737358055</v>
      </c>
      <c r="K24" s="34">
        <f t="shared" si="9"/>
        <v>0.16640608198827078</v>
      </c>
      <c r="L24" s="34">
        <f t="shared" si="9"/>
        <v>0.17289048293599366</v>
      </c>
      <c r="M24" s="34">
        <f t="shared" si="9"/>
        <v>0.17315363881401616</v>
      </c>
      <c r="N24" s="34">
        <f t="shared" si="9"/>
        <v>0.20098124293593983</v>
      </c>
      <c r="O24" s="34">
        <f t="shared" si="9"/>
        <v>8.0548565871129088E-2</v>
      </c>
      <c r="P24" s="34">
        <f t="shared" si="9"/>
        <v>0.13295060772435349</v>
      </c>
      <c r="Q24" s="34">
        <f t="shared" si="9"/>
        <v>0.16600082378700459</v>
      </c>
      <c r="R24" s="34">
        <f t="shared" si="9"/>
        <v>0.14253161996451894</v>
      </c>
      <c r="S24" s="34">
        <f t="shared" si="9"/>
        <v>0.10388701010646974</v>
      </c>
      <c r="T24" s="34">
        <f t="shared" si="9"/>
        <v>8.5140750655339326E-2</v>
      </c>
      <c r="U24" s="34">
        <f t="shared" si="9"/>
        <v>1.9080025977927222E-2</v>
      </c>
      <c r="V24" s="34">
        <f t="shared" si="9"/>
        <v>-1.8393802060916017E-3</v>
      </c>
      <c r="W24" s="34">
        <f t="shared" si="9"/>
        <v>4.0430799380855961E-2</v>
      </c>
      <c r="X24" s="34">
        <f t="shared" si="9"/>
        <v>6.7145766887358946E-2</v>
      </c>
    </row>
    <row r="25" spans="1:24" x14ac:dyDescent="0.25">
      <c r="B25" s="33" t="str">
        <f t="shared" si="0"/>
        <v>128820 KS EquityCapital Employed</v>
      </c>
      <c r="C25" s="33" t="s">
        <v>94</v>
      </c>
      <c r="D25" s="33" t="s">
        <v>277</v>
      </c>
      <c r="F25" s="30"/>
      <c r="G25" s="30">
        <f>VLOOKUP($B25,'International Data'!$A$5:$V$409,'Return on Capital Employed'!G$2,FALSE)</f>
        <v>0</v>
      </c>
      <c r="H25" s="30">
        <f>VLOOKUP($B25,'International Data'!$A$5:$V$409,'Return on Capital Employed'!H$2,FALSE)</f>
        <v>0</v>
      </c>
      <c r="I25" s="30">
        <f>VLOOKUP($B25,'International Data'!$A$5:$V$409,'Return on Capital Employed'!I$2,FALSE)</f>
        <v>0</v>
      </c>
      <c r="J25" s="30">
        <f>VLOOKUP($B25,'International Data'!$A$5:$V$409,'Return on Capital Employed'!J$2,FALSE)</f>
        <v>0</v>
      </c>
      <c r="K25" s="30">
        <f>VLOOKUP($B25,'International Data'!$A$5:$V$409,'Return on Capital Employed'!K$2,FALSE)</f>
        <v>0</v>
      </c>
      <c r="L25" s="30">
        <f>VLOOKUP($B25,'International Data'!$A$5:$V$409,'Return on Capital Employed'!L$2,FALSE)</f>
        <v>0</v>
      </c>
      <c r="M25" s="30">
        <f>VLOOKUP($B25,'International Data'!$A$5:$V$409,'Return on Capital Employed'!M$2,FALSE)</f>
        <v>0</v>
      </c>
      <c r="N25" s="30">
        <f>VLOOKUP($B25,'International Data'!$A$5:$V$409,'Return on Capital Employed'!N$2,FALSE)</f>
        <v>0</v>
      </c>
      <c r="O25" s="30">
        <f>VLOOKUP($B25,'International Data'!$A$5:$V$409,'Return on Capital Employed'!O$2,FALSE)</f>
        <v>0</v>
      </c>
      <c r="P25" s="30">
        <f>VLOOKUP($B25,'International Data'!$A$5:$V$409,'Return on Capital Employed'!P$2,FALSE)</f>
        <v>0</v>
      </c>
      <c r="Q25" s="30">
        <f>VLOOKUP($B25,'International Data'!$A$5:$V$409,'Return on Capital Employed'!Q$2,FALSE)</f>
        <v>1414497.5738999997</v>
      </c>
      <c r="R25" s="30">
        <f>VLOOKUP($B25,'International Data'!$A$5:$V$409,'Return on Capital Employed'!R$2,FALSE)</f>
        <v>1573832.9172999999</v>
      </c>
      <c r="S25" s="30">
        <f>VLOOKUP($B25,'International Data'!$A$5:$V$409,'Return on Capital Employed'!S$2,FALSE)</f>
        <v>1734061.7986000001</v>
      </c>
      <c r="T25" s="30">
        <f>VLOOKUP($B25,'International Data'!$A$5:$V$409,'Return on Capital Employed'!T$2,FALSE)</f>
        <v>1135409.0085000002</v>
      </c>
      <c r="U25" s="30">
        <f>VLOOKUP($B25,'International Data'!$A$5:$V$409,'Return on Capital Employed'!U$2,FALSE)</f>
        <v>577263.85230000003</v>
      </c>
      <c r="V25" s="30">
        <f>VLOOKUP($B25,'International Data'!$A$5:$V$409,'Return on Capital Employed'!V$2,FALSE)</f>
        <v>677611.19350000005</v>
      </c>
      <c r="W25" s="30">
        <f>VLOOKUP($B25,'International Data'!$A$5:$V$409,'Return on Capital Employed'!W$2,FALSE)</f>
        <v>824459.57319999998</v>
      </c>
      <c r="X25" s="30">
        <f>VLOOKUP($B25,'International Data'!$A$5:$V$409,'Return on Capital Employed'!X$2,FALSE)</f>
        <v>938586.33459999994</v>
      </c>
    </row>
    <row r="26" spans="1:24" x14ac:dyDescent="0.25">
      <c r="B26" s="33" t="str">
        <f t="shared" si="0"/>
        <v>128820 KS EquityNPAT + IS after tax</v>
      </c>
      <c r="C26" s="33" t="s">
        <v>94</v>
      </c>
      <c r="D26" s="33" t="s">
        <v>291</v>
      </c>
      <c r="F26" s="30"/>
      <c r="G26" s="30">
        <f>VLOOKUP($B26,'International Data'!$A$5:$V$409,'Return on Capital Employed'!G$2,FALSE)</f>
        <v>0</v>
      </c>
      <c r="H26" s="30">
        <f>VLOOKUP($B26,'International Data'!$A$5:$V$409,'Return on Capital Employed'!H$2,FALSE)</f>
        <v>0</v>
      </c>
      <c r="I26" s="30">
        <f>VLOOKUP($B26,'International Data'!$A$5:$V$409,'Return on Capital Employed'!I$2,FALSE)</f>
        <v>0</v>
      </c>
      <c r="J26" s="30">
        <f>VLOOKUP($B26,'International Data'!$A$5:$V$409,'Return on Capital Employed'!J$2,FALSE)</f>
        <v>0</v>
      </c>
      <c r="K26" s="30">
        <f>VLOOKUP($B26,'International Data'!$A$5:$V$409,'Return on Capital Employed'!K$2,FALSE)</f>
        <v>0</v>
      </c>
      <c r="L26" s="30">
        <f>VLOOKUP($B26,'International Data'!$A$5:$V$409,'Return on Capital Employed'!L$2,FALSE)</f>
        <v>0</v>
      </c>
      <c r="M26" s="30">
        <f>VLOOKUP($B26,'International Data'!$A$5:$V$409,'Return on Capital Employed'!M$2,FALSE)</f>
        <v>0</v>
      </c>
      <c r="N26" s="30">
        <f>VLOOKUP($B26,'International Data'!$A$5:$V$409,'Return on Capital Employed'!N$2,FALSE)</f>
        <v>0</v>
      </c>
      <c r="O26" s="30">
        <f>VLOOKUP($B26,'International Data'!$A$5:$V$409,'Return on Capital Employed'!O$2,FALSE)</f>
        <v>0</v>
      </c>
      <c r="P26" s="30">
        <f>VLOOKUP($B26,'International Data'!$A$5:$V$409,'Return on Capital Employed'!P$2,FALSE)</f>
        <v>0</v>
      </c>
      <c r="Q26" s="30">
        <f>VLOOKUP($B26,'International Data'!$A$5:$V$409,'Return on Capital Employed'!Q$2,FALSE)</f>
        <v>-15155.521007999996</v>
      </c>
      <c r="R26" s="30">
        <f>VLOOKUP($B26,'International Data'!$A$5:$V$409,'Return on Capital Employed'!R$2,FALSE)</f>
        <v>-78767.586287999991</v>
      </c>
      <c r="S26" s="30">
        <f>VLOOKUP($B26,'International Data'!$A$5:$V$409,'Return on Capital Employed'!S$2,FALSE)</f>
        <v>-237344.84423000002</v>
      </c>
      <c r="T26" s="30">
        <f>VLOOKUP($B26,'International Data'!$A$5:$V$409,'Return on Capital Employed'!T$2,FALSE)</f>
        <v>-329602.53499999997</v>
      </c>
      <c r="U26" s="30">
        <f>VLOOKUP($B26,'International Data'!$A$5:$V$409,'Return on Capital Employed'!U$2,FALSE)</f>
        <v>-61852.639299999995</v>
      </c>
      <c r="V26" s="30">
        <f>VLOOKUP($B26,'International Data'!$A$5:$V$409,'Return on Capital Employed'!V$2,FALSE)</f>
        <v>-45805.50989999999</v>
      </c>
      <c r="W26" s="30">
        <f>VLOOKUP($B26,'International Data'!$A$5:$V$409,'Return on Capital Employed'!W$2,FALSE)</f>
        <v>257505.22509999998</v>
      </c>
      <c r="X26" s="30">
        <f>VLOOKUP($B26,'International Data'!$A$5:$V$409,'Return on Capital Employed'!X$2,FALSE)</f>
        <v>6803.1700000000019</v>
      </c>
    </row>
    <row r="27" spans="1:24" x14ac:dyDescent="0.25">
      <c r="B27" s="33" t="str">
        <f t="shared" si="0"/>
        <v>128820 KS EquityROACE</v>
      </c>
      <c r="C27" s="33" t="s">
        <v>94</v>
      </c>
      <c r="D27" s="33" t="s">
        <v>307</v>
      </c>
      <c r="F27" s="34"/>
      <c r="G27" s="34">
        <f t="shared" ref="G27:X27" si="10">IF(F25=0,IFERROR(G26/G25,),IFERROR(G26/AVERAGE(F25:G25),))</f>
        <v>0</v>
      </c>
      <c r="H27" s="34">
        <f t="shared" si="10"/>
        <v>0</v>
      </c>
      <c r="I27" s="34">
        <f t="shared" si="10"/>
        <v>0</v>
      </c>
      <c r="J27" s="34">
        <f t="shared" si="10"/>
        <v>0</v>
      </c>
      <c r="K27" s="34">
        <f t="shared" si="10"/>
        <v>0</v>
      </c>
      <c r="L27" s="34">
        <f t="shared" si="10"/>
        <v>0</v>
      </c>
      <c r="M27" s="34">
        <f t="shared" si="10"/>
        <v>0</v>
      </c>
      <c r="N27" s="34">
        <f t="shared" si="10"/>
        <v>0</v>
      </c>
      <c r="O27" s="34">
        <f t="shared" si="10"/>
        <v>0</v>
      </c>
      <c r="P27" s="34">
        <f t="shared" si="10"/>
        <v>0</v>
      </c>
      <c r="Q27" s="34">
        <f t="shared" si="10"/>
        <v>-1.0714419937966922E-2</v>
      </c>
      <c r="R27" s="34">
        <f t="shared" si="10"/>
        <v>-5.2716783849680517E-2</v>
      </c>
      <c r="S27" s="34">
        <f t="shared" si="10"/>
        <v>-0.14350205469911642</v>
      </c>
      <c r="T27" s="34">
        <f t="shared" si="10"/>
        <v>-0.22973053720181194</v>
      </c>
      <c r="U27" s="34">
        <f t="shared" si="10"/>
        <v>-7.2229368159787657E-2</v>
      </c>
      <c r="V27" s="34">
        <f t="shared" si="10"/>
        <v>-7.3004097186104053E-2</v>
      </c>
      <c r="W27" s="34">
        <f t="shared" si="10"/>
        <v>0.34286696846611359</v>
      </c>
      <c r="X27" s="34">
        <f t="shared" si="10"/>
        <v>7.7175188347639485E-3</v>
      </c>
    </row>
    <row r="28" spans="1:24" x14ac:dyDescent="0.25">
      <c r="B28" s="33" t="str">
        <f t="shared" si="0"/>
        <v>RDSA LN EquityCapital Employed</v>
      </c>
      <c r="C28" s="33" t="s">
        <v>96</v>
      </c>
      <c r="D28" s="33" t="s">
        <v>277</v>
      </c>
      <c r="F28" s="30"/>
      <c r="G28" s="30">
        <f>VLOOKUP($B28,'International Data'!$A$5:$V$409,'Return on Capital Employed'!G$2,FALSE)</f>
        <v>56432.395000000011</v>
      </c>
      <c r="H28" s="30">
        <f>VLOOKUP($B28,'International Data'!$A$5:$V$409,'Return on Capital Employed'!H$2,FALSE)</f>
        <v>95998</v>
      </c>
      <c r="I28" s="30">
        <f>VLOOKUP($B28,'International Data'!$A$5:$V$409,'Return on Capital Employed'!I$2,FALSE)</f>
        <v>114441</v>
      </c>
      <c r="J28" s="30">
        <f>VLOOKUP($B28,'International Data'!$A$5:$V$409,'Return on Capital Employed'!J$2,FALSE)</f>
        <v>130800</v>
      </c>
      <c r="K28" s="30">
        <f>VLOOKUP($B28,'International Data'!$A$5:$V$409,'Return on Capital Employed'!K$2,FALSE)</f>
        <v>133484</v>
      </c>
      <c r="L28" s="30">
        <f>VLOOKUP($B28,'International Data'!$A$5:$V$409,'Return on Capital Employed'!L$2,FALSE)</f>
        <v>158082</v>
      </c>
      <c r="M28" s="30">
        <f>VLOOKUP($B28,'International Data'!$A$5:$V$409,'Return on Capital Employed'!M$2,FALSE)</f>
        <v>178043</v>
      </c>
      <c r="N28" s="30">
        <f>VLOOKUP($B28,'International Data'!$A$5:$V$409,'Return on Capital Employed'!N$2,FALSE)</f>
        <v>175508</v>
      </c>
      <c r="O28" s="30">
        <f>VLOOKUP($B28,'International Data'!$A$5:$V$409,'Return on Capital Employed'!O$2,FALSE)</f>
        <v>208423</v>
      </c>
      <c r="P28" s="30">
        <f>VLOOKUP($B28,'International Data'!$A$5:$V$409,'Return on Capital Employed'!P$2,FALSE)</f>
        <v>228969</v>
      </c>
      <c r="Q28" s="30">
        <f>VLOOKUP($B28,'International Data'!$A$5:$V$409,'Return on Capital Employed'!Q$2,FALSE)</f>
        <v>246690</v>
      </c>
      <c r="R28" s="30">
        <f>VLOOKUP($B28,'International Data'!$A$5:$V$409,'Return on Capital Employed'!R$2,FALSE)</f>
        <v>258533</v>
      </c>
      <c r="S28" s="30">
        <f>VLOOKUP($B28,'International Data'!$A$5:$V$409,'Return on Capital Employed'!S$2,FALSE)</f>
        <v>270035</v>
      </c>
      <c r="T28" s="30">
        <f>VLOOKUP($B28,'International Data'!$A$5:$V$409,'Return on Capital Employed'!T$2,FALSE)</f>
        <v>271716</v>
      </c>
      <c r="U28" s="30">
        <f>VLOOKUP($B28,'International Data'!$A$5:$V$409,'Return on Capital Employed'!U$2,FALSE)</f>
        <v>272729</v>
      </c>
      <c r="V28" s="30">
        <f>VLOOKUP($B28,'International Data'!$A$5:$V$409,'Return on Capital Employed'!V$2,FALSE)</f>
        <v>333947</v>
      </c>
      <c r="W28" s="30">
        <f>VLOOKUP($B28,'International Data'!$A$5:$V$409,'Return on Capital Employed'!W$2,FALSE)</f>
        <v>325463</v>
      </c>
      <c r="X28" s="30">
        <f>VLOOKUP($B28,'International Data'!$A$5:$V$409,'Return on Capital Employed'!X$2,FALSE)</f>
        <v>317799</v>
      </c>
    </row>
    <row r="29" spans="1:24" x14ac:dyDescent="0.25">
      <c r="B29" s="33" t="str">
        <f t="shared" si="0"/>
        <v>RDSA LN EquityNPAT + IS after tax</v>
      </c>
      <c r="C29" s="33" t="s">
        <v>96</v>
      </c>
      <c r="D29" s="33" t="s">
        <v>291</v>
      </c>
      <c r="F29" s="30"/>
      <c r="G29" s="30">
        <f>VLOOKUP($B29,'International Data'!$A$5:$V$409,'Return on Capital Employed'!G$2,FALSE)</f>
        <v>7971.951</v>
      </c>
      <c r="H29" s="30">
        <f>VLOOKUP($B29,'International Data'!$A$5:$V$409,'Return on Capital Employed'!H$2,FALSE)</f>
        <v>11086</v>
      </c>
      <c r="I29" s="30">
        <f>VLOOKUP($B29,'International Data'!$A$5:$V$409,'Return on Capital Employed'!I$2,FALSE)</f>
        <v>13637</v>
      </c>
      <c r="J29" s="30">
        <f>VLOOKUP($B29,'International Data'!$A$5:$V$409,'Return on Capital Employed'!J$2,FALSE)</f>
        <v>19397</v>
      </c>
      <c r="K29" s="30">
        <f>VLOOKUP($B29,'International Data'!$A$5:$V$409,'Return on Capital Employed'!K$2,FALSE)</f>
        <v>26379</v>
      </c>
      <c r="L29" s="30">
        <f>VLOOKUP($B29,'International Data'!$A$5:$V$409,'Return on Capital Employed'!L$2,FALSE)</f>
        <v>26591</v>
      </c>
      <c r="M29" s="30">
        <f>VLOOKUP($B29,'International Data'!$A$5:$V$409,'Return on Capital Employed'!M$2,FALSE)</f>
        <v>31907.16</v>
      </c>
      <c r="N29" s="30">
        <f>VLOOKUP($B29,'International Data'!$A$5:$V$409,'Return on Capital Employed'!N$2,FALSE)</f>
        <v>26813.173999999999</v>
      </c>
      <c r="O29" s="30">
        <f>VLOOKUP($B29,'International Data'!$A$5:$V$409,'Return on Capital Employed'!O$2,FALSE)</f>
        <v>12734.8</v>
      </c>
      <c r="P29" s="30">
        <f>VLOOKUP($B29,'International Data'!$A$5:$V$409,'Return on Capital Employed'!P$2,FALSE)</f>
        <v>20572.212</v>
      </c>
      <c r="Q29" s="30">
        <f>VLOOKUP($B29,'International Data'!$A$5:$V$409,'Return on Capital Employed'!Q$2,FALSE)</f>
        <v>31199.19</v>
      </c>
      <c r="R29" s="30">
        <f>VLOOKUP($B29,'International Data'!$A$5:$V$409,'Return on Capital Employed'!R$2,FALSE)</f>
        <v>27004.752</v>
      </c>
      <c r="S29" s="30">
        <f>VLOOKUP($B29,'International Data'!$A$5:$V$409,'Return on Capital Employed'!S$2,FALSE)</f>
        <v>16583.432000000001</v>
      </c>
      <c r="T29" s="30">
        <f>VLOOKUP($B29,'International Data'!$A$5:$V$409,'Return on Capital Employed'!T$2,FALSE)</f>
        <v>15250.2</v>
      </c>
      <c r="U29" s="30">
        <f>VLOOKUP($B29,'International Data'!$A$5:$V$409,'Return on Capital Employed'!U$2,FALSE)</f>
        <v>3557.59</v>
      </c>
      <c r="V29" s="30">
        <f>VLOOKUP($B29,'International Data'!$A$5:$V$409,'Return on Capital Employed'!V$2,FALSE)</f>
        <v>6923.1900000000005</v>
      </c>
      <c r="W29" s="30">
        <f>VLOOKUP($B29,'International Data'!$A$5:$V$409,'Return on Capital Employed'!W$2,FALSE)</f>
        <v>15322.58</v>
      </c>
      <c r="X29" s="30">
        <f>VLOOKUP($B29,'International Data'!$A$5:$V$409,'Return on Capital Employed'!X$2,FALSE)</f>
        <v>25357.5</v>
      </c>
    </row>
    <row r="30" spans="1:24" x14ac:dyDescent="0.25">
      <c r="A30" s="33"/>
      <c r="B30" s="33" t="str">
        <f t="shared" si="0"/>
        <v>RDSA LN EquityROACE</v>
      </c>
      <c r="C30" s="33" t="s">
        <v>96</v>
      </c>
      <c r="D30" s="33" t="s">
        <v>307</v>
      </c>
      <c r="F30" s="34"/>
      <c r="G30" s="34">
        <f t="shared" ref="G30:X30" si="11">IF(F28=0,IFERROR(G29/G28,),IFERROR(G29/AVERAGE(F28:G28),))</f>
        <v>0.14126550893329973</v>
      </c>
      <c r="H30" s="34">
        <f t="shared" si="11"/>
        <v>0.14545655412098091</v>
      </c>
      <c r="I30" s="34">
        <f t="shared" si="11"/>
        <v>0.12960525377900484</v>
      </c>
      <c r="J30" s="34">
        <f t="shared" si="11"/>
        <v>0.15818725253933885</v>
      </c>
      <c r="K30" s="34">
        <f t="shared" si="11"/>
        <v>0.19962615973725234</v>
      </c>
      <c r="L30" s="34">
        <f t="shared" si="11"/>
        <v>0.18240124019947457</v>
      </c>
      <c r="M30" s="34">
        <f t="shared" si="11"/>
        <v>0.18985294161398289</v>
      </c>
      <c r="N30" s="34">
        <f t="shared" si="11"/>
        <v>0.15167924288150789</v>
      </c>
      <c r="O30" s="34">
        <f t="shared" si="11"/>
        <v>6.6339003623046844E-2</v>
      </c>
      <c r="P30" s="34">
        <f t="shared" si="11"/>
        <v>9.4067618977941983E-2</v>
      </c>
      <c r="Q30" s="34">
        <f t="shared" si="11"/>
        <v>0.13118301135897775</v>
      </c>
      <c r="R30" s="34">
        <f t="shared" si="11"/>
        <v>0.10690230650623586</v>
      </c>
      <c r="S30" s="34">
        <f t="shared" si="11"/>
        <v>6.2748528098560644E-2</v>
      </c>
      <c r="T30" s="34">
        <f t="shared" si="11"/>
        <v>5.6299665344410998E-2</v>
      </c>
      <c r="U30" s="34">
        <f t="shared" si="11"/>
        <v>1.3068684623791202E-2</v>
      </c>
      <c r="V30" s="34">
        <f t="shared" si="11"/>
        <v>2.2823352168208404E-2</v>
      </c>
      <c r="W30" s="34">
        <f t="shared" si="11"/>
        <v>4.6473605192520584E-2</v>
      </c>
      <c r="X30" s="34">
        <f t="shared" si="11"/>
        <v>7.8840348100773866E-2</v>
      </c>
    </row>
    <row r="31" spans="1:24" x14ac:dyDescent="0.25">
      <c r="B31" s="33" t="str">
        <f t="shared" si="0"/>
        <v>BP/ LN EquityCapital Employed</v>
      </c>
      <c r="C31" s="33" t="s">
        <v>3</v>
      </c>
      <c r="D31" s="33" t="s">
        <v>277</v>
      </c>
      <c r="F31" s="30"/>
      <c r="G31" s="30">
        <f>VLOOKUP($B31,'International Data'!$A$5:$V$409,'Return on Capital Employed'!G$2,FALSE)</f>
        <v>103475</v>
      </c>
      <c r="H31" s="30">
        <f>VLOOKUP($B31,'International Data'!$A$5:$V$409,'Return on Capital Employed'!H$2,FALSE)</f>
        <v>112472</v>
      </c>
      <c r="I31" s="30">
        <f>VLOOKUP($B31,'International Data'!$A$5:$V$409,'Return on Capital Employed'!I$2,FALSE)</f>
        <v>127312</v>
      </c>
      <c r="J31" s="30">
        <f>VLOOKUP($B31,'International Data'!$A$5:$V$409,'Return on Capital Employed'!J$2,FALSE)</f>
        <v>120762</v>
      </c>
      <c r="K31" s="30">
        <f>VLOOKUP($B31,'International Data'!$A$5:$V$409,'Return on Capital Employed'!K$2,FALSE)</f>
        <v>125106</v>
      </c>
      <c r="L31" s="30">
        <f>VLOOKUP($B31,'International Data'!$A$5:$V$409,'Return on Capital Employed'!L$2,FALSE)</f>
        <v>131529</v>
      </c>
      <c r="M31" s="30">
        <f>VLOOKUP($B31,'International Data'!$A$5:$V$409,'Return on Capital Employed'!M$2,FALSE)</f>
        <v>163233</v>
      </c>
      <c r="N31" s="30">
        <f>VLOOKUP($B31,'International Data'!$A$5:$V$409,'Return on Capital Employed'!N$2,FALSE)</f>
        <v>148660</v>
      </c>
      <c r="O31" s="30">
        <f>VLOOKUP($B31,'International Data'!$A$5:$V$409,'Return on Capital Employed'!O$2,FALSE)</f>
        <v>177137</v>
      </c>
      <c r="P31" s="30">
        <f>VLOOKUP($B31,'International Data'!$A$5:$V$409,'Return on Capital Employed'!P$2,FALSE)</f>
        <v>194411</v>
      </c>
      <c r="Q31" s="30">
        <f>VLOOKUP($B31,'International Data'!$A$5:$V$409,'Return on Capital Employed'!Q$2,FALSE)</f>
        <v>205694</v>
      </c>
      <c r="R31" s="30">
        <f>VLOOKUP($B31,'International Data'!$A$5:$V$409,'Return on Capital Employed'!R$2,FALSE)</f>
        <v>221134</v>
      </c>
      <c r="S31" s="30">
        <f>VLOOKUP($B31,'International Data'!$A$5:$V$409,'Return on Capital Employed'!S$2,FALSE)</f>
        <v>228078</v>
      </c>
      <c r="T31" s="30">
        <f>VLOOKUP($B31,'International Data'!$A$5:$V$409,'Return on Capital Employed'!T$2,FALSE)</f>
        <v>215699</v>
      </c>
      <c r="U31" s="30">
        <f>VLOOKUP($B31,'International Data'!$A$5:$V$409,'Return on Capital Employed'!U$2,FALSE)</f>
        <v>202425</v>
      </c>
      <c r="V31" s="30">
        <f>VLOOKUP($B31,'International Data'!$A$5:$V$409,'Return on Capital Employed'!V$2,FALSE)</f>
        <v>200402</v>
      </c>
      <c r="W31" s="30">
        <f>VLOOKUP($B31,'International Data'!$A$5:$V$409,'Return on Capital Employed'!W$2,FALSE)</f>
        <v>207977</v>
      </c>
      <c r="X31" s="30">
        <f>VLOOKUP($B31,'International Data'!$A$5:$V$409,'Return on Capital Employed'!X$2,FALSE)</f>
        <v>211108</v>
      </c>
    </row>
    <row r="32" spans="1:24" x14ac:dyDescent="0.25">
      <c r="A32" s="33"/>
      <c r="B32" s="33" t="str">
        <f t="shared" si="0"/>
        <v>BP/ LN EquityNPAT + IS after tax</v>
      </c>
      <c r="C32" s="33" t="s">
        <v>3</v>
      </c>
      <c r="D32" s="33" t="s">
        <v>291</v>
      </c>
      <c r="F32" s="30"/>
      <c r="G32" s="30">
        <f>VLOOKUP($B32,'International Data'!$A$5:$V$409,'Return on Capital Employed'!G$2,FALSE)</f>
        <v>7473</v>
      </c>
      <c r="H32" s="30">
        <f>VLOOKUP($B32,'International Data'!$A$5:$V$409,'Return on Capital Employed'!H$2,FALSE)</f>
        <v>7466</v>
      </c>
      <c r="I32" s="30">
        <f>VLOOKUP($B32,'International Data'!$A$5:$V$409,'Return on Capital Employed'!I$2,FALSE)</f>
        <v>10910</v>
      </c>
      <c r="J32" s="30">
        <f>VLOOKUP($B32,'International Data'!$A$5:$V$409,'Return on Capital Employed'!J$2,FALSE)</f>
        <v>16900</v>
      </c>
      <c r="K32" s="30">
        <f>VLOOKUP($B32,'International Data'!$A$5:$V$409,'Return on Capital Employed'!K$2,FALSE)</f>
        <v>23099</v>
      </c>
      <c r="L32" s="30">
        <f>VLOOKUP($B32,'International Data'!$A$5:$V$409,'Return on Capital Employed'!L$2,FALSE)</f>
        <v>22248</v>
      </c>
      <c r="M32" s="30">
        <f>VLOOKUP($B32,'International Data'!$A$5:$V$409,'Return on Capital Employed'!M$2,FALSE)</f>
        <v>20832</v>
      </c>
      <c r="N32" s="30">
        <f>VLOOKUP($B32,'International Data'!$A$5:$V$409,'Return on Capital Employed'!N$2,FALSE)</f>
        <v>21576.442299999999</v>
      </c>
      <c r="O32" s="30">
        <f>VLOOKUP($B32,'International Data'!$A$5:$V$409,'Return on Capital Employed'!O$2,FALSE)</f>
        <v>16908.310000000001</v>
      </c>
      <c r="P32" s="30">
        <f>VLOOKUP($B32,'International Data'!$A$5:$V$409,'Return on Capital Employed'!P$2,FALSE)</f>
        <v>-3353.23</v>
      </c>
      <c r="Q32" s="30">
        <f>VLOOKUP($B32,'International Data'!$A$5:$V$409,'Return on Capital Employed'!Q$2,FALSE)</f>
        <v>26159.54</v>
      </c>
      <c r="R32" s="30">
        <f>VLOOKUP($B32,'International Data'!$A$5:$V$409,'Return on Capital Employed'!R$2,FALSE)</f>
        <v>11416</v>
      </c>
      <c r="S32" s="30">
        <f>VLOOKUP($B32,'International Data'!$A$5:$V$409,'Return on Capital Employed'!S$2,FALSE)</f>
        <v>23883.74</v>
      </c>
      <c r="T32" s="30">
        <f>VLOOKUP($B32,'International Data'!$A$5:$V$409,'Return on Capital Employed'!T$2,FALSE)</f>
        <v>4245.6000000000004</v>
      </c>
      <c r="U32" s="30">
        <f>VLOOKUP($B32,'International Data'!$A$5:$V$409,'Return on Capital Employed'!U$2,FALSE)</f>
        <v>-5810.8</v>
      </c>
      <c r="V32" s="30">
        <f>VLOOKUP($B32,'International Data'!$A$5:$V$409,'Return on Capital Employed'!V$2,FALSE)</f>
        <v>945.40000000000009</v>
      </c>
      <c r="W32" s="30">
        <f>VLOOKUP($B32,'International Data'!$A$5:$V$409,'Return on Capital Employed'!W$2,FALSE)</f>
        <v>4547.3</v>
      </c>
      <c r="X32" s="30">
        <f>VLOOKUP($B32,'International Data'!$A$5:$V$409,'Return on Capital Employed'!X$2,FALSE)</f>
        <v>10822.37</v>
      </c>
    </row>
    <row r="33" spans="1:24" x14ac:dyDescent="0.25">
      <c r="A33" s="33"/>
      <c r="B33" s="33" t="str">
        <f t="shared" si="0"/>
        <v>BP/ LN EquityROACE</v>
      </c>
      <c r="C33" s="33" t="s">
        <v>3</v>
      </c>
      <c r="D33" s="33" t="s">
        <v>307</v>
      </c>
      <c r="F33" s="34"/>
      <c r="G33" s="34">
        <f t="shared" ref="G33:X33" si="12">IF(F31=0,IFERROR(G32/G31,),IFERROR(G32/AVERAGE(F31:G31),))</f>
        <v>7.2220343078038179E-2</v>
      </c>
      <c r="H33" s="34">
        <f t="shared" si="12"/>
        <v>6.914659615553817E-2</v>
      </c>
      <c r="I33" s="34">
        <f t="shared" si="12"/>
        <v>9.0998565375504617E-2</v>
      </c>
      <c r="J33" s="34">
        <f t="shared" si="12"/>
        <v>0.1362496674379419</v>
      </c>
      <c r="K33" s="34">
        <f t="shared" si="12"/>
        <v>0.1878975710543869</v>
      </c>
      <c r="L33" s="34">
        <f t="shared" si="12"/>
        <v>0.17338243029984218</v>
      </c>
      <c r="M33" s="34">
        <f t="shared" si="12"/>
        <v>0.14134793494412443</v>
      </c>
      <c r="N33" s="34">
        <f t="shared" si="12"/>
        <v>0.13835797725502014</v>
      </c>
      <c r="O33" s="34">
        <f t="shared" si="12"/>
        <v>0.10379659726762372</v>
      </c>
      <c r="P33" s="34">
        <f t="shared" si="12"/>
        <v>-1.8050050060826595E-2</v>
      </c>
      <c r="Q33" s="34">
        <f t="shared" si="12"/>
        <v>0.13076337461416379</v>
      </c>
      <c r="R33" s="34">
        <f t="shared" si="12"/>
        <v>5.3492273234183325E-2</v>
      </c>
      <c r="S33" s="34">
        <f t="shared" si="12"/>
        <v>0.10633616199032973</v>
      </c>
      <c r="T33" s="34">
        <f t="shared" si="12"/>
        <v>1.9133934385964124E-2</v>
      </c>
      <c r="U33" s="34">
        <f t="shared" si="12"/>
        <v>-2.7794625517788982E-2</v>
      </c>
      <c r="V33" s="34">
        <f t="shared" si="12"/>
        <v>4.6938263820448982E-3</v>
      </c>
      <c r="W33" s="34">
        <f t="shared" si="12"/>
        <v>2.2269999191927108E-2</v>
      </c>
      <c r="X33" s="34">
        <f t="shared" si="12"/>
        <v>5.164761325268144E-2</v>
      </c>
    </row>
    <row r="34" spans="1:24" x14ac:dyDescent="0.25">
      <c r="A34" s="33"/>
      <c r="B34" s="33" t="str">
        <f t="shared" si="0"/>
        <v>PSX US EquityCapital Employed</v>
      </c>
      <c r="C34" s="33" t="s">
        <v>4</v>
      </c>
      <c r="D34" s="33" t="s">
        <v>277</v>
      </c>
      <c r="F34" s="30"/>
      <c r="G34" s="30">
        <f>VLOOKUP($B34,'International Data'!$A$5:$V$409,'Return on Capital Employed'!G$2,FALSE)</f>
        <v>0</v>
      </c>
      <c r="H34" s="30">
        <f>VLOOKUP($B34,'International Data'!$A$5:$V$409,'Return on Capital Employed'!H$2,FALSE)</f>
        <v>0</v>
      </c>
      <c r="I34" s="30">
        <f>VLOOKUP($B34,'International Data'!$A$5:$V$409,'Return on Capital Employed'!I$2,FALSE)</f>
        <v>0</v>
      </c>
      <c r="J34" s="30">
        <f>VLOOKUP($B34,'International Data'!$A$5:$V$409,'Return on Capital Employed'!J$2,FALSE)</f>
        <v>0</v>
      </c>
      <c r="K34" s="30">
        <f>VLOOKUP($B34,'International Data'!$A$5:$V$409,'Return on Capital Employed'!K$2,FALSE)</f>
        <v>0</v>
      </c>
      <c r="L34" s="30">
        <f>VLOOKUP($B34,'International Data'!$A$5:$V$409,'Return on Capital Employed'!L$2,FALSE)</f>
        <v>0</v>
      </c>
      <c r="M34" s="30">
        <f>VLOOKUP($B34,'International Data'!$A$5:$V$409,'Return on Capital Employed'!M$2,FALSE)</f>
        <v>0</v>
      </c>
      <c r="N34" s="30">
        <f>VLOOKUP($B34,'International Data'!$A$5:$V$409,'Return on Capital Employed'!N$2,FALSE)</f>
        <v>0</v>
      </c>
      <c r="O34" s="30">
        <f>VLOOKUP($B34,'International Data'!$A$5:$V$409,'Return on Capital Employed'!O$2,FALSE)</f>
        <v>0</v>
      </c>
      <c r="P34" s="30">
        <f>VLOOKUP($B34,'International Data'!$A$5:$V$409,'Return on Capital Employed'!P$2,FALSE)</f>
        <v>28848</v>
      </c>
      <c r="Q34" s="30">
        <f>VLOOKUP($B34,'International Data'!$A$5:$V$409,'Return on Capital Employed'!Q$2,FALSE)</f>
        <v>27525</v>
      </c>
      <c r="R34" s="30">
        <f>VLOOKUP($B34,'International Data'!$A$5:$V$409,'Return on Capital Employed'!R$2,FALSE)</f>
        <v>32260</v>
      </c>
      <c r="S34" s="30">
        <f>VLOOKUP($B34,'International Data'!$A$5:$V$409,'Return on Capital Employed'!S$2,FALSE)</f>
        <v>33795</v>
      </c>
      <c r="T34" s="30">
        <f>VLOOKUP($B34,'International Data'!$A$5:$V$409,'Return on Capital Employed'!T$2,FALSE)</f>
        <v>35166</v>
      </c>
      <c r="U34" s="30">
        <f>VLOOKUP($B34,'International Data'!$A$5:$V$409,'Return on Capital Employed'!U$2,FALSE)</f>
        <v>37818</v>
      </c>
      <c r="V34" s="30">
        <f>VLOOKUP($B34,'International Data'!$A$5:$V$409,'Return on Capital Employed'!V$2,FALSE)</f>
        <v>39470</v>
      </c>
      <c r="W34" s="30">
        <f>VLOOKUP($B34,'International Data'!$A$5:$V$409,'Return on Capital Employed'!W$2,FALSE)</f>
        <v>41035</v>
      </c>
      <c r="X34" s="30">
        <f>VLOOKUP($B34,'International Data'!$A$5:$V$409,'Return on Capital Employed'!X$2,FALSE)</f>
        <v>42164</v>
      </c>
    </row>
    <row r="35" spans="1:24" x14ac:dyDescent="0.25">
      <c r="A35" s="33"/>
      <c r="B35" s="33" t="str">
        <f t="shared" si="0"/>
        <v>PSX US EquityNPAT + IS after tax</v>
      </c>
      <c r="C35" s="33" t="s">
        <v>4</v>
      </c>
      <c r="D35" s="33" t="s">
        <v>291</v>
      </c>
      <c r="F35" s="30"/>
      <c r="G35" s="30">
        <f>VLOOKUP($B35,'International Data'!$A$5:$V$409,'Return on Capital Employed'!G$2,FALSE)</f>
        <v>0</v>
      </c>
      <c r="H35" s="30">
        <f>VLOOKUP($B35,'International Data'!$A$5:$V$409,'Return on Capital Employed'!H$2,FALSE)</f>
        <v>0</v>
      </c>
      <c r="I35" s="30">
        <f>VLOOKUP($B35,'International Data'!$A$5:$V$409,'Return on Capital Employed'!I$2,FALSE)</f>
        <v>0</v>
      </c>
      <c r="J35" s="30">
        <f>VLOOKUP($B35,'International Data'!$A$5:$V$409,'Return on Capital Employed'!J$2,FALSE)</f>
        <v>0</v>
      </c>
      <c r="K35" s="30">
        <f>VLOOKUP($B35,'International Data'!$A$5:$V$409,'Return on Capital Employed'!K$2,FALSE)</f>
        <v>0</v>
      </c>
      <c r="L35" s="30">
        <f>VLOOKUP($B35,'International Data'!$A$5:$V$409,'Return on Capital Employed'!L$2,FALSE)</f>
        <v>0</v>
      </c>
      <c r="M35" s="30">
        <f>VLOOKUP($B35,'International Data'!$A$5:$V$409,'Return on Capital Employed'!M$2,FALSE)</f>
        <v>0</v>
      </c>
      <c r="N35" s="30">
        <f>VLOOKUP($B35,'International Data'!$A$5:$V$409,'Return on Capital Employed'!N$2,FALSE)</f>
        <v>0</v>
      </c>
      <c r="O35" s="30">
        <f>VLOOKUP($B35,'International Data'!$A$5:$V$409,'Return on Capital Employed'!O$2,FALSE)</f>
        <v>446.1</v>
      </c>
      <c r="P35" s="30">
        <f>VLOOKUP($B35,'International Data'!$A$5:$V$409,'Return on Capital Employed'!P$2,FALSE)</f>
        <v>708.35</v>
      </c>
      <c r="Q35" s="30">
        <f>VLOOKUP($B35,'International Data'!$A$5:$V$409,'Return on Capital Employed'!Q$2,FALSE)</f>
        <v>4764.6000000000004</v>
      </c>
      <c r="R35" s="30">
        <f>VLOOKUP($B35,'International Data'!$A$5:$V$409,'Return on Capital Employed'!R$2,FALSE)</f>
        <v>4272.2</v>
      </c>
      <c r="S35" s="30">
        <f>VLOOKUP($B35,'International Data'!$A$5:$V$409,'Return on Capital Employed'!S$2,FALSE)</f>
        <v>3891.75</v>
      </c>
      <c r="T35" s="30">
        <f>VLOOKUP($B35,'International Data'!$A$5:$V$409,'Return on Capital Employed'!T$2,FALSE)</f>
        <v>4921.8999999999996</v>
      </c>
      <c r="U35" s="30">
        <f>VLOOKUP($B35,'International Data'!$A$5:$V$409,'Return on Capital Employed'!U$2,FALSE)</f>
        <v>4412.25</v>
      </c>
      <c r="V35" s="30">
        <f>VLOOKUP($B35,'International Data'!$A$5:$V$409,'Return on Capital Employed'!V$2,FALSE)</f>
        <v>1763</v>
      </c>
      <c r="W35" s="30">
        <f>VLOOKUP($B35,'International Data'!$A$5:$V$409,'Return on Capital Employed'!W$2,FALSE)</f>
        <v>5371.2</v>
      </c>
      <c r="X35" s="30">
        <f>VLOOKUP($B35,'International Data'!$A$5:$V$409,'Return on Capital Employed'!X$2,FALSE)</f>
        <v>5957.61</v>
      </c>
    </row>
    <row r="36" spans="1:24" x14ac:dyDescent="0.25">
      <c r="A36" s="33"/>
      <c r="B36" s="33" t="str">
        <f t="shared" si="0"/>
        <v>PSX US EquityROACE</v>
      </c>
      <c r="C36" s="33" t="s">
        <v>4</v>
      </c>
      <c r="D36" s="33" t="s">
        <v>307</v>
      </c>
      <c r="F36" s="34"/>
      <c r="G36" s="34">
        <f t="shared" ref="G36:X36" si="13">IF(F34=0,IFERROR(G35/G34,),IFERROR(G35/AVERAGE(F34:G34),))</f>
        <v>0</v>
      </c>
      <c r="H36" s="34">
        <f t="shared" si="13"/>
        <v>0</v>
      </c>
      <c r="I36" s="34">
        <f t="shared" si="13"/>
        <v>0</v>
      </c>
      <c r="J36" s="34">
        <f t="shared" si="13"/>
        <v>0</v>
      </c>
      <c r="K36" s="34">
        <f t="shared" si="13"/>
        <v>0</v>
      </c>
      <c r="L36" s="34">
        <f t="shared" si="13"/>
        <v>0</v>
      </c>
      <c r="M36" s="34">
        <f t="shared" si="13"/>
        <v>0</v>
      </c>
      <c r="N36" s="34">
        <f t="shared" si="13"/>
        <v>0</v>
      </c>
      <c r="O36" s="34">
        <f t="shared" si="13"/>
        <v>0</v>
      </c>
      <c r="P36" s="34">
        <f t="shared" si="13"/>
        <v>2.4554561841375486E-2</v>
      </c>
      <c r="Q36" s="34">
        <f t="shared" si="13"/>
        <v>0.16903836943217498</v>
      </c>
      <c r="R36" s="34">
        <f t="shared" si="13"/>
        <v>0.14291879233921551</v>
      </c>
      <c r="S36" s="34">
        <f t="shared" si="13"/>
        <v>0.11783362349557187</v>
      </c>
      <c r="T36" s="34">
        <f t="shared" si="13"/>
        <v>0.14274444976145936</v>
      </c>
      <c r="U36" s="34">
        <f t="shared" si="13"/>
        <v>0.12091006247944755</v>
      </c>
      <c r="V36" s="34">
        <f t="shared" si="13"/>
        <v>4.5621571265914498E-2</v>
      </c>
      <c r="W36" s="34">
        <f t="shared" si="13"/>
        <v>0.13343767467859138</v>
      </c>
      <c r="X36" s="34">
        <f t="shared" si="13"/>
        <v>0.14321350016226156</v>
      </c>
    </row>
    <row r="37" spans="1:24" x14ac:dyDescent="0.25">
      <c r="A37" s="33"/>
      <c r="B37" s="33" t="str">
        <f t="shared" si="0"/>
        <v>5015 JP EquityCapital Employed</v>
      </c>
      <c r="C37" s="33" t="s">
        <v>100</v>
      </c>
      <c r="D37" s="33" t="s">
        <v>277</v>
      </c>
      <c r="F37" s="30"/>
      <c r="G37" s="30">
        <f>VLOOKUP($B37,'International Data'!$A$5:$V$409,'Return on Capital Employed'!G$2,FALSE)</f>
        <v>5538</v>
      </c>
      <c r="H37" s="30">
        <f>VLOOKUP($B37,'International Data'!$A$5:$V$409,'Return on Capital Employed'!H$2,FALSE)</f>
        <v>5950</v>
      </c>
      <c r="I37" s="30">
        <f>VLOOKUP($B37,'International Data'!$A$5:$V$409,'Return on Capital Employed'!I$2,FALSE)</f>
        <v>6645</v>
      </c>
      <c r="J37" s="30">
        <f>VLOOKUP($B37,'International Data'!$A$5:$V$409,'Return on Capital Employed'!J$2,FALSE)</f>
        <v>6657</v>
      </c>
      <c r="K37" s="30">
        <f>VLOOKUP($B37,'International Data'!$A$5:$V$409,'Return on Capital Employed'!K$2,FALSE)</f>
        <v>6944</v>
      </c>
      <c r="L37" s="30">
        <f>VLOOKUP($B37,'International Data'!$A$5:$V$409,'Return on Capital Employed'!L$2,FALSE)</f>
        <v>4405.4110000000001</v>
      </c>
      <c r="M37" s="30">
        <f>VLOOKUP($B37,'International Data'!$A$5:$V$409,'Return on Capital Employed'!M$2,FALSE)</f>
        <v>4475.8829999999998</v>
      </c>
      <c r="N37" s="30">
        <f>VLOOKUP($B37,'International Data'!$A$5:$V$409,'Return on Capital Employed'!N$2,FALSE)</f>
        <v>4896.4589999999998</v>
      </c>
      <c r="O37" s="30">
        <f>VLOOKUP($B37,'International Data'!$A$5:$V$409,'Return on Capital Employed'!O$2,FALSE)</f>
        <v>5865.2180000000008</v>
      </c>
      <c r="P37" s="30">
        <f>VLOOKUP($B37,'International Data'!$A$5:$V$409,'Return on Capital Employed'!P$2,FALSE)</f>
        <v>7135.9390000000003</v>
      </c>
      <c r="Q37" s="30">
        <f>VLOOKUP($B37,'International Data'!$A$5:$V$409,'Return on Capital Employed'!Q$2,FALSE)</f>
        <v>8396.5689999999995</v>
      </c>
      <c r="R37" s="30">
        <f>VLOOKUP($B37,'International Data'!$A$5:$V$409,'Return on Capital Employed'!R$2,FALSE)</f>
        <v>9577.6280000000006</v>
      </c>
      <c r="S37" s="30">
        <f>VLOOKUP($B37,'International Data'!$A$5:$V$409,'Return on Capital Employed'!S$2,FALSE)</f>
        <v>10734.308999999999</v>
      </c>
      <c r="T37" s="30">
        <f>VLOOKUP($B37,'International Data'!$A$5:$V$409,'Return on Capital Employed'!T$2,FALSE)</f>
        <v>11148.001</v>
      </c>
      <c r="U37" s="30">
        <f>VLOOKUP($B37,'International Data'!$A$5:$V$409,'Return on Capital Employed'!U$2,FALSE)</f>
        <v>11387.077000000001</v>
      </c>
      <c r="V37" s="30">
        <f>VLOOKUP($B37,'International Data'!$A$5:$V$409,'Return on Capital Employed'!V$2,FALSE)</f>
        <v>11874.07</v>
      </c>
      <c r="W37" s="30">
        <f>VLOOKUP($B37,'International Data'!$A$5:$V$409,'Return on Capital Employed'!W$2,FALSE)</f>
        <v>11659.068000000001</v>
      </c>
      <c r="X37" s="30">
        <f>VLOOKUP($B37,'International Data'!$A$5:$V$409,'Return on Capital Employed'!X$2,FALSE)</f>
        <v>11243.467999999999</v>
      </c>
    </row>
    <row r="38" spans="1:24" x14ac:dyDescent="0.25">
      <c r="A38" s="33"/>
      <c r="B38" s="33" t="str">
        <f t="shared" si="0"/>
        <v>5015 JP EquityNPAT + IS after tax</v>
      </c>
      <c r="C38" s="33" t="s">
        <v>100</v>
      </c>
      <c r="D38" s="33" t="s">
        <v>291</v>
      </c>
      <c r="F38" s="30"/>
      <c r="G38" s="30">
        <f>VLOOKUP($B38,'International Data'!$A$5:$V$409,'Return on Capital Employed'!G$2,FALSE)</f>
        <v>490</v>
      </c>
      <c r="H38" s="30">
        <f>VLOOKUP($B38,'International Data'!$A$5:$V$409,'Return on Capital Employed'!H$2,FALSE)</f>
        <v>576</v>
      </c>
      <c r="I38" s="30">
        <f>VLOOKUP($B38,'International Data'!$A$5:$V$409,'Return on Capital Employed'!I$2,FALSE)</f>
        <v>571</v>
      </c>
      <c r="J38" s="30">
        <f>VLOOKUP($B38,'International Data'!$A$5:$V$409,'Return on Capital Employed'!J$2,FALSE)</f>
        <v>163</v>
      </c>
      <c r="K38" s="30">
        <f>VLOOKUP($B38,'International Data'!$A$5:$V$409,'Return on Capital Employed'!K$2,FALSE)</f>
        <v>125</v>
      </c>
      <c r="L38" s="30">
        <f>VLOOKUP($B38,'International Data'!$A$5:$V$409,'Return on Capital Employed'!L$2,FALSE)</f>
        <v>553.01300000000003</v>
      </c>
      <c r="M38" s="30">
        <f>VLOOKUP($B38,'International Data'!$A$5:$V$409,'Return on Capital Employed'!M$2,FALSE)</f>
        <v>332.53399999999999</v>
      </c>
      <c r="N38" s="30">
        <f>VLOOKUP($B38,'International Data'!$A$5:$V$409,'Return on Capital Employed'!N$2,FALSE)</f>
        <v>621.31200000000001</v>
      </c>
      <c r="O38" s="30">
        <f>VLOOKUP($B38,'International Data'!$A$5:$V$409,'Return on Capital Employed'!O$2,FALSE)</f>
        <v>1268.7670000000001</v>
      </c>
      <c r="P38" s="30">
        <f>VLOOKUP($B38,'International Data'!$A$5:$V$409,'Return on Capital Employed'!P$2,FALSE)</f>
        <v>1631.0360000000001</v>
      </c>
      <c r="Q38" s="30">
        <f>VLOOKUP($B38,'International Data'!$A$5:$V$409,'Return on Capital Employed'!Q$2,FALSE)</f>
        <v>1600.4349999999999</v>
      </c>
      <c r="R38" s="30">
        <f>VLOOKUP($B38,'International Data'!$A$5:$V$409,'Return on Capital Employed'!R$2,FALSE)</f>
        <v>1574.673</v>
      </c>
      <c r="S38" s="30">
        <f>VLOOKUP($B38,'International Data'!$A$5:$V$409,'Return on Capital Employed'!S$2,FALSE)</f>
        <v>1460.8679999999999</v>
      </c>
      <c r="T38" s="30">
        <f>VLOOKUP($B38,'International Data'!$A$5:$V$409,'Return on Capital Employed'!T$2,FALSE)</f>
        <v>1895.777</v>
      </c>
      <c r="U38" s="30">
        <f>VLOOKUP($B38,'International Data'!$A$5:$V$409,'Return on Capital Employed'!U$2,FALSE)</f>
        <v>1570.904</v>
      </c>
      <c r="V38" s="30">
        <f>VLOOKUP($B38,'International Data'!$A$5:$V$409,'Return on Capital Employed'!V$2,FALSE)</f>
        <v>2082.4940000000001</v>
      </c>
      <c r="W38" s="30">
        <f>VLOOKUP($B38,'International Data'!$A$5:$V$409,'Return on Capital Employed'!W$2,FALSE)</f>
        <v>2035.55</v>
      </c>
      <c r="X38" s="30">
        <f>VLOOKUP($B38,'International Data'!$A$5:$V$409,'Return on Capital Employed'!X$2,FALSE)</f>
        <v>1649.7</v>
      </c>
    </row>
    <row r="39" spans="1:24" x14ac:dyDescent="0.25">
      <c r="A39" s="33"/>
      <c r="B39" s="33" t="str">
        <f t="shared" si="0"/>
        <v>5015 JP EquityROACE</v>
      </c>
      <c r="C39" s="33" t="s">
        <v>100</v>
      </c>
      <c r="D39" s="33" t="s">
        <v>307</v>
      </c>
      <c r="F39" s="34"/>
      <c r="G39" s="34">
        <f t="shared" ref="G39:X39" si="14">IF(F37=0,IFERROR(G38/G37,),IFERROR(G38/AVERAGE(F37:G37),))</f>
        <v>8.8479595521849044E-2</v>
      </c>
      <c r="H39" s="34">
        <f t="shared" si="14"/>
        <v>0.10027855153203342</v>
      </c>
      <c r="I39" s="34">
        <f t="shared" si="14"/>
        <v>9.0670901151250496E-2</v>
      </c>
      <c r="J39" s="34">
        <f t="shared" si="14"/>
        <v>2.4507592843181478E-2</v>
      </c>
      <c r="K39" s="34">
        <f t="shared" si="14"/>
        <v>1.8381001396956108E-2</v>
      </c>
      <c r="L39" s="34">
        <f t="shared" si="14"/>
        <v>9.7452281884936584E-2</v>
      </c>
      <c r="M39" s="34">
        <f t="shared" si="14"/>
        <v>7.4884132875231921E-2</v>
      </c>
      <c r="N39" s="34">
        <f t="shared" si="14"/>
        <v>0.13258415025828121</v>
      </c>
      <c r="O39" s="34">
        <f t="shared" si="14"/>
        <v>0.23579354778999595</v>
      </c>
      <c r="P39" s="34">
        <f t="shared" si="14"/>
        <v>0.25090628472527482</v>
      </c>
      <c r="Q39" s="34">
        <f t="shared" si="14"/>
        <v>0.20607554169616393</v>
      </c>
      <c r="R39" s="34">
        <f t="shared" si="14"/>
        <v>0.17521483713570069</v>
      </c>
      <c r="S39" s="34">
        <f t="shared" si="14"/>
        <v>0.14384329766284723</v>
      </c>
      <c r="T39" s="34">
        <f t="shared" si="14"/>
        <v>0.17327028087985227</v>
      </c>
      <c r="U39" s="34">
        <f t="shared" si="14"/>
        <v>0.13941855448647658</v>
      </c>
      <c r="V39" s="34">
        <f t="shared" si="14"/>
        <v>0.17905342328991775</v>
      </c>
      <c r="W39" s="34">
        <f t="shared" si="14"/>
        <v>0.17299435374916852</v>
      </c>
      <c r="X39" s="34">
        <f t="shared" si="14"/>
        <v>0.1440626487826501</v>
      </c>
    </row>
    <row r="40" spans="1:24" x14ac:dyDescent="0.25">
      <c r="A40" s="33"/>
      <c r="B40" s="33" t="str">
        <f t="shared" si="0"/>
        <v>INARA CZ EquityCapital Employed</v>
      </c>
      <c r="C40" s="33" t="s">
        <v>102</v>
      </c>
      <c r="D40" s="33" t="s">
        <v>277</v>
      </c>
      <c r="F40" s="30"/>
      <c r="G40" s="30">
        <f>VLOOKUP($B40,'International Data'!$A$5:$V$409,'Return on Capital Employed'!G$2,FALSE)</f>
        <v>0</v>
      </c>
      <c r="H40" s="30">
        <f>VLOOKUP($B40,'International Data'!$A$5:$V$409,'Return on Capital Employed'!H$2,FALSE)</f>
        <v>0</v>
      </c>
      <c r="I40" s="30">
        <f>VLOOKUP($B40,'International Data'!$A$5:$V$409,'Return on Capital Employed'!I$2,FALSE)</f>
        <v>0</v>
      </c>
      <c r="J40" s="30">
        <f>VLOOKUP($B40,'International Data'!$A$5:$V$409,'Return on Capital Employed'!J$2,FALSE)</f>
        <v>12886</v>
      </c>
      <c r="K40" s="30">
        <f>VLOOKUP($B40,'International Data'!$A$5:$V$409,'Return on Capital Employed'!K$2,FALSE)</f>
        <v>14523</v>
      </c>
      <c r="L40" s="30">
        <f>VLOOKUP($B40,'International Data'!$A$5:$V$409,'Return on Capital Employed'!L$2,FALSE)</f>
        <v>16200</v>
      </c>
      <c r="M40" s="30">
        <f>VLOOKUP($B40,'International Data'!$A$5:$V$409,'Return on Capital Employed'!M$2,FALSE)</f>
        <v>18380</v>
      </c>
      <c r="N40" s="30">
        <f>VLOOKUP($B40,'International Data'!$A$5:$V$409,'Return on Capital Employed'!N$2,FALSE)</f>
        <v>18117</v>
      </c>
      <c r="O40" s="30">
        <f>VLOOKUP($B40,'International Data'!$A$5:$V$409,'Return on Capital Employed'!O$2,FALSE)</f>
        <v>22857</v>
      </c>
      <c r="P40" s="30">
        <f>VLOOKUP($B40,'International Data'!$A$5:$V$409,'Return on Capital Employed'!P$2,FALSE)</f>
        <v>25690</v>
      </c>
      <c r="Q40" s="30">
        <f>VLOOKUP($B40,'International Data'!$A$5:$V$409,'Return on Capital Employed'!Q$2,FALSE)</f>
        <v>26579</v>
      </c>
      <c r="R40" s="30">
        <f>VLOOKUP($B40,'International Data'!$A$5:$V$409,'Return on Capital Employed'!R$2,FALSE)</f>
        <v>24837</v>
      </c>
      <c r="S40" s="30">
        <f>VLOOKUP($B40,'International Data'!$A$5:$V$409,'Return on Capital Employed'!S$2,FALSE)</f>
        <v>20827</v>
      </c>
      <c r="T40" s="30">
        <f>VLOOKUP($B40,'International Data'!$A$5:$V$409,'Return on Capital Employed'!T$2,FALSE)</f>
        <v>18017</v>
      </c>
      <c r="U40" s="30">
        <f>VLOOKUP($B40,'International Data'!$A$5:$V$409,'Return on Capital Employed'!U$2,FALSE)</f>
        <v>17195</v>
      </c>
      <c r="V40" s="30">
        <f>VLOOKUP($B40,'International Data'!$A$5:$V$409,'Return on Capital Employed'!V$2,FALSE)</f>
        <v>16944</v>
      </c>
      <c r="W40" s="30">
        <f>VLOOKUP($B40,'International Data'!$A$5:$V$409,'Return on Capital Employed'!W$2,FALSE)</f>
        <v>16457</v>
      </c>
      <c r="X40" s="30">
        <f>VLOOKUP($B40,'International Data'!$A$5:$V$409,'Return on Capital Employed'!X$2,FALSE)</f>
        <v>17360</v>
      </c>
    </row>
    <row r="41" spans="1:24" x14ac:dyDescent="0.25">
      <c r="A41" s="33"/>
      <c r="B41" s="33" t="str">
        <f t="shared" si="0"/>
        <v>INARA CZ EquityNPAT + IS after tax</v>
      </c>
      <c r="C41" s="33" t="s">
        <v>102</v>
      </c>
      <c r="D41" s="33" t="s">
        <v>291</v>
      </c>
      <c r="F41" s="30"/>
      <c r="G41" s="30">
        <f>VLOOKUP($B41,'International Data'!$A$5:$V$409,'Return on Capital Employed'!G$2,FALSE)</f>
        <v>0</v>
      </c>
      <c r="H41" s="30">
        <f>VLOOKUP($B41,'International Data'!$A$5:$V$409,'Return on Capital Employed'!H$2,FALSE)</f>
        <v>0</v>
      </c>
      <c r="I41" s="30">
        <f>VLOOKUP($B41,'International Data'!$A$5:$V$409,'Return on Capital Employed'!I$2,FALSE)</f>
        <v>0</v>
      </c>
      <c r="J41" s="30">
        <f>VLOOKUP($B41,'International Data'!$A$5:$V$409,'Return on Capital Employed'!J$2,FALSE)</f>
        <v>1470</v>
      </c>
      <c r="K41" s="30">
        <f>VLOOKUP($B41,'International Data'!$A$5:$V$409,'Return on Capital Employed'!K$2,FALSE)</f>
        <v>1076</v>
      </c>
      <c r="L41" s="30">
        <f>VLOOKUP($B41,'International Data'!$A$5:$V$409,'Return on Capital Employed'!L$2,FALSE)</f>
        <v>1085</v>
      </c>
      <c r="M41" s="30">
        <f>VLOOKUP($B41,'International Data'!$A$5:$V$409,'Return on Capital Employed'!M$2,FALSE)</f>
        <v>1162</v>
      </c>
      <c r="N41" s="30">
        <f>VLOOKUP($B41,'International Data'!$A$5:$V$409,'Return on Capital Employed'!N$2,FALSE)</f>
        <v>-769</v>
      </c>
      <c r="O41" s="30">
        <f>VLOOKUP($B41,'International Data'!$A$5:$V$409,'Return on Capital Employed'!O$2,FALSE)</f>
        <v>-44.799999999999955</v>
      </c>
      <c r="P41" s="30">
        <f>VLOOKUP($B41,'International Data'!$A$5:$V$409,'Return on Capital Employed'!P$2,FALSE)</f>
        <v>1183.4000000000001</v>
      </c>
      <c r="Q41" s="30">
        <f>VLOOKUP($B41,'International Data'!$A$5:$V$409,'Return on Capital Employed'!Q$2,FALSE)</f>
        <v>2021.4</v>
      </c>
      <c r="R41" s="30">
        <f>VLOOKUP($B41,'International Data'!$A$5:$V$409,'Return on Capital Employed'!R$2,FALSE)</f>
        <v>874.6</v>
      </c>
      <c r="S41" s="30">
        <f>VLOOKUP($B41,'International Data'!$A$5:$V$409,'Return on Capital Employed'!S$2,FALSE)</f>
        <v>-1333.6</v>
      </c>
      <c r="T41" s="30">
        <f>VLOOKUP($B41,'International Data'!$A$5:$V$409,'Return on Capital Employed'!T$2,FALSE)</f>
        <v>-1661.8</v>
      </c>
      <c r="U41" s="30">
        <f>VLOOKUP($B41,'International Data'!$A$5:$V$409,'Return on Capital Employed'!U$2,FALSE)</f>
        <v>-1246</v>
      </c>
      <c r="V41" s="30">
        <f>VLOOKUP($B41,'International Data'!$A$5:$V$409,'Return on Capital Employed'!V$2,FALSE)</f>
        <v>179.4</v>
      </c>
      <c r="W41" s="30">
        <f>VLOOKUP($B41,'International Data'!$A$5:$V$409,'Return on Capital Employed'!W$2,FALSE)</f>
        <v>1277.4000000000001</v>
      </c>
      <c r="X41" s="30">
        <f>VLOOKUP($B41,'International Data'!$A$5:$V$409,'Return on Capital Employed'!X$2,FALSE)</f>
        <v>1273.94</v>
      </c>
    </row>
    <row r="42" spans="1:24" x14ac:dyDescent="0.25">
      <c r="A42" s="33"/>
      <c r="B42" s="33" t="str">
        <f t="shared" si="0"/>
        <v>INARA CZ EquityROACE</v>
      </c>
      <c r="C42" s="33" t="s">
        <v>102</v>
      </c>
      <c r="D42" s="33" t="s">
        <v>307</v>
      </c>
      <c r="F42" s="34"/>
      <c r="G42" s="34">
        <f t="shared" ref="G42:X42" si="15">IF(F40=0,IFERROR(G41/G40,),IFERROR(G41/AVERAGE(F40:G40),))</f>
        <v>0</v>
      </c>
      <c r="H42" s="34">
        <f t="shared" si="15"/>
        <v>0</v>
      </c>
      <c r="I42" s="34">
        <f t="shared" si="15"/>
        <v>0</v>
      </c>
      <c r="J42" s="34">
        <f t="shared" si="15"/>
        <v>0.11407729318640385</v>
      </c>
      <c r="K42" s="34">
        <f t="shared" si="15"/>
        <v>7.8514356598197665E-2</v>
      </c>
      <c r="L42" s="34">
        <f t="shared" si="15"/>
        <v>7.0631123262702211E-2</v>
      </c>
      <c r="M42" s="34">
        <f t="shared" si="15"/>
        <v>6.7206477732793521E-2</v>
      </c>
      <c r="N42" s="34">
        <f t="shared" si="15"/>
        <v>-4.2140449899991779E-2</v>
      </c>
      <c r="O42" s="34">
        <f t="shared" si="15"/>
        <v>-2.1867525748035317E-3</v>
      </c>
      <c r="P42" s="34">
        <f t="shared" si="15"/>
        <v>4.8752755062104768E-2</v>
      </c>
      <c r="Q42" s="34">
        <f t="shared" si="15"/>
        <v>7.7346036847844801E-2</v>
      </c>
      <c r="R42" s="34">
        <f t="shared" si="15"/>
        <v>3.4020538353819824E-2</v>
      </c>
      <c r="S42" s="34">
        <f t="shared" si="15"/>
        <v>-5.840925017519271E-2</v>
      </c>
      <c r="T42" s="34">
        <f t="shared" si="15"/>
        <v>-8.5562763876016884E-2</v>
      </c>
      <c r="U42" s="34">
        <f t="shared" si="15"/>
        <v>-7.0771327956378513E-2</v>
      </c>
      <c r="V42" s="34">
        <f t="shared" si="15"/>
        <v>1.0509973930109259E-2</v>
      </c>
      <c r="W42" s="34">
        <f t="shared" si="15"/>
        <v>7.648872788239873E-2</v>
      </c>
      <c r="X42" s="34">
        <f t="shared" si="15"/>
        <v>7.5343170594671327E-2</v>
      </c>
    </row>
    <row r="43" spans="1:24" x14ac:dyDescent="0.25">
      <c r="A43" s="33"/>
      <c r="B43" s="33" t="str">
        <f t="shared" si="0"/>
        <v>NESTE FH EquityCapital Employed</v>
      </c>
      <c r="C43" s="33" t="s">
        <v>105</v>
      </c>
      <c r="D43" s="33" t="s">
        <v>277</v>
      </c>
      <c r="F43" s="30"/>
      <c r="G43" s="30">
        <f>VLOOKUP($B43,'International Data'!$A$5:$V$409,'Return on Capital Employed'!G$2,FALSE)</f>
        <v>0</v>
      </c>
      <c r="H43" s="30">
        <f>VLOOKUP($B43,'International Data'!$A$5:$V$409,'Return on Capital Employed'!H$2,FALSE)</f>
        <v>2482</v>
      </c>
      <c r="I43" s="30">
        <f>VLOOKUP($B43,'International Data'!$A$5:$V$409,'Return on Capital Employed'!I$2,FALSE)</f>
        <v>1659</v>
      </c>
      <c r="J43" s="30">
        <f>VLOOKUP($B43,'International Data'!$A$5:$V$409,'Return on Capital Employed'!J$2,FALSE)</f>
        <v>1944</v>
      </c>
      <c r="K43" s="30">
        <f>VLOOKUP($B43,'International Data'!$A$5:$V$409,'Return on Capital Employed'!K$2,FALSE)</f>
        <v>2479</v>
      </c>
      <c r="L43" s="30">
        <f>VLOOKUP($B43,'International Data'!$A$5:$V$409,'Return on Capital Employed'!L$2,FALSE)</f>
        <v>2963</v>
      </c>
      <c r="M43" s="30">
        <f>VLOOKUP($B43,'International Data'!$A$5:$V$409,'Return on Capital Employed'!M$2,FALSE)</f>
        <v>3422</v>
      </c>
      <c r="N43" s="30">
        <f>VLOOKUP($B43,'International Data'!$A$5:$V$409,'Return on Capital Employed'!N$2,FALSE)</f>
        <v>3467</v>
      </c>
      <c r="O43" s="30">
        <f>VLOOKUP($B43,'International Data'!$A$5:$V$409,'Return on Capital Employed'!O$2,FALSE)</f>
        <v>4599</v>
      </c>
      <c r="P43" s="30">
        <f>VLOOKUP($B43,'International Data'!$A$5:$V$409,'Return on Capital Employed'!P$2,FALSE)</f>
        <v>5009</v>
      </c>
      <c r="Q43" s="30">
        <f>VLOOKUP($B43,'International Data'!$A$5:$V$409,'Return on Capital Employed'!Q$2,FALSE)</f>
        <v>5230</v>
      </c>
      <c r="R43" s="30">
        <f>VLOOKUP($B43,'International Data'!$A$5:$V$409,'Return on Capital Employed'!R$2,FALSE)</f>
        <v>5334</v>
      </c>
      <c r="S43" s="30">
        <f>VLOOKUP($B43,'International Data'!$A$5:$V$409,'Return on Capital Employed'!S$2,FALSE)</f>
        <v>5080</v>
      </c>
      <c r="T43" s="30">
        <f>VLOOKUP($B43,'International Data'!$A$5:$V$409,'Return on Capital Employed'!T$2,FALSE)</f>
        <v>4914</v>
      </c>
      <c r="U43" s="30">
        <f>VLOOKUP($B43,'International Data'!$A$5:$V$409,'Return on Capital Employed'!U$2,FALSE)</f>
        <v>5409</v>
      </c>
      <c r="V43" s="30">
        <f>VLOOKUP($B43,'International Data'!$A$5:$V$409,'Return on Capital Employed'!V$2,FALSE)</f>
        <v>5661</v>
      </c>
      <c r="W43" s="30">
        <f>VLOOKUP($B43,'International Data'!$A$5:$V$409,'Return on Capital Employed'!W$2,FALSE)</f>
        <v>5994</v>
      </c>
      <c r="X43" s="30">
        <f>VLOOKUP($B43,'International Data'!$A$5:$V$409,'Return on Capital Employed'!X$2,FALSE)</f>
        <v>6244</v>
      </c>
    </row>
    <row r="44" spans="1:24" x14ac:dyDescent="0.25">
      <c r="A44" s="33"/>
      <c r="B44" s="33" t="str">
        <f t="shared" si="0"/>
        <v>NESTE FH EquityNPAT + IS after tax</v>
      </c>
      <c r="C44" s="33" t="s">
        <v>105</v>
      </c>
      <c r="D44" s="33" t="s">
        <v>291</v>
      </c>
      <c r="F44" s="30"/>
      <c r="G44" s="30">
        <f>VLOOKUP($B44,'International Data'!$A$5:$V$409,'Return on Capital Employed'!G$2,FALSE)</f>
        <v>0</v>
      </c>
      <c r="H44" s="30">
        <f>VLOOKUP($B44,'International Data'!$A$5:$V$409,'Return on Capital Employed'!H$2,FALSE)</f>
        <v>318</v>
      </c>
      <c r="I44" s="30">
        <f>VLOOKUP($B44,'International Data'!$A$5:$V$409,'Return on Capital Employed'!I$2,FALSE)</f>
        <v>277</v>
      </c>
      <c r="J44" s="30">
        <f>VLOOKUP($B44,'International Data'!$A$5:$V$409,'Return on Capital Employed'!J$2,FALSE)</f>
        <v>133</v>
      </c>
      <c r="K44" s="30">
        <f>VLOOKUP($B44,'International Data'!$A$5:$V$409,'Return on Capital Employed'!K$2,FALSE)</f>
        <v>679</v>
      </c>
      <c r="L44" s="30">
        <f>VLOOKUP($B44,'International Data'!$A$5:$V$409,'Return on Capital Employed'!L$2,FALSE)</f>
        <v>637</v>
      </c>
      <c r="M44" s="30">
        <f>VLOOKUP($B44,'International Data'!$A$5:$V$409,'Return on Capital Employed'!M$2,FALSE)</f>
        <v>598.46</v>
      </c>
      <c r="N44" s="30">
        <f>VLOOKUP($B44,'International Data'!$A$5:$V$409,'Return on Capital Employed'!N$2,FALSE)</f>
        <v>140.66</v>
      </c>
      <c r="O44" s="30">
        <f>VLOOKUP($B44,'International Data'!$A$5:$V$409,'Return on Capital Employed'!O$2,FALSE)</f>
        <v>240.24</v>
      </c>
      <c r="P44" s="30">
        <f>VLOOKUP($B44,'International Data'!$A$5:$V$409,'Return on Capital Employed'!P$2,FALSE)</f>
        <v>232.7</v>
      </c>
      <c r="Q44" s="30">
        <f>VLOOKUP($B44,'International Data'!$A$5:$V$409,'Return on Capital Employed'!Q$2,FALSE)</f>
        <v>193.51999999999998</v>
      </c>
      <c r="R44" s="30">
        <f>VLOOKUP($B44,'International Data'!$A$5:$V$409,'Return on Capital Employed'!R$2,FALSE)</f>
        <v>218.155</v>
      </c>
      <c r="S44" s="30">
        <f>VLOOKUP($B44,'International Data'!$A$5:$V$409,'Return on Capital Employed'!S$2,FALSE)</f>
        <v>580.38</v>
      </c>
      <c r="T44" s="30">
        <f>VLOOKUP($B44,'International Data'!$A$5:$V$409,'Return on Capital Employed'!T$2,FALSE)</f>
        <v>106.6</v>
      </c>
      <c r="U44" s="30">
        <f>VLOOKUP($B44,'International Data'!$A$5:$V$409,'Return on Capital Employed'!U$2,FALSE)</f>
        <v>618</v>
      </c>
      <c r="V44" s="30">
        <f>VLOOKUP($B44,'International Data'!$A$5:$V$409,'Return on Capital Employed'!V$2,FALSE)</f>
        <v>983.8</v>
      </c>
      <c r="W44" s="30">
        <f>VLOOKUP($B44,'International Data'!$A$5:$V$409,'Return on Capital Employed'!W$2,FALSE)</f>
        <v>941.4</v>
      </c>
      <c r="X44" s="30">
        <f>VLOOKUP($B44,'International Data'!$A$5:$V$409,'Return on Capital Employed'!X$2,FALSE)</f>
        <v>806.8</v>
      </c>
    </row>
    <row r="45" spans="1:24" x14ac:dyDescent="0.25">
      <c r="A45" s="33"/>
      <c r="B45" s="33" t="str">
        <f t="shared" si="0"/>
        <v>NESTE FH EquityROACE</v>
      </c>
      <c r="C45" s="33" t="s">
        <v>105</v>
      </c>
      <c r="D45" s="33" t="s">
        <v>307</v>
      </c>
      <c r="F45" s="34"/>
      <c r="G45" s="34">
        <f t="shared" ref="G45:X45" si="16">IF(F43=0,IFERROR(G44/G43,),IFERROR(G44/AVERAGE(F43:G43),))</f>
        <v>0</v>
      </c>
      <c r="H45" s="34">
        <f t="shared" si="16"/>
        <v>0.12812248186946013</v>
      </c>
      <c r="I45" s="34">
        <f t="shared" si="16"/>
        <v>0.13378411011832891</v>
      </c>
      <c r="J45" s="34">
        <f t="shared" si="16"/>
        <v>7.382736608381904E-2</v>
      </c>
      <c r="K45" s="34">
        <f t="shared" si="16"/>
        <v>0.30703142663350669</v>
      </c>
      <c r="L45" s="34">
        <f t="shared" si="16"/>
        <v>0.23410510841602353</v>
      </c>
      <c r="M45" s="34">
        <f t="shared" si="16"/>
        <v>0.18745810493343776</v>
      </c>
      <c r="N45" s="34">
        <f t="shared" si="16"/>
        <v>4.0836115546523444E-2</v>
      </c>
      <c r="O45" s="34">
        <f t="shared" si="16"/>
        <v>5.9568559385073147E-2</v>
      </c>
      <c r="P45" s="34">
        <f t="shared" si="16"/>
        <v>4.8438800999167357E-2</v>
      </c>
      <c r="Q45" s="34">
        <f t="shared" si="16"/>
        <v>3.7800566461568506E-2</v>
      </c>
      <c r="R45" s="34">
        <f t="shared" si="16"/>
        <v>4.130159030670201E-2</v>
      </c>
      <c r="S45" s="34">
        <f t="shared" si="16"/>
        <v>0.11146149414250048</v>
      </c>
      <c r="T45" s="34">
        <f t="shared" si="16"/>
        <v>2.1332799679807883E-2</v>
      </c>
      <c r="U45" s="34">
        <f t="shared" si="16"/>
        <v>0.11973263586166812</v>
      </c>
      <c r="V45" s="34">
        <f t="shared" si="16"/>
        <v>0.1777416440831075</v>
      </c>
      <c r="W45" s="34">
        <f t="shared" si="16"/>
        <v>0.16154440154440153</v>
      </c>
      <c r="X45" s="34">
        <f t="shared" si="16"/>
        <v>0.13185160974015361</v>
      </c>
    </row>
    <row r="46" spans="1:24" x14ac:dyDescent="0.25">
      <c r="A46" s="33"/>
      <c r="B46" s="33" t="str">
        <f t="shared" si="0"/>
        <v>REP SM EquityCapital Employed</v>
      </c>
      <c r="C46" s="33" t="s">
        <v>108</v>
      </c>
      <c r="D46" s="33" t="s">
        <v>277</v>
      </c>
      <c r="F46" s="30"/>
      <c r="G46" s="30">
        <f>VLOOKUP($B46,'International Data'!$A$5:$V$409,'Return on Capital Employed'!G$2,FALSE)</f>
        <v>33852</v>
      </c>
      <c r="H46" s="30">
        <f>VLOOKUP($B46,'International Data'!$A$5:$V$409,'Return on Capital Employed'!H$2,FALSE)</f>
        <v>26195</v>
      </c>
      <c r="I46" s="30">
        <f>VLOOKUP($B46,'International Data'!$A$5:$V$409,'Return on Capital Employed'!I$2,FALSE)</f>
        <v>25352</v>
      </c>
      <c r="J46" s="30">
        <f>VLOOKUP($B46,'International Data'!$A$5:$V$409,'Return on Capital Employed'!J$2,FALSE)</f>
        <v>27319</v>
      </c>
      <c r="K46" s="30">
        <f>VLOOKUP($B46,'International Data'!$A$5:$V$409,'Return on Capital Employed'!K$2,FALSE)</f>
        <v>30700</v>
      </c>
      <c r="L46" s="30">
        <f>VLOOKUP($B46,'International Data'!$A$5:$V$409,'Return on Capital Employed'!L$2,FALSE)</f>
        <v>31704</v>
      </c>
      <c r="M46" s="30">
        <f>VLOOKUP($B46,'International Data'!$A$5:$V$409,'Return on Capital Employed'!M$2,FALSE)</f>
        <v>32501</v>
      </c>
      <c r="N46" s="30">
        <f>VLOOKUP($B46,'International Data'!$A$5:$V$409,'Return on Capital Employed'!N$2,FALSE)</f>
        <v>35217</v>
      </c>
      <c r="O46" s="30">
        <f>VLOOKUP($B46,'International Data'!$A$5:$V$409,'Return on Capital Employed'!O$2,FALSE)</f>
        <v>44962</v>
      </c>
      <c r="P46" s="30">
        <f>VLOOKUP($B46,'International Data'!$A$5:$V$409,'Return on Capital Employed'!P$2,FALSE)</f>
        <v>51688</v>
      </c>
      <c r="Q46" s="30">
        <f>VLOOKUP($B46,'International Data'!$A$5:$V$409,'Return on Capital Employed'!Q$2,FALSE)</f>
        <v>54333</v>
      </c>
      <c r="R46" s="30">
        <f>VLOOKUP($B46,'International Data'!$A$5:$V$409,'Return on Capital Employed'!R$2,FALSE)</f>
        <v>52877</v>
      </c>
      <c r="S46" s="30">
        <f>VLOOKUP($B46,'International Data'!$A$5:$V$409,'Return on Capital Employed'!S$2,FALSE)</f>
        <v>47615</v>
      </c>
      <c r="T46" s="30">
        <f>VLOOKUP($B46,'International Data'!$A$5:$V$409,'Return on Capital Employed'!T$2,FALSE)</f>
        <v>45276</v>
      </c>
      <c r="U46" s="30">
        <f>VLOOKUP($B46,'International Data'!$A$5:$V$409,'Return on Capital Employed'!U$2,FALSE)</f>
        <v>52831</v>
      </c>
      <c r="V46" s="30">
        <f>VLOOKUP($B46,'International Data'!$A$5:$V$409,'Return on Capital Employed'!V$2,FALSE)</f>
        <v>54090</v>
      </c>
      <c r="W46" s="30">
        <f>VLOOKUP($B46,'International Data'!$A$5:$V$409,'Return on Capital Employed'!W$2,FALSE)</f>
        <v>49431</v>
      </c>
      <c r="X46" s="30">
        <f>VLOOKUP($B46,'International Data'!$A$5:$V$409,'Return on Capital Employed'!X$2,FALSE)</f>
        <v>49393</v>
      </c>
    </row>
    <row r="47" spans="1:24" x14ac:dyDescent="0.25">
      <c r="A47" s="33"/>
      <c r="B47" s="33" t="str">
        <f t="shared" si="0"/>
        <v>REP SM EquityNPAT + IS after tax</v>
      </c>
      <c r="C47" s="33" t="s">
        <v>108</v>
      </c>
      <c r="D47" s="33" t="s">
        <v>291</v>
      </c>
      <c r="F47" s="30"/>
      <c r="G47" s="30">
        <f>VLOOKUP($B47,'International Data'!$A$5:$V$409,'Return on Capital Employed'!G$2,FALSE)</f>
        <v>2644.0030999999999</v>
      </c>
      <c r="H47" s="30">
        <f>VLOOKUP($B47,'International Data'!$A$5:$V$409,'Return on Capital Employed'!H$2,FALSE)</f>
        <v>3334</v>
      </c>
      <c r="I47" s="30">
        <f>VLOOKUP($B47,'International Data'!$A$5:$V$409,'Return on Capital Employed'!I$2,FALSE)</f>
        <v>2879</v>
      </c>
      <c r="J47" s="30">
        <f>VLOOKUP($B47,'International Data'!$A$5:$V$409,'Return on Capital Employed'!J$2,FALSE)</f>
        <v>2794</v>
      </c>
      <c r="K47" s="30">
        <f>VLOOKUP($B47,'International Data'!$A$5:$V$409,'Return on Capital Employed'!K$2,FALSE)</f>
        <v>3514</v>
      </c>
      <c r="L47" s="30">
        <f>VLOOKUP($B47,'International Data'!$A$5:$V$409,'Return on Capital Employed'!L$2,FALSE)</f>
        <v>3468</v>
      </c>
      <c r="M47" s="30">
        <f>VLOOKUP($B47,'International Data'!$A$5:$V$409,'Return on Capital Employed'!M$2,FALSE)</f>
        <v>3490</v>
      </c>
      <c r="N47" s="30">
        <f>VLOOKUP($B47,'International Data'!$A$5:$V$409,'Return on Capital Employed'!N$2,FALSE)</f>
        <v>2854.6</v>
      </c>
      <c r="O47" s="30">
        <f>VLOOKUP($B47,'International Data'!$A$5:$V$409,'Return on Capital Employed'!O$2,FALSE)</f>
        <v>1900.6</v>
      </c>
      <c r="P47" s="30">
        <f>VLOOKUP($B47,'International Data'!$A$5:$V$409,'Return on Capital Employed'!P$2,FALSE)</f>
        <v>5048.6000000000004</v>
      </c>
      <c r="Q47" s="30">
        <f>VLOOKUP($B47,'International Data'!$A$5:$V$409,'Return on Capital Employed'!Q$2,FALSE)</f>
        <v>2476.5</v>
      </c>
      <c r="R47" s="30">
        <f>VLOOKUP($B47,'International Data'!$A$5:$V$409,'Return on Capital Employed'!R$2,FALSE)</f>
        <v>2458.3000000000002</v>
      </c>
      <c r="S47" s="30">
        <f>VLOOKUP($B47,'International Data'!$A$5:$V$409,'Return on Capital Employed'!S$2,FALSE)</f>
        <v>425.29999999999995</v>
      </c>
      <c r="T47" s="30">
        <f>VLOOKUP($B47,'International Data'!$A$5:$V$409,'Return on Capital Employed'!T$2,FALSE)</f>
        <v>1766.7</v>
      </c>
      <c r="U47" s="30">
        <f>VLOOKUP($B47,'International Data'!$A$5:$V$409,'Return on Capital Employed'!U$2,FALSE)</f>
        <v>-1109.28</v>
      </c>
      <c r="V47" s="30">
        <f>VLOOKUP($B47,'International Data'!$A$5:$V$409,'Return on Capital Employed'!V$2,FALSE)</f>
        <v>2000.75</v>
      </c>
      <c r="W47" s="30">
        <f>VLOOKUP($B47,'International Data'!$A$5:$V$409,'Return on Capital Employed'!W$2,FALSE)</f>
        <v>2337</v>
      </c>
      <c r="X47" s="30">
        <f>VLOOKUP($B47,'International Data'!$A$5:$V$409,'Return on Capital Employed'!X$2,FALSE)</f>
        <v>2513.5</v>
      </c>
    </row>
    <row r="48" spans="1:24" x14ac:dyDescent="0.25">
      <c r="B48" s="33" t="str">
        <f t="shared" si="0"/>
        <v>REP SM EquityROACE</v>
      </c>
      <c r="C48" s="33" t="s">
        <v>108</v>
      </c>
      <c r="D48" s="33" t="s">
        <v>307</v>
      </c>
      <c r="F48" s="34"/>
      <c r="G48" s="34">
        <f t="shared" ref="G48:X48" si="17">IF(F46=0,IFERROR(G47/G46,),IFERROR(G47/AVERAGE(F46:G46),))</f>
        <v>7.8104782583008389E-2</v>
      </c>
      <c r="H48" s="34">
        <f t="shared" si="17"/>
        <v>0.11104634702816127</v>
      </c>
      <c r="I48" s="34">
        <f t="shared" si="17"/>
        <v>0.11170388189419365</v>
      </c>
      <c r="J48" s="34">
        <f t="shared" si="17"/>
        <v>0.10609253669001918</v>
      </c>
      <c r="K48" s="34">
        <f t="shared" si="17"/>
        <v>0.12113273238077181</v>
      </c>
      <c r="L48" s="34">
        <f t="shared" si="17"/>
        <v>0.11114672136401513</v>
      </c>
      <c r="M48" s="34">
        <f t="shared" si="17"/>
        <v>0.10871427458920645</v>
      </c>
      <c r="N48" s="34">
        <f t="shared" si="17"/>
        <v>8.4308455654331191E-2</v>
      </c>
      <c r="O48" s="34">
        <f t="shared" si="17"/>
        <v>4.7408922535826084E-2</v>
      </c>
      <c r="P48" s="34">
        <f t="shared" si="17"/>
        <v>0.10447180548370409</v>
      </c>
      <c r="Q48" s="34">
        <f t="shared" si="17"/>
        <v>4.6717159807962573E-2</v>
      </c>
      <c r="R48" s="34">
        <f t="shared" si="17"/>
        <v>4.5859528029101766E-2</v>
      </c>
      <c r="S48" s="34">
        <f t="shared" si="17"/>
        <v>8.4643553715718651E-3</v>
      </c>
      <c r="T48" s="34">
        <f t="shared" si="17"/>
        <v>3.8038130712340273E-2</v>
      </c>
      <c r="U48" s="34">
        <f t="shared" si="17"/>
        <v>-2.261367690378872E-2</v>
      </c>
      <c r="V48" s="34">
        <f t="shared" si="17"/>
        <v>3.7424827676508822E-2</v>
      </c>
      <c r="W48" s="34">
        <f t="shared" si="17"/>
        <v>4.5150259367664529E-2</v>
      </c>
      <c r="X48" s="34">
        <f t="shared" si="17"/>
        <v>5.0868210151380232E-2</v>
      </c>
    </row>
    <row r="49" spans="2:24" x14ac:dyDescent="0.25">
      <c r="B49" s="33" t="str">
        <f t="shared" si="0"/>
        <v>CTX AU EquityCapital Employed</v>
      </c>
      <c r="C49" s="33" t="s">
        <v>7</v>
      </c>
      <c r="D49" s="33" t="s">
        <v>277</v>
      </c>
      <c r="F49" s="30"/>
      <c r="G49" s="30">
        <f>VLOOKUP($B49,'International Data'!$A$5:$V$409,'Return on Capital Employed'!G$2,FALSE)</f>
        <v>2261.1880999999998</v>
      </c>
      <c r="H49" s="30">
        <f>VLOOKUP($B49,'International Data'!$A$5:$V$409,'Return on Capital Employed'!H$2,FALSE)</f>
        <v>2183.7400999999995</v>
      </c>
      <c r="I49" s="30">
        <f>VLOOKUP($B49,'International Data'!$A$5:$V$409,'Return on Capital Employed'!I$2,FALSE)</f>
        <v>2198.5770000000002</v>
      </c>
      <c r="J49" s="30">
        <f>VLOOKUP($B49,'International Data'!$A$5:$V$409,'Return on Capital Employed'!J$2,FALSE)</f>
        <v>2438.7759999999998</v>
      </c>
      <c r="K49" s="30">
        <f>VLOOKUP($B49,'International Data'!$A$5:$V$409,'Return on Capital Employed'!K$2,FALSE)</f>
        <v>2834.06</v>
      </c>
      <c r="L49" s="30">
        <f>VLOOKUP($B49,'International Data'!$A$5:$V$409,'Return on Capital Employed'!L$2,FALSE)</f>
        <v>3228.4480000000003</v>
      </c>
      <c r="M49" s="30">
        <f>VLOOKUP($B49,'International Data'!$A$5:$V$409,'Return on Capital Employed'!M$2,FALSE)</f>
        <v>3719.2979999999998</v>
      </c>
      <c r="N49" s="30">
        <f>VLOOKUP($B49,'International Data'!$A$5:$V$409,'Return on Capital Employed'!N$2,FALSE)</f>
        <v>3751.2319999999995</v>
      </c>
      <c r="O49" s="30">
        <f>VLOOKUP($B49,'International Data'!$A$5:$V$409,'Return on Capital Employed'!O$2,FALSE)</f>
        <v>3800.3150000000005</v>
      </c>
      <c r="P49" s="30">
        <f>VLOOKUP($B49,'International Data'!$A$5:$V$409,'Return on Capital Employed'!P$2,FALSE)</f>
        <v>4007.7390000000005</v>
      </c>
      <c r="Q49" s="30">
        <f>VLOOKUP($B49,'International Data'!$A$5:$V$409,'Return on Capital Employed'!Q$2,FALSE)</f>
        <v>3218.0650000000001</v>
      </c>
      <c r="R49" s="30">
        <f>VLOOKUP($B49,'International Data'!$A$5:$V$409,'Return on Capital Employed'!R$2,FALSE)</f>
        <v>3940.53</v>
      </c>
      <c r="S49" s="30">
        <f>VLOOKUP($B49,'International Data'!$A$5:$V$409,'Return on Capital Employed'!S$2,FALSE)</f>
        <v>4178.3230000000003</v>
      </c>
      <c r="T49" s="30">
        <f>VLOOKUP($B49,'International Data'!$A$5:$V$409,'Return on Capital Employed'!T$2,FALSE)</f>
        <v>3753.4139999999993</v>
      </c>
      <c r="U49" s="30">
        <f>VLOOKUP($B49,'International Data'!$A$5:$V$409,'Return on Capital Employed'!U$2,FALSE)</f>
        <v>4011.26</v>
      </c>
      <c r="V49" s="30">
        <f>VLOOKUP($B49,'International Data'!$A$5:$V$409,'Return on Capital Employed'!V$2,FALSE)</f>
        <v>3925.7240000000002</v>
      </c>
      <c r="W49" s="30">
        <f>VLOOKUP($B49,'International Data'!$A$5:$V$409,'Return on Capital Employed'!W$2,FALSE)</f>
        <v>4122.786000000001</v>
      </c>
      <c r="X49" s="30">
        <f>VLOOKUP($B49,'International Data'!$A$5:$V$409,'Return on Capital Employed'!X$2,FALSE)</f>
        <v>4531.7650000000003</v>
      </c>
    </row>
    <row r="50" spans="2:24" x14ac:dyDescent="0.25">
      <c r="B50" s="33" t="str">
        <f t="shared" si="0"/>
        <v>CTX AU EquityNPAT + IS after tax</v>
      </c>
      <c r="C50" s="33" t="s">
        <v>7</v>
      </c>
      <c r="D50" s="33" t="s">
        <v>291</v>
      </c>
      <c r="F50" s="30"/>
      <c r="G50" s="30">
        <f>VLOOKUP($B50,'International Data'!$A$5:$V$409,'Return on Capital Employed'!G$2,FALSE)</f>
        <v>-95.906000000000006</v>
      </c>
      <c r="H50" s="30">
        <f>VLOOKUP($B50,'International Data'!$A$5:$V$409,'Return on Capital Employed'!H$2,FALSE)</f>
        <v>290.73099999999999</v>
      </c>
      <c r="I50" s="30">
        <f>VLOOKUP($B50,'International Data'!$A$5:$V$409,'Return on Capital Employed'!I$2,FALSE)</f>
        <v>258.94</v>
      </c>
      <c r="J50" s="30">
        <f>VLOOKUP($B50,'International Data'!$A$5:$V$409,'Return on Capital Employed'!J$2,FALSE)</f>
        <v>542.79399999999998</v>
      </c>
      <c r="K50" s="30">
        <f>VLOOKUP($B50,'International Data'!$A$5:$V$409,'Return on Capital Employed'!K$2,FALSE)</f>
        <v>609.88589999999999</v>
      </c>
      <c r="L50" s="30">
        <f>VLOOKUP($B50,'International Data'!$A$5:$V$409,'Return on Capital Employed'!L$2,FALSE)</f>
        <v>498.11930000000001</v>
      </c>
      <c r="M50" s="30">
        <f>VLOOKUP($B50,'International Data'!$A$5:$V$409,'Return on Capital Employed'!M$2,FALSE)</f>
        <v>673.92020000000002</v>
      </c>
      <c r="N50" s="30">
        <f>VLOOKUP($B50,'International Data'!$A$5:$V$409,'Return on Capital Employed'!N$2,FALSE)</f>
        <v>73.907199999999989</v>
      </c>
      <c r="O50" s="30">
        <f>VLOOKUP($B50,'International Data'!$A$5:$V$409,'Return on Capital Employed'!O$2,FALSE)</f>
        <v>339.61239999999998</v>
      </c>
      <c r="P50" s="30">
        <f>VLOOKUP($B50,'International Data'!$A$5:$V$409,'Return on Capital Employed'!P$2,FALSE)</f>
        <v>356.36059999999998</v>
      </c>
      <c r="Q50" s="30">
        <f>VLOOKUP($B50,'International Data'!$A$5:$V$409,'Return on Capital Employed'!Q$2,FALSE)</f>
        <v>-666.93529999999998</v>
      </c>
      <c r="R50" s="30">
        <f>VLOOKUP($B50,'International Data'!$A$5:$V$409,'Return on Capital Employed'!R$2,FALSE)</f>
        <v>117.7127</v>
      </c>
      <c r="S50" s="30">
        <f>VLOOKUP($B50,'International Data'!$A$5:$V$409,'Return on Capital Employed'!S$2,FALSE)</f>
        <v>591.95839999999998</v>
      </c>
      <c r="T50" s="30">
        <f>VLOOKUP($B50,'International Data'!$A$5:$V$409,'Return on Capital Employed'!T$2,FALSE)</f>
        <v>84.941399999999987</v>
      </c>
      <c r="U50" s="30">
        <f>VLOOKUP($B50,'International Data'!$A$5:$V$409,'Return on Capital Employed'!U$2,FALSE)</f>
        <v>564.04879999999991</v>
      </c>
      <c r="V50" s="30">
        <f>VLOOKUP($B50,'International Data'!$A$5:$V$409,'Return on Capital Employed'!V$2,FALSE)</f>
        <v>651.76010000000008</v>
      </c>
      <c r="W50" s="30">
        <f>VLOOKUP($B50,'International Data'!$A$5:$V$409,'Return on Capital Employed'!W$2,FALSE)</f>
        <v>656.47620000000006</v>
      </c>
      <c r="X50" s="30">
        <f>VLOOKUP($B50,'International Data'!$A$5:$V$409,'Return on Capital Employed'!X$2,FALSE)</f>
        <v>597.16110000000003</v>
      </c>
    </row>
    <row r="51" spans="2:24" x14ac:dyDescent="0.25">
      <c r="B51" s="33" t="str">
        <f t="shared" si="0"/>
        <v>CTX AU EquityROACE</v>
      </c>
      <c r="C51" s="33" t="s">
        <v>7</v>
      </c>
      <c r="D51" s="33" t="s">
        <v>307</v>
      </c>
      <c r="F51" s="34"/>
      <c r="G51" s="34">
        <f t="shared" ref="G51:X51" si="18">IF(F49=0,IFERROR(G50/G49,),IFERROR(G50/AVERAGE(F49:G49),))</f>
        <v>-4.2413985815686901E-2</v>
      </c>
      <c r="H51" s="34">
        <f t="shared" si="18"/>
        <v>0.13081471147272977</v>
      </c>
      <c r="I51" s="34">
        <f t="shared" si="18"/>
        <v>0.1181749262279537</v>
      </c>
      <c r="J51" s="34">
        <f t="shared" si="18"/>
        <v>0.23409647702040365</v>
      </c>
      <c r="K51" s="34">
        <f t="shared" si="18"/>
        <v>0.2313312608243458</v>
      </c>
      <c r="L51" s="34">
        <f t="shared" si="18"/>
        <v>0.16432779964991387</v>
      </c>
      <c r="M51" s="34">
        <f t="shared" si="18"/>
        <v>0.19399678687159835</v>
      </c>
      <c r="N51" s="34">
        <f t="shared" si="18"/>
        <v>1.9786333767483698E-2</v>
      </c>
      <c r="O51" s="34">
        <f t="shared" si="18"/>
        <v>8.9945119854249717E-2</v>
      </c>
      <c r="P51" s="34">
        <f t="shared" si="18"/>
        <v>9.1280260100660149E-2</v>
      </c>
      <c r="Q51" s="34">
        <f t="shared" si="18"/>
        <v>-0.1845982260243981</v>
      </c>
      <c r="R51" s="34">
        <f t="shared" si="18"/>
        <v>3.2887095861687941E-2</v>
      </c>
      <c r="S51" s="34">
        <f t="shared" si="18"/>
        <v>0.14582315999562989</v>
      </c>
      <c r="T51" s="34">
        <f t="shared" si="18"/>
        <v>2.1418108038630125E-2</v>
      </c>
      <c r="U51" s="34">
        <f t="shared" si="18"/>
        <v>0.14528589352238097</v>
      </c>
      <c r="V51" s="34">
        <f t="shared" si="18"/>
        <v>0.16423369380611075</v>
      </c>
      <c r="W51" s="34">
        <f t="shared" si="18"/>
        <v>0.16312987124324874</v>
      </c>
      <c r="X51" s="34">
        <f t="shared" si="18"/>
        <v>0.13799932544160867</v>
      </c>
    </row>
    <row r="52" spans="2:24" x14ac:dyDescent="0.25">
      <c r="B52" s="33" t="str">
        <f t="shared" si="0"/>
        <v>PKI CN EquityCapital Employed</v>
      </c>
      <c r="C52" s="33" t="s">
        <v>115</v>
      </c>
      <c r="D52" s="33" t="s">
        <v>277</v>
      </c>
      <c r="F52" s="30"/>
      <c r="G52" s="30">
        <f>VLOOKUP($B52,'International Data'!$A$5:$V$409,'Return on Capital Employed'!G$2,FALSE)</f>
        <v>88.063000000000017</v>
      </c>
      <c r="H52" s="30">
        <f>VLOOKUP($B52,'International Data'!$A$5:$V$409,'Return on Capital Employed'!H$2,FALSE)</f>
        <v>97.365000000000009</v>
      </c>
      <c r="I52" s="30">
        <f>VLOOKUP($B52,'International Data'!$A$5:$V$409,'Return on Capital Employed'!I$2,FALSE)</f>
        <v>89.759000000000015</v>
      </c>
      <c r="J52" s="30">
        <f>VLOOKUP($B52,'International Data'!$A$5:$V$409,'Return on Capital Employed'!J$2,FALSE)</f>
        <v>73.398999999999987</v>
      </c>
      <c r="K52" s="30">
        <f>VLOOKUP($B52,'International Data'!$A$5:$V$409,'Return on Capital Employed'!K$2,FALSE)</f>
        <v>75.167000000000002</v>
      </c>
      <c r="L52" s="30">
        <f>VLOOKUP($B52,'International Data'!$A$5:$V$409,'Return on Capital Employed'!L$2,FALSE)</f>
        <v>102.998</v>
      </c>
      <c r="M52" s="30">
        <f>VLOOKUP($B52,'International Data'!$A$5:$V$409,'Return on Capital Employed'!M$2,FALSE)</f>
        <v>232.92099999999999</v>
      </c>
      <c r="N52" s="30">
        <f>VLOOKUP($B52,'International Data'!$A$5:$V$409,'Return on Capital Employed'!N$2,FALSE)</f>
        <v>269.83800000000002</v>
      </c>
      <c r="O52" s="30">
        <f>VLOOKUP($B52,'International Data'!$A$5:$V$409,'Return on Capital Employed'!O$2,FALSE)</f>
        <v>329.29399999999998</v>
      </c>
      <c r="P52" s="30">
        <f>VLOOKUP($B52,'International Data'!$A$5:$V$409,'Return on Capital Employed'!P$2,FALSE)</f>
        <v>568.81500000000005</v>
      </c>
      <c r="Q52" s="30">
        <f>VLOOKUP($B52,'International Data'!$A$5:$V$409,'Return on Capital Employed'!Q$2,FALSE)</f>
        <v>607.94199999999989</v>
      </c>
      <c r="R52" s="30">
        <f>VLOOKUP($B52,'International Data'!$A$5:$V$409,'Return on Capital Employed'!R$2,FALSE)</f>
        <v>603.37299999999993</v>
      </c>
      <c r="S52" s="30">
        <f>VLOOKUP($B52,'International Data'!$A$5:$V$409,'Return on Capital Employed'!S$2,FALSE)</f>
        <v>640.23</v>
      </c>
      <c r="T52" s="30">
        <f>VLOOKUP($B52,'International Data'!$A$5:$V$409,'Return on Capital Employed'!T$2,FALSE)</f>
        <v>949.726</v>
      </c>
      <c r="U52" s="30">
        <f>VLOOKUP($B52,'International Data'!$A$5:$V$409,'Return on Capital Employed'!U$2,FALSE)</f>
        <v>890.048</v>
      </c>
      <c r="V52" s="30">
        <f>VLOOKUP($B52,'International Data'!$A$5:$V$409,'Return on Capital Employed'!V$2,FALSE)</f>
        <v>1233.5</v>
      </c>
      <c r="W52" s="30">
        <f>VLOOKUP($B52,'International Data'!$A$5:$V$409,'Return on Capital Employed'!W$2,FALSE)</f>
        <v>2897</v>
      </c>
      <c r="X52" s="30">
        <f>VLOOKUP($B52,'International Data'!$A$5:$V$409,'Return on Capital Employed'!X$2,FALSE)</f>
        <v>3250</v>
      </c>
    </row>
    <row r="53" spans="2:24" x14ac:dyDescent="0.25">
      <c r="B53" s="33" t="str">
        <f t="shared" si="0"/>
        <v>PKI CN EquityNPAT + IS after tax</v>
      </c>
      <c r="C53" s="33" t="s">
        <v>115</v>
      </c>
      <c r="D53" s="33" t="s">
        <v>291</v>
      </c>
      <c r="F53" s="30"/>
      <c r="G53" s="30">
        <f>VLOOKUP($B53,'International Data'!$A$5:$V$409,'Return on Capital Employed'!G$2,FALSE)</f>
        <v>7.9430000000000005</v>
      </c>
      <c r="H53" s="30">
        <f>VLOOKUP($B53,'International Data'!$A$5:$V$409,'Return on Capital Employed'!H$2,FALSE)</f>
        <v>12.683999999999999</v>
      </c>
      <c r="I53" s="30">
        <f>VLOOKUP($B53,'International Data'!$A$5:$V$409,'Return on Capital Employed'!I$2,FALSE)</f>
        <v>21.187999999999999</v>
      </c>
      <c r="J53" s="30">
        <f>VLOOKUP($B53,'International Data'!$A$5:$V$409,'Return on Capital Employed'!J$2,FALSE)</f>
        <v>4.6980000000000004</v>
      </c>
      <c r="K53" s="30">
        <f>VLOOKUP($B53,'International Data'!$A$5:$V$409,'Return on Capital Employed'!K$2,FALSE)</f>
        <v>25.842000000000002</v>
      </c>
      <c r="L53" s="30">
        <f>VLOOKUP($B53,'International Data'!$A$5:$V$409,'Return on Capital Employed'!L$2,FALSE)</f>
        <v>60.62</v>
      </c>
      <c r="M53" s="30">
        <f>VLOOKUP($B53,'International Data'!$A$5:$V$409,'Return on Capital Employed'!M$2,FALSE)</f>
        <v>82.412999999999997</v>
      </c>
      <c r="N53" s="30">
        <f>VLOOKUP($B53,'International Data'!$A$5:$V$409,'Return on Capital Employed'!N$2,FALSE)</f>
        <v>47.553615000000001</v>
      </c>
      <c r="O53" s="30">
        <f>VLOOKUP($B53,'International Data'!$A$5:$V$409,'Return on Capital Employed'!O$2,FALSE)</f>
        <v>52.457839999999997</v>
      </c>
      <c r="P53" s="30">
        <f>VLOOKUP($B53,'International Data'!$A$5:$V$409,'Return on Capital Employed'!P$2,FALSE)</f>
        <v>43.688149999999993</v>
      </c>
      <c r="Q53" s="30">
        <f>VLOOKUP($B53,'International Data'!$A$5:$V$409,'Return on Capital Employed'!Q$2,FALSE)</f>
        <v>55.110999999999997</v>
      </c>
      <c r="R53" s="30">
        <f>VLOOKUP($B53,'International Data'!$A$5:$V$409,'Return on Capital Employed'!R$2,FALSE)</f>
        <v>90.731819999999999</v>
      </c>
      <c r="S53" s="30">
        <f>VLOOKUP($B53,'International Data'!$A$5:$V$409,'Return on Capital Employed'!S$2,FALSE)</f>
        <v>97.276119999999992</v>
      </c>
      <c r="T53" s="30">
        <f>VLOOKUP($B53,'International Data'!$A$5:$V$409,'Return on Capital Employed'!T$2,FALSE)</f>
        <v>61.228544999999997</v>
      </c>
      <c r="U53" s="30">
        <f>VLOOKUP($B53,'International Data'!$A$5:$V$409,'Return on Capital Employed'!U$2,FALSE)</f>
        <v>60.510179999999998</v>
      </c>
      <c r="V53" s="30">
        <f>VLOOKUP($B53,'International Data'!$A$5:$V$409,'Return on Capital Employed'!V$2,FALSE)</f>
        <v>70.867000000000004</v>
      </c>
      <c r="W53" s="30">
        <f>VLOOKUP($B53,'International Data'!$A$5:$V$409,'Return on Capital Employed'!W$2,FALSE)</f>
        <v>138.595</v>
      </c>
      <c r="X53" s="30">
        <f>VLOOKUP($B53,'International Data'!$A$5:$V$409,'Return on Capital Employed'!X$2,FALSE)</f>
        <v>300.815</v>
      </c>
    </row>
    <row r="54" spans="2:24" x14ac:dyDescent="0.25">
      <c r="B54" s="33" t="str">
        <f t="shared" si="0"/>
        <v>PKI CN EquityROACE</v>
      </c>
      <c r="C54" s="33" t="s">
        <v>115</v>
      </c>
      <c r="D54" s="33" t="s">
        <v>307</v>
      </c>
      <c r="F54" s="34"/>
      <c r="G54" s="34">
        <f t="shared" ref="G54:X54" si="19">IF(F52=0,IFERROR(G53/G52,),IFERROR(G53/AVERAGE(F52:G52),))</f>
        <v>9.0196790933763316E-2</v>
      </c>
      <c r="H54" s="34">
        <f t="shared" si="19"/>
        <v>0.13680781758957652</v>
      </c>
      <c r="I54" s="34">
        <f t="shared" si="19"/>
        <v>0.22645946003719455</v>
      </c>
      <c r="J54" s="34">
        <f t="shared" si="19"/>
        <v>5.7588349943000036E-2</v>
      </c>
      <c r="K54" s="34">
        <f t="shared" si="19"/>
        <v>0.34788578813456655</v>
      </c>
      <c r="L54" s="34">
        <f t="shared" si="19"/>
        <v>0.68049280161647896</v>
      </c>
      <c r="M54" s="34">
        <f t="shared" si="19"/>
        <v>0.49067185839443439</v>
      </c>
      <c r="N54" s="34">
        <f t="shared" si="19"/>
        <v>0.18917061653794362</v>
      </c>
      <c r="O54" s="34">
        <f t="shared" si="19"/>
        <v>0.17511279651228776</v>
      </c>
      <c r="P54" s="34">
        <f t="shared" si="19"/>
        <v>9.7289193182564682E-2</v>
      </c>
      <c r="Q54" s="34">
        <f t="shared" si="19"/>
        <v>9.3665897037366247E-2</v>
      </c>
      <c r="R54" s="34">
        <f t="shared" si="19"/>
        <v>0.14980714347630469</v>
      </c>
      <c r="S54" s="34">
        <f t="shared" si="19"/>
        <v>0.15644240163460524</v>
      </c>
      <c r="T54" s="34">
        <f t="shared" si="19"/>
        <v>7.7019169083924324E-2</v>
      </c>
      <c r="U54" s="34">
        <f t="shared" si="19"/>
        <v>6.5780014284363184E-2</v>
      </c>
      <c r="V54" s="34">
        <f t="shared" si="19"/>
        <v>6.674395869554163E-2</v>
      </c>
      <c r="W54" s="34">
        <f t="shared" si="19"/>
        <v>6.7108098293184842E-2</v>
      </c>
      <c r="X54" s="34">
        <f t="shared" si="19"/>
        <v>9.7873759557507725E-2</v>
      </c>
    </row>
    <row r="55" spans="2:24" x14ac:dyDescent="0.25">
      <c r="B55" s="33" t="str">
        <f t="shared" si="0"/>
        <v>PZOL IT EquityCapital Employed</v>
      </c>
      <c r="C55" s="33" t="s">
        <v>118</v>
      </c>
      <c r="D55" s="33" t="s">
        <v>277</v>
      </c>
      <c r="F55" s="30"/>
      <c r="G55" s="30">
        <f>VLOOKUP($B55,'International Data'!$A$5:$V$409,'Return on Capital Employed'!G$2,FALSE)</f>
        <v>0</v>
      </c>
      <c r="H55" s="30">
        <f>VLOOKUP($B55,'International Data'!$A$5:$V$409,'Return on Capital Employed'!H$2,FALSE)</f>
        <v>0</v>
      </c>
      <c r="I55" s="30">
        <f>VLOOKUP($B55,'International Data'!$A$5:$V$409,'Return on Capital Employed'!I$2,FALSE)</f>
        <v>0</v>
      </c>
      <c r="J55" s="30">
        <f>VLOOKUP($B55,'International Data'!$A$5:$V$409,'Return on Capital Employed'!J$2,FALSE)</f>
        <v>0</v>
      </c>
      <c r="K55" s="30">
        <f>VLOOKUP($B55,'International Data'!$A$5:$V$409,'Return on Capital Employed'!K$2,FALSE)</f>
        <v>875.74100000000055</v>
      </c>
      <c r="L55" s="30">
        <f>VLOOKUP($B55,'International Data'!$A$5:$V$409,'Return on Capital Employed'!L$2,FALSE)</f>
        <v>5883.3590000000004</v>
      </c>
      <c r="M55" s="30">
        <f>VLOOKUP($B55,'International Data'!$A$5:$V$409,'Return on Capital Employed'!M$2,FALSE)</f>
        <v>6930</v>
      </c>
      <c r="N55" s="30">
        <f>VLOOKUP($B55,'International Data'!$A$5:$V$409,'Return on Capital Employed'!N$2,FALSE)</f>
        <v>7293</v>
      </c>
      <c r="O55" s="30">
        <f>VLOOKUP($B55,'International Data'!$A$5:$V$409,'Return on Capital Employed'!O$2,FALSE)</f>
        <v>8604</v>
      </c>
      <c r="P55" s="30">
        <f>VLOOKUP($B55,'International Data'!$A$5:$V$409,'Return on Capital Employed'!P$2,FALSE)</f>
        <v>8751</v>
      </c>
      <c r="Q55" s="30">
        <f>VLOOKUP($B55,'International Data'!$A$5:$V$409,'Return on Capital Employed'!Q$2,FALSE)</f>
        <v>9478</v>
      </c>
      <c r="R55" s="30">
        <f>VLOOKUP($B55,'International Data'!$A$5:$V$409,'Return on Capital Employed'!R$2,FALSE)</f>
        <v>9609</v>
      </c>
      <c r="S55" s="30">
        <f>VLOOKUP($B55,'International Data'!$A$5:$V$409,'Return on Capital Employed'!S$2,FALSE)</f>
        <v>9362</v>
      </c>
      <c r="T55" s="30">
        <f>VLOOKUP($B55,'International Data'!$A$5:$V$409,'Return on Capital Employed'!T$2,FALSE)</f>
        <v>6849</v>
      </c>
      <c r="U55" s="30">
        <f>VLOOKUP($B55,'International Data'!$A$5:$V$409,'Return on Capital Employed'!U$2,FALSE)</f>
        <v>7640</v>
      </c>
      <c r="V55" s="30">
        <f>VLOOKUP($B55,'International Data'!$A$5:$V$409,'Return on Capital Employed'!V$2,FALSE)</f>
        <v>9049</v>
      </c>
      <c r="W55" s="30">
        <f>VLOOKUP($B55,'International Data'!$A$5:$V$409,'Return on Capital Employed'!W$2,FALSE)</f>
        <v>9808</v>
      </c>
      <c r="X55" s="30">
        <f>VLOOKUP($B55,'International Data'!$A$5:$V$409,'Return on Capital Employed'!X$2,FALSE)</f>
        <v>10388</v>
      </c>
    </row>
    <row r="56" spans="2:24" x14ac:dyDescent="0.25">
      <c r="B56" s="33" t="str">
        <f t="shared" si="0"/>
        <v>PZOL IT EquityNPAT + IS after tax</v>
      </c>
      <c r="C56" s="33" t="s">
        <v>118</v>
      </c>
      <c r="D56" s="33" t="s">
        <v>291</v>
      </c>
      <c r="F56" s="30"/>
      <c r="G56" s="30">
        <f>VLOOKUP($B56,'International Data'!$A$5:$V$409,'Return on Capital Employed'!G$2,FALSE)</f>
        <v>0</v>
      </c>
      <c r="H56" s="30">
        <f>VLOOKUP($B56,'International Data'!$A$5:$V$409,'Return on Capital Employed'!H$2,FALSE)</f>
        <v>0</v>
      </c>
      <c r="I56" s="30">
        <f>VLOOKUP($B56,'International Data'!$A$5:$V$409,'Return on Capital Employed'!I$2,FALSE)</f>
        <v>0</v>
      </c>
      <c r="J56" s="30">
        <f>VLOOKUP($B56,'International Data'!$A$5:$V$409,'Return on Capital Employed'!J$2,FALSE)</f>
        <v>0</v>
      </c>
      <c r="K56" s="30">
        <f>VLOOKUP($B56,'International Data'!$A$5:$V$409,'Return on Capital Employed'!K$2,FALSE)</f>
        <v>275.40600000000001</v>
      </c>
      <c r="L56" s="30">
        <f>VLOOKUP($B56,'International Data'!$A$5:$V$409,'Return on Capital Employed'!L$2,FALSE)</f>
        <v>275.03399999999999</v>
      </c>
      <c r="M56" s="30">
        <f>VLOOKUP($B56,'International Data'!$A$5:$V$409,'Return on Capital Employed'!M$2,FALSE)</f>
        <v>858</v>
      </c>
      <c r="N56" s="30">
        <f>VLOOKUP($B56,'International Data'!$A$5:$V$409,'Return on Capital Employed'!N$2,FALSE)</f>
        <v>887</v>
      </c>
      <c r="O56" s="30">
        <f>VLOOKUP($B56,'International Data'!$A$5:$V$409,'Return on Capital Employed'!O$2,FALSE)</f>
        <v>774.71900000000005</v>
      </c>
      <c r="P56" s="30">
        <f>VLOOKUP($B56,'International Data'!$A$5:$V$409,'Return on Capital Employed'!P$2,FALSE)</f>
        <v>509.47360000000003</v>
      </c>
      <c r="Q56" s="30">
        <f>VLOOKUP($B56,'International Data'!$A$5:$V$409,'Return on Capital Employed'!Q$2,FALSE)</f>
        <v>103.2062</v>
      </c>
      <c r="R56" s="30">
        <f>VLOOKUP($B56,'International Data'!$A$5:$V$409,'Return on Capital Employed'!R$2,FALSE)</f>
        <v>203.9468</v>
      </c>
      <c r="S56" s="30">
        <f>VLOOKUP($B56,'International Data'!$A$5:$V$409,'Return on Capital Employed'!S$2,FALSE)</f>
        <v>134.75</v>
      </c>
      <c r="T56" s="30">
        <f>VLOOKUP($B56,'International Data'!$A$5:$V$409,'Return on Capital Employed'!T$2,FALSE)</f>
        <v>515.98</v>
      </c>
      <c r="U56" s="30">
        <f>VLOOKUP($B56,'International Data'!$A$5:$V$409,'Return on Capital Employed'!U$2,FALSE)</f>
        <v>774.8</v>
      </c>
      <c r="V56" s="30">
        <f>VLOOKUP($B56,'International Data'!$A$5:$V$409,'Return on Capital Employed'!V$2,FALSE)</f>
        <v>605.75</v>
      </c>
      <c r="W56" s="30">
        <f>VLOOKUP($B56,'International Data'!$A$5:$V$409,'Return on Capital Employed'!W$2,FALSE)</f>
        <v>648.76</v>
      </c>
      <c r="X56" s="30">
        <f>VLOOKUP($B56,'International Data'!$A$5:$V$409,'Return on Capital Employed'!X$2,FALSE)</f>
        <v>495.71000000000004</v>
      </c>
    </row>
    <row r="57" spans="2:24" x14ac:dyDescent="0.25">
      <c r="B57" s="33" t="str">
        <f t="shared" si="0"/>
        <v>PZOL IT EquityROACE</v>
      </c>
      <c r="C57" s="33" t="s">
        <v>118</v>
      </c>
      <c r="D57" s="33" t="s">
        <v>307</v>
      </c>
      <c r="F57" s="34"/>
      <c r="G57" s="34">
        <f t="shared" ref="G57:X57" si="20">IF(F55=0,IFERROR(G56/G55,),IFERROR(G56/AVERAGE(F55:G55),))</f>
        <v>0</v>
      </c>
      <c r="H57" s="34">
        <f t="shared" si="20"/>
        <v>0</v>
      </c>
      <c r="I57" s="34">
        <f t="shared" si="20"/>
        <v>0</v>
      </c>
      <c r="J57" s="34">
        <f t="shared" si="20"/>
        <v>0</v>
      </c>
      <c r="K57" s="34">
        <f t="shared" si="20"/>
        <v>0.31448339177907603</v>
      </c>
      <c r="L57" s="34">
        <f t="shared" si="20"/>
        <v>8.13818407776183E-2</v>
      </c>
      <c r="M57" s="34">
        <f t="shared" si="20"/>
        <v>0.13392272861472154</v>
      </c>
      <c r="N57" s="34">
        <f t="shared" si="20"/>
        <v>0.12472755396189271</v>
      </c>
      <c r="O57" s="34">
        <f t="shared" si="20"/>
        <v>9.7467320878153116E-2</v>
      </c>
      <c r="P57" s="34">
        <f t="shared" si="20"/>
        <v>5.8712025352924233E-2</v>
      </c>
      <c r="Q57" s="34">
        <f t="shared" si="20"/>
        <v>1.1323298041582094E-2</v>
      </c>
      <c r="R57" s="34">
        <f t="shared" si="20"/>
        <v>2.1370231047309687E-2</v>
      </c>
      <c r="S57" s="34">
        <f t="shared" si="20"/>
        <v>1.4205893205418797E-2</v>
      </c>
      <c r="T57" s="34">
        <f t="shared" si="20"/>
        <v>6.3658009993214484E-2</v>
      </c>
      <c r="U57" s="34">
        <f t="shared" si="20"/>
        <v>0.10695010007591965</v>
      </c>
      <c r="V57" s="34">
        <f t="shared" si="20"/>
        <v>7.2592725747498352E-2</v>
      </c>
      <c r="W57" s="34">
        <f t="shared" si="20"/>
        <v>6.8808400063636851E-2</v>
      </c>
      <c r="X57" s="34">
        <f t="shared" si="20"/>
        <v>4.908991879580115E-2</v>
      </c>
    </row>
    <row r="58" spans="2:24" x14ac:dyDescent="0.25">
      <c r="B58" s="33" t="str">
        <f t="shared" si="0"/>
        <v>VEA AU EquityCapital Employed</v>
      </c>
      <c r="C58" s="33" t="s">
        <v>10</v>
      </c>
      <c r="D58" s="33" t="s">
        <v>277</v>
      </c>
      <c r="F58" s="30"/>
      <c r="G58" s="30">
        <f>VLOOKUP($B58,'International Data'!$A$5:$V$409,'Return on Capital Employed'!G$2,FALSE)</f>
        <v>0</v>
      </c>
      <c r="H58" s="30">
        <f>VLOOKUP($B58,'International Data'!$A$5:$V$409,'Return on Capital Employed'!H$2,FALSE)</f>
        <v>0</v>
      </c>
      <c r="I58" s="30">
        <f>VLOOKUP($B58,'International Data'!$A$5:$V$409,'Return on Capital Employed'!I$2,FALSE)</f>
        <v>0</v>
      </c>
      <c r="J58" s="30">
        <f>VLOOKUP($B58,'International Data'!$A$5:$V$409,'Return on Capital Employed'!J$2,FALSE)</f>
        <v>0</v>
      </c>
      <c r="K58" s="30">
        <f>VLOOKUP($B58,'International Data'!$A$5:$V$409,'Return on Capital Employed'!K$2,FALSE)</f>
        <v>0</v>
      </c>
      <c r="L58" s="30">
        <f>VLOOKUP($B58,'International Data'!$A$5:$V$409,'Return on Capital Employed'!L$2,FALSE)</f>
        <v>0</v>
      </c>
      <c r="M58" s="30">
        <f>VLOOKUP($B58,'International Data'!$A$5:$V$409,'Return on Capital Employed'!M$2,FALSE)</f>
        <v>0</v>
      </c>
      <c r="N58" s="30">
        <f>VLOOKUP($B58,'International Data'!$A$5:$V$409,'Return on Capital Employed'!N$2,FALSE)</f>
        <v>0</v>
      </c>
      <c r="O58" s="30">
        <f>VLOOKUP($B58,'International Data'!$A$5:$V$409,'Return on Capital Employed'!O$2,FALSE)</f>
        <v>0</v>
      </c>
      <c r="P58" s="30">
        <f>VLOOKUP($B58,'International Data'!$A$5:$V$409,'Return on Capital Employed'!P$2,FALSE)</f>
        <v>0</v>
      </c>
      <c r="Q58" s="30">
        <f>VLOOKUP($B58,'International Data'!$A$5:$V$409,'Return on Capital Employed'!Q$2,FALSE)</f>
        <v>0</v>
      </c>
      <c r="R58" s="30">
        <f>VLOOKUP($B58,'International Data'!$A$5:$V$409,'Return on Capital Employed'!R$2,FALSE)</f>
        <v>0</v>
      </c>
      <c r="S58" s="30">
        <f>VLOOKUP($B58,'International Data'!$A$5:$V$409,'Return on Capital Employed'!S$2,FALSE)</f>
        <v>0</v>
      </c>
      <c r="T58" s="30">
        <f>VLOOKUP($B58,'International Data'!$A$5:$V$409,'Return on Capital Employed'!T$2,FALSE)</f>
        <v>0</v>
      </c>
      <c r="U58" s="30">
        <f>VLOOKUP($B58,'International Data'!$A$5:$V$409,'Return on Capital Employed'!U$2,FALSE)</f>
        <v>2663.6</v>
      </c>
      <c r="V58" s="30">
        <f>VLOOKUP($B58,'International Data'!$A$5:$V$409,'Return on Capital Employed'!V$2,FALSE)</f>
        <v>2604.5000000000005</v>
      </c>
      <c r="W58" s="30">
        <f>VLOOKUP($B58,'International Data'!$A$5:$V$409,'Return on Capital Employed'!W$2,FALSE)</f>
        <v>2699.7</v>
      </c>
      <c r="X58" s="30">
        <f>VLOOKUP($B58,'International Data'!$A$5:$V$409,'Return on Capital Employed'!X$2,FALSE)</f>
        <v>2882.1000000000004</v>
      </c>
    </row>
    <row r="59" spans="2:24" x14ac:dyDescent="0.25">
      <c r="B59" s="33" t="str">
        <f t="shared" si="0"/>
        <v>VEA AU EquityNPAT + IS after tax</v>
      </c>
      <c r="C59" s="33" t="s">
        <v>10</v>
      </c>
      <c r="D59" s="33" t="s">
        <v>291</v>
      </c>
      <c r="F59" s="30"/>
      <c r="G59" s="30">
        <f>VLOOKUP($B59,'International Data'!$A$5:$V$409,'Return on Capital Employed'!G$2,FALSE)</f>
        <v>0</v>
      </c>
      <c r="H59" s="30">
        <f>VLOOKUP($B59,'International Data'!$A$5:$V$409,'Return on Capital Employed'!H$2,FALSE)</f>
        <v>0</v>
      </c>
      <c r="I59" s="30">
        <f>VLOOKUP($B59,'International Data'!$A$5:$V$409,'Return on Capital Employed'!I$2,FALSE)</f>
        <v>0</v>
      </c>
      <c r="J59" s="30">
        <f>VLOOKUP($B59,'International Data'!$A$5:$V$409,'Return on Capital Employed'!J$2,FALSE)</f>
        <v>0</v>
      </c>
      <c r="K59" s="30">
        <f>VLOOKUP($B59,'International Data'!$A$5:$V$409,'Return on Capital Employed'!K$2,FALSE)</f>
        <v>0</v>
      </c>
      <c r="L59" s="30">
        <f>VLOOKUP($B59,'International Data'!$A$5:$V$409,'Return on Capital Employed'!L$2,FALSE)</f>
        <v>0</v>
      </c>
      <c r="M59" s="30">
        <f>VLOOKUP($B59,'International Data'!$A$5:$V$409,'Return on Capital Employed'!M$2,FALSE)</f>
        <v>0</v>
      </c>
      <c r="N59" s="30">
        <f>VLOOKUP($B59,'International Data'!$A$5:$V$409,'Return on Capital Employed'!N$2,FALSE)</f>
        <v>0</v>
      </c>
      <c r="O59" s="30">
        <f>VLOOKUP($B59,'International Data'!$A$5:$V$409,'Return on Capital Employed'!O$2,FALSE)</f>
        <v>0</v>
      </c>
      <c r="P59" s="30">
        <f>VLOOKUP($B59,'International Data'!$A$5:$V$409,'Return on Capital Employed'!P$2,FALSE)</f>
        <v>0</v>
      </c>
      <c r="Q59" s="30">
        <f>VLOOKUP($B59,'International Data'!$A$5:$V$409,'Return on Capital Employed'!Q$2,FALSE)</f>
        <v>0</v>
      </c>
      <c r="R59" s="30">
        <f>VLOOKUP($B59,'International Data'!$A$5:$V$409,'Return on Capital Employed'!R$2,FALSE)</f>
        <v>0</v>
      </c>
      <c r="S59" s="30">
        <f>VLOOKUP($B59,'International Data'!$A$5:$V$409,'Return on Capital Employed'!S$2,FALSE)</f>
        <v>0</v>
      </c>
      <c r="T59" s="30">
        <f>VLOOKUP($B59,'International Data'!$A$5:$V$409,'Return on Capital Employed'!T$2,FALSE)</f>
        <v>0</v>
      </c>
      <c r="U59" s="30">
        <f>VLOOKUP($B59,'International Data'!$A$5:$V$409,'Return on Capital Employed'!U$2,FALSE)</f>
        <v>223.01</v>
      </c>
      <c r="V59" s="30">
        <f>VLOOKUP($B59,'International Data'!$A$5:$V$409,'Return on Capital Employed'!V$2,FALSE)</f>
        <v>1257.9499999999998</v>
      </c>
      <c r="W59" s="30">
        <f>VLOOKUP($B59,'International Data'!$A$5:$V$409,'Return on Capital Employed'!W$2,FALSE)</f>
        <v>304.89</v>
      </c>
      <c r="X59" s="30">
        <f>VLOOKUP($B59,'International Data'!$A$5:$V$409,'Return on Capital Employed'!X$2,FALSE)</f>
        <v>600.46</v>
      </c>
    </row>
    <row r="60" spans="2:24" x14ac:dyDescent="0.25">
      <c r="B60" s="33" t="str">
        <f t="shared" si="0"/>
        <v>VEA AU EquityROACE</v>
      </c>
      <c r="C60" s="33" t="s">
        <v>10</v>
      </c>
      <c r="D60" s="33" t="s">
        <v>307</v>
      </c>
      <c r="F60" s="34"/>
      <c r="G60" s="34">
        <f t="shared" ref="G60:X60" si="21">IF(F58=0,IFERROR(G59/G58,),IFERROR(G59/AVERAGE(F58:G58),))</f>
        <v>0</v>
      </c>
      <c r="H60" s="34">
        <f t="shared" si="21"/>
        <v>0</v>
      </c>
      <c r="I60" s="34">
        <f t="shared" si="21"/>
        <v>0</v>
      </c>
      <c r="J60" s="34">
        <f t="shared" si="21"/>
        <v>0</v>
      </c>
      <c r="K60" s="34">
        <f t="shared" si="21"/>
        <v>0</v>
      </c>
      <c r="L60" s="34">
        <f t="shared" si="21"/>
        <v>0</v>
      </c>
      <c r="M60" s="34">
        <f t="shared" si="21"/>
        <v>0</v>
      </c>
      <c r="N60" s="34">
        <f t="shared" si="21"/>
        <v>0</v>
      </c>
      <c r="O60" s="34">
        <f t="shared" si="21"/>
        <v>0</v>
      </c>
      <c r="P60" s="34">
        <f t="shared" si="21"/>
        <v>0</v>
      </c>
      <c r="Q60" s="34">
        <f t="shared" si="21"/>
        <v>0</v>
      </c>
      <c r="R60" s="34">
        <f t="shared" si="21"/>
        <v>0</v>
      </c>
      <c r="S60" s="34">
        <f t="shared" si="21"/>
        <v>0</v>
      </c>
      <c r="T60" s="34">
        <f t="shared" si="21"/>
        <v>0</v>
      </c>
      <c r="U60" s="34">
        <f t="shared" si="21"/>
        <v>8.3725033788857178E-2</v>
      </c>
      <c r="V60" s="34">
        <f t="shared" si="21"/>
        <v>0.47757255936675452</v>
      </c>
      <c r="W60" s="34">
        <f t="shared" si="21"/>
        <v>0.11496172844161229</v>
      </c>
      <c r="X60" s="34">
        <f t="shared" si="21"/>
        <v>0.21514923501379485</v>
      </c>
    </row>
    <row r="61" spans="2:24" x14ac:dyDescent="0.25">
      <c r="B61" s="33" t="str">
        <f t="shared" si="0"/>
        <v>MUSA US EquityCapital Employed</v>
      </c>
      <c r="C61" s="33" t="s">
        <v>13</v>
      </c>
      <c r="D61" s="33" t="s">
        <v>277</v>
      </c>
      <c r="F61" s="30"/>
      <c r="G61" s="30">
        <f>VLOOKUP($B61,'International Data'!$A$5:$V$409,'Return on Capital Employed'!G$2,FALSE)</f>
        <v>0</v>
      </c>
      <c r="H61" s="30">
        <f>VLOOKUP($B61,'International Data'!$A$5:$V$409,'Return on Capital Employed'!H$2,FALSE)</f>
        <v>0</v>
      </c>
      <c r="I61" s="30">
        <f>VLOOKUP($B61,'International Data'!$A$5:$V$409,'Return on Capital Employed'!I$2,FALSE)</f>
        <v>0</v>
      </c>
      <c r="J61" s="30">
        <f>VLOOKUP($B61,'International Data'!$A$5:$V$409,'Return on Capital Employed'!J$2,FALSE)</f>
        <v>0</v>
      </c>
      <c r="K61" s="30">
        <f>VLOOKUP($B61,'International Data'!$A$5:$V$409,'Return on Capital Employed'!K$2,FALSE)</f>
        <v>0</v>
      </c>
      <c r="L61" s="30">
        <f>VLOOKUP($B61,'International Data'!$A$5:$V$409,'Return on Capital Employed'!L$2,FALSE)</f>
        <v>0</v>
      </c>
      <c r="M61" s="30">
        <f>VLOOKUP($B61,'International Data'!$A$5:$V$409,'Return on Capital Employed'!M$2,FALSE)</f>
        <v>0</v>
      </c>
      <c r="N61" s="30">
        <f>VLOOKUP($B61,'International Data'!$A$5:$V$409,'Return on Capital Employed'!N$2,FALSE)</f>
        <v>0</v>
      </c>
      <c r="O61" s="30">
        <f>VLOOKUP($B61,'International Data'!$A$5:$V$409,'Return on Capital Employed'!O$2,FALSE)</f>
        <v>0</v>
      </c>
      <c r="P61" s="30">
        <f>VLOOKUP($B61,'International Data'!$A$5:$V$409,'Return on Capital Employed'!P$2,FALSE)</f>
        <v>0</v>
      </c>
      <c r="Q61" s="30">
        <f>VLOOKUP($B61,'International Data'!$A$5:$V$409,'Return on Capital Employed'!Q$2,FALSE)</f>
        <v>1292.4739999999999</v>
      </c>
      <c r="R61" s="30">
        <f>VLOOKUP($B61,'International Data'!$A$5:$V$409,'Return on Capital Employed'!R$2,FALSE)</f>
        <v>1258.6020000000001</v>
      </c>
      <c r="S61" s="30">
        <f>VLOOKUP($B61,'International Data'!$A$5:$V$409,'Return on Capital Employed'!S$2,FALSE)</f>
        <v>1368.7249999999999</v>
      </c>
      <c r="T61" s="30">
        <f>VLOOKUP($B61,'International Data'!$A$5:$V$409,'Return on Capital Employed'!T$2,FALSE)</f>
        <v>1536.2570000000001</v>
      </c>
      <c r="U61" s="30">
        <f>VLOOKUP($B61,'International Data'!$A$5:$V$409,'Return on Capital Employed'!U$2,FALSE)</f>
        <v>1494.171</v>
      </c>
      <c r="V61" s="30">
        <f>VLOOKUP($B61,'International Data'!$A$5:$V$409,'Return on Capital Employed'!V$2,FALSE)</f>
        <v>1614.7759999999998</v>
      </c>
      <c r="W61" s="30">
        <f>VLOOKUP($B61,'International Data'!$A$5:$V$409,'Return on Capital Employed'!W$2,FALSE)</f>
        <v>1817.575</v>
      </c>
      <c r="X61" s="30">
        <f>VLOOKUP($B61,'International Data'!$A$5:$V$409,'Return on Capital Employed'!X$2,FALSE)</f>
        <v>1903.9000000000003</v>
      </c>
    </row>
    <row r="62" spans="2:24" x14ac:dyDescent="0.25">
      <c r="B62" s="33" t="str">
        <f t="shared" si="0"/>
        <v>MUSA US EquityNPAT + IS after tax</v>
      </c>
      <c r="C62" s="33" t="s">
        <v>13</v>
      </c>
      <c r="D62" s="33" t="s">
        <v>291</v>
      </c>
      <c r="F62" s="30"/>
      <c r="G62" s="30">
        <f>VLOOKUP($B62,'International Data'!$A$5:$V$409,'Return on Capital Employed'!G$2,FALSE)</f>
        <v>0</v>
      </c>
      <c r="H62" s="30">
        <f>VLOOKUP($B62,'International Data'!$A$5:$V$409,'Return on Capital Employed'!H$2,FALSE)</f>
        <v>0</v>
      </c>
      <c r="I62" s="30">
        <f>VLOOKUP($B62,'International Data'!$A$5:$V$409,'Return on Capital Employed'!I$2,FALSE)</f>
        <v>0</v>
      </c>
      <c r="J62" s="30">
        <f>VLOOKUP($B62,'International Data'!$A$5:$V$409,'Return on Capital Employed'!J$2,FALSE)</f>
        <v>0</v>
      </c>
      <c r="K62" s="30">
        <f>VLOOKUP($B62,'International Data'!$A$5:$V$409,'Return on Capital Employed'!K$2,FALSE)</f>
        <v>0</v>
      </c>
      <c r="L62" s="30">
        <f>VLOOKUP($B62,'International Data'!$A$5:$V$409,'Return on Capital Employed'!L$2,FALSE)</f>
        <v>0</v>
      </c>
      <c r="M62" s="30">
        <f>VLOOKUP($B62,'International Data'!$A$5:$V$409,'Return on Capital Employed'!M$2,FALSE)</f>
        <v>0</v>
      </c>
      <c r="N62" s="30">
        <f>VLOOKUP($B62,'International Data'!$A$5:$V$409,'Return on Capital Employed'!N$2,FALSE)</f>
        <v>0</v>
      </c>
      <c r="O62" s="30">
        <f>VLOOKUP($B62,'International Data'!$A$5:$V$409,'Return on Capital Employed'!O$2,FALSE)</f>
        <v>0</v>
      </c>
      <c r="P62" s="30">
        <f>VLOOKUP($B62,'International Data'!$A$5:$V$409,'Return on Capital Employed'!P$2,FALSE)</f>
        <v>159.86224999999999</v>
      </c>
      <c r="Q62" s="30">
        <f>VLOOKUP($B62,'International Data'!$A$5:$V$409,'Return on Capital Employed'!Q$2,FALSE)</f>
        <v>324.35539999999997</v>
      </c>
      <c r="R62" s="30">
        <f>VLOOKUP($B62,'International Data'!$A$5:$V$409,'Return on Capital Employed'!R$2,FALSE)</f>
        <v>83.705799999999996</v>
      </c>
      <c r="S62" s="30">
        <f>VLOOKUP($B62,'International Data'!$A$5:$V$409,'Return on Capital Employed'!S$2,FALSE)</f>
        <v>243.74949999999998</v>
      </c>
      <c r="T62" s="30">
        <f>VLOOKUP($B62,'International Data'!$A$5:$V$409,'Return on Capital Employed'!T$2,FALSE)</f>
        <v>268.72429999999997</v>
      </c>
      <c r="U62" s="30">
        <f>VLOOKUP($B62,'International Data'!$A$5:$V$409,'Return on Capital Employed'!U$2,FALSE)</f>
        <v>196.7201</v>
      </c>
      <c r="V62" s="30">
        <f>VLOOKUP($B62,'International Data'!$A$5:$V$409,'Return on Capital Employed'!V$2,FALSE)</f>
        <v>246.9239</v>
      </c>
      <c r="W62" s="30">
        <f>VLOOKUP($B62,'International Data'!$A$5:$V$409,'Return on Capital Employed'!W$2,FALSE)</f>
        <v>274.74215000000004</v>
      </c>
      <c r="X62" s="30">
        <f>VLOOKUP($B62,'International Data'!$A$5:$V$409,'Return on Capital Employed'!X$2,FALSE)</f>
        <v>254.20599999999999</v>
      </c>
    </row>
    <row r="63" spans="2:24" x14ac:dyDescent="0.25">
      <c r="B63" s="33" t="str">
        <f t="shared" si="0"/>
        <v>MUSA US EquityROACE</v>
      </c>
      <c r="C63" s="33" t="s">
        <v>13</v>
      </c>
      <c r="D63" s="33" t="s">
        <v>307</v>
      </c>
      <c r="F63" s="34"/>
      <c r="G63" s="34">
        <f t="shared" ref="G63:X63" si="22">IF(F61=0,IFERROR(G62/G61,),IFERROR(G62/AVERAGE(F61:G61),))</f>
        <v>0</v>
      </c>
      <c r="H63" s="34">
        <f t="shared" si="22"/>
        <v>0</v>
      </c>
      <c r="I63" s="34">
        <f t="shared" si="22"/>
        <v>0</v>
      </c>
      <c r="J63" s="34">
        <f t="shared" si="22"/>
        <v>0</v>
      </c>
      <c r="K63" s="34">
        <f t="shared" si="22"/>
        <v>0</v>
      </c>
      <c r="L63" s="34">
        <f t="shared" si="22"/>
        <v>0</v>
      </c>
      <c r="M63" s="34">
        <f t="shared" si="22"/>
        <v>0</v>
      </c>
      <c r="N63" s="34">
        <f t="shared" si="22"/>
        <v>0</v>
      </c>
      <c r="O63" s="34">
        <f t="shared" si="22"/>
        <v>0</v>
      </c>
      <c r="P63" s="34">
        <f t="shared" si="22"/>
        <v>0</v>
      </c>
      <c r="Q63" s="34">
        <f t="shared" si="22"/>
        <v>0.25095700184297709</v>
      </c>
      <c r="R63" s="34">
        <f t="shared" si="22"/>
        <v>6.5623917123598038E-2</v>
      </c>
      <c r="S63" s="34">
        <f t="shared" si="22"/>
        <v>0.18554941961925558</v>
      </c>
      <c r="T63" s="34">
        <f t="shared" si="22"/>
        <v>0.18500927028119277</v>
      </c>
      <c r="U63" s="34">
        <f t="shared" si="22"/>
        <v>0.12982991181443679</v>
      </c>
      <c r="V63" s="34">
        <f t="shared" si="22"/>
        <v>0.15884728816541421</v>
      </c>
      <c r="W63" s="34">
        <f t="shared" si="22"/>
        <v>0.16008977520072981</v>
      </c>
      <c r="X63" s="34">
        <f t="shared" si="22"/>
        <v>0.13661572360421606</v>
      </c>
    </row>
    <row r="64" spans="2:24" x14ac:dyDescent="0.25">
      <c r="B64" s="33" t="str">
        <f t="shared" si="0"/>
        <v>SUN US EquityCapital Employed</v>
      </c>
      <c r="C64" s="33" t="s">
        <v>14</v>
      </c>
      <c r="D64" s="33" t="s">
        <v>277</v>
      </c>
      <c r="F64" s="30"/>
      <c r="G64" s="30">
        <f>VLOOKUP($B64,'International Data'!$A$5:$V$409,'Return on Capital Employed'!G$2,FALSE)</f>
        <v>0</v>
      </c>
      <c r="H64" s="30">
        <f>VLOOKUP($B64,'International Data'!$A$5:$V$409,'Return on Capital Employed'!H$2,FALSE)</f>
        <v>0</v>
      </c>
      <c r="I64" s="30">
        <f>VLOOKUP($B64,'International Data'!$A$5:$V$409,'Return on Capital Employed'!I$2,FALSE)</f>
        <v>0</v>
      </c>
      <c r="J64" s="30">
        <f>VLOOKUP($B64,'International Data'!$A$5:$V$409,'Return on Capital Employed'!J$2,FALSE)</f>
        <v>0</v>
      </c>
      <c r="K64" s="30">
        <f>VLOOKUP($B64,'International Data'!$A$5:$V$409,'Return on Capital Employed'!K$2,FALSE)</f>
        <v>0</v>
      </c>
      <c r="L64" s="30">
        <f>VLOOKUP($B64,'International Data'!$A$5:$V$409,'Return on Capital Employed'!L$2,FALSE)</f>
        <v>0</v>
      </c>
      <c r="M64" s="30">
        <f>VLOOKUP($B64,'International Data'!$A$5:$V$409,'Return on Capital Employed'!M$2,FALSE)</f>
        <v>0</v>
      </c>
      <c r="N64" s="30">
        <f>VLOOKUP($B64,'International Data'!$A$5:$V$409,'Return on Capital Employed'!N$2,FALSE)</f>
        <v>0</v>
      </c>
      <c r="O64" s="30">
        <f>VLOOKUP($B64,'International Data'!$A$5:$V$409,'Return on Capital Employed'!O$2,FALSE)</f>
        <v>0</v>
      </c>
      <c r="P64" s="30">
        <f>VLOOKUP($B64,'International Data'!$A$5:$V$409,'Return on Capital Employed'!P$2,FALSE)</f>
        <v>92.416999999999987</v>
      </c>
      <c r="Q64" s="30">
        <f>VLOOKUP($B64,'International Data'!$A$5:$V$409,'Return on Capital Employed'!Q$2,FALSE)</f>
        <v>104.32900000000001</v>
      </c>
      <c r="R64" s="30">
        <f>VLOOKUP($B64,'International Data'!$A$5:$V$409,'Return on Capital Employed'!R$2,FALSE)</f>
        <v>252.87899999999999</v>
      </c>
      <c r="S64" s="30">
        <f>VLOOKUP($B64,'International Data'!$A$5:$V$409,'Return on Capital Employed'!S$2,FALSE)</f>
        <v>245.40199999999999</v>
      </c>
      <c r="T64" s="30">
        <f>VLOOKUP($B64,'International Data'!$A$5:$V$409,'Return on Capital Employed'!T$2,FALSE)</f>
        <v>3562.9170000000004</v>
      </c>
      <c r="U64" s="30">
        <f>VLOOKUP($B64,'International Data'!$A$5:$V$409,'Return on Capital Employed'!U$2,FALSE)</f>
        <v>4974</v>
      </c>
      <c r="V64" s="30">
        <f>VLOOKUP($B64,'International Data'!$A$5:$V$409,'Return on Capital Employed'!V$2,FALSE)</f>
        <v>6054</v>
      </c>
      <c r="W64" s="30">
        <f>VLOOKUP($B64,'International Data'!$A$5:$V$409,'Return on Capital Employed'!W$2,FALSE)</f>
        <v>5706</v>
      </c>
      <c r="X64" s="30">
        <f>VLOOKUP($B64,'International Data'!$A$5:$V$409,'Return on Capital Employed'!X$2,FALSE)</f>
        <v>2460</v>
      </c>
    </row>
    <row r="65" spans="1:24" x14ac:dyDescent="0.25">
      <c r="B65" s="33" t="str">
        <f t="shared" si="0"/>
        <v>SUN US EquityNPAT + IS after tax</v>
      </c>
      <c r="C65" s="33" t="s">
        <v>14</v>
      </c>
      <c r="D65" s="33" t="s">
        <v>291</v>
      </c>
      <c r="F65" s="30"/>
      <c r="G65" s="30">
        <f>VLOOKUP($B65,'International Data'!$A$5:$V$409,'Return on Capital Employed'!G$2,FALSE)</f>
        <v>0</v>
      </c>
      <c r="H65" s="30">
        <f>VLOOKUP($B65,'International Data'!$A$5:$V$409,'Return on Capital Employed'!H$2,FALSE)</f>
        <v>0</v>
      </c>
      <c r="I65" s="30">
        <f>VLOOKUP($B65,'International Data'!$A$5:$V$409,'Return on Capital Employed'!I$2,FALSE)</f>
        <v>0</v>
      </c>
      <c r="J65" s="30">
        <f>VLOOKUP($B65,'International Data'!$A$5:$V$409,'Return on Capital Employed'!J$2,FALSE)</f>
        <v>0</v>
      </c>
      <c r="K65" s="30">
        <f>VLOOKUP($B65,'International Data'!$A$5:$V$409,'Return on Capital Employed'!K$2,FALSE)</f>
        <v>0</v>
      </c>
      <c r="L65" s="30">
        <f>VLOOKUP($B65,'International Data'!$A$5:$V$409,'Return on Capital Employed'!L$2,FALSE)</f>
        <v>0</v>
      </c>
      <c r="M65" s="30">
        <f>VLOOKUP($B65,'International Data'!$A$5:$V$409,'Return on Capital Employed'!M$2,FALSE)</f>
        <v>9.57</v>
      </c>
      <c r="N65" s="30">
        <f>VLOOKUP($B65,'International Data'!$A$5:$V$409,'Return on Capital Employed'!N$2,FALSE)</f>
        <v>12.221</v>
      </c>
      <c r="O65" s="30">
        <f>VLOOKUP($B65,'International Data'!$A$5:$V$409,'Return on Capital Employed'!O$2,FALSE)</f>
        <v>8.6381499999999996</v>
      </c>
      <c r="P65" s="30">
        <f>VLOOKUP($B65,'International Data'!$A$5:$V$409,'Return on Capital Employed'!P$2,FALSE)</f>
        <v>9.400599999999999</v>
      </c>
      <c r="Q65" s="30">
        <f>VLOOKUP($B65,'International Data'!$A$5:$V$409,'Return on Capital Employed'!Q$2,FALSE)</f>
        <v>10.8086</v>
      </c>
      <c r="R65" s="30">
        <f>VLOOKUP($B65,'International Data'!$A$5:$V$409,'Return on Capital Employed'!R$2,FALSE)</f>
        <v>18.16215</v>
      </c>
      <c r="S65" s="30">
        <f>VLOOKUP($B65,'International Data'!$A$5:$V$409,'Return on Capital Employed'!S$2,FALSE)</f>
        <v>39.530799999999999</v>
      </c>
      <c r="T65" s="30">
        <f>VLOOKUP($B65,'International Data'!$A$5:$V$409,'Return on Capital Employed'!T$2,FALSE)</f>
        <v>-28.431699999999999</v>
      </c>
      <c r="U65" s="30">
        <f>VLOOKUP($B65,'International Data'!$A$5:$V$409,'Return on Capital Employed'!U$2,FALSE)</f>
        <v>247.2</v>
      </c>
      <c r="V65" s="30">
        <f>VLOOKUP($B65,'International Data'!$A$5:$V$409,'Return on Capital Employed'!V$2,FALSE)</f>
        <v>-301.35000000000002</v>
      </c>
      <c r="W65" s="30">
        <f>VLOOKUP($B65,'International Data'!$A$5:$V$409,'Return on Capital Employed'!W$2,FALSE)</f>
        <v>284.85000000000002</v>
      </c>
      <c r="X65" s="30">
        <f>VLOOKUP($B65,'International Data'!$A$5:$V$409,'Return on Capital Employed'!X$2,FALSE)</f>
        <v>-93.24</v>
      </c>
    </row>
    <row r="66" spans="1:24" x14ac:dyDescent="0.25">
      <c r="B66" s="33" t="str">
        <f t="shared" si="0"/>
        <v>SUN US EquityROACE</v>
      </c>
      <c r="C66" s="33" t="s">
        <v>14</v>
      </c>
      <c r="D66" s="33" t="s">
        <v>307</v>
      </c>
      <c r="F66" s="34"/>
      <c r="G66" s="34">
        <f t="shared" ref="G66:X66" si="23">IF(F64=0,IFERROR(G65/G64,),IFERROR(G65/AVERAGE(F64:G64),))</f>
        <v>0</v>
      </c>
      <c r="H66" s="34">
        <f t="shared" si="23"/>
        <v>0</v>
      </c>
      <c r="I66" s="34">
        <f t="shared" si="23"/>
        <v>0</v>
      </c>
      <c r="J66" s="34">
        <f t="shared" si="23"/>
        <v>0</v>
      </c>
      <c r="K66" s="34">
        <f t="shared" si="23"/>
        <v>0</v>
      </c>
      <c r="L66" s="34">
        <f t="shared" si="23"/>
        <v>0</v>
      </c>
      <c r="M66" s="34">
        <f t="shared" si="23"/>
        <v>0</v>
      </c>
      <c r="N66" s="34">
        <f t="shared" si="23"/>
        <v>0</v>
      </c>
      <c r="O66" s="34">
        <f t="shared" si="23"/>
        <v>0</v>
      </c>
      <c r="P66" s="34">
        <f t="shared" si="23"/>
        <v>0.10171938063343325</v>
      </c>
      <c r="Q66" s="34">
        <f t="shared" si="23"/>
        <v>0.10987364419098737</v>
      </c>
      <c r="R66" s="34">
        <f t="shared" si="23"/>
        <v>0.101689491836689</v>
      </c>
      <c r="S66" s="34">
        <f t="shared" si="23"/>
        <v>0.15866870300091718</v>
      </c>
      <c r="T66" s="34">
        <f t="shared" si="23"/>
        <v>-1.4931364730738153E-2</v>
      </c>
      <c r="U66" s="34">
        <f t="shared" si="23"/>
        <v>5.791317872716812E-2</v>
      </c>
      <c r="V66" s="34">
        <f t="shared" si="23"/>
        <v>-5.465179542981502E-2</v>
      </c>
      <c r="W66" s="34">
        <f t="shared" si="23"/>
        <v>4.8443877551020413E-2</v>
      </c>
      <c r="X66" s="34">
        <f t="shared" si="23"/>
        <v>-2.2836149889786921E-2</v>
      </c>
    </row>
    <row r="67" spans="1:24" x14ac:dyDescent="0.25">
      <c r="B67" s="33" t="str">
        <f t="shared" si="0"/>
        <v>ZEL NZ EquityCapital Employed</v>
      </c>
      <c r="C67" s="33" t="s">
        <v>15</v>
      </c>
      <c r="D67" s="33" t="s">
        <v>277</v>
      </c>
      <c r="F67" s="30"/>
      <c r="G67" s="30">
        <f>VLOOKUP($B67,'International Data'!$A$5:$V$409,'Return on Capital Employed'!G$2,FALSE)</f>
        <v>0</v>
      </c>
      <c r="H67" s="30">
        <f>VLOOKUP($B67,'International Data'!$A$5:$V$409,'Return on Capital Employed'!H$2,FALSE)</f>
        <v>0</v>
      </c>
      <c r="I67" s="30">
        <f>VLOOKUP($B67,'International Data'!$A$5:$V$409,'Return on Capital Employed'!I$2,FALSE)</f>
        <v>0</v>
      </c>
      <c r="J67" s="30">
        <f>VLOOKUP($B67,'International Data'!$A$5:$V$409,'Return on Capital Employed'!J$2,FALSE)</f>
        <v>0</v>
      </c>
      <c r="K67" s="30">
        <f>VLOOKUP($B67,'International Data'!$A$5:$V$409,'Return on Capital Employed'!K$2,FALSE)</f>
        <v>0</v>
      </c>
      <c r="L67" s="30">
        <f>VLOOKUP($B67,'International Data'!$A$5:$V$409,'Return on Capital Employed'!L$2,FALSE)</f>
        <v>0</v>
      </c>
      <c r="M67" s="30">
        <f>VLOOKUP($B67,'International Data'!$A$5:$V$409,'Return on Capital Employed'!M$2,FALSE)</f>
        <v>0</v>
      </c>
      <c r="N67" s="30">
        <f>VLOOKUP($B67,'International Data'!$A$5:$V$409,'Return on Capital Employed'!N$2,FALSE)</f>
        <v>0</v>
      </c>
      <c r="O67" s="30">
        <f>VLOOKUP($B67,'International Data'!$A$5:$V$409,'Return on Capital Employed'!O$2,FALSE)</f>
        <v>0</v>
      </c>
      <c r="P67" s="30">
        <f>VLOOKUP($B67,'International Data'!$A$5:$V$409,'Return on Capital Employed'!P$2,FALSE)</f>
        <v>0</v>
      </c>
      <c r="Q67" s="30">
        <f>VLOOKUP($B67,'International Data'!$A$5:$V$409,'Return on Capital Employed'!Q$2,FALSE)</f>
        <v>845.8</v>
      </c>
      <c r="R67" s="30">
        <f>VLOOKUP($B67,'International Data'!$A$5:$V$409,'Return on Capital Employed'!R$2,FALSE)</f>
        <v>1069</v>
      </c>
      <c r="S67" s="30">
        <f>VLOOKUP($B67,'International Data'!$A$5:$V$409,'Return on Capital Employed'!S$2,FALSE)</f>
        <v>1091</v>
      </c>
      <c r="T67" s="30">
        <f>VLOOKUP($B67,'International Data'!$A$5:$V$409,'Return on Capital Employed'!T$2,FALSE)</f>
        <v>1006</v>
      </c>
      <c r="U67" s="30">
        <f>VLOOKUP($B67,'International Data'!$A$5:$V$409,'Return on Capital Employed'!U$2,FALSE)</f>
        <v>1101</v>
      </c>
      <c r="V67" s="30">
        <f>VLOOKUP($B67,'International Data'!$A$5:$V$409,'Return on Capital Employed'!V$2,FALSE)</f>
        <v>1832</v>
      </c>
      <c r="W67" s="30">
        <f>VLOOKUP($B67,'International Data'!$A$5:$V$409,'Return on Capital Employed'!W$2,FALSE)</f>
        <v>1847</v>
      </c>
      <c r="X67" s="30">
        <f>VLOOKUP($B67,'International Data'!$A$5:$V$409,'Return on Capital Employed'!X$2,FALSE)</f>
        <v>1922</v>
      </c>
    </row>
    <row r="68" spans="1:24" x14ac:dyDescent="0.25">
      <c r="B68" s="33" t="str">
        <f t="shared" si="0"/>
        <v>ZEL NZ EquityNPAT + IS after tax</v>
      </c>
      <c r="C68" s="33" t="s">
        <v>15</v>
      </c>
      <c r="D68" s="33" t="s">
        <v>291</v>
      </c>
      <c r="F68" s="30"/>
      <c r="G68" s="30">
        <f>VLOOKUP($B68,'International Data'!$A$5:$V$409,'Return on Capital Employed'!G$2,FALSE)</f>
        <v>0</v>
      </c>
      <c r="H68" s="30">
        <f>VLOOKUP($B68,'International Data'!$A$5:$V$409,'Return on Capital Employed'!H$2,FALSE)</f>
        <v>0</v>
      </c>
      <c r="I68" s="30">
        <f>VLOOKUP($B68,'International Data'!$A$5:$V$409,'Return on Capital Employed'!I$2,FALSE)</f>
        <v>0</v>
      </c>
      <c r="J68" s="30">
        <f>VLOOKUP($B68,'International Data'!$A$5:$V$409,'Return on Capital Employed'!J$2,FALSE)</f>
        <v>0</v>
      </c>
      <c r="K68" s="30">
        <f>VLOOKUP($B68,'International Data'!$A$5:$V$409,'Return on Capital Employed'!K$2,FALSE)</f>
        <v>0</v>
      </c>
      <c r="L68" s="30">
        <f>VLOOKUP($B68,'International Data'!$A$5:$V$409,'Return on Capital Employed'!L$2,FALSE)</f>
        <v>0</v>
      </c>
      <c r="M68" s="30">
        <f>VLOOKUP($B68,'International Data'!$A$5:$V$409,'Return on Capital Employed'!M$2,FALSE)</f>
        <v>0</v>
      </c>
      <c r="N68" s="30">
        <f>VLOOKUP($B68,'International Data'!$A$5:$V$409,'Return on Capital Employed'!N$2,FALSE)</f>
        <v>0</v>
      </c>
      <c r="O68" s="30">
        <f>VLOOKUP($B68,'International Data'!$A$5:$V$409,'Return on Capital Employed'!O$2,FALSE)</f>
        <v>0</v>
      </c>
      <c r="P68" s="30">
        <f>VLOOKUP($B68,'International Data'!$A$5:$V$409,'Return on Capital Employed'!P$2,FALSE)</f>
        <v>0</v>
      </c>
      <c r="Q68" s="30">
        <f>VLOOKUP($B68,'International Data'!$A$5:$V$409,'Return on Capital Employed'!Q$2,FALSE)</f>
        <v>123.292</v>
      </c>
      <c r="R68" s="30">
        <f>VLOOKUP($B68,'International Data'!$A$5:$V$409,'Return on Capital Employed'!R$2,FALSE)</f>
        <v>139.59200000000001</v>
      </c>
      <c r="S68" s="30">
        <f>VLOOKUP($B68,'International Data'!$A$5:$V$409,'Return on Capital Employed'!S$2,FALSE)</f>
        <v>97.591999999999999</v>
      </c>
      <c r="T68" s="30">
        <f>VLOOKUP($B68,'International Data'!$A$5:$V$409,'Return on Capital Employed'!T$2,FALSE)</f>
        <v>33.64</v>
      </c>
      <c r="U68" s="30">
        <f>VLOOKUP($B68,'International Data'!$A$5:$V$409,'Return on Capital Employed'!U$2,FALSE)</f>
        <v>82</v>
      </c>
      <c r="V68" s="30">
        <f>VLOOKUP($B68,'International Data'!$A$5:$V$409,'Return on Capital Employed'!V$2,FALSE)</f>
        <v>276.12</v>
      </c>
      <c r="W68" s="30">
        <f>VLOOKUP($B68,'International Data'!$A$5:$V$409,'Return on Capital Employed'!W$2,FALSE)</f>
        <v>294.68</v>
      </c>
      <c r="X68" s="30">
        <f>VLOOKUP($B68,'International Data'!$A$5:$V$409,'Return on Capital Employed'!X$2,FALSE)</f>
        <v>219.68</v>
      </c>
    </row>
    <row r="69" spans="1:24" x14ac:dyDescent="0.25">
      <c r="B69" s="33" t="str">
        <f t="shared" si="0"/>
        <v>ZEL NZ EquityROACE</v>
      </c>
      <c r="C69" s="33" t="s">
        <v>15</v>
      </c>
      <c r="D69" s="33" t="s">
        <v>307</v>
      </c>
      <c r="F69" s="34"/>
      <c r="G69" s="34">
        <f t="shared" ref="G69:X69" si="24">IF(F67=0,IFERROR(G68/G67,),IFERROR(G68/AVERAGE(F67:G67),))</f>
        <v>0</v>
      </c>
      <c r="H69" s="34">
        <f t="shared" si="24"/>
        <v>0</v>
      </c>
      <c r="I69" s="34">
        <f t="shared" si="24"/>
        <v>0</v>
      </c>
      <c r="J69" s="34">
        <f t="shared" si="24"/>
        <v>0</v>
      </c>
      <c r="K69" s="34">
        <f t="shared" si="24"/>
        <v>0</v>
      </c>
      <c r="L69" s="34">
        <f t="shared" si="24"/>
        <v>0</v>
      </c>
      <c r="M69" s="34">
        <f t="shared" si="24"/>
        <v>0</v>
      </c>
      <c r="N69" s="34">
        <f t="shared" si="24"/>
        <v>0</v>
      </c>
      <c r="O69" s="34">
        <f t="shared" si="24"/>
        <v>0</v>
      </c>
      <c r="P69" s="34">
        <f t="shared" si="24"/>
        <v>0</v>
      </c>
      <c r="Q69" s="34">
        <f t="shared" si="24"/>
        <v>0.14576968550484748</v>
      </c>
      <c r="R69" s="34">
        <f t="shared" si="24"/>
        <v>0.14580321704616672</v>
      </c>
      <c r="S69" s="34">
        <f t="shared" si="24"/>
        <v>9.0362962962962964E-2</v>
      </c>
      <c r="T69" s="34">
        <f t="shared" si="24"/>
        <v>3.208392942298522E-2</v>
      </c>
      <c r="U69" s="34">
        <f t="shared" si="24"/>
        <v>7.7835785476981487E-2</v>
      </c>
      <c r="V69" s="34">
        <f t="shared" si="24"/>
        <v>0.18828503239004432</v>
      </c>
      <c r="W69" s="34">
        <f t="shared" si="24"/>
        <v>0.16019570535471597</v>
      </c>
      <c r="X69" s="34">
        <f t="shared" si="24"/>
        <v>0.11657203502255241</v>
      </c>
    </row>
    <row r="70" spans="1:24" x14ac:dyDescent="0.25">
      <c r="B70" s="33" t="str">
        <f t="shared" si="0"/>
        <v>VVO LN EquityCapital Employed</v>
      </c>
      <c r="C70" s="33" t="s">
        <v>17</v>
      </c>
      <c r="D70" s="33" t="s">
        <v>277</v>
      </c>
      <c r="F70" s="30"/>
      <c r="G70" s="30">
        <f>VLOOKUP($B70,'International Data'!$A$5:$V$409,'Return on Capital Employed'!G$2,FALSE)</f>
        <v>0</v>
      </c>
      <c r="H70" s="30">
        <f>VLOOKUP($B70,'International Data'!$A$5:$V$409,'Return on Capital Employed'!H$2,FALSE)</f>
        <v>0</v>
      </c>
      <c r="I70" s="30">
        <f>VLOOKUP($B70,'International Data'!$A$5:$V$409,'Return on Capital Employed'!I$2,FALSE)</f>
        <v>0</v>
      </c>
      <c r="J70" s="30">
        <f>VLOOKUP($B70,'International Data'!$A$5:$V$409,'Return on Capital Employed'!J$2,FALSE)</f>
        <v>0</v>
      </c>
      <c r="K70" s="30">
        <f>VLOOKUP($B70,'International Data'!$A$5:$V$409,'Return on Capital Employed'!K$2,FALSE)</f>
        <v>0</v>
      </c>
      <c r="L70" s="30">
        <f>VLOOKUP($B70,'International Data'!$A$5:$V$409,'Return on Capital Employed'!L$2,FALSE)</f>
        <v>0</v>
      </c>
      <c r="M70" s="30">
        <f>VLOOKUP($B70,'International Data'!$A$5:$V$409,'Return on Capital Employed'!M$2,FALSE)</f>
        <v>0</v>
      </c>
      <c r="N70" s="30">
        <f>VLOOKUP($B70,'International Data'!$A$5:$V$409,'Return on Capital Employed'!N$2,FALSE)</f>
        <v>0</v>
      </c>
      <c r="O70" s="30">
        <f>VLOOKUP($B70,'International Data'!$A$5:$V$409,'Return on Capital Employed'!O$2,FALSE)</f>
        <v>0</v>
      </c>
      <c r="P70" s="30">
        <f>VLOOKUP($B70,'International Data'!$A$5:$V$409,'Return on Capital Employed'!P$2,FALSE)</f>
        <v>0</v>
      </c>
      <c r="Q70" s="30">
        <f>VLOOKUP($B70,'International Data'!$A$5:$V$409,'Return on Capital Employed'!Q$2,FALSE)</f>
        <v>0</v>
      </c>
      <c r="R70" s="30">
        <f>VLOOKUP($B70,'International Data'!$A$5:$V$409,'Return on Capital Employed'!R$2,FALSE)</f>
        <v>0</v>
      </c>
      <c r="S70" s="30">
        <f>VLOOKUP($B70,'International Data'!$A$5:$V$409,'Return on Capital Employed'!S$2,FALSE)</f>
        <v>0</v>
      </c>
      <c r="T70" s="30">
        <f>VLOOKUP($B70,'International Data'!$A$5:$V$409,'Return on Capital Employed'!T$2,FALSE)</f>
        <v>0</v>
      </c>
      <c r="U70" s="30">
        <f>VLOOKUP($B70,'International Data'!$A$5:$V$409,'Return on Capital Employed'!U$2,FALSE)</f>
        <v>1162.0310000000002</v>
      </c>
      <c r="V70" s="30">
        <f>VLOOKUP($B70,'International Data'!$A$5:$V$409,'Return on Capital Employed'!V$2,FALSE)</f>
        <v>1203.1830000000002</v>
      </c>
      <c r="W70" s="30">
        <f>VLOOKUP($B70,'International Data'!$A$5:$V$409,'Return on Capital Employed'!W$2,FALSE)</f>
        <v>1526.9519999999998</v>
      </c>
      <c r="X70" s="30">
        <f>VLOOKUP($B70,'International Data'!$A$5:$V$409,'Return on Capital Employed'!X$2,FALSE)</f>
        <v>1541.366</v>
      </c>
    </row>
    <row r="71" spans="1:24" x14ac:dyDescent="0.25">
      <c r="B71" s="33" t="str">
        <f t="shared" si="0"/>
        <v>VVO LN EquityNPAT + IS after tax</v>
      </c>
      <c r="C71" s="33" t="s">
        <v>17</v>
      </c>
      <c r="D71" s="33" t="s">
        <v>291</v>
      </c>
      <c r="F71" s="30"/>
      <c r="G71" s="30">
        <f>VLOOKUP($B71,'International Data'!$A$5:$V$409,'Return on Capital Employed'!G$2,FALSE)</f>
        <v>0</v>
      </c>
      <c r="H71" s="30">
        <f>VLOOKUP($B71,'International Data'!$A$5:$V$409,'Return on Capital Employed'!H$2,FALSE)</f>
        <v>0</v>
      </c>
      <c r="I71" s="30">
        <f>VLOOKUP($B71,'International Data'!$A$5:$V$409,'Return on Capital Employed'!I$2,FALSE)</f>
        <v>0</v>
      </c>
      <c r="J71" s="30">
        <f>VLOOKUP($B71,'International Data'!$A$5:$V$409,'Return on Capital Employed'!J$2,FALSE)</f>
        <v>0</v>
      </c>
      <c r="K71" s="30">
        <f>VLOOKUP($B71,'International Data'!$A$5:$V$409,'Return on Capital Employed'!K$2,FALSE)</f>
        <v>0</v>
      </c>
      <c r="L71" s="30">
        <f>VLOOKUP($B71,'International Data'!$A$5:$V$409,'Return on Capital Employed'!L$2,FALSE)</f>
        <v>0</v>
      </c>
      <c r="M71" s="30">
        <f>VLOOKUP($B71,'International Data'!$A$5:$V$409,'Return on Capital Employed'!M$2,FALSE)</f>
        <v>0</v>
      </c>
      <c r="N71" s="30">
        <f>VLOOKUP($B71,'International Data'!$A$5:$V$409,'Return on Capital Employed'!N$2,FALSE)</f>
        <v>0</v>
      </c>
      <c r="O71" s="30">
        <f>VLOOKUP($B71,'International Data'!$A$5:$V$409,'Return on Capital Employed'!O$2,FALSE)</f>
        <v>0</v>
      </c>
      <c r="P71" s="30">
        <f>VLOOKUP($B71,'International Data'!$A$5:$V$409,'Return on Capital Employed'!P$2,FALSE)</f>
        <v>0</v>
      </c>
      <c r="Q71" s="30">
        <f>VLOOKUP($B71,'International Data'!$A$5:$V$409,'Return on Capital Employed'!Q$2,FALSE)</f>
        <v>0</v>
      </c>
      <c r="R71" s="30">
        <f>VLOOKUP($B71,'International Data'!$A$5:$V$409,'Return on Capital Employed'!R$2,FALSE)</f>
        <v>0</v>
      </c>
      <c r="S71" s="30">
        <f>VLOOKUP($B71,'International Data'!$A$5:$V$409,'Return on Capital Employed'!S$2,FALSE)</f>
        <v>0</v>
      </c>
      <c r="T71" s="30">
        <f>VLOOKUP($B71,'International Data'!$A$5:$V$409,'Return on Capital Employed'!T$2,FALSE)</f>
        <v>0</v>
      </c>
      <c r="U71" s="30">
        <f>VLOOKUP($B71,'International Data'!$A$5:$V$409,'Return on Capital Employed'!U$2,FALSE)</f>
        <v>68.001999999999995</v>
      </c>
      <c r="V71" s="30">
        <f>VLOOKUP($B71,'International Data'!$A$5:$V$409,'Return on Capital Employed'!V$2,FALSE)</f>
        <v>102.47750000000001</v>
      </c>
      <c r="W71" s="30">
        <f>VLOOKUP($B71,'International Data'!$A$5:$V$409,'Return on Capital Employed'!W$2,FALSE)</f>
        <v>139.62200000000001</v>
      </c>
      <c r="X71" s="30">
        <f>VLOOKUP($B71,'International Data'!$A$5:$V$409,'Return on Capital Employed'!X$2,FALSE)</f>
        <v>167.00906000000001</v>
      </c>
    </row>
    <row r="72" spans="1:24" x14ac:dyDescent="0.25">
      <c r="A72" s="35"/>
      <c r="B72" s="33" t="str">
        <f t="shared" ref="B72:B87" si="25">C72&amp;D72</f>
        <v>VVO LN EquityROACE</v>
      </c>
      <c r="C72" s="33" t="s">
        <v>17</v>
      </c>
      <c r="D72" s="33" t="s">
        <v>307</v>
      </c>
      <c r="F72" s="34"/>
      <c r="G72" s="34">
        <f t="shared" ref="G72:X72" si="26">IF(F70=0,IFERROR(G71/G70,),IFERROR(G71/AVERAGE(F70:G70),))</f>
        <v>0</v>
      </c>
      <c r="H72" s="34">
        <f t="shared" si="26"/>
        <v>0</v>
      </c>
      <c r="I72" s="34">
        <f t="shared" si="26"/>
        <v>0</v>
      </c>
      <c r="J72" s="34">
        <f t="shared" si="26"/>
        <v>0</v>
      </c>
      <c r="K72" s="34">
        <f t="shared" si="26"/>
        <v>0</v>
      </c>
      <c r="L72" s="34">
        <f t="shared" si="26"/>
        <v>0</v>
      </c>
      <c r="M72" s="34">
        <f t="shared" si="26"/>
        <v>0</v>
      </c>
      <c r="N72" s="34">
        <f t="shared" si="26"/>
        <v>0</v>
      </c>
      <c r="O72" s="34">
        <f t="shared" si="26"/>
        <v>0</v>
      </c>
      <c r="P72" s="34">
        <f t="shared" si="26"/>
        <v>0</v>
      </c>
      <c r="Q72" s="34">
        <f t="shared" si="26"/>
        <v>0</v>
      </c>
      <c r="R72" s="34">
        <f t="shared" si="26"/>
        <v>0</v>
      </c>
      <c r="S72" s="34">
        <f t="shared" si="26"/>
        <v>0</v>
      </c>
      <c r="T72" s="34">
        <f t="shared" si="26"/>
        <v>0</v>
      </c>
      <c r="U72" s="34">
        <f t="shared" si="26"/>
        <v>5.851995342637157E-2</v>
      </c>
      <c r="V72" s="34">
        <f t="shared" si="26"/>
        <v>8.6653892628743096E-2</v>
      </c>
      <c r="W72" s="34">
        <f t="shared" si="26"/>
        <v>0.10228212158006839</v>
      </c>
      <c r="X72" s="34">
        <f t="shared" si="26"/>
        <v>0.10886033325098639</v>
      </c>
    </row>
    <row r="73" spans="1:24" x14ac:dyDescent="0.25">
      <c r="B73" s="33" t="str">
        <f t="shared" si="25"/>
        <v>DRAL IT EquityCapital Employed</v>
      </c>
      <c r="C73" s="33" t="s">
        <v>122</v>
      </c>
      <c r="D73" s="33" t="s">
        <v>277</v>
      </c>
      <c r="F73" s="30"/>
      <c r="G73" s="30">
        <f>VLOOKUP($B73,'International Data'!$A$5:$V$409,'Return on Capital Employed'!G$2,FALSE)</f>
        <v>0</v>
      </c>
      <c r="H73" s="30">
        <f>VLOOKUP($B73,'International Data'!$A$5:$V$409,'Return on Capital Employed'!H$2,FALSE)</f>
        <v>0</v>
      </c>
      <c r="I73" s="30">
        <f>VLOOKUP($B73,'International Data'!$A$5:$V$409,'Return on Capital Employed'!I$2,FALSE)</f>
        <v>0</v>
      </c>
      <c r="J73" s="30">
        <f>VLOOKUP($B73,'International Data'!$A$5:$V$409,'Return on Capital Employed'!J$2,FALSE)</f>
        <v>1187.1970999999999</v>
      </c>
      <c r="K73" s="30">
        <f>VLOOKUP($B73,'International Data'!$A$5:$V$409,'Return on Capital Employed'!K$2,FALSE)</f>
        <v>1435.4170000000001</v>
      </c>
      <c r="L73" s="30">
        <f>VLOOKUP($B73,'International Data'!$A$5:$V$409,'Return on Capital Employed'!L$2,FALSE)</f>
        <v>1591.5118999999997</v>
      </c>
      <c r="M73" s="30">
        <f>VLOOKUP($B73,'International Data'!$A$5:$V$409,'Return on Capital Employed'!M$2,FALSE)</f>
        <v>1618.6170000000002</v>
      </c>
      <c r="N73" s="30">
        <f>VLOOKUP($B73,'International Data'!$A$5:$V$409,'Return on Capital Employed'!N$2,FALSE)</f>
        <v>1460.4789999999998</v>
      </c>
      <c r="O73" s="30">
        <f>VLOOKUP($B73,'International Data'!$A$5:$V$409,'Return on Capital Employed'!O$2,FALSE)</f>
        <v>1477.1579999999999</v>
      </c>
      <c r="P73" s="30">
        <f>VLOOKUP($B73,'International Data'!$A$5:$V$409,'Return on Capital Employed'!P$2,FALSE)</f>
        <v>1547.1559999999997</v>
      </c>
      <c r="Q73" s="30">
        <f>VLOOKUP($B73,'International Data'!$A$5:$V$409,'Return on Capital Employed'!Q$2,FALSE)</f>
        <v>1381.3779999999999</v>
      </c>
      <c r="R73" s="30">
        <f>VLOOKUP($B73,'International Data'!$A$5:$V$409,'Return on Capital Employed'!R$2,FALSE)</f>
        <v>1419.56</v>
      </c>
      <c r="S73" s="30">
        <f>VLOOKUP($B73,'International Data'!$A$5:$V$409,'Return on Capital Employed'!S$2,FALSE)</f>
        <v>1598.5760000000002</v>
      </c>
      <c r="T73" s="30">
        <f>VLOOKUP($B73,'International Data'!$A$5:$V$409,'Return on Capital Employed'!T$2,FALSE)</f>
        <v>1519.357</v>
      </c>
      <c r="U73" s="30">
        <f>VLOOKUP($B73,'International Data'!$A$5:$V$409,'Return on Capital Employed'!U$2,FALSE)</f>
        <v>1599.7379999999996</v>
      </c>
      <c r="V73" s="30">
        <f>VLOOKUP($B73,'International Data'!$A$5:$V$409,'Return on Capital Employed'!V$2,FALSE)</f>
        <v>1493.0439999999999</v>
      </c>
      <c r="W73" s="30">
        <f>VLOOKUP($B73,'International Data'!$A$5:$V$409,'Return on Capital Employed'!W$2,FALSE)</f>
        <v>2054.0160000000001</v>
      </c>
      <c r="X73" s="30">
        <f>VLOOKUP($B73,'International Data'!$A$5:$V$409,'Return on Capital Employed'!X$2,FALSE)</f>
        <v>2457.848</v>
      </c>
    </row>
    <row r="74" spans="1:24" x14ac:dyDescent="0.25">
      <c r="B74" s="33" t="str">
        <f t="shared" si="25"/>
        <v>DRAL IT EquityNPAT + IS after tax</v>
      </c>
      <c r="C74" s="33" t="s">
        <v>122</v>
      </c>
      <c r="D74" s="33" t="s">
        <v>291</v>
      </c>
      <c r="F74" s="30"/>
      <c r="G74" s="30">
        <f>VLOOKUP($B74,'International Data'!$A$5:$V$409,'Return on Capital Employed'!G$2,FALSE)</f>
        <v>0</v>
      </c>
      <c r="H74" s="30">
        <f>VLOOKUP($B74,'International Data'!$A$5:$V$409,'Return on Capital Employed'!H$2,FALSE)</f>
        <v>0</v>
      </c>
      <c r="I74" s="30">
        <f>VLOOKUP($B74,'International Data'!$A$5:$V$409,'Return on Capital Employed'!I$2,FALSE)</f>
        <v>0</v>
      </c>
      <c r="J74" s="30">
        <f>VLOOKUP($B74,'International Data'!$A$5:$V$409,'Return on Capital Employed'!J$2,FALSE)</f>
        <v>69.597999999999999</v>
      </c>
      <c r="K74" s="30">
        <f>VLOOKUP($B74,'International Data'!$A$5:$V$409,'Return on Capital Employed'!K$2,FALSE)</f>
        <v>144.673</v>
      </c>
      <c r="L74" s="30">
        <f>VLOOKUP($B74,'International Data'!$A$5:$V$409,'Return on Capital Employed'!L$2,FALSE)</f>
        <v>141.83100000000002</v>
      </c>
      <c r="M74" s="30">
        <f>VLOOKUP($B74,'International Data'!$A$5:$V$409,'Return on Capital Employed'!M$2,FALSE)</f>
        <v>164.17</v>
      </c>
      <c r="N74" s="30">
        <f>VLOOKUP($B74,'International Data'!$A$5:$V$409,'Return on Capital Employed'!N$2,FALSE)</f>
        <v>194.47200000000004</v>
      </c>
      <c r="O74" s="30">
        <f>VLOOKUP($B74,'International Data'!$A$5:$V$409,'Return on Capital Employed'!O$2,FALSE)</f>
        <v>159.499</v>
      </c>
      <c r="P74" s="30">
        <f>VLOOKUP($B74,'International Data'!$A$5:$V$409,'Return on Capital Employed'!P$2,FALSE)</f>
        <v>171.05500000000001</v>
      </c>
      <c r="Q74" s="30">
        <f>VLOOKUP($B74,'International Data'!$A$5:$V$409,'Return on Capital Employed'!Q$2,FALSE)</f>
        <v>163.76300000000001</v>
      </c>
      <c r="R74" s="30">
        <f>VLOOKUP($B74,'International Data'!$A$5:$V$409,'Return on Capital Employed'!R$2,FALSE)</f>
        <v>84.915750000000003</v>
      </c>
      <c r="S74" s="30">
        <f>VLOOKUP($B74,'International Data'!$A$5:$V$409,'Return on Capital Employed'!S$2,FALSE)</f>
        <v>87.688250000000011</v>
      </c>
      <c r="T74" s="30">
        <f>VLOOKUP($B74,'International Data'!$A$5:$V$409,'Return on Capital Employed'!T$2,FALSE)</f>
        <v>70.77192500000001</v>
      </c>
      <c r="U74" s="30">
        <f>VLOOKUP($B74,'International Data'!$A$5:$V$409,'Return on Capital Employed'!U$2,FALSE)</f>
        <v>55.658304999999999</v>
      </c>
      <c r="V74" s="30">
        <f>VLOOKUP($B74,'International Data'!$A$5:$V$409,'Return on Capital Employed'!V$2,FALSE)</f>
        <v>98.870500000000007</v>
      </c>
      <c r="W74" s="30">
        <f>VLOOKUP($B74,'International Data'!$A$5:$V$409,'Return on Capital Employed'!W$2,FALSE)</f>
        <v>106.07028</v>
      </c>
      <c r="X74" s="30">
        <f>VLOOKUP($B74,'International Data'!$A$5:$V$409,'Return on Capital Employed'!X$2,FALSE)</f>
        <v>162.18261999999999</v>
      </c>
    </row>
    <row r="75" spans="1:24" x14ac:dyDescent="0.25">
      <c r="B75" s="33" t="str">
        <f t="shared" si="25"/>
        <v>DRAL IT EquityROACE</v>
      </c>
      <c r="C75" s="33" t="s">
        <v>122</v>
      </c>
      <c r="D75" s="33" t="s">
        <v>307</v>
      </c>
      <c r="F75" s="34"/>
      <c r="G75" s="34">
        <f t="shared" ref="G75:X75" si="27">IF(F73=0,IFERROR(G74/G73,),IFERROR(G74/AVERAGE(F73:G73),))</f>
        <v>0</v>
      </c>
      <c r="H75" s="34">
        <f t="shared" si="27"/>
        <v>0</v>
      </c>
      <c r="I75" s="34">
        <f t="shared" si="27"/>
        <v>0</v>
      </c>
      <c r="J75" s="34">
        <f t="shared" si="27"/>
        <v>5.8623795492761907E-2</v>
      </c>
      <c r="K75" s="34">
        <f t="shared" si="27"/>
        <v>0.11032732570148236</v>
      </c>
      <c r="L75" s="34">
        <f t="shared" si="27"/>
        <v>9.3712805741819713E-2</v>
      </c>
      <c r="M75" s="34">
        <f t="shared" si="27"/>
        <v>0.1022824971296324</v>
      </c>
      <c r="N75" s="34">
        <f t="shared" si="27"/>
        <v>0.12631759451475372</v>
      </c>
      <c r="O75" s="34">
        <f t="shared" si="27"/>
        <v>0.10858999937705034</v>
      </c>
      <c r="P75" s="34">
        <f t="shared" si="27"/>
        <v>0.11311986784441036</v>
      </c>
      <c r="Q75" s="34">
        <f t="shared" si="27"/>
        <v>0.11183957570579685</v>
      </c>
      <c r="R75" s="34">
        <f t="shared" si="27"/>
        <v>6.063379482159191E-2</v>
      </c>
      <c r="S75" s="34">
        <f t="shared" si="27"/>
        <v>5.8107553801419153E-2</v>
      </c>
      <c r="T75" s="34">
        <f t="shared" si="27"/>
        <v>4.539669389945198E-2</v>
      </c>
      <c r="U75" s="34">
        <f t="shared" si="27"/>
        <v>3.5688752667039643E-2</v>
      </c>
      <c r="V75" s="34">
        <f t="shared" si="27"/>
        <v>6.3936287782326739E-2</v>
      </c>
      <c r="W75" s="34">
        <f t="shared" si="27"/>
        <v>5.980743488973967E-2</v>
      </c>
      <c r="X75" s="34">
        <f t="shared" si="27"/>
        <v>7.189162616603692E-2</v>
      </c>
    </row>
    <row r="76" spans="1:24" x14ac:dyDescent="0.25">
      <c r="B76" s="33" t="str">
        <f t="shared" si="25"/>
        <v>APGN ID EquityCapital Employed</v>
      </c>
      <c r="C76" s="33" t="s">
        <v>124</v>
      </c>
      <c r="D76" s="33" t="s">
        <v>277</v>
      </c>
      <c r="F76" s="30"/>
      <c r="G76" s="30">
        <f>VLOOKUP($B76,'International Data'!$A$5:$V$409,'Return on Capital Employed'!G$2,FALSE)</f>
        <v>0</v>
      </c>
      <c r="H76" s="30">
        <f>VLOOKUP($B76,'International Data'!$A$5:$V$409,'Return on Capital Employed'!H$2,FALSE)</f>
        <v>0</v>
      </c>
      <c r="I76" s="30">
        <f>VLOOKUP($B76,'International Data'!$A$5:$V$409,'Return on Capital Employed'!I$2,FALSE)</f>
        <v>0</v>
      </c>
      <c r="J76" s="30">
        <f>VLOOKUP($B76,'International Data'!$A$5:$V$409,'Return on Capital Employed'!J$2,FALSE)</f>
        <v>0</v>
      </c>
      <c r="K76" s="30">
        <f>VLOOKUP($B76,'International Data'!$A$5:$V$409,'Return on Capital Employed'!K$2,FALSE)</f>
        <v>0</v>
      </c>
      <c r="L76" s="30">
        <f>VLOOKUP($B76,'International Data'!$A$5:$V$409,'Return on Capital Employed'!L$2,FALSE)</f>
        <v>0</v>
      </c>
      <c r="M76" s="30">
        <f>VLOOKUP($B76,'International Data'!$A$5:$V$409,'Return on Capital Employed'!M$2,FALSE)</f>
        <v>0</v>
      </c>
      <c r="N76" s="30">
        <f>VLOOKUP($B76,'International Data'!$A$5:$V$409,'Return on Capital Employed'!N$2,FALSE)</f>
        <v>0</v>
      </c>
      <c r="O76" s="30">
        <f>VLOOKUP($B76,'International Data'!$A$5:$V$409,'Return on Capital Employed'!O$2,FALSE)</f>
        <v>0</v>
      </c>
      <c r="P76" s="30">
        <f>VLOOKUP($B76,'International Data'!$A$5:$V$409,'Return on Capital Employed'!P$2,FALSE)</f>
        <v>0</v>
      </c>
      <c r="Q76" s="30">
        <f>VLOOKUP($B76,'International Data'!$A$5:$V$409,'Return on Capital Employed'!Q$2,FALSE)</f>
        <v>0</v>
      </c>
      <c r="R76" s="30">
        <f>VLOOKUP($B76,'International Data'!$A$5:$V$409,'Return on Capital Employed'!R$2,FALSE)</f>
        <v>79.302000000000007</v>
      </c>
      <c r="S76" s="30">
        <f>VLOOKUP($B76,'International Data'!$A$5:$V$409,'Return on Capital Employed'!S$2,FALSE)</f>
        <v>54.67799999999999</v>
      </c>
      <c r="T76" s="30">
        <f>VLOOKUP($B76,'International Data'!$A$5:$V$409,'Return on Capital Employed'!T$2,FALSE)</f>
        <v>84.440999999999988</v>
      </c>
      <c r="U76" s="30">
        <f>VLOOKUP($B76,'International Data'!$A$5:$V$409,'Return on Capital Employed'!U$2,FALSE)</f>
        <v>162.58500000000001</v>
      </c>
      <c r="V76" s="30">
        <f>VLOOKUP($B76,'International Data'!$A$5:$V$409,'Return on Capital Employed'!V$2,FALSE)</f>
        <v>174.637</v>
      </c>
      <c r="W76" s="30">
        <f>VLOOKUP($B76,'International Data'!$A$5:$V$409,'Return on Capital Employed'!W$2,FALSE)</f>
        <v>258.68300000000011</v>
      </c>
      <c r="X76" s="30">
        <f>VLOOKUP($B76,'International Data'!$A$5:$V$409,'Return on Capital Employed'!X$2,FALSE)</f>
        <v>608.53999999999985</v>
      </c>
    </row>
    <row r="77" spans="1:24" x14ac:dyDescent="0.25">
      <c r="B77" s="33" t="str">
        <f t="shared" si="25"/>
        <v>APGN ID EquityNPAT + IS after tax</v>
      </c>
      <c r="C77" s="33" t="s">
        <v>124</v>
      </c>
      <c r="D77" s="33" t="s">
        <v>291</v>
      </c>
      <c r="F77" s="30"/>
      <c r="G77" s="30">
        <f>VLOOKUP($B77,'International Data'!$A$5:$V$409,'Return on Capital Employed'!G$2,FALSE)</f>
        <v>0</v>
      </c>
      <c r="H77" s="30">
        <f>VLOOKUP($B77,'International Data'!$A$5:$V$409,'Return on Capital Employed'!H$2,FALSE)</f>
        <v>0</v>
      </c>
      <c r="I77" s="30">
        <f>VLOOKUP($B77,'International Data'!$A$5:$V$409,'Return on Capital Employed'!I$2,FALSE)</f>
        <v>0</v>
      </c>
      <c r="J77" s="30">
        <f>VLOOKUP($B77,'International Data'!$A$5:$V$409,'Return on Capital Employed'!J$2,FALSE)</f>
        <v>0</v>
      </c>
      <c r="K77" s="30">
        <f>VLOOKUP($B77,'International Data'!$A$5:$V$409,'Return on Capital Employed'!K$2,FALSE)</f>
        <v>0</v>
      </c>
      <c r="L77" s="30">
        <f>VLOOKUP($B77,'International Data'!$A$5:$V$409,'Return on Capital Employed'!L$2,FALSE)</f>
        <v>0</v>
      </c>
      <c r="M77" s="30">
        <f>VLOOKUP($B77,'International Data'!$A$5:$V$409,'Return on Capital Employed'!M$2,FALSE)</f>
        <v>0</v>
      </c>
      <c r="N77" s="30">
        <f>VLOOKUP($B77,'International Data'!$A$5:$V$409,'Return on Capital Employed'!N$2,FALSE)</f>
        <v>0</v>
      </c>
      <c r="O77" s="30">
        <f>VLOOKUP($B77,'International Data'!$A$5:$V$409,'Return on Capital Employed'!O$2,FALSE)</f>
        <v>0</v>
      </c>
      <c r="P77" s="30">
        <f>VLOOKUP($B77,'International Data'!$A$5:$V$409,'Return on Capital Employed'!P$2,FALSE)</f>
        <v>0</v>
      </c>
      <c r="Q77" s="30">
        <f>VLOOKUP($B77,'International Data'!$A$5:$V$409,'Return on Capital Employed'!Q$2,FALSE)</f>
        <v>0</v>
      </c>
      <c r="R77" s="30">
        <f>VLOOKUP($B77,'International Data'!$A$5:$V$409,'Return on Capital Employed'!R$2,FALSE)</f>
        <v>10.878</v>
      </c>
      <c r="S77" s="30">
        <f>VLOOKUP($B77,'International Data'!$A$5:$V$409,'Return on Capital Employed'!S$2,FALSE)</f>
        <v>17.439499999999999</v>
      </c>
      <c r="T77" s="30">
        <f>VLOOKUP($B77,'International Data'!$A$5:$V$409,'Return on Capital Employed'!T$2,FALSE)</f>
        <v>14.159375000000001</v>
      </c>
      <c r="U77" s="30">
        <f>VLOOKUP($B77,'International Data'!$A$5:$V$409,'Return on Capital Employed'!U$2,FALSE)</f>
        <v>14.074249999999999</v>
      </c>
      <c r="V77" s="30">
        <f>VLOOKUP($B77,'International Data'!$A$5:$V$409,'Return on Capital Employed'!V$2,FALSE)</f>
        <v>18.518500000000003</v>
      </c>
      <c r="W77" s="30">
        <f>VLOOKUP($B77,'International Data'!$A$5:$V$409,'Return on Capital Employed'!W$2,FALSE)</f>
        <v>20.070874999999997</v>
      </c>
      <c r="X77" s="30">
        <f>VLOOKUP($B77,'International Data'!$A$5:$V$409,'Return on Capital Employed'!X$2,FALSE)</f>
        <v>21.564374999999998</v>
      </c>
    </row>
    <row r="78" spans="1:24" x14ac:dyDescent="0.25">
      <c r="A78" s="33"/>
      <c r="B78" s="33" t="str">
        <f t="shared" si="25"/>
        <v>APGN ID EquityROACE</v>
      </c>
      <c r="C78" s="33" t="s">
        <v>124</v>
      </c>
      <c r="D78" s="33" t="s">
        <v>307</v>
      </c>
      <c r="F78" s="34"/>
      <c r="G78" s="34">
        <f t="shared" ref="G78:X78" si="28">IF(F76=0,IFERROR(G77/G76,),IFERROR(G77/AVERAGE(F76:G76),))</f>
        <v>0</v>
      </c>
      <c r="H78" s="34">
        <f t="shared" si="28"/>
        <v>0</v>
      </c>
      <c r="I78" s="34">
        <f t="shared" si="28"/>
        <v>0</v>
      </c>
      <c r="J78" s="34">
        <f t="shared" si="28"/>
        <v>0</v>
      </c>
      <c r="K78" s="34">
        <f t="shared" si="28"/>
        <v>0</v>
      </c>
      <c r="L78" s="34">
        <f t="shared" si="28"/>
        <v>0</v>
      </c>
      <c r="M78" s="34">
        <f t="shared" si="28"/>
        <v>0</v>
      </c>
      <c r="N78" s="34">
        <f t="shared" si="28"/>
        <v>0</v>
      </c>
      <c r="O78" s="34">
        <f t="shared" si="28"/>
        <v>0</v>
      </c>
      <c r="P78" s="34">
        <f t="shared" si="28"/>
        <v>0</v>
      </c>
      <c r="Q78" s="34">
        <f t="shared" si="28"/>
        <v>0</v>
      </c>
      <c r="R78" s="34">
        <f t="shared" si="28"/>
        <v>0.137171824165847</v>
      </c>
      <c r="S78" s="34">
        <f t="shared" si="28"/>
        <v>0.26032989998507239</v>
      </c>
      <c r="T78" s="34">
        <f t="shared" si="28"/>
        <v>0.20355774552721057</v>
      </c>
      <c r="U78" s="34">
        <f t="shared" si="28"/>
        <v>0.11394954377272026</v>
      </c>
      <c r="V78" s="34">
        <f t="shared" si="28"/>
        <v>0.10982972641168134</v>
      </c>
      <c r="W78" s="34">
        <f t="shared" si="28"/>
        <v>9.2637658081787103E-2</v>
      </c>
      <c r="X78" s="34">
        <f t="shared" si="28"/>
        <v>4.9732018177562169E-2</v>
      </c>
    </row>
    <row r="79" spans="1:24" x14ac:dyDescent="0.25">
      <c r="A79" s="33"/>
      <c r="B79" s="33" t="str">
        <f t="shared" si="25"/>
        <v>CAPL US EquityCapital Employed</v>
      </c>
      <c r="C79" s="33" t="s">
        <v>21</v>
      </c>
      <c r="D79" s="33" t="s">
        <v>277</v>
      </c>
      <c r="F79" s="30"/>
      <c r="G79" s="30">
        <f>VLOOKUP($B79,'International Data'!$A$5:$V$409,'Return on Capital Employed'!G$2,FALSE)</f>
        <v>0</v>
      </c>
      <c r="H79" s="30">
        <f>VLOOKUP($B79,'International Data'!$A$5:$V$409,'Return on Capital Employed'!H$2,FALSE)</f>
        <v>0</v>
      </c>
      <c r="I79" s="30">
        <f>VLOOKUP($B79,'International Data'!$A$5:$V$409,'Return on Capital Employed'!I$2,FALSE)</f>
        <v>0</v>
      </c>
      <c r="J79" s="30">
        <f>VLOOKUP($B79,'International Data'!$A$5:$V$409,'Return on Capital Employed'!J$2,FALSE)</f>
        <v>0</v>
      </c>
      <c r="K79" s="30">
        <f>VLOOKUP($B79,'International Data'!$A$5:$V$409,'Return on Capital Employed'!K$2,FALSE)</f>
        <v>0</v>
      </c>
      <c r="L79" s="30">
        <f>VLOOKUP($B79,'International Data'!$A$5:$V$409,'Return on Capital Employed'!L$2,FALSE)</f>
        <v>0</v>
      </c>
      <c r="M79" s="30">
        <f>VLOOKUP($B79,'International Data'!$A$5:$V$409,'Return on Capital Employed'!M$2,FALSE)</f>
        <v>0</v>
      </c>
      <c r="N79" s="30">
        <f>VLOOKUP($B79,'International Data'!$A$5:$V$409,'Return on Capital Employed'!N$2,FALSE)</f>
        <v>0</v>
      </c>
      <c r="O79" s="30">
        <f>VLOOKUP($B79,'International Data'!$A$5:$V$409,'Return on Capital Employed'!O$2,FALSE)</f>
        <v>0</v>
      </c>
      <c r="P79" s="30">
        <f>VLOOKUP($B79,'International Data'!$A$5:$V$409,'Return on Capital Employed'!P$2,FALSE)</f>
        <v>217.55300000000003</v>
      </c>
      <c r="Q79" s="30">
        <f>VLOOKUP($B79,'International Data'!$A$5:$V$409,'Return on Capital Employed'!Q$2,FALSE)</f>
        <v>233.99199999999999</v>
      </c>
      <c r="R79" s="30">
        <f>VLOOKUP($B79,'International Data'!$A$5:$V$409,'Return on Capital Employed'!R$2,FALSE)</f>
        <v>282.24899999999997</v>
      </c>
      <c r="S79" s="30">
        <f>VLOOKUP($B79,'International Data'!$A$5:$V$409,'Return on Capital Employed'!S$2,FALSE)</f>
        <v>346.00799999999998</v>
      </c>
      <c r="T79" s="30">
        <f>VLOOKUP($B79,'International Data'!$A$5:$V$409,'Return on Capital Employed'!T$2,FALSE)</f>
        <v>499.36799999999994</v>
      </c>
      <c r="U79" s="30">
        <f>VLOOKUP($B79,'International Data'!$A$5:$V$409,'Return on Capital Employed'!U$2,FALSE)</f>
        <v>713.33299999999986</v>
      </c>
      <c r="V79" s="30">
        <f>VLOOKUP($B79,'International Data'!$A$5:$V$409,'Return on Capital Employed'!V$2,FALSE)</f>
        <v>769.84699999999998</v>
      </c>
      <c r="W79" s="30">
        <f>VLOOKUP($B79,'International Data'!$A$5:$V$409,'Return on Capital Employed'!W$2,FALSE)</f>
        <v>767.57</v>
      </c>
      <c r="X79" s="30">
        <f>VLOOKUP($B79,'International Data'!$A$5:$V$409,'Return on Capital Employed'!X$2,FALSE)</f>
        <v>692.00600000000009</v>
      </c>
    </row>
    <row r="80" spans="1:24" x14ac:dyDescent="0.25">
      <c r="A80" s="33"/>
      <c r="B80" s="33" t="str">
        <f t="shared" si="25"/>
        <v>CAPL US EquityNPAT + IS after tax</v>
      </c>
      <c r="C80" s="33" t="s">
        <v>21</v>
      </c>
      <c r="D80" s="33" t="s">
        <v>291</v>
      </c>
      <c r="F80" s="30"/>
      <c r="G80" s="30">
        <f>VLOOKUP($B80,'International Data'!$A$5:$V$409,'Return on Capital Employed'!G$2,FALSE)</f>
        <v>0</v>
      </c>
      <c r="H80" s="30">
        <f>VLOOKUP($B80,'International Data'!$A$5:$V$409,'Return on Capital Employed'!H$2,FALSE)</f>
        <v>0</v>
      </c>
      <c r="I80" s="30">
        <f>VLOOKUP($B80,'International Data'!$A$5:$V$409,'Return on Capital Employed'!I$2,FALSE)</f>
        <v>0</v>
      </c>
      <c r="J80" s="30">
        <f>VLOOKUP($B80,'International Data'!$A$5:$V$409,'Return on Capital Employed'!J$2,FALSE)</f>
        <v>0</v>
      </c>
      <c r="K80" s="30">
        <f>VLOOKUP($B80,'International Data'!$A$5:$V$409,'Return on Capital Employed'!K$2,FALSE)</f>
        <v>0</v>
      </c>
      <c r="L80" s="30">
        <f>VLOOKUP($B80,'International Data'!$A$5:$V$409,'Return on Capital Employed'!L$2,FALSE)</f>
        <v>0</v>
      </c>
      <c r="M80" s="30">
        <f>VLOOKUP($B80,'International Data'!$A$5:$V$409,'Return on Capital Employed'!M$2,FALSE)</f>
        <v>24.861999999999998</v>
      </c>
      <c r="N80" s="30">
        <f>VLOOKUP($B80,'International Data'!$A$5:$V$409,'Return on Capital Employed'!N$2,FALSE)</f>
        <v>3.3279999999999998</v>
      </c>
      <c r="O80" s="30">
        <f>VLOOKUP($B80,'International Data'!$A$5:$V$409,'Return on Capital Employed'!O$2,FALSE)</f>
        <v>6.0780000000000003</v>
      </c>
      <c r="P80" s="30">
        <f>VLOOKUP($B80,'International Data'!$A$5:$V$409,'Return on Capital Employed'!P$2,FALSE)</f>
        <v>-2.9830000000000001</v>
      </c>
      <c r="Q80" s="30">
        <f>VLOOKUP($B80,'International Data'!$A$5:$V$409,'Return on Capital Employed'!Q$2,FALSE)</f>
        <v>9.5950000000000006</v>
      </c>
      <c r="R80" s="30">
        <f>VLOOKUP($B80,'International Data'!$A$5:$V$409,'Return on Capital Employed'!R$2,FALSE)</f>
        <v>15.053000000000001</v>
      </c>
      <c r="S80" s="30">
        <f>VLOOKUP($B80,'International Data'!$A$5:$V$409,'Return on Capital Employed'!S$2,FALSE)</f>
        <v>27.2883</v>
      </c>
      <c r="T80" s="30">
        <f>VLOOKUP($B80,'International Data'!$A$5:$V$409,'Return on Capital Employed'!T$2,FALSE)</f>
        <v>4.6481500000000002</v>
      </c>
      <c r="U80" s="30">
        <f>VLOOKUP($B80,'International Data'!$A$5:$V$409,'Return on Capital Employed'!U$2,FALSE)</f>
        <v>23.461449999999999</v>
      </c>
      <c r="V80" s="30">
        <f>VLOOKUP($B80,'International Data'!$A$5:$V$409,'Return on Capital Employed'!V$2,FALSE)</f>
        <v>25.496050000000004</v>
      </c>
      <c r="W80" s="30">
        <f>VLOOKUP($B80,'International Data'!$A$5:$V$409,'Return on Capital Employed'!W$2,FALSE)</f>
        <v>41.305350000000004</v>
      </c>
      <c r="X80" s="30">
        <f>VLOOKUP($B80,'International Data'!$A$5:$V$409,'Return on Capital Employed'!X$2,FALSE)</f>
        <v>31.219880000000003</v>
      </c>
    </row>
    <row r="81" spans="2:24" x14ac:dyDescent="0.25">
      <c r="B81" s="33" t="str">
        <f t="shared" si="25"/>
        <v>CAPL US EquityROACE</v>
      </c>
      <c r="C81" s="33" t="s">
        <v>21</v>
      </c>
      <c r="D81" s="33" t="s">
        <v>307</v>
      </c>
      <c r="F81" s="34"/>
      <c r="G81" s="34">
        <f t="shared" ref="G81:X81" si="29">IF(F79=0,IFERROR(G80/G79,),IFERROR(G80/AVERAGE(F79:G79),))</f>
        <v>0</v>
      </c>
      <c r="H81" s="34">
        <f t="shared" si="29"/>
        <v>0</v>
      </c>
      <c r="I81" s="34">
        <f t="shared" si="29"/>
        <v>0</v>
      </c>
      <c r="J81" s="34">
        <f t="shared" si="29"/>
        <v>0</v>
      </c>
      <c r="K81" s="34">
        <f t="shared" si="29"/>
        <v>0</v>
      </c>
      <c r="L81" s="34">
        <f t="shared" si="29"/>
        <v>0</v>
      </c>
      <c r="M81" s="34">
        <f t="shared" si="29"/>
        <v>0</v>
      </c>
      <c r="N81" s="34">
        <f t="shared" si="29"/>
        <v>0</v>
      </c>
      <c r="O81" s="34">
        <f t="shared" si="29"/>
        <v>0</v>
      </c>
      <c r="P81" s="34">
        <f t="shared" si="29"/>
        <v>-1.3711601310944918E-2</v>
      </c>
      <c r="Q81" s="34">
        <f t="shared" si="29"/>
        <v>4.2498532815112559E-2</v>
      </c>
      <c r="R81" s="34">
        <f t="shared" si="29"/>
        <v>5.8317723698815091E-2</v>
      </c>
      <c r="S81" s="34">
        <f t="shared" si="29"/>
        <v>8.6869863765942926E-2</v>
      </c>
      <c r="T81" s="34">
        <f t="shared" si="29"/>
        <v>1.0996645279733515E-2</v>
      </c>
      <c r="U81" s="34">
        <f t="shared" si="29"/>
        <v>3.8692884725913486E-2</v>
      </c>
      <c r="V81" s="34">
        <f t="shared" si="29"/>
        <v>3.438025054275274E-2</v>
      </c>
      <c r="W81" s="34">
        <f t="shared" si="29"/>
        <v>5.3733437317266569E-2</v>
      </c>
      <c r="X81" s="34">
        <f t="shared" si="29"/>
        <v>4.2779382505604369E-2</v>
      </c>
    </row>
    <row r="82" spans="2:24" x14ac:dyDescent="0.25">
      <c r="B82" s="33" t="str">
        <f t="shared" si="25"/>
        <v>SRLP US EquityCapital Employed</v>
      </c>
      <c r="C82" s="33" t="s">
        <v>22</v>
      </c>
      <c r="D82" s="33" t="s">
        <v>277</v>
      </c>
      <c r="F82" s="30"/>
      <c r="G82" s="30">
        <f>VLOOKUP($B82,'International Data'!$A$5:$V$409,'Return on Capital Employed'!G$2,FALSE)</f>
        <v>0</v>
      </c>
      <c r="H82" s="30">
        <f>VLOOKUP($B82,'International Data'!$A$5:$V$409,'Return on Capital Employed'!H$2,FALSE)</f>
        <v>0</v>
      </c>
      <c r="I82" s="30">
        <f>VLOOKUP($B82,'International Data'!$A$5:$V$409,'Return on Capital Employed'!I$2,FALSE)</f>
        <v>0</v>
      </c>
      <c r="J82" s="30">
        <f>VLOOKUP($B82,'International Data'!$A$5:$V$409,'Return on Capital Employed'!J$2,FALSE)</f>
        <v>0</v>
      </c>
      <c r="K82" s="30">
        <f>VLOOKUP($B82,'International Data'!$A$5:$V$409,'Return on Capital Employed'!K$2,FALSE)</f>
        <v>0</v>
      </c>
      <c r="L82" s="30">
        <f>VLOOKUP($B82,'International Data'!$A$5:$V$409,'Return on Capital Employed'!L$2,FALSE)</f>
        <v>0</v>
      </c>
      <c r="M82" s="30">
        <f>VLOOKUP($B82,'International Data'!$A$5:$V$409,'Return on Capital Employed'!M$2,FALSE)</f>
        <v>0</v>
      </c>
      <c r="N82" s="30">
        <f>VLOOKUP($B82,'International Data'!$A$5:$V$409,'Return on Capital Employed'!N$2,FALSE)</f>
        <v>0</v>
      </c>
      <c r="O82" s="30">
        <f>VLOOKUP($B82,'International Data'!$A$5:$V$409,'Return on Capital Employed'!O$2,FALSE)</f>
        <v>517.12400000000002</v>
      </c>
      <c r="P82" s="30">
        <f>VLOOKUP($B82,'International Data'!$A$5:$V$409,'Return on Capital Employed'!P$2,FALSE)</f>
        <v>580.44800000000009</v>
      </c>
      <c r="Q82" s="30">
        <f>VLOOKUP($B82,'International Data'!$A$5:$V$409,'Return on Capital Employed'!Q$2,FALSE)</f>
        <v>706.38099999999997</v>
      </c>
      <c r="R82" s="30">
        <f>VLOOKUP($B82,'International Data'!$A$5:$V$409,'Return on Capital Employed'!R$2,FALSE)</f>
        <v>707.67500000000007</v>
      </c>
      <c r="S82" s="30">
        <f>VLOOKUP($B82,'International Data'!$A$5:$V$409,'Return on Capital Employed'!S$2,FALSE)</f>
        <v>629.08899999999994</v>
      </c>
      <c r="T82" s="30">
        <f>VLOOKUP($B82,'International Data'!$A$5:$V$409,'Return on Capital Employed'!T$2,FALSE)</f>
        <v>909.61099999999988</v>
      </c>
      <c r="U82" s="30">
        <f>VLOOKUP($B82,'International Data'!$A$5:$V$409,'Return on Capital Employed'!U$2,FALSE)</f>
        <v>746.61799999999994</v>
      </c>
      <c r="V82" s="30">
        <f>VLOOKUP($B82,'International Data'!$A$5:$V$409,'Return on Capital Employed'!V$2,FALSE)</f>
        <v>645.68600000000015</v>
      </c>
      <c r="W82" s="30">
        <f>VLOOKUP($B82,'International Data'!$A$5:$V$409,'Return on Capital Employed'!W$2,FALSE)</f>
        <v>825.81399999999985</v>
      </c>
      <c r="X82" s="30">
        <f>VLOOKUP($B82,'International Data'!$A$5:$V$409,'Return on Capital Employed'!X$2,FALSE)</f>
        <v>768.41</v>
      </c>
    </row>
    <row r="83" spans="2:24" x14ac:dyDescent="0.25">
      <c r="B83" s="33" t="str">
        <f t="shared" si="25"/>
        <v>SRLP US EquityNPAT + IS after tax</v>
      </c>
      <c r="C83" s="33" t="s">
        <v>22</v>
      </c>
      <c r="D83" s="33" t="s">
        <v>291</v>
      </c>
      <c r="F83" s="30"/>
      <c r="G83" s="30">
        <f>VLOOKUP($B83,'International Data'!$A$5:$V$409,'Return on Capital Employed'!G$2,FALSE)</f>
        <v>0</v>
      </c>
      <c r="H83" s="30">
        <f>VLOOKUP($B83,'International Data'!$A$5:$V$409,'Return on Capital Employed'!H$2,FALSE)</f>
        <v>0</v>
      </c>
      <c r="I83" s="30">
        <f>VLOOKUP($B83,'International Data'!$A$5:$V$409,'Return on Capital Employed'!I$2,FALSE)</f>
        <v>0</v>
      </c>
      <c r="J83" s="30">
        <f>VLOOKUP($B83,'International Data'!$A$5:$V$409,'Return on Capital Employed'!J$2,FALSE)</f>
        <v>0</v>
      </c>
      <c r="K83" s="30">
        <f>VLOOKUP($B83,'International Data'!$A$5:$V$409,'Return on Capital Employed'!K$2,FALSE)</f>
        <v>0</v>
      </c>
      <c r="L83" s="30">
        <f>VLOOKUP($B83,'International Data'!$A$5:$V$409,'Return on Capital Employed'!L$2,FALSE)</f>
        <v>38.283999999999999</v>
      </c>
      <c r="M83" s="30">
        <f>VLOOKUP($B83,'International Data'!$A$5:$V$409,'Return on Capital Employed'!M$2,FALSE)</f>
        <v>16.18</v>
      </c>
      <c r="N83" s="30">
        <f>VLOOKUP($B83,'International Data'!$A$5:$V$409,'Return on Capital Employed'!N$2,FALSE)</f>
        <v>44.411000000000001</v>
      </c>
      <c r="O83" s="30">
        <f>VLOOKUP($B83,'International Data'!$A$5:$V$409,'Return on Capital Employed'!O$2,FALSE)</f>
        <v>40.17</v>
      </c>
      <c r="P83" s="30">
        <f>VLOOKUP($B83,'International Data'!$A$5:$V$409,'Return on Capital Employed'!P$2,FALSE)</f>
        <v>37.114999999999995</v>
      </c>
      <c r="Q83" s="30">
        <f>VLOOKUP($B83,'International Data'!$A$5:$V$409,'Return on Capital Employed'!Q$2,FALSE)</f>
        <v>52.866</v>
      </c>
      <c r="R83" s="30">
        <f>VLOOKUP($B83,'International Data'!$A$5:$V$409,'Return on Capital Employed'!R$2,FALSE)</f>
        <v>2.3959000000000028</v>
      </c>
      <c r="S83" s="30">
        <f>VLOOKUP($B83,'International Data'!$A$5:$V$409,'Return on Capital Employed'!S$2,FALSE)</f>
        <v>-10.136499999999998</v>
      </c>
      <c r="T83" s="30">
        <f>VLOOKUP($B83,'International Data'!$A$5:$V$409,'Return on Capital Employed'!T$2,FALSE)</f>
        <v>141.71729999999999</v>
      </c>
      <c r="U83" s="30">
        <f>VLOOKUP($B83,'International Data'!$A$5:$V$409,'Return on Capital Employed'!U$2,FALSE)</f>
        <v>105.259</v>
      </c>
      <c r="V83" s="30">
        <f>VLOOKUP($B83,'International Data'!$A$5:$V$409,'Return on Capital Employed'!V$2,FALSE)</f>
        <v>37.311</v>
      </c>
      <c r="W83" s="30">
        <f>VLOOKUP($B83,'International Data'!$A$5:$V$409,'Return on Capital Employed'!W$2,FALSE)</f>
        <v>60.503</v>
      </c>
      <c r="X83" s="30">
        <f>VLOOKUP($B83,'International Data'!$A$5:$V$409,'Return on Capital Employed'!X$2,FALSE)</f>
        <v>110.11866000000001</v>
      </c>
    </row>
    <row r="84" spans="2:24" x14ac:dyDescent="0.25">
      <c r="B84" s="33" t="str">
        <f t="shared" si="25"/>
        <v>SRLP US EquityROACE</v>
      </c>
      <c r="C84" s="33" t="s">
        <v>22</v>
      </c>
      <c r="D84" s="33" t="s">
        <v>307</v>
      </c>
      <c r="F84" s="34"/>
      <c r="G84" s="34">
        <f t="shared" ref="G84:X84" si="30">IF(F82=0,IFERROR(G83/G82,),IFERROR(G83/AVERAGE(F82:G82),))</f>
        <v>0</v>
      </c>
      <c r="H84" s="34">
        <f t="shared" si="30"/>
        <v>0</v>
      </c>
      <c r="I84" s="34">
        <f t="shared" si="30"/>
        <v>0</v>
      </c>
      <c r="J84" s="34">
        <f t="shared" si="30"/>
        <v>0</v>
      </c>
      <c r="K84" s="34">
        <f t="shared" si="30"/>
        <v>0</v>
      </c>
      <c r="L84" s="34">
        <f t="shared" si="30"/>
        <v>0</v>
      </c>
      <c r="M84" s="34">
        <f t="shared" si="30"/>
        <v>0</v>
      </c>
      <c r="N84" s="34">
        <f t="shared" si="30"/>
        <v>0</v>
      </c>
      <c r="O84" s="34">
        <f t="shared" si="30"/>
        <v>7.7679628096936126E-2</v>
      </c>
      <c r="P84" s="34">
        <f t="shared" si="30"/>
        <v>6.7631098460966557E-2</v>
      </c>
      <c r="Q84" s="34">
        <f t="shared" si="30"/>
        <v>8.2164763150348638E-2</v>
      </c>
      <c r="R84" s="34">
        <f t="shared" si="30"/>
        <v>3.3886918198430651E-3</v>
      </c>
      <c r="S84" s="34">
        <f t="shared" si="30"/>
        <v>-1.5165728580362723E-2</v>
      </c>
      <c r="T84" s="34">
        <f t="shared" si="30"/>
        <v>0.18420393838954963</v>
      </c>
      <c r="U84" s="34">
        <f t="shared" si="30"/>
        <v>0.12710681916570718</v>
      </c>
      <c r="V84" s="34">
        <f t="shared" si="30"/>
        <v>5.3596053735391121E-2</v>
      </c>
      <c r="W84" s="34">
        <f t="shared" si="30"/>
        <v>8.2233095480801904E-2</v>
      </c>
      <c r="X84" s="34">
        <f t="shared" si="30"/>
        <v>0.13814703579923526</v>
      </c>
    </row>
    <row r="85" spans="2:24" x14ac:dyDescent="0.25">
      <c r="B85" s="33" t="str">
        <f t="shared" si="25"/>
        <v>ES FP EquityCapital Employed</v>
      </c>
      <c r="C85" s="33" t="s">
        <v>127</v>
      </c>
      <c r="D85" s="33" t="s">
        <v>277</v>
      </c>
      <c r="F85" s="30"/>
      <c r="G85" s="30">
        <f>VLOOKUP($B85,'International Data'!$A$5:$V$409,'Return on Capital Employed'!G$2,FALSE)</f>
        <v>891.5</v>
      </c>
      <c r="H85" s="30">
        <f>VLOOKUP($B85,'International Data'!$A$5:$V$409,'Return on Capital Employed'!H$2,FALSE)</f>
        <v>736.8</v>
      </c>
      <c r="I85" s="30">
        <f>VLOOKUP($B85,'International Data'!$A$5:$V$409,'Return on Capital Employed'!I$2,FALSE)</f>
        <v>854.90000000000009</v>
      </c>
      <c r="J85" s="30">
        <f>VLOOKUP($B85,'International Data'!$A$5:$V$409,'Return on Capital Employed'!J$2,FALSE)</f>
        <v>1895.3998999999999</v>
      </c>
      <c r="K85" s="30">
        <f>VLOOKUP($B85,'International Data'!$A$5:$V$409,'Return on Capital Employed'!K$2,FALSE)</f>
        <v>2219.6</v>
      </c>
      <c r="L85" s="30">
        <f>VLOOKUP($B85,'International Data'!$A$5:$V$409,'Return on Capital Employed'!L$2,FALSE)</f>
        <v>2378.7999</v>
      </c>
      <c r="M85" s="30">
        <f>VLOOKUP($B85,'International Data'!$A$5:$V$409,'Return on Capital Employed'!M$2,FALSE)</f>
        <v>2593.9</v>
      </c>
      <c r="N85" s="30">
        <f>VLOOKUP($B85,'International Data'!$A$5:$V$409,'Return on Capital Employed'!N$2,FALSE)</f>
        <v>2338.1999999999998</v>
      </c>
      <c r="O85" s="30">
        <f>VLOOKUP($B85,'International Data'!$A$5:$V$409,'Return on Capital Employed'!O$2,FALSE)</f>
        <v>2519.7000000000003</v>
      </c>
      <c r="P85" s="30">
        <f>VLOOKUP($B85,'International Data'!$A$5:$V$409,'Return on Capital Employed'!P$2,FALSE)</f>
        <v>2515.7999999999997</v>
      </c>
      <c r="Q85" s="30">
        <f>VLOOKUP($B85,'International Data'!$A$5:$V$409,'Return on Capital Employed'!Q$2,FALSE)</f>
        <v>2355.5</v>
      </c>
      <c r="R85" s="30">
        <f>VLOOKUP($B85,'International Data'!$A$5:$V$409,'Return on Capital Employed'!R$2,FALSE)</f>
        <v>2647.5</v>
      </c>
      <c r="S85" s="30">
        <f>VLOOKUP($B85,'International Data'!$A$5:$V$409,'Return on Capital Employed'!S$2,FALSE)</f>
        <v>2734.0000000000005</v>
      </c>
      <c r="T85" s="30">
        <f>VLOOKUP($B85,'International Data'!$A$5:$V$409,'Return on Capital Employed'!T$2,FALSE)</f>
        <v>2408.5</v>
      </c>
      <c r="U85" s="30">
        <f>VLOOKUP($B85,'International Data'!$A$5:$V$409,'Return on Capital Employed'!U$2,FALSE)</f>
        <v>2014.0999999999997</v>
      </c>
      <c r="V85" s="30">
        <f>VLOOKUP($B85,'International Data'!$A$5:$V$409,'Return on Capital Employed'!V$2,FALSE)</f>
        <v>2286.1999999999998</v>
      </c>
      <c r="W85" s="30">
        <f>VLOOKUP($B85,'International Data'!$A$5:$V$409,'Return on Capital Employed'!W$2,FALSE)</f>
        <v>2355.6000000000004</v>
      </c>
      <c r="X85" s="30">
        <f>VLOOKUP($B85,'International Data'!$A$5:$V$409,'Return on Capital Employed'!X$2,FALSE)</f>
        <v>2203.5</v>
      </c>
    </row>
    <row r="86" spans="2:24" x14ac:dyDescent="0.25">
      <c r="B86" s="33" t="str">
        <f t="shared" si="25"/>
        <v>ES FP EquityNPAT + IS after tax</v>
      </c>
      <c r="C86" s="33" t="s">
        <v>127</v>
      </c>
      <c r="D86" s="33" t="s">
        <v>291</v>
      </c>
      <c r="F86" s="30"/>
      <c r="G86" s="30">
        <f>VLOOKUP($B86,'International Data'!$A$5:$V$409,'Return on Capital Employed'!G$2,FALSE)</f>
        <v>169.4</v>
      </c>
      <c r="H86" s="30">
        <f>VLOOKUP($B86,'International Data'!$A$5:$V$409,'Return on Capital Employed'!H$2,FALSE)</f>
        <v>-25.099999999999998</v>
      </c>
      <c r="I86" s="30">
        <f>VLOOKUP($B86,'International Data'!$A$5:$V$409,'Return on Capital Employed'!I$2,FALSE)</f>
        <v>73.2</v>
      </c>
      <c r="J86" s="30">
        <f>VLOOKUP($B86,'International Data'!$A$5:$V$409,'Return on Capital Employed'!J$2,FALSE)</f>
        <v>173.1</v>
      </c>
      <c r="K86" s="30">
        <f>VLOOKUP($B86,'International Data'!$A$5:$V$409,'Return on Capital Employed'!K$2,FALSE)</f>
        <v>359.4</v>
      </c>
      <c r="L86" s="30">
        <f>VLOOKUP($B86,'International Data'!$A$5:$V$409,'Return on Capital Employed'!L$2,FALSE)</f>
        <v>232.6</v>
      </c>
      <c r="M86" s="30">
        <f>VLOOKUP($B86,'International Data'!$A$5:$V$409,'Return on Capital Employed'!M$2,FALSE)</f>
        <v>400.6</v>
      </c>
      <c r="N86" s="30">
        <f>VLOOKUP($B86,'International Data'!$A$5:$V$409,'Return on Capital Employed'!N$2,FALSE)</f>
        <v>-45.099999999999994</v>
      </c>
      <c r="O86" s="30">
        <f>VLOOKUP($B86,'International Data'!$A$5:$V$409,'Return on Capital Employed'!O$2,FALSE)</f>
        <v>89.175440000000009</v>
      </c>
      <c r="P86" s="30">
        <f>VLOOKUP($B86,'International Data'!$A$5:$V$409,'Return on Capital Employed'!P$2,FALSE)</f>
        <v>148.84583000000001</v>
      </c>
      <c r="Q86" s="30">
        <f>VLOOKUP($B86,'International Data'!$A$5:$V$409,'Return on Capital Employed'!Q$2,FALSE)</f>
        <v>49.0199</v>
      </c>
      <c r="R86" s="30">
        <f>VLOOKUP($B86,'International Data'!$A$5:$V$409,'Return on Capital Employed'!R$2,FALSE)</f>
        <v>82.600399999999993</v>
      </c>
      <c r="S86" s="30">
        <f>VLOOKUP($B86,'International Data'!$A$5:$V$409,'Return on Capital Employed'!S$2,FALSE)</f>
        <v>-106.71</v>
      </c>
      <c r="T86" s="30">
        <f>VLOOKUP($B86,'International Data'!$A$5:$V$409,'Return on Capital Employed'!T$2,FALSE)</f>
        <v>-439.34800000000001</v>
      </c>
      <c r="U86" s="30">
        <f>VLOOKUP($B86,'International Data'!$A$5:$V$409,'Return on Capital Employed'!U$2,FALSE)</f>
        <v>102.242</v>
      </c>
      <c r="V86" s="30">
        <f>VLOOKUP($B86,'International Data'!$A$5:$V$409,'Return on Capital Employed'!V$2,FALSE)</f>
        <v>279.48178999999999</v>
      </c>
      <c r="W86" s="30">
        <f>VLOOKUP($B86,'International Data'!$A$5:$V$409,'Return on Capital Employed'!W$2,FALSE)</f>
        <v>160.40153000000001</v>
      </c>
      <c r="X86" s="30">
        <f>VLOOKUP($B86,'International Data'!$A$5:$V$409,'Return on Capital Employed'!X$2,FALSE)</f>
        <v>-124.99518</v>
      </c>
    </row>
    <row r="87" spans="2:24" x14ac:dyDescent="0.25">
      <c r="B87" s="33" t="str">
        <f t="shared" si="25"/>
        <v>ES FP EquityROACE</v>
      </c>
      <c r="C87" s="33" t="s">
        <v>127</v>
      </c>
      <c r="D87" s="33" t="s">
        <v>307</v>
      </c>
      <c r="F87" s="34"/>
      <c r="G87" s="34">
        <f t="shared" ref="G87:X87" si="31">IF(F85=0,IFERROR(G86/G85,),IFERROR(G86/AVERAGE(F85:G85),))</f>
        <v>0.19001682557487382</v>
      </c>
      <c r="H87" s="34">
        <f t="shared" si="31"/>
        <v>-3.0829699686789901E-2</v>
      </c>
      <c r="I87" s="34">
        <f t="shared" si="31"/>
        <v>9.1977131368976561E-2</v>
      </c>
      <c r="J87" s="34">
        <f t="shared" si="31"/>
        <v>0.12587718161208528</v>
      </c>
      <c r="K87" s="34">
        <f t="shared" si="31"/>
        <v>0.17467801153531012</v>
      </c>
      <c r="L87" s="34">
        <f t="shared" si="31"/>
        <v>0.10116562502534848</v>
      </c>
      <c r="M87" s="34">
        <f t="shared" si="31"/>
        <v>0.16111971687654028</v>
      </c>
      <c r="N87" s="34">
        <f t="shared" si="31"/>
        <v>-1.8288355872751967E-2</v>
      </c>
      <c r="O87" s="34">
        <f t="shared" si="31"/>
        <v>3.6713575824944944E-2</v>
      </c>
      <c r="P87" s="34">
        <f t="shared" si="31"/>
        <v>5.9118590010922456E-2</v>
      </c>
      <c r="Q87" s="34">
        <f t="shared" si="31"/>
        <v>2.0126003325600973E-2</v>
      </c>
      <c r="R87" s="34">
        <f t="shared" si="31"/>
        <v>3.3020347791325205E-2</v>
      </c>
      <c r="S87" s="34">
        <f t="shared" si="31"/>
        <v>-3.9658087893709927E-2</v>
      </c>
      <c r="T87" s="34">
        <f t="shared" si="31"/>
        <v>-0.17086942148760331</v>
      </c>
      <c r="U87" s="34">
        <f t="shared" si="31"/>
        <v>4.6236150680595133E-2</v>
      </c>
      <c r="V87" s="34">
        <f t="shared" si="31"/>
        <v>0.12998246168871941</v>
      </c>
      <c r="W87" s="34">
        <f t="shared" si="31"/>
        <v>6.9111779912964799E-2</v>
      </c>
      <c r="X87" s="34">
        <f t="shared" si="31"/>
        <v>-5.4833269724287689E-2</v>
      </c>
    </row>
    <row r="88" spans="2:24" x14ac:dyDescent="0.25">
      <c r="F88" s="30"/>
      <c r="G88" s="30"/>
      <c r="H88" s="30"/>
      <c r="I88" s="30"/>
      <c r="J88" s="30"/>
      <c r="K88" s="30"/>
      <c r="L88" s="30"/>
      <c r="M88" s="30"/>
      <c r="N88" s="30"/>
      <c r="O88" s="30"/>
      <c r="P88" s="30"/>
      <c r="Q88" s="30"/>
      <c r="R88" s="30"/>
      <c r="S88" s="30"/>
      <c r="T88" s="30"/>
      <c r="U88" s="30"/>
      <c r="V88" s="30"/>
      <c r="W88" s="30"/>
      <c r="X88" s="30"/>
    </row>
    <row r="89" spans="2:24" x14ac:dyDescent="0.25">
      <c r="F89" s="27"/>
      <c r="G89" s="27"/>
      <c r="H89" s="27"/>
      <c r="I89" s="27"/>
      <c r="J89" s="27"/>
      <c r="K89" s="27"/>
      <c r="L89" s="27"/>
      <c r="M89" s="27"/>
      <c r="N89" s="27"/>
      <c r="O89" s="27"/>
      <c r="P89" s="27"/>
      <c r="Q89" s="27"/>
      <c r="R89" s="27"/>
      <c r="S89" s="27"/>
      <c r="T89" s="27"/>
      <c r="U89" s="27"/>
      <c r="V89" s="27"/>
      <c r="W89" s="27"/>
      <c r="X89" s="27"/>
    </row>
    <row r="90" spans="2:24" x14ac:dyDescent="0.25">
      <c r="C90" t="s">
        <v>283</v>
      </c>
      <c r="D90" t="s">
        <v>293</v>
      </c>
      <c r="F90" s="34"/>
      <c r="G90" s="34">
        <f t="shared" ref="G90" si="32">((G87*G85)+(G84*G82)+(G81*G79)+(G78*G76)+(G75*G73)+(G72*G70)+(G69*G67)+(G66*G64)+(G63*G61)+(G60*G58)+(G57*G55)+(G54*G52)+(G51*G49)+(G48*G46)+(G45*G43)+(G42*G40)+(G39*G37)+(G36*G34)+(G33*G31)+(G30*G28)+(G27*G25)+(G24*G22)+(G21*G19)+(G18*G16)+(G15*G13)+(G12*G10)+(G9*G7))/SUM(G7,G10,G13,G16,G19,G22,G25,G28,G31,G34,G37,G40,G43,G46,G49,G52,G55,G58,G61,G64,G67,G70,G73,G76,G79,G82,G85,G87)</f>
        <v>0.10092983452609186</v>
      </c>
      <c r="H90" s="34">
        <f t="shared" ref="H90:W90" si="33">((H87*H85)+(H84*H82)+(H81*H79)+(H78*H76)+(H75*H73)+(H72*H70)+(H69*H67)+(H66*H64)+(H63*H61)+(H60*H58)+(H57*H55)+(H54*H52)+(H51*H49)+(H48*H46)+(H45*H43)+(H42*H40)+(H39*H37)+(H36*H34)+(H33*H31)+(H30*H28)+(H27*H25)+(H24*H22)+(H21*H19)+(H18*H16)+(H15*H13)+(H12*H10)+(H9*H7))/SUM(AVERAGE(G7:H7),AVERAGE(G10:H10),AVERAGE(G13:H13),AVERAGE(G16:H16),AVERAGE(G19:H19),AVERAGE(G22:H22),AVERAGE(G25:H25),AVERAGE(G28:H28),AVERAGE(G31:H31),AVERAGE(G34:H34),AVERAGE(G37:H37),AVERAGE(G40:H40),AVERAGE(G43:H43),AVERAGE(G46:H46),AVERAGE(G49:H49),AVERAGE(G52:H52),AVERAGE(G55:H55),AVERAGE(G58:H58),AVERAGE(G61:H61),AVERAGE(G64:H64),AVERAGE(G67:H67),AVERAGE(G60:H70),AVERAGE(G73:H73),AVERAGE(G76:H76),AVERAGE(G79:H79),AVERAGE(G82:H82),AVERAGE(G85:H85),AVERAGE(G87:H87))</f>
        <v>0.12450942136858421</v>
      </c>
      <c r="I90" s="34">
        <f t="shared" si="33"/>
        <v>0.13827735631654178</v>
      </c>
      <c r="J90" s="34">
        <f t="shared" si="33"/>
        <v>0.3497452438573303</v>
      </c>
      <c r="K90" s="34">
        <f t="shared" si="33"/>
        <v>0.18268846630265131</v>
      </c>
      <c r="L90" s="34">
        <f t="shared" si="33"/>
        <v>0.193625165722768</v>
      </c>
      <c r="M90" s="34">
        <f t="shared" si="33"/>
        <v>0.12484376604829606</v>
      </c>
      <c r="N90" s="34">
        <f t="shared" si="33"/>
        <v>9.8115749273423314E-2</v>
      </c>
      <c r="O90" s="34">
        <f t="shared" si="33"/>
        <v>6.4084146022791555E-2</v>
      </c>
      <c r="P90" s="34">
        <f t="shared" si="33"/>
        <v>8.1751516439282954E-2</v>
      </c>
      <c r="Q90" s="34">
        <f t="shared" si="33"/>
        <v>0.14196259795271302</v>
      </c>
      <c r="R90" s="34">
        <f t="shared" si="33"/>
        <v>5.3330374251157261E-2</v>
      </c>
      <c r="S90" s="34">
        <f t="shared" si="33"/>
        <v>2.9285546563360541E-2</v>
      </c>
      <c r="T90" s="34">
        <f t="shared" si="33"/>
        <v>-1.548273441617401E-2</v>
      </c>
      <c r="U90" s="34">
        <f t="shared" si="33"/>
        <v>2.6285621560969166E-2</v>
      </c>
      <c r="V90" s="34">
        <f t="shared" si="33"/>
        <v>6.277718743715828E-2</v>
      </c>
      <c r="W90" s="34">
        <f t="shared" si="33"/>
        <v>8.915257649655782E-2</v>
      </c>
      <c r="X90" s="34">
        <f>((X87*X85)+(X84*X82)+(X81*X79)+(X78*X76)+(X75*X73)+(X72*X70)+(X69*X67)+(X66*X64)+(X63*X61)+(X60*X58)+(X57*X55)+(X54*X52)+(X51*X49)+(X48*X46)+(X45*X43)+(X42*X40)+(X39*X37)+(X36*X34)+(X33*X31)+(X30*X28)+(X27*X25)+(X24*X22)+(X21*X19)+(X18*X16)+(X15*X13)+(X12*X10)+(X9*X7))/SUM(AVERAGE(W7:X7),AVERAGE(W10:X10),AVERAGE(W13:X13),AVERAGE(W16:X16),AVERAGE(W19:X19),AVERAGE(W22:X22),AVERAGE(W25:X25),AVERAGE(W28:X28),AVERAGE(W31:X31),AVERAGE(W34:X34),AVERAGE(W37:X37),AVERAGE(W40:X40),AVERAGE(W43:X43),AVERAGE(W46:X46),AVERAGE(W49:X49),AVERAGE(W52:X52),AVERAGE(W55:X55),AVERAGE(W58:X58),AVERAGE(W61:X61),AVERAGE(W64:X64),AVERAGE(W67:X67),AVERAGE(W60:X70),AVERAGE(W73:X73),AVERAGE(W76:X76),AVERAGE(W79:X79),AVERAGE(W82:X82),AVERAGE(W85:X85),AVERAGE(W87:X87))</f>
        <v>5.8045705169379527E-2</v>
      </c>
    </row>
    <row r="91" spans="2:24" x14ac:dyDescent="0.25">
      <c r="C91" t="s">
        <v>283</v>
      </c>
      <c r="D91" t="s">
        <v>294</v>
      </c>
      <c r="H91" s="31"/>
      <c r="I91" s="31">
        <f t="shared" ref="I91" si="34">(((1+G90)*(1+H90)*(1+I90))^(1/3))-1</f>
        <v>0.12113250773019923</v>
      </c>
      <c r="J91" s="31">
        <f t="shared" ref="J91" si="35">(((1+H90)*(1+I90)*(1+J90))^(1/3))-1</f>
        <v>0.19992564041170824</v>
      </c>
      <c r="K91" s="31">
        <f t="shared" ref="K91" si="36">(((1+I90)*(1+J90)*(1+K90))^(1/3))-1</f>
        <v>0.22027230469057146</v>
      </c>
      <c r="L91" s="31">
        <f t="shared" ref="L91" si="37">(((1+J90)*(1+K90)*(1+L90))^(1/3))-1</f>
        <v>0.23973837515726681</v>
      </c>
      <c r="M91" s="31">
        <f t="shared" ref="M91" si="38">(((1+K90)*(1+L90)*(1+M90))^(1/3))-1</f>
        <v>0.16665786002188532</v>
      </c>
      <c r="N91" s="31">
        <f t="shared" ref="N91" si="39">(((1+L90)*(1+M90)*(1+N90))^(1/3))-1</f>
        <v>0.13815854742327538</v>
      </c>
      <c r="O91" s="31">
        <f t="shared" ref="O91" si="40">(((1+M90)*(1+N90)*(1+O90))^(1/3))-1</f>
        <v>9.5398393231787004E-2</v>
      </c>
      <c r="P91" s="31">
        <f t="shared" ref="P91" si="41">(((1+N90)*(1+O90)*(1+P90))^(1/3))-1</f>
        <v>8.1227795815783654E-2</v>
      </c>
      <c r="Q91" s="31">
        <f t="shared" ref="Q91" si="42">(((1+O90)*(1+P90)*(1+Q90))^(1/3))-1</f>
        <v>9.5431238917044636E-2</v>
      </c>
      <c r="R91" s="31">
        <f t="shared" ref="R91" si="43">(((1+P90)*(1+Q90)*(1+R90))^(1/3))-1</f>
        <v>9.1728547623260992E-2</v>
      </c>
      <c r="S91" s="31">
        <f t="shared" ref="S91" si="44">(((1+Q90)*(1+R90)*(1+S90))^(1/3))-1</f>
        <v>7.378529957855795E-2</v>
      </c>
      <c r="T91" s="31">
        <f t="shared" ref="T91" si="45">(((1+R90)*(1+S90)*(1+T90))^(1/3))-1</f>
        <v>2.1977355500463869E-2</v>
      </c>
      <c r="U91" s="31">
        <f t="shared" ref="U91" si="46">(((1+S90)*(1+T90)*(1+U90))^(1/3))-1</f>
        <v>1.3154828485175019E-2</v>
      </c>
      <c r="V91" s="31">
        <f t="shared" ref="V91" si="47">(((1+T90)*(1+U90)*(1+V90))^(1/3))-1</f>
        <v>2.4026671514886466E-2</v>
      </c>
      <c r="W91" s="31">
        <f t="shared" ref="W91" si="48">(((1+U90)*(1+V90)*(1+W90))^(1/3))-1</f>
        <v>5.9090478801271384E-2</v>
      </c>
      <c r="X91" s="31">
        <f t="shared" ref="X91" si="49">(((1+V90)*(1+W90)*(1+X90))^(1/3))-1</f>
        <v>6.9904773479193993E-2</v>
      </c>
    </row>
    <row r="92" spans="2:24" x14ac:dyDescent="0.25">
      <c r="C92" t="s">
        <v>283</v>
      </c>
      <c r="D92" t="s">
        <v>308</v>
      </c>
      <c r="I92" s="37">
        <f t="shared" ref="I92:W92" si="50">COUNTIF(I7:I87,"&lt;&gt;0") / 3</f>
        <v>11</v>
      </c>
      <c r="J92" s="37">
        <f t="shared" si="50"/>
        <v>13.333333333333334</v>
      </c>
      <c r="K92" s="37">
        <f t="shared" si="50"/>
        <v>15</v>
      </c>
      <c r="L92" s="37">
        <f t="shared" si="50"/>
        <v>15.333333333333334</v>
      </c>
      <c r="M92" s="37">
        <f t="shared" si="50"/>
        <v>17</v>
      </c>
      <c r="N92" s="37">
        <f t="shared" si="50"/>
        <v>17</v>
      </c>
      <c r="O92" s="37">
        <f t="shared" si="50"/>
        <v>18</v>
      </c>
      <c r="P92" s="37">
        <f t="shared" si="50"/>
        <v>20.333333333333332</v>
      </c>
      <c r="Q92" s="37">
        <f t="shared" si="50"/>
        <v>24</v>
      </c>
      <c r="R92" s="37">
        <f t="shared" si="50"/>
        <v>25</v>
      </c>
      <c r="S92" s="37">
        <f t="shared" si="50"/>
        <v>25</v>
      </c>
      <c r="T92" s="37">
        <f t="shared" si="50"/>
        <v>25</v>
      </c>
      <c r="U92" s="37">
        <f t="shared" si="50"/>
        <v>27</v>
      </c>
      <c r="V92" s="37">
        <f t="shared" si="50"/>
        <v>27</v>
      </c>
      <c r="W92" s="37">
        <f t="shared" si="50"/>
        <v>27</v>
      </c>
      <c r="X92" s="37">
        <f>COUNTIF(X7:X87,"&lt;&gt;0") / 3</f>
        <v>27</v>
      </c>
    </row>
    <row r="93" spans="2:24" x14ac:dyDescent="0.25">
      <c r="B93" s="33"/>
      <c r="H93" s="33"/>
      <c r="I93" s="33"/>
      <c r="J93" s="33"/>
      <c r="K93" s="33"/>
      <c r="L93" s="33"/>
      <c r="M93" s="33"/>
      <c r="N93" s="33"/>
      <c r="O93" s="33"/>
      <c r="P93" s="33"/>
      <c r="Q93" s="33"/>
      <c r="R93" s="33"/>
      <c r="S93" s="33"/>
      <c r="T93" s="33"/>
      <c r="U93" s="33"/>
      <c r="V93" s="33"/>
      <c r="W93" s="33"/>
      <c r="X93" s="33"/>
    </row>
    <row r="94" spans="2:24" x14ac:dyDescent="0.25">
      <c r="B94" s="33"/>
      <c r="G94" s="33"/>
      <c r="H94" s="33"/>
      <c r="I94" s="33"/>
      <c r="J94" s="33"/>
      <c r="K94" s="33"/>
      <c r="L94" s="33"/>
      <c r="M94" s="33"/>
      <c r="N94" s="33"/>
      <c r="O94" s="33"/>
      <c r="P94" s="33"/>
      <c r="Q94" s="33"/>
      <c r="R94" s="33"/>
      <c r="S94" s="33"/>
      <c r="T94" s="33"/>
      <c r="U94" s="33"/>
      <c r="V94" s="33"/>
      <c r="W94" s="33"/>
      <c r="X94" s="33"/>
    </row>
    <row r="95" spans="2:24" x14ac:dyDescent="0.25">
      <c r="B95" s="33"/>
      <c r="G95" s="33"/>
      <c r="H95" s="33"/>
      <c r="I95" s="33"/>
      <c r="J95" s="33"/>
      <c r="K95" s="33"/>
      <c r="L95" s="33"/>
      <c r="M95" s="33"/>
      <c r="N95" s="33"/>
      <c r="O95" s="33"/>
      <c r="P95" s="33"/>
      <c r="Q95" s="33"/>
      <c r="R95" s="33"/>
      <c r="S95" s="33"/>
      <c r="T95" s="33"/>
      <c r="U95" s="33"/>
      <c r="V95" s="33"/>
      <c r="W95" s="33"/>
      <c r="X95" s="33"/>
    </row>
    <row r="96" spans="2:24" x14ac:dyDescent="0.25">
      <c r="B96" s="33"/>
      <c r="G96" s="33"/>
      <c r="H96" s="33"/>
      <c r="I96" s="33"/>
      <c r="J96" s="33"/>
      <c r="K96" s="33"/>
      <c r="L96" s="33"/>
      <c r="M96" s="33"/>
      <c r="N96" s="33"/>
      <c r="O96" s="33"/>
      <c r="P96" s="33"/>
      <c r="Q96" s="33"/>
      <c r="R96" s="33"/>
      <c r="S96" s="33"/>
      <c r="T96" s="33"/>
      <c r="U96" s="33"/>
      <c r="V96" s="33"/>
      <c r="W96" s="33"/>
      <c r="X96" s="33"/>
    </row>
    <row r="97" spans="2:24" x14ac:dyDescent="0.25">
      <c r="B97" s="33"/>
      <c r="G97" s="33"/>
      <c r="H97" s="33"/>
      <c r="I97" s="33"/>
      <c r="J97" s="33"/>
      <c r="K97" s="33"/>
      <c r="L97" s="33"/>
      <c r="M97" s="33"/>
      <c r="N97" s="33"/>
      <c r="O97" s="33"/>
      <c r="P97" s="33"/>
      <c r="Q97" s="33"/>
      <c r="R97" s="33"/>
      <c r="S97" s="33"/>
      <c r="T97" s="33"/>
      <c r="U97" s="33"/>
      <c r="V97" s="33"/>
      <c r="W97" s="33"/>
      <c r="X97" s="33"/>
    </row>
    <row r="98" spans="2:24" x14ac:dyDescent="0.25">
      <c r="B98" s="33"/>
      <c r="G98" s="33"/>
      <c r="H98" s="33"/>
      <c r="I98" s="33"/>
      <c r="J98" s="33"/>
      <c r="K98" s="33"/>
      <c r="L98" s="33"/>
      <c r="M98" s="33"/>
      <c r="N98" s="33"/>
      <c r="O98" s="33"/>
      <c r="P98" s="33"/>
      <c r="Q98" s="33"/>
      <c r="R98" s="33"/>
      <c r="S98" s="33"/>
      <c r="T98" s="33"/>
      <c r="U98" s="33"/>
      <c r="V98" s="33"/>
      <c r="W98" s="33"/>
      <c r="X98" s="33"/>
    </row>
    <row r="99" spans="2:24" x14ac:dyDescent="0.25">
      <c r="B99" s="33"/>
      <c r="G99" s="33"/>
      <c r="H99" s="33"/>
      <c r="I99" s="33"/>
      <c r="J99" s="33"/>
      <c r="K99" s="33"/>
      <c r="L99" s="33"/>
      <c r="M99" s="33"/>
      <c r="N99" s="33"/>
      <c r="O99" s="33"/>
      <c r="P99" s="33"/>
      <c r="Q99" s="33"/>
      <c r="R99" s="33"/>
      <c r="S99" s="33"/>
      <c r="T99" s="33"/>
      <c r="U99" s="33"/>
      <c r="V99" s="33"/>
      <c r="W99" s="33"/>
      <c r="X99" s="33"/>
    </row>
    <row r="100" spans="2:24" x14ac:dyDescent="0.25">
      <c r="B100" s="33"/>
      <c r="G100" s="33"/>
      <c r="H100" s="33"/>
      <c r="I100" s="33"/>
      <c r="J100" s="33"/>
      <c r="K100" s="33"/>
      <c r="L100" s="33"/>
      <c r="M100" s="33"/>
      <c r="N100" s="33"/>
      <c r="O100" s="33"/>
      <c r="P100" s="33"/>
      <c r="Q100" s="33"/>
      <c r="R100" s="33"/>
      <c r="S100" s="33"/>
      <c r="T100" s="33"/>
      <c r="U100" s="33"/>
      <c r="V100" s="33"/>
      <c r="W100" s="33"/>
      <c r="X100" s="33"/>
    </row>
    <row r="101" spans="2:24" x14ac:dyDescent="0.25">
      <c r="B101" s="33"/>
      <c r="G101" s="33"/>
      <c r="H101" s="33"/>
      <c r="I101" s="33"/>
      <c r="J101" s="33"/>
      <c r="K101" s="33"/>
      <c r="L101" s="33"/>
      <c r="M101" s="33"/>
      <c r="N101" s="33"/>
      <c r="O101" s="33"/>
      <c r="P101" s="33"/>
      <c r="Q101" s="33"/>
      <c r="R101" s="33"/>
      <c r="S101" s="33"/>
      <c r="T101" s="33"/>
      <c r="U101" s="33"/>
      <c r="V101" s="33"/>
      <c r="W101" s="33"/>
      <c r="X101" s="33"/>
    </row>
    <row r="102" spans="2:24" x14ac:dyDescent="0.25">
      <c r="B102" s="33"/>
      <c r="G102" s="33"/>
      <c r="H102" s="33"/>
      <c r="I102" s="33"/>
      <c r="J102" s="33"/>
      <c r="K102" s="33"/>
      <c r="L102" s="33"/>
      <c r="M102" s="33"/>
      <c r="N102" s="33"/>
      <c r="O102" s="33"/>
      <c r="P102" s="33"/>
      <c r="Q102" s="33"/>
      <c r="R102" s="33"/>
      <c r="S102" s="33"/>
      <c r="T102" s="33"/>
      <c r="U102" s="33"/>
      <c r="V102" s="33"/>
      <c r="W102" s="33"/>
      <c r="X102" s="33"/>
    </row>
    <row r="103" spans="2:24" x14ac:dyDescent="0.25">
      <c r="B103" s="33"/>
      <c r="G103" s="33"/>
      <c r="H103" s="33"/>
      <c r="I103" s="33"/>
      <c r="J103" s="33"/>
      <c r="K103" s="33"/>
      <c r="L103" s="33"/>
      <c r="M103" s="33"/>
      <c r="N103" s="33"/>
      <c r="O103" s="33"/>
      <c r="P103" s="33"/>
      <c r="Q103" s="33"/>
      <c r="R103" s="33"/>
      <c r="S103" s="33"/>
      <c r="T103" s="33"/>
      <c r="U103" s="33"/>
      <c r="V103" s="33"/>
      <c r="W103" s="33"/>
      <c r="X103" s="33"/>
    </row>
    <row r="104" spans="2:24" x14ac:dyDescent="0.25">
      <c r="B104" s="33"/>
      <c r="G104" s="33"/>
      <c r="H104" s="33"/>
      <c r="I104" s="33"/>
      <c r="J104" s="33"/>
      <c r="K104" s="33"/>
      <c r="L104" s="33"/>
      <c r="M104" s="33"/>
      <c r="N104" s="33"/>
      <c r="O104" s="33"/>
      <c r="P104" s="33"/>
      <c r="Q104" s="33"/>
      <c r="R104" s="33"/>
      <c r="S104" s="33"/>
      <c r="T104" s="33"/>
      <c r="U104" s="33"/>
      <c r="V104" s="33"/>
      <c r="W104" s="33"/>
      <c r="X104" s="33"/>
    </row>
    <row r="105" spans="2:24" x14ac:dyDescent="0.25">
      <c r="B105" s="33"/>
      <c r="G105" s="33"/>
      <c r="H105" s="33"/>
      <c r="I105" s="33"/>
      <c r="J105" s="33"/>
      <c r="K105" s="33"/>
      <c r="L105" s="33"/>
      <c r="M105" s="33"/>
      <c r="N105" s="33"/>
      <c r="O105" s="33"/>
      <c r="P105" s="33"/>
      <c r="Q105" s="33"/>
      <c r="R105" s="33"/>
      <c r="S105" s="33"/>
      <c r="T105" s="33"/>
      <c r="U105" s="33"/>
      <c r="V105" s="33"/>
      <c r="W105" s="33"/>
      <c r="X105" s="33"/>
    </row>
    <row r="106" spans="2:24" x14ac:dyDescent="0.25">
      <c r="B106" s="33"/>
      <c r="G106" s="33"/>
      <c r="H106" s="33"/>
      <c r="I106" s="33"/>
      <c r="J106" s="33"/>
      <c r="K106" s="33"/>
      <c r="L106" s="33"/>
      <c r="M106" s="33"/>
      <c r="N106" s="33"/>
      <c r="O106" s="33"/>
      <c r="P106" s="33"/>
      <c r="Q106" s="33"/>
      <c r="R106" s="33"/>
      <c r="S106" s="33"/>
      <c r="T106" s="33"/>
      <c r="U106" s="33"/>
      <c r="V106" s="33"/>
      <c r="W106" s="33"/>
      <c r="X106" s="33"/>
    </row>
    <row r="107" spans="2:24" x14ac:dyDescent="0.25">
      <c r="B107" s="33"/>
      <c r="G107" s="33"/>
      <c r="H107" s="33"/>
      <c r="I107" s="33"/>
      <c r="J107" s="33"/>
      <c r="K107" s="33"/>
      <c r="L107" s="33"/>
      <c r="M107" s="33"/>
      <c r="N107" s="33"/>
      <c r="O107" s="33"/>
      <c r="P107" s="33"/>
      <c r="Q107" s="33"/>
      <c r="R107" s="33"/>
      <c r="S107" s="33"/>
      <c r="T107" s="33"/>
      <c r="U107" s="33"/>
      <c r="V107" s="33"/>
      <c r="W107" s="33"/>
      <c r="X107" s="33"/>
    </row>
    <row r="108" spans="2:24" x14ac:dyDescent="0.25">
      <c r="B108" s="33"/>
      <c r="G108" s="33"/>
      <c r="H108" s="33"/>
      <c r="I108" s="33"/>
      <c r="J108" s="33"/>
      <c r="K108" s="33"/>
      <c r="L108" s="33"/>
      <c r="M108" s="33"/>
      <c r="N108" s="33"/>
      <c r="O108" s="33"/>
      <c r="P108" s="33"/>
      <c r="Q108" s="33"/>
      <c r="R108" s="33"/>
      <c r="S108" s="33"/>
      <c r="T108" s="33"/>
      <c r="U108" s="33"/>
      <c r="V108" s="33"/>
      <c r="W108" s="33"/>
      <c r="X108" s="33"/>
    </row>
    <row r="109" spans="2:24" x14ac:dyDescent="0.25">
      <c r="B109" s="33"/>
      <c r="G109" s="33"/>
      <c r="H109" s="33"/>
      <c r="I109" s="33"/>
      <c r="J109" s="33"/>
      <c r="K109" s="33"/>
      <c r="L109" s="33"/>
      <c r="M109" s="33"/>
      <c r="N109" s="33"/>
      <c r="O109" s="33"/>
      <c r="P109" s="33"/>
      <c r="Q109" s="33"/>
      <c r="R109" s="33"/>
      <c r="S109" s="33"/>
      <c r="T109" s="33"/>
      <c r="U109" s="33"/>
      <c r="V109" s="33"/>
      <c r="W109" s="33"/>
      <c r="X109" s="33"/>
    </row>
    <row r="111" spans="2:24" x14ac:dyDescent="0.25">
      <c r="G111" s="27"/>
      <c r="H111">
        <v>0</v>
      </c>
      <c r="I111">
        <f>G111*H111</f>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C83C8-842A-48FA-B081-41252AF65E5D}">
  <sheetPr>
    <tabColor rgb="FF002060"/>
  </sheetPr>
  <dimension ref="A1"/>
  <sheetViews>
    <sheetView workbookViewId="0">
      <selection activeCell="E38" sqref="E38"/>
    </sheetView>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D30"/>
  <sheetViews>
    <sheetView workbookViewId="0">
      <selection activeCell="E14" sqref="E14"/>
    </sheetView>
  </sheetViews>
  <sheetFormatPr defaultColWidth="9.140625" defaultRowHeight="12.75" x14ac:dyDescent="0.2"/>
  <cols>
    <col min="1" max="1" width="3.42578125" style="2" customWidth="1"/>
    <col min="2" max="2" width="16.140625" style="2" bestFit="1" customWidth="1"/>
    <col min="3" max="3" width="32.28515625" style="2" bestFit="1" customWidth="1"/>
    <col min="4" max="4" width="15.42578125" style="2" bestFit="1" customWidth="1"/>
    <col min="5" max="16384" width="9.140625" style="2"/>
  </cols>
  <sheetData>
    <row r="1" spans="1:4" ht="23.25" x14ac:dyDescent="0.35">
      <c r="A1" s="1" t="s">
        <v>81</v>
      </c>
    </row>
    <row r="3" spans="1:4" x14ac:dyDescent="0.2">
      <c r="B3" s="3" t="s">
        <v>0</v>
      </c>
      <c r="C3" s="4" t="s">
        <v>24</v>
      </c>
      <c r="D3" s="5" t="s">
        <v>82</v>
      </c>
    </row>
    <row r="4" spans="1:4" x14ac:dyDescent="0.2">
      <c r="B4" s="6" t="s">
        <v>83</v>
      </c>
      <c r="C4" s="7" t="s">
        <v>84</v>
      </c>
      <c r="D4" s="8" t="s">
        <v>85</v>
      </c>
    </row>
    <row r="5" spans="1:4" x14ac:dyDescent="0.2">
      <c r="B5" s="9" t="s">
        <v>86</v>
      </c>
      <c r="C5" s="10" t="s">
        <v>87</v>
      </c>
      <c r="D5" s="11" t="s">
        <v>85</v>
      </c>
    </row>
    <row r="6" spans="1:4" x14ac:dyDescent="0.2">
      <c r="B6" s="6" t="s">
        <v>88</v>
      </c>
      <c r="C6" s="7" t="s">
        <v>89</v>
      </c>
      <c r="D6" s="8" t="s">
        <v>90</v>
      </c>
    </row>
    <row r="7" spans="1:4" x14ac:dyDescent="0.2">
      <c r="B7" s="9" t="s">
        <v>91</v>
      </c>
      <c r="C7" s="10" t="s">
        <v>92</v>
      </c>
      <c r="D7" s="11" t="s">
        <v>90</v>
      </c>
    </row>
    <row r="8" spans="1:4" x14ac:dyDescent="0.2">
      <c r="B8" s="9" t="s">
        <v>1</v>
      </c>
      <c r="C8" s="10" t="s">
        <v>31</v>
      </c>
      <c r="D8" s="11" t="s">
        <v>93</v>
      </c>
    </row>
    <row r="9" spans="1:4" x14ac:dyDescent="0.2">
      <c r="B9" s="9" t="s">
        <v>2</v>
      </c>
      <c r="C9" s="10" t="s">
        <v>36</v>
      </c>
      <c r="D9" s="11" t="s">
        <v>93</v>
      </c>
    </row>
    <row r="10" spans="1:4" x14ac:dyDescent="0.2">
      <c r="B10" s="9" t="s">
        <v>94</v>
      </c>
      <c r="C10" s="10" t="s">
        <v>95</v>
      </c>
      <c r="D10" s="11" t="s">
        <v>85</v>
      </c>
    </row>
    <row r="11" spans="1:4" x14ac:dyDescent="0.2">
      <c r="B11" s="9" t="s">
        <v>96</v>
      </c>
      <c r="C11" s="10" t="s">
        <v>97</v>
      </c>
      <c r="D11" s="11" t="s">
        <v>98</v>
      </c>
    </row>
    <row r="12" spans="1:4" x14ac:dyDescent="0.2">
      <c r="B12" s="9" t="s">
        <v>3</v>
      </c>
      <c r="C12" s="10" t="s">
        <v>38</v>
      </c>
      <c r="D12" s="11" t="s">
        <v>99</v>
      </c>
    </row>
    <row r="13" spans="1:4" x14ac:dyDescent="0.2">
      <c r="B13" s="9" t="s">
        <v>4</v>
      </c>
      <c r="C13" s="10" t="s">
        <v>40</v>
      </c>
      <c r="D13" s="11" t="s">
        <v>93</v>
      </c>
    </row>
    <row r="14" spans="1:4" x14ac:dyDescent="0.2">
      <c r="B14" s="9" t="s">
        <v>100</v>
      </c>
      <c r="C14" s="10" t="s">
        <v>101</v>
      </c>
      <c r="D14" s="11" t="s">
        <v>90</v>
      </c>
    </row>
    <row r="15" spans="1:4" x14ac:dyDescent="0.2">
      <c r="B15" s="9" t="s">
        <v>102</v>
      </c>
      <c r="C15" s="10" t="s">
        <v>103</v>
      </c>
      <c r="D15" s="11" t="s">
        <v>104</v>
      </c>
    </row>
    <row r="16" spans="1:4" x14ac:dyDescent="0.2">
      <c r="B16" s="9" t="s">
        <v>105</v>
      </c>
      <c r="C16" s="10" t="s">
        <v>106</v>
      </c>
      <c r="D16" s="11" t="s">
        <v>107</v>
      </c>
    </row>
    <row r="17" spans="2:4" x14ac:dyDescent="0.2">
      <c r="B17" s="9" t="s">
        <v>108</v>
      </c>
      <c r="C17" s="10" t="s">
        <v>109</v>
      </c>
      <c r="D17" s="11" t="s">
        <v>110</v>
      </c>
    </row>
    <row r="18" spans="2:4" x14ac:dyDescent="0.2">
      <c r="B18" s="9" t="s">
        <v>7</v>
      </c>
      <c r="C18" s="10" t="s">
        <v>49</v>
      </c>
      <c r="D18" s="11" t="s">
        <v>114</v>
      </c>
    </row>
    <row r="19" spans="2:4" x14ac:dyDescent="0.2">
      <c r="B19" s="9" t="s">
        <v>115</v>
      </c>
      <c r="C19" s="10" t="s">
        <v>116</v>
      </c>
      <c r="D19" s="11" t="s">
        <v>117</v>
      </c>
    </row>
    <row r="20" spans="2:4" x14ac:dyDescent="0.2">
      <c r="B20" s="9" t="s">
        <v>118</v>
      </c>
      <c r="C20" s="10" t="s">
        <v>119</v>
      </c>
      <c r="D20" s="11" t="s">
        <v>120</v>
      </c>
    </row>
    <row r="21" spans="2:4" x14ac:dyDescent="0.2">
      <c r="B21" s="9" t="s">
        <v>10</v>
      </c>
      <c r="C21" s="10" t="s">
        <v>53</v>
      </c>
      <c r="D21" s="11" t="s">
        <v>114</v>
      </c>
    </row>
    <row r="22" spans="2:4" x14ac:dyDescent="0.2">
      <c r="B22" s="9" t="s">
        <v>13</v>
      </c>
      <c r="C22" s="10" t="s">
        <v>59</v>
      </c>
      <c r="D22" s="11" t="s">
        <v>93</v>
      </c>
    </row>
    <row r="23" spans="2:4" x14ac:dyDescent="0.2">
      <c r="B23" s="9" t="s">
        <v>14</v>
      </c>
      <c r="C23" s="10" t="s">
        <v>61</v>
      </c>
      <c r="D23" s="11" t="s">
        <v>93</v>
      </c>
    </row>
    <row r="24" spans="2:4" x14ac:dyDescent="0.2">
      <c r="B24" s="9" t="s">
        <v>15</v>
      </c>
      <c r="C24" s="10" t="s">
        <v>63</v>
      </c>
      <c r="D24" s="11" t="s">
        <v>121</v>
      </c>
    </row>
    <row r="25" spans="2:4" x14ac:dyDescent="0.2">
      <c r="B25" s="9" t="s">
        <v>17</v>
      </c>
      <c r="C25" s="10" t="s">
        <v>67</v>
      </c>
      <c r="D25" s="11" t="s">
        <v>99</v>
      </c>
    </row>
    <row r="26" spans="2:4" x14ac:dyDescent="0.2">
      <c r="B26" s="9" t="s">
        <v>122</v>
      </c>
      <c r="C26" s="10" t="s">
        <v>123</v>
      </c>
      <c r="D26" s="11" t="s">
        <v>120</v>
      </c>
    </row>
    <row r="27" spans="2:4" x14ac:dyDescent="0.2">
      <c r="B27" s="9" t="s">
        <v>124</v>
      </c>
      <c r="C27" s="10" t="s">
        <v>125</v>
      </c>
      <c r="D27" s="11" t="s">
        <v>126</v>
      </c>
    </row>
    <row r="28" spans="2:4" x14ac:dyDescent="0.2">
      <c r="B28" s="9" t="s">
        <v>21</v>
      </c>
      <c r="C28" s="10" t="s">
        <v>75</v>
      </c>
      <c r="D28" s="11" t="s">
        <v>93</v>
      </c>
    </row>
    <row r="29" spans="2:4" x14ac:dyDescent="0.2">
      <c r="B29" s="9" t="s">
        <v>22</v>
      </c>
      <c r="C29" s="10" t="s">
        <v>77</v>
      </c>
      <c r="D29" s="11" t="s">
        <v>93</v>
      </c>
    </row>
    <row r="30" spans="2:4" x14ac:dyDescent="0.2">
      <c r="B30" s="12" t="s">
        <v>127</v>
      </c>
      <c r="C30" s="13" t="s">
        <v>128</v>
      </c>
      <c r="D30" s="14" t="s">
        <v>129</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AO68"/>
  <sheetViews>
    <sheetView workbookViewId="0">
      <selection activeCell="G12" sqref="G12"/>
    </sheetView>
  </sheetViews>
  <sheetFormatPr defaultColWidth="9.140625" defaultRowHeight="12.75" x14ac:dyDescent="0.2"/>
  <cols>
    <col min="1" max="1" width="2.5703125" style="2" customWidth="1"/>
    <col min="2" max="2" width="21.7109375" style="2" customWidth="1"/>
    <col min="3" max="3" width="36.28515625" style="2" customWidth="1"/>
    <col min="4" max="5" width="23.42578125" style="2" customWidth="1"/>
    <col min="6" max="6" width="14.7109375" style="2" bestFit="1" customWidth="1"/>
    <col min="7" max="8" width="21.140625" style="2" customWidth="1"/>
    <col min="9" max="9" width="20.85546875" style="2" customWidth="1"/>
    <col min="10" max="11" width="21.85546875" style="2" customWidth="1"/>
    <col min="12" max="12" width="21.140625" style="2" customWidth="1"/>
    <col min="13" max="13" width="21.7109375" style="2" customWidth="1"/>
    <col min="14" max="14" width="10.85546875" style="2" customWidth="1"/>
    <col min="15" max="15" width="68.85546875" style="2" customWidth="1"/>
    <col min="16" max="16" width="28" style="2" customWidth="1"/>
    <col min="17" max="16384" width="9.140625" style="2"/>
  </cols>
  <sheetData>
    <row r="1" spans="1:41" ht="23.25" x14ac:dyDescent="0.35">
      <c r="A1" s="1" t="s">
        <v>130</v>
      </c>
    </row>
    <row r="3" spans="1:41" ht="25.5" x14ac:dyDescent="0.2">
      <c r="B3" s="15" t="s">
        <v>0</v>
      </c>
      <c r="C3" s="15" t="s">
        <v>24</v>
      </c>
      <c r="D3" s="15" t="s">
        <v>82</v>
      </c>
      <c r="E3" s="15" t="s">
        <v>131</v>
      </c>
      <c r="F3" s="15" t="s">
        <v>25</v>
      </c>
      <c r="G3" s="15" t="s">
        <v>26</v>
      </c>
      <c r="H3" s="15" t="s">
        <v>27</v>
      </c>
      <c r="I3" s="15" t="s">
        <v>28</v>
      </c>
      <c r="J3" s="15" t="s">
        <v>29</v>
      </c>
      <c r="K3" s="15" t="s">
        <v>132</v>
      </c>
      <c r="L3" s="15" t="s">
        <v>133</v>
      </c>
      <c r="M3" s="15" t="s">
        <v>134</v>
      </c>
      <c r="N3" s="15" t="s">
        <v>135</v>
      </c>
      <c r="O3" s="15" t="s">
        <v>136</v>
      </c>
      <c r="P3" s="15" t="s">
        <v>30</v>
      </c>
    </row>
    <row r="4" spans="1:41" x14ac:dyDescent="0.2">
      <c r="B4" s="16" t="s">
        <v>83</v>
      </c>
      <c r="C4" s="16" t="s">
        <v>84</v>
      </c>
      <c r="D4" s="16" t="s">
        <v>85</v>
      </c>
      <c r="E4" s="16" t="s">
        <v>137</v>
      </c>
      <c r="F4" s="16">
        <v>15164352496000</v>
      </c>
      <c r="G4" s="16" t="s">
        <v>32</v>
      </c>
      <c r="H4" s="16" t="s">
        <v>33</v>
      </c>
      <c r="I4" s="16" t="s">
        <v>41</v>
      </c>
      <c r="J4" s="16" t="s">
        <v>8</v>
      </c>
      <c r="K4" s="16" t="s">
        <v>8</v>
      </c>
      <c r="L4" s="16" t="s">
        <v>8</v>
      </c>
      <c r="M4" s="17">
        <v>79.760627746582031</v>
      </c>
      <c r="N4" s="18" t="s">
        <v>138</v>
      </c>
      <c r="O4" s="17"/>
      <c r="P4" s="16" t="s">
        <v>139</v>
      </c>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1" x14ac:dyDescent="0.2">
      <c r="B5" s="2" t="s">
        <v>86</v>
      </c>
      <c r="C5" s="2" t="s">
        <v>87</v>
      </c>
      <c r="D5" s="2" t="s">
        <v>85</v>
      </c>
      <c r="E5" s="2" t="s">
        <v>137</v>
      </c>
      <c r="F5" s="2">
        <v>9231788944000</v>
      </c>
      <c r="G5" s="2" t="s">
        <v>32</v>
      </c>
      <c r="H5" s="2" t="s">
        <v>33</v>
      </c>
      <c r="I5" s="2" t="s">
        <v>41</v>
      </c>
      <c r="J5" s="2" t="s">
        <v>8</v>
      </c>
      <c r="K5" s="2" t="s">
        <v>8</v>
      </c>
      <c r="L5" s="2" t="s">
        <v>8</v>
      </c>
      <c r="M5" s="19">
        <v>85.463447570800781</v>
      </c>
      <c r="N5" s="20" t="s">
        <v>138</v>
      </c>
      <c r="O5" s="19"/>
      <c r="P5" s="2" t="s">
        <v>140</v>
      </c>
    </row>
    <row r="6" spans="1:41" x14ac:dyDescent="0.2">
      <c r="B6" s="2" t="s">
        <v>141</v>
      </c>
      <c r="C6" s="2" t="s">
        <v>142</v>
      </c>
      <c r="D6" s="2" t="s">
        <v>85</v>
      </c>
      <c r="E6" s="2" t="s">
        <v>137</v>
      </c>
      <c r="F6" s="2">
        <v>5048851270000</v>
      </c>
      <c r="G6" s="2" t="s">
        <v>32</v>
      </c>
      <c r="H6" s="2" t="s">
        <v>33</v>
      </c>
      <c r="I6" s="2" t="s">
        <v>41</v>
      </c>
      <c r="J6" s="2" t="s">
        <v>8</v>
      </c>
      <c r="K6" s="2" t="s">
        <v>8</v>
      </c>
      <c r="L6" s="2" t="s">
        <v>8</v>
      </c>
      <c r="M6" s="19">
        <v>79.869186401367188</v>
      </c>
      <c r="N6" s="20" t="s">
        <v>143</v>
      </c>
      <c r="O6" s="19" t="s">
        <v>144</v>
      </c>
      <c r="P6" s="2" t="s">
        <v>145</v>
      </c>
    </row>
    <row r="7" spans="1:41" x14ac:dyDescent="0.2">
      <c r="B7" s="2" t="s">
        <v>146</v>
      </c>
      <c r="C7" s="2" t="s">
        <v>147</v>
      </c>
      <c r="D7" s="2" t="s">
        <v>148</v>
      </c>
      <c r="E7" s="2" t="s">
        <v>149</v>
      </c>
      <c r="F7" s="2">
        <v>3762641551741.8003</v>
      </c>
      <c r="G7" s="2" t="s">
        <v>32</v>
      </c>
      <c r="H7" s="2" t="s">
        <v>33</v>
      </c>
      <c r="I7" s="2" t="s">
        <v>41</v>
      </c>
      <c r="J7" s="2" t="s">
        <v>42</v>
      </c>
      <c r="K7" s="2" t="s">
        <v>150</v>
      </c>
      <c r="L7" s="2" t="s">
        <v>151</v>
      </c>
      <c r="M7" s="19">
        <v>100</v>
      </c>
      <c r="N7" s="20" t="s">
        <v>143</v>
      </c>
      <c r="O7" s="20" t="s">
        <v>152</v>
      </c>
      <c r="P7" s="2" t="s">
        <v>153</v>
      </c>
    </row>
    <row r="8" spans="1:41" x14ac:dyDescent="0.2">
      <c r="B8" s="16" t="s">
        <v>88</v>
      </c>
      <c r="C8" s="16" t="s">
        <v>89</v>
      </c>
      <c r="D8" s="16" t="s">
        <v>90</v>
      </c>
      <c r="E8" s="16" t="s">
        <v>154</v>
      </c>
      <c r="F8" s="21">
        <v>1732274350828.4001</v>
      </c>
      <c r="G8" s="16" t="s">
        <v>32</v>
      </c>
      <c r="H8" s="16" t="s">
        <v>33</v>
      </c>
      <c r="I8" s="16" t="s">
        <v>41</v>
      </c>
      <c r="J8" s="16" t="s">
        <v>8</v>
      </c>
      <c r="K8" s="16" t="s">
        <v>8</v>
      </c>
      <c r="L8" s="16" t="s">
        <v>8</v>
      </c>
      <c r="M8" s="22">
        <v>85.138832092285156</v>
      </c>
      <c r="N8" s="18" t="s">
        <v>138</v>
      </c>
      <c r="O8" s="17"/>
      <c r="P8" s="16" t="s">
        <v>155</v>
      </c>
      <c r="Q8" s="16"/>
      <c r="R8" s="16"/>
      <c r="S8" s="16"/>
      <c r="T8" s="16"/>
      <c r="U8" s="16"/>
      <c r="V8" s="16"/>
      <c r="W8" s="16"/>
      <c r="X8" s="16"/>
      <c r="Y8" s="16"/>
      <c r="Z8" s="16"/>
      <c r="AA8" s="16"/>
      <c r="AB8" s="16"/>
      <c r="AC8" s="16"/>
      <c r="AD8" s="16"/>
      <c r="AE8" s="16"/>
      <c r="AF8" s="16"/>
      <c r="AG8" s="16"/>
      <c r="AH8" s="16"/>
      <c r="AI8" s="16"/>
      <c r="AJ8" s="16"/>
      <c r="AK8" s="16"/>
      <c r="AL8" s="16"/>
      <c r="AM8" s="16"/>
      <c r="AN8" s="16"/>
      <c r="AO8" s="16"/>
    </row>
    <row r="9" spans="1:41" x14ac:dyDescent="0.2">
      <c r="B9" s="2" t="s">
        <v>91</v>
      </c>
      <c r="C9" s="2" t="s">
        <v>92</v>
      </c>
      <c r="D9" s="2" t="s">
        <v>90</v>
      </c>
      <c r="E9" s="2" t="s">
        <v>154</v>
      </c>
      <c r="F9" s="2">
        <v>890680278100</v>
      </c>
      <c r="G9" s="2" t="s">
        <v>32</v>
      </c>
      <c r="H9" s="2" t="s">
        <v>33</v>
      </c>
      <c r="I9" s="2" t="s">
        <v>41</v>
      </c>
      <c r="J9" s="2" t="s">
        <v>8</v>
      </c>
      <c r="K9" s="2" t="s">
        <v>8</v>
      </c>
      <c r="L9" s="2" t="s">
        <v>8</v>
      </c>
      <c r="M9" s="19">
        <v>80.488761901855469</v>
      </c>
      <c r="N9" s="20" t="s">
        <v>138</v>
      </c>
      <c r="O9" s="19"/>
      <c r="P9" s="2" t="s">
        <v>156</v>
      </c>
    </row>
    <row r="10" spans="1:41" x14ac:dyDescent="0.2">
      <c r="B10" s="2" t="s">
        <v>157</v>
      </c>
      <c r="C10" s="2" t="s">
        <v>158</v>
      </c>
      <c r="D10" s="2" t="s">
        <v>85</v>
      </c>
      <c r="E10" s="2" t="s">
        <v>137</v>
      </c>
      <c r="F10" s="2">
        <v>727685767600</v>
      </c>
      <c r="G10" s="2" t="s">
        <v>32</v>
      </c>
      <c r="H10" s="2" t="s">
        <v>33</v>
      </c>
      <c r="I10" s="2" t="s">
        <v>41</v>
      </c>
      <c r="J10" s="2" t="s">
        <v>42</v>
      </c>
      <c r="K10" s="2" t="s">
        <v>8</v>
      </c>
      <c r="L10" s="2" t="s">
        <v>8</v>
      </c>
      <c r="M10" s="19">
        <v>100</v>
      </c>
      <c r="N10" s="20" t="s">
        <v>143</v>
      </c>
      <c r="O10" s="20" t="s">
        <v>159</v>
      </c>
      <c r="P10" s="2" t="s">
        <v>160</v>
      </c>
    </row>
    <row r="11" spans="1:41" x14ac:dyDescent="0.2">
      <c r="B11" s="2" t="s">
        <v>161</v>
      </c>
      <c r="C11" s="2" t="s">
        <v>162</v>
      </c>
      <c r="D11" s="2" t="s">
        <v>85</v>
      </c>
      <c r="E11" s="2" t="s">
        <v>137</v>
      </c>
      <c r="F11" s="2">
        <v>416650000000</v>
      </c>
      <c r="G11" s="2" t="s">
        <v>32</v>
      </c>
      <c r="H11" s="2" t="s">
        <v>33</v>
      </c>
      <c r="I11" s="2" t="s">
        <v>41</v>
      </c>
      <c r="J11" s="2" t="s">
        <v>45</v>
      </c>
      <c r="K11" s="2" t="s">
        <v>8</v>
      </c>
      <c r="L11" s="2" t="s">
        <v>8</v>
      </c>
      <c r="M11" s="19">
        <v>100</v>
      </c>
      <c r="N11" s="20" t="s">
        <v>143</v>
      </c>
      <c r="O11" s="19" t="s">
        <v>163</v>
      </c>
      <c r="P11" s="2" t="s">
        <v>164</v>
      </c>
    </row>
    <row r="12" spans="1:41" x14ac:dyDescent="0.2">
      <c r="B12" s="2" t="s">
        <v>165</v>
      </c>
      <c r="C12" s="2" t="s">
        <v>166</v>
      </c>
      <c r="D12" s="2" t="s">
        <v>85</v>
      </c>
      <c r="E12" s="2" t="s">
        <v>137</v>
      </c>
      <c r="F12" s="2">
        <v>397194000000</v>
      </c>
      <c r="G12" s="2" t="s">
        <v>32</v>
      </c>
      <c r="H12" s="2" t="s">
        <v>33</v>
      </c>
      <c r="I12" s="2" t="s">
        <v>41</v>
      </c>
      <c r="J12" s="2" t="s">
        <v>42</v>
      </c>
      <c r="K12" s="2" t="s">
        <v>8</v>
      </c>
      <c r="L12" s="2" t="s">
        <v>8</v>
      </c>
      <c r="M12" s="19">
        <v>89.844375610351563</v>
      </c>
      <c r="N12" s="20" t="s">
        <v>143</v>
      </c>
      <c r="O12" s="20" t="s">
        <v>159</v>
      </c>
      <c r="P12" s="2" t="s">
        <v>167</v>
      </c>
    </row>
    <row r="13" spans="1:41" x14ac:dyDescent="0.2">
      <c r="B13" s="2" t="s">
        <v>1</v>
      </c>
      <c r="C13" s="2" t="s">
        <v>31</v>
      </c>
      <c r="D13" s="2" t="s">
        <v>93</v>
      </c>
      <c r="E13" s="2" t="s">
        <v>168</v>
      </c>
      <c r="F13" s="2">
        <v>304131030538.31995</v>
      </c>
      <c r="G13" s="2" t="s">
        <v>32</v>
      </c>
      <c r="H13" s="2" t="s">
        <v>33</v>
      </c>
      <c r="I13" s="2" t="s">
        <v>34</v>
      </c>
      <c r="J13" s="2" t="s">
        <v>8</v>
      </c>
      <c r="K13" s="2" t="s">
        <v>8</v>
      </c>
      <c r="L13" s="2" t="s">
        <v>8</v>
      </c>
      <c r="M13" s="19">
        <v>79.247673034667969</v>
      </c>
      <c r="N13" s="20" t="s">
        <v>138</v>
      </c>
      <c r="O13" s="19"/>
      <c r="P13" s="2" t="s">
        <v>35</v>
      </c>
    </row>
    <row r="14" spans="1:41" x14ac:dyDescent="0.2">
      <c r="B14" s="2" t="s">
        <v>2</v>
      </c>
      <c r="C14" s="2" t="s">
        <v>36</v>
      </c>
      <c r="D14" s="2" t="s">
        <v>93</v>
      </c>
      <c r="E14" s="2" t="s">
        <v>168</v>
      </c>
      <c r="F14" s="2">
        <v>220930523271.21997</v>
      </c>
      <c r="G14" s="2" t="s">
        <v>32</v>
      </c>
      <c r="H14" s="2" t="s">
        <v>33</v>
      </c>
      <c r="I14" s="2" t="s">
        <v>34</v>
      </c>
      <c r="J14" s="2" t="s">
        <v>8</v>
      </c>
      <c r="K14" s="2" t="s">
        <v>8</v>
      </c>
      <c r="L14" s="2" t="s">
        <v>8</v>
      </c>
      <c r="M14" s="19">
        <v>83.277244567871094</v>
      </c>
      <c r="N14" s="20" t="s">
        <v>138</v>
      </c>
      <c r="O14" s="19"/>
      <c r="P14" s="2" t="s">
        <v>37</v>
      </c>
    </row>
    <row r="15" spans="1:41" x14ac:dyDescent="0.2">
      <c r="B15" s="2" t="s">
        <v>94</v>
      </c>
      <c r="C15" s="2" t="s">
        <v>95</v>
      </c>
      <c r="D15" s="2" t="s">
        <v>85</v>
      </c>
      <c r="E15" s="2" t="s">
        <v>137</v>
      </c>
      <c r="F15" s="2">
        <v>213963810940</v>
      </c>
      <c r="G15" s="2" t="s">
        <v>32</v>
      </c>
      <c r="H15" s="2" t="s">
        <v>33</v>
      </c>
      <c r="I15" s="2" t="s">
        <v>41</v>
      </c>
      <c r="J15" s="2" t="s">
        <v>42</v>
      </c>
      <c r="K15" s="2" t="s">
        <v>150</v>
      </c>
      <c r="L15" s="2" t="s">
        <v>151</v>
      </c>
      <c r="M15" s="19">
        <v>87.397941589355469</v>
      </c>
      <c r="N15" s="20" t="s">
        <v>138</v>
      </c>
      <c r="O15" s="19"/>
      <c r="P15" s="2" t="s">
        <v>169</v>
      </c>
    </row>
    <row r="16" spans="1:41" x14ac:dyDescent="0.2">
      <c r="B16" s="2" t="s">
        <v>96</v>
      </c>
      <c r="C16" s="2" t="s">
        <v>97</v>
      </c>
      <c r="D16" s="2" t="s">
        <v>98</v>
      </c>
      <c r="E16" s="2" t="s">
        <v>170</v>
      </c>
      <c r="F16" s="2">
        <v>200798214866.89999</v>
      </c>
      <c r="G16" s="2" t="s">
        <v>32</v>
      </c>
      <c r="H16" s="2" t="s">
        <v>33</v>
      </c>
      <c r="I16" s="2" t="s">
        <v>34</v>
      </c>
      <c r="J16" s="2" t="s">
        <v>8</v>
      </c>
      <c r="K16" s="2" t="s">
        <v>8</v>
      </c>
      <c r="L16" s="2" t="s">
        <v>8</v>
      </c>
      <c r="M16" s="19">
        <v>86.183097839355469</v>
      </c>
      <c r="N16" s="20" t="s">
        <v>138</v>
      </c>
      <c r="O16" s="19"/>
      <c r="P16" s="2" t="s">
        <v>171</v>
      </c>
    </row>
    <row r="17" spans="2:16" x14ac:dyDescent="0.2">
      <c r="B17" s="2" t="s">
        <v>172</v>
      </c>
      <c r="C17" s="2" t="s">
        <v>173</v>
      </c>
      <c r="D17" s="2" t="s">
        <v>90</v>
      </c>
      <c r="E17" s="2" t="s">
        <v>154</v>
      </c>
      <c r="F17" s="2">
        <v>179120083404</v>
      </c>
      <c r="G17" s="2" t="s">
        <v>32</v>
      </c>
      <c r="H17" s="2" t="s">
        <v>33</v>
      </c>
      <c r="I17" s="2" t="s">
        <v>41</v>
      </c>
      <c r="J17" s="2" t="s">
        <v>45</v>
      </c>
      <c r="K17" s="2" t="s">
        <v>8</v>
      </c>
      <c r="L17" s="2" t="s">
        <v>8</v>
      </c>
      <c r="M17" s="19">
        <v>82.785911560058594</v>
      </c>
      <c r="N17" s="20" t="s">
        <v>143</v>
      </c>
      <c r="O17" s="19" t="s">
        <v>163</v>
      </c>
      <c r="P17" s="2" t="s">
        <v>174</v>
      </c>
    </row>
    <row r="18" spans="2:16" x14ac:dyDescent="0.2">
      <c r="B18" s="2" t="s">
        <v>175</v>
      </c>
      <c r="C18" s="2" t="s">
        <v>176</v>
      </c>
      <c r="D18" s="2" t="s">
        <v>85</v>
      </c>
      <c r="E18" s="2" t="s">
        <v>137</v>
      </c>
      <c r="F18" s="2">
        <v>135868383200.00002</v>
      </c>
      <c r="G18" s="2" t="s">
        <v>32</v>
      </c>
      <c r="H18" s="2" t="s">
        <v>33</v>
      </c>
      <c r="I18" s="2" t="s">
        <v>41</v>
      </c>
      <c r="J18" s="2" t="s">
        <v>45</v>
      </c>
      <c r="K18" s="2" t="s">
        <v>8</v>
      </c>
      <c r="L18" s="2" t="s">
        <v>8</v>
      </c>
      <c r="M18" s="19">
        <v>100</v>
      </c>
      <c r="N18" s="20" t="s">
        <v>143</v>
      </c>
      <c r="O18" s="19" t="s">
        <v>163</v>
      </c>
      <c r="P18" s="2" t="s">
        <v>177</v>
      </c>
    </row>
    <row r="19" spans="2:16" x14ac:dyDescent="0.2">
      <c r="B19" s="2" t="s">
        <v>178</v>
      </c>
      <c r="C19" s="2" t="s">
        <v>179</v>
      </c>
      <c r="D19" s="2" t="s">
        <v>85</v>
      </c>
      <c r="E19" s="2" t="s">
        <v>137</v>
      </c>
      <c r="F19" s="2">
        <v>119253416399.99998</v>
      </c>
      <c r="G19" s="2" t="s">
        <v>32</v>
      </c>
      <c r="H19" s="2" t="s">
        <v>33</v>
      </c>
      <c r="I19" s="2" t="s">
        <v>41</v>
      </c>
      <c r="J19" s="2" t="s">
        <v>45</v>
      </c>
      <c r="K19" s="2" t="s">
        <v>180</v>
      </c>
      <c r="L19" s="2" t="s">
        <v>181</v>
      </c>
      <c r="M19" s="19">
        <v>79.927658081054688</v>
      </c>
      <c r="N19" s="20" t="s">
        <v>143</v>
      </c>
      <c r="O19" s="19" t="s">
        <v>163</v>
      </c>
      <c r="P19" s="2" t="s">
        <v>182</v>
      </c>
    </row>
    <row r="20" spans="2:16" x14ac:dyDescent="0.2">
      <c r="B20" s="2" t="s">
        <v>3</v>
      </c>
      <c r="C20" s="2" t="s">
        <v>38</v>
      </c>
      <c r="D20" s="2" t="s">
        <v>99</v>
      </c>
      <c r="E20" s="2" t="s">
        <v>183</v>
      </c>
      <c r="F20" s="2">
        <v>110672791405.44002</v>
      </c>
      <c r="G20" s="2" t="s">
        <v>32</v>
      </c>
      <c r="H20" s="2" t="s">
        <v>33</v>
      </c>
      <c r="I20" s="2" t="s">
        <v>34</v>
      </c>
      <c r="J20" s="2" t="s">
        <v>8</v>
      </c>
      <c r="K20" s="2" t="s">
        <v>8</v>
      </c>
      <c r="L20" s="2" t="s">
        <v>8</v>
      </c>
      <c r="M20" s="19">
        <v>90.658134460449219</v>
      </c>
      <c r="N20" s="20" t="s">
        <v>138</v>
      </c>
      <c r="O20" s="19"/>
      <c r="P20" s="2" t="s">
        <v>39</v>
      </c>
    </row>
    <row r="21" spans="2:16" x14ac:dyDescent="0.2">
      <c r="B21" s="2" t="s">
        <v>184</v>
      </c>
      <c r="C21" s="2" t="s">
        <v>185</v>
      </c>
      <c r="D21" s="2" t="s">
        <v>90</v>
      </c>
      <c r="E21" s="2" t="s">
        <v>154</v>
      </c>
      <c r="F21" s="2">
        <v>65391000000</v>
      </c>
      <c r="G21" s="2" t="s">
        <v>32</v>
      </c>
      <c r="H21" s="2" t="s">
        <v>33</v>
      </c>
      <c r="I21" s="2" t="s">
        <v>41</v>
      </c>
      <c r="J21" s="2" t="s">
        <v>42</v>
      </c>
      <c r="K21" s="2" t="s">
        <v>8</v>
      </c>
      <c r="L21" s="2" t="s">
        <v>8</v>
      </c>
      <c r="M21" s="19">
        <v>91.001045227050781</v>
      </c>
      <c r="N21" s="20" t="s">
        <v>143</v>
      </c>
      <c r="O21" s="20" t="s">
        <v>186</v>
      </c>
      <c r="P21" s="2" t="s">
        <v>187</v>
      </c>
    </row>
    <row r="22" spans="2:16" x14ac:dyDescent="0.2">
      <c r="B22" s="2" t="s">
        <v>188</v>
      </c>
      <c r="C22" s="2" t="s">
        <v>189</v>
      </c>
      <c r="D22" s="2" t="s">
        <v>190</v>
      </c>
      <c r="E22" s="2" t="s">
        <v>191</v>
      </c>
      <c r="F22" s="2">
        <v>41316695292.599998</v>
      </c>
      <c r="G22" s="2" t="s">
        <v>32</v>
      </c>
      <c r="H22" s="2" t="s">
        <v>33</v>
      </c>
      <c r="I22" s="2" t="s">
        <v>41</v>
      </c>
      <c r="J22" s="2" t="s">
        <v>45</v>
      </c>
      <c r="K22" s="2" t="s">
        <v>8</v>
      </c>
      <c r="L22" s="2" t="s">
        <v>8</v>
      </c>
      <c r="M22" s="19">
        <v>100</v>
      </c>
      <c r="N22" s="20" t="s">
        <v>143</v>
      </c>
      <c r="O22" s="19" t="s">
        <v>163</v>
      </c>
      <c r="P22" s="2" t="s">
        <v>192</v>
      </c>
    </row>
    <row r="23" spans="2:16" x14ac:dyDescent="0.2">
      <c r="B23" s="2" t="s">
        <v>193</v>
      </c>
      <c r="C23" s="2" t="s">
        <v>194</v>
      </c>
      <c r="D23" s="2" t="s">
        <v>195</v>
      </c>
      <c r="E23" s="2" t="s">
        <v>196</v>
      </c>
      <c r="F23" s="2">
        <v>40372804342.5</v>
      </c>
      <c r="G23" s="2" t="s">
        <v>32</v>
      </c>
      <c r="H23" s="2" t="s">
        <v>33</v>
      </c>
      <c r="I23" s="2" t="s">
        <v>41</v>
      </c>
      <c r="J23" s="2" t="s">
        <v>42</v>
      </c>
      <c r="K23" s="2" t="s">
        <v>150</v>
      </c>
      <c r="L23" s="2" t="s">
        <v>8</v>
      </c>
      <c r="M23" s="19">
        <v>100</v>
      </c>
      <c r="N23" s="20" t="s">
        <v>143</v>
      </c>
      <c r="O23" s="20" t="s">
        <v>197</v>
      </c>
      <c r="P23" s="2" t="s">
        <v>198</v>
      </c>
    </row>
    <row r="24" spans="2:16" x14ac:dyDescent="0.2">
      <c r="B24" s="2" t="s">
        <v>4</v>
      </c>
      <c r="C24" s="2" t="s">
        <v>40</v>
      </c>
      <c r="D24" s="2" t="s">
        <v>93</v>
      </c>
      <c r="E24" s="2" t="s">
        <v>168</v>
      </c>
      <c r="F24" s="2">
        <v>37281905845.200005</v>
      </c>
      <c r="G24" s="2" t="s">
        <v>32</v>
      </c>
      <c r="H24" s="2" t="s">
        <v>33</v>
      </c>
      <c r="I24" s="2" t="s">
        <v>41</v>
      </c>
      <c r="J24" s="2" t="s">
        <v>42</v>
      </c>
      <c r="K24" s="2" t="s">
        <v>150</v>
      </c>
      <c r="L24" s="2" t="s">
        <v>151</v>
      </c>
      <c r="M24" s="19">
        <v>94.50616455078125</v>
      </c>
      <c r="N24" s="20" t="s">
        <v>138</v>
      </c>
      <c r="O24" s="19"/>
      <c r="P24" s="2" t="s">
        <v>43</v>
      </c>
    </row>
    <row r="25" spans="2:16" x14ac:dyDescent="0.2">
      <c r="B25" s="2" t="s">
        <v>100</v>
      </c>
      <c r="C25" s="2" t="s">
        <v>101</v>
      </c>
      <c r="D25" s="2" t="s">
        <v>90</v>
      </c>
      <c r="E25" s="2" t="s">
        <v>154</v>
      </c>
      <c r="F25" s="2">
        <v>32762619514</v>
      </c>
      <c r="G25" s="2" t="s">
        <v>32</v>
      </c>
      <c r="H25" s="2" t="s">
        <v>33</v>
      </c>
      <c r="I25" s="2" t="s">
        <v>41</v>
      </c>
      <c r="J25" s="2" t="s">
        <v>42</v>
      </c>
      <c r="K25" s="2" t="s">
        <v>8</v>
      </c>
      <c r="L25" s="2" t="s">
        <v>8</v>
      </c>
      <c r="M25" s="19">
        <v>100</v>
      </c>
      <c r="N25" s="20" t="s">
        <v>138</v>
      </c>
      <c r="O25" s="19"/>
      <c r="P25" s="2" t="s">
        <v>199</v>
      </c>
    </row>
    <row r="26" spans="2:16" x14ac:dyDescent="0.2">
      <c r="B26" s="2" t="s">
        <v>200</v>
      </c>
      <c r="C26" s="2" t="s">
        <v>201</v>
      </c>
      <c r="D26" s="2" t="s">
        <v>202</v>
      </c>
      <c r="E26" s="2" t="s">
        <v>203</v>
      </c>
      <c r="F26" s="2">
        <v>32178867199.999996</v>
      </c>
      <c r="G26" s="2" t="s">
        <v>32</v>
      </c>
      <c r="H26" s="2" t="s">
        <v>33</v>
      </c>
      <c r="I26" s="2" t="s">
        <v>41</v>
      </c>
      <c r="J26" s="2" t="s">
        <v>45</v>
      </c>
      <c r="K26" s="2" t="s">
        <v>8</v>
      </c>
      <c r="L26" s="2" t="s">
        <v>8</v>
      </c>
      <c r="M26" s="19">
        <v>87.558197021484375</v>
      </c>
      <c r="N26" s="20" t="s">
        <v>143</v>
      </c>
      <c r="O26" s="19" t="s">
        <v>163</v>
      </c>
      <c r="P26" s="2" t="s">
        <v>204</v>
      </c>
    </row>
    <row r="27" spans="2:16" x14ac:dyDescent="0.2">
      <c r="B27" s="2" t="s">
        <v>102</v>
      </c>
      <c r="C27" s="2" t="s">
        <v>103</v>
      </c>
      <c r="D27" s="2" t="s">
        <v>104</v>
      </c>
      <c r="E27" s="2" t="s">
        <v>205</v>
      </c>
      <c r="F27" s="2">
        <v>30800000000</v>
      </c>
      <c r="G27" s="2" t="s">
        <v>32</v>
      </c>
      <c r="H27" s="2" t="s">
        <v>33</v>
      </c>
      <c r="I27" s="2" t="s">
        <v>34</v>
      </c>
      <c r="J27" s="2" t="s">
        <v>8</v>
      </c>
      <c r="K27" s="2" t="s">
        <v>8</v>
      </c>
      <c r="L27" s="2" t="s">
        <v>8</v>
      </c>
      <c r="M27" s="19">
        <v>83.649002075195313</v>
      </c>
      <c r="N27" s="20" t="s">
        <v>138</v>
      </c>
      <c r="O27" s="19"/>
      <c r="P27" s="2" t="s">
        <v>206</v>
      </c>
    </row>
    <row r="28" spans="2:16" x14ac:dyDescent="0.2">
      <c r="B28" s="2" t="s">
        <v>5</v>
      </c>
      <c r="C28" s="2" t="s">
        <v>44</v>
      </c>
      <c r="D28" s="2" t="s">
        <v>93</v>
      </c>
      <c r="E28" s="2" t="s">
        <v>168</v>
      </c>
      <c r="F28" s="2">
        <v>31229186387.130005</v>
      </c>
      <c r="G28" s="2" t="s">
        <v>32</v>
      </c>
      <c r="H28" s="2" t="s">
        <v>33</v>
      </c>
      <c r="I28" s="2" t="s">
        <v>41</v>
      </c>
      <c r="J28" s="2" t="s">
        <v>45</v>
      </c>
      <c r="K28" s="2" t="s">
        <v>8</v>
      </c>
      <c r="L28" s="2" t="s">
        <v>8</v>
      </c>
      <c r="M28" s="19">
        <v>96.608848571777344</v>
      </c>
      <c r="N28" s="20" t="s">
        <v>143</v>
      </c>
      <c r="O28" s="19" t="s">
        <v>163</v>
      </c>
      <c r="P28" s="2" t="s">
        <v>46</v>
      </c>
    </row>
    <row r="29" spans="2:16" x14ac:dyDescent="0.2">
      <c r="B29" s="2" t="s">
        <v>6</v>
      </c>
      <c r="C29" s="2" t="s">
        <v>47</v>
      </c>
      <c r="D29" s="2" t="s">
        <v>93</v>
      </c>
      <c r="E29" s="2" t="s">
        <v>168</v>
      </c>
      <c r="F29" s="2">
        <v>30041384471.999996</v>
      </c>
      <c r="G29" s="2" t="s">
        <v>32</v>
      </c>
      <c r="H29" s="2" t="s">
        <v>33</v>
      </c>
      <c r="I29" s="2" t="s">
        <v>41</v>
      </c>
      <c r="J29" s="2" t="s">
        <v>45</v>
      </c>
      <c r="K29" s="2" t="s">
        <v>8</v>
      </c>
      <c r="L29" s="2" t="s">
        <v>8</v>
      </c>
      <c r="M29" s="19">
        <v>96.448188781738281</v>
      </c>
      <c r="N29" s="20" t="s">
        <v>143</v>
      </c>
      <c r="O29" s="19" t="s">
        <v>163</v>
      </c>
      <c r="P29" s="2" t="s">
        <v>48</v>
      </c>
    </row>
    <row r="30" spans="2:16" x14ac:dyDescent="0.2">
      <c r="B30" s="2" t="s">
        <v>207</v>
      </c>
      <c r="C30" s="2" t="s">
        <v>208</v>
      </c>
      <c r="D30" s="2" t="s">
        <v>90</v>
      </c>
      <c r="E30" s="2" t="s">
        <v>154</v>
      </c>
      <c r="F30" s="2">
        <v>24314599000.000004</v>
      </c>
      <c r="G30" s="2" t="s">
        <v>32</v>
      </c>
      <c r="H30" s="2" t="s">
        <v>33</v>
      </c>
      <c r="I30" s="2" t="s">
        <v>41</v>
      </c>
      <c r="J30" s="2" t="s">
        <v>45</v>
      </c>
      <c r="K30" s="2" t="s">
        <v>8</v>
      </c>
      <c r="L30" s="2" t="s">
        <v>8</v>
      </c>
      <c r="M30" s="19">
        <v>75.377113342285156</v>
      </c>
      <c r="N30" s="20" t="s">
        <v>143</v>
      </c>
      <c r="O30" s="19" t="s">
        <v>163</v>
      </c>
      <c r="P30" s="2" t="s">
        <v>209</v>
      </c>
    </row>
    <row r="31" spans="2:16" x14ac:dyDescent="0.2">
      <c r="B31" s="2" t="s">
        <v>105</v>
      </c>
      <c r="C31" s="2" t="s">
        <v>106</v>
      </c>
      <c r="D31" s="2" t="s">
        <v>107</v>
      </c>
      <c r="E31" s="2" t="s">
        <v>210</v>
      </c>
      <c r="F31" s="2">
        <v>23222481841.02</v>
      </c>
      <c r="G31" s="2" t="s">
        <v>32</v>
      </c>
      <c r="H31" s="2" t="s">
        <v>33</v>
      </c>
      <c r="I31" s="2" t="s">
        <v>41</v>
      </c>
      <c r="J31" s="2" t="s">
        <v>8</v>
      </c>
      <c r="K31" s="2" t="s">
        <v>8</v>
      </c>
      <c r="L31" s="2" t="s">
        <v>8</v>
      </c>
      <c r="M31" s="19">
        <v>81.648834228515625</v>
      </c>
      <c r="N31" s="20" t="s">
        <v>138</v>
      </c>
      <c r="O31" s="19"/>
      <c r="P31" s="2" t="s">
        <v>211</v>
      </c>
    </row>
    <row r="32" spans="2:16" x14ac:dyDescent="0.2">
      <c r="B32" s="2" t="s">
        <v>108</v>
      </c>
      <c r="C32" s="2" t="s">
        <v>109</v>
      </c>
      <c r="D32" s="2" t="s">
        <v>110</v>
      </c>
      <c r="E32" s="2" t="s">
        <v>212</v>
      </c>
      <c r="F32" s="2">
        <v>22580341775.27</v>
      </c>
      <c r="G32" s="2" t="s">
        <v>32</v>
      </c>
      <c r="H32" s="2" t="s">
        <v>33</v>
      </c>
      <c r="I32" s="2" t="s">
        <v>34</v>
      </c>
      <c r="J32" s="2" t="s">
        <v>8</v>
      </c>
      <c r="K32" s="2" t="s">
        <v>8</v>
      </c>
      <c r="L32" s="2" t="s">
        <v>8</v>
      </c>
      <c r="M32" s="19">
        <v>85.932243347167969</v>
      </c>
      <c r="N32" s="20" t="s">
        <v>138</v>
      </c>
      <c r="O32" s="19"/>
      <c r="P32" s="2" t="s">
        <v>213</v>
      </c>
    </row>
    <row r="33" spans="2:16" x14ac:dyDescent="0.2">
      <c r="B33" s="2" t="s">
        <v>214</v>
      </c>
      <c r="C33" s="2" t="s">
        <v>215</v>
      </c>
      <c r="D33" s="2" t="s">
        <v>90</v>
      </c>
      <c r="E33" s="2" t="s">
        <v>154</v>
      </c>
      <c r="F33" s="2">
        <v>19858653958</v>
      </c>
      <c r="G33" s="2" t="s">
        <v>32</v>
      </c>
      <c r="H33" s="2" t="s">
        <v>33</v>
      </c>
      <c r="I33" s="2" t="s">
        <v>41</v>
      </c>
      <c r="J33" s="2" t="s">
        <v>45</v>
      </c>
      <c r="K33" s="2" t="s">
        <v>8</v>
      </c>
      <c r="L33" s="2" t="s">
        <v>8</v>
      </c>
      <c r="M33" s="19">
        <v>100</v>
      </c>
      <c r="N33" s="20" t="s">
        <v>143</v>
      </c>
      <c r="O33" s="19" t="s">
        <v>163</v>
      </c>
      <c r="P33" s="2" t="s">
        <v>216</v>
      </c>
    </row>
    <row r="34" spans="2:16" x14ac:dyDescent="0.2">
      <c r="B34" s="2" t="s">
        <v>217</v>
      </c>
      <c r="C34" s="2" t="s">
        <v>218</v>
      </c>
      <c r="D34" s="2" t="s">
        <v>190</v>
      </c>
      <c r="E34" s="2" t="s">
        <v>191</v>
      </c>
      <c r="F34" s="2">
        <v>16035915419.879997</v>
      </c>
      <c r="G34" s="2" t="s">
        <v>32</v>
      </c>
      <c r="H34" s="2" t="s">
        <v>33</v>
      </c>
      <c r="I34" s="2" t="s">
        <v>41</v>
      </c>
      <c r="J34" s="2" t="s">
        <v>45</v>
      </c>
      <c r="K34" s="2" t="s">
        <v>8</v>
      </c>
      <c r="L34" s="2" t="s">
        <v>8</v>
      </c>
      <c r="M34" s="19">
        <v>96.672164916992188</v>
      </c>
      <c r="N34" s="20" t="s">
        <v>143</v>
      </c>
      <c r="O34" s="19" t="s">
        <v>163</v>
      </c>
      <c r="P34" s="2" t="s">
        <v>219</v>
      </c>
    </row>
    <row r="35" spans="2:16" x14ac:dyDescent="0.2">
      <c r="B35" s="2" t="s">
        <v>220</v>
      </c>
      <c r="C35" s="2" t="s">
        <v>221</v>
      </c>
      <c r="D35" s="2" t="s">
        <v>90</v>
      </c>
      <c r="E35" s="2" t="s">
        <v>154</v>
      </c>
      <c r="F35" s="2">
        <v>11651960729.999998</v>
      </c>
      <c r="G35" s="2" t="s">
        <v>32</v>
      </c>
      <c r="H35" s="2" t="s">
        <v>33</v>
      </c>
      <c r="I35" s="2" t="s">
        <v>41</v>
      </c>
      <c r="J35" s="2" t="s">
        <v>42</v>
      </c>
      <c r="K35" s="2" t="s">
        <v>8</v>
      </c>
      <c r="L35" s="2" t="s">
        <v>8</v>
      </c>
      <c r="M35" s="19">
        <v>79.064048767089844</v>
      </c>
      <c r="N35" s="20" t="s">
        <v>143</v>
      </c>
      <c r="O35" s="20" t="s">
        <v>222</v>
      </c>
      <c r="P35" s="2" t="s">
        <v>223</v>
      </c>
    </row>
    <row r="36" spans="2:16" x14ac:dyDescent="0.2">
      <c r="B36" s="2" t="s">
        <v>7</v>
      </c>
      <c r="C36" s="2" t="s">
        <v>49</v>
      </c>
      <c r="D36" s="2" t="s">
        <v>114</v>
      </c>
      <c r="E36" s="2" t="s">
        <v>226</v>
      </c>
      <c r="F36" s="2">
        <v>6557304428.2200012</v>
      </c>
      <c r="G36" s="2" t="s">
        <v>32</v>
      </c>
      <c r="H36" s="2" t="s">
        <v>33</v>
      </c>
      <c r="I36" s="2" t="s">
        <v>41</v>
      </c>
      <c r="J36" s="2" t="s">
        <v>45</v>
      </c>
      <c r="K36" s="2" t="s">
        <v>8</v>
      </c>
      <c r="L36" s="2" t="s">
        <v>8</v>
      </c>
      <c r="M36" s="19">
        <v>100</v>
      </c>
      <c r="N36" s="20" t="s">
        <v>138</v>
      </c>
      <c r="O36" s="19"/>
      <c r="P36" s="2" t="s">
        <v>50</v>
      </c>
    </row>
    <row r="37" spans="2:16" x14ac:dyDescent="0.2">
      <c r="B37" s="2" t="s">
        <v>115</v>
      </c>
      <c r="C37" s="2" t="s">
        <v>116</v>
      </c>
      <c r="D37" s="2" t="s">
        <v>117</v>
      </c>
      <c r="E37" s="2" t="s">
        <v>227</v>
      </c>
      <c r="F37" s="2">
        <v>6109869055.749999</v>
      </c>
      <c r="G37" s="2" t="s">
        <v>32</v>
      </c>
      <c r="H37" s="2" t="s">
        <v>33</v>
      </c>
      <c r="I37" s="2" t="s">
        <v>41</v>
      </c>
      <c r="J37" s="2" t="s">
        <v>42</v>
      </c>
      <c r="K37" s="2" t="s">
        <v>8</v>
      </c>
      <c r="L37" s="2" t="s">
        <v>8</v>
      </c>
      <c r="M37" s="19">
        <v>100</v>
      </c>
      <c r="N37" s="20" t="s">
        <v>138</v>
      </c>
      <c r="O37" s="19"/>
      <c r="P37" s="2" t="s">
        <v>228</v>
      </c>
    </row>
    <row r="38" spans="2:16" x14ac:dyDescent="0.2">
      <c r="B38" s="2" t="s">
        <v>118</v>
      </c>
      <c r="C38" s="2" t="s">
        <v>119</v>
      </c>
      <c r="D38" s="2" t="s">
        <v>120</v>
      </c>
      <c r="E38" s="2" t="s">
        <v>229</v>
      </c>
      <c r="F38" s="2">
        <v>5002242720</v>
      </c>
      <c r="G38" s="2" t="s">
        <v>32</v>
      </c>
      <c r="H38" s="2" t="s">
        <v>33</v>
      </c>
      <c r="I38" s="2" t="s">
        <v>41</v>
      </c>
      <c r="J38" s="2" t="s">
        <v>42</v>
      </c>
      <c r="K38" s="2" t="s">
        <v>8</v>
      </c>
      <c r="L38" s="2" t="s">
        <v>8</v>
      </c>
      <c r="M38" s="19">
        <v>100</v>
      </c>
      <c r="N38" s="20" t="s">
        <v>138</v>
      </c>
      <c r="O38" s="19"/>
      <c r="P38" s="2" t="s">
        <v>230</v>
      </c>
    </row>
    <row r="39" spans="2:16" x14ac:dyDescent="0.2">
      <c r="B39" s="2" t="s">
        <v>9</v>
      </c>
      <c r="C39" s="2" t="s">
        <v>51</v>
      </c>
      <c r="D39" s="2" t="s">
        <v>93</v>
      </c>
      <c r="E39" s="2" t="s">
        <v>168</v>
      </c>
      <c r="F39" s="2">
        <v>4389165952.3399992</v>
      </c>
      <c r="G39" s="2" t="s">
        <v>32</v>
      </c>
      <c r="H39" s="2" t="s">
        <v>33</v>
      </c>
      <c r="I39" s="2" t="s">
        <v>41</v>
      </c>
      <c r="J39" s="2" t="s">
        <v>45</v>
      </c>
      <c r="K39" s="2" t="s">
        <v>8</v>
      </c>
      <c r="L39" s="2" t="s">
        <v>8</v>
      </c>
      <c r="M39" s="19">
        <v>95.077827453613281</v>
      </c>
      <c r="N39" s="20" t="s">
        <v>143</v>
      </c>
      <c r="O39" s="19" t="s">
        <v>163</v>
      </c>
      <c r="P39" s="2" t="s">
        <v>52</v>
      </c>
    </row>
    <row r="40" spans="2:16" x14ac:dyDescent="0.2">
      <c r="B40" s="2" t="s">
        <v>10</v>
      </c>
      <c r="C40" s="2" t="s">
        <v>53</v>
      </c>
      <c r="D40" s="2" t="s">
        <v>114</v>
      </c>
      <c r="E40" s="2" t="s">
        <v>226</v>
      </c>
      <c r="F40" s="2">
        <v>4209918638.7200007</v>
      </c>
      <c r="G40" s="2" t="s">
        <v>32</v>
      </c>
      <c r="H40" s="2" t="s">
        <v>33</v>
      </c>
      <c r="I40" s="2" t="s">
        <v>41</v>
      </c>
      <c r="J40" s="2" t="s">
        <v>42</v>
      </c>
      <c r="K40" s="2" t="s">
        <v>150</v>
      </c>
      <c r="L40" s="2" t="s">
        <v>8</v>
      </c>
      <c r="M40" s="19">
        <v>100</v>
      </c>
      <c r="N40" s="20" t="s">
        <v>138</v>
      </c>
      <c r="O40" s="19"/>
      <c r="P40" s="2" t="s">
        <v>54</v>
      </c>
    </row>
    <row r="41" spans="2:16" x14ac:dyDescent="0.2">
      <c r="B41" s="2" t="s">
        <v>11</v>
      </c>
      <c r="C41" s="2" t="s">
        <v>55</v>
      </c>
      <c r="D41" s="2" t="s">
        <v>93</v>
      </c>
      <c r="E41" s="2" t="s">
        <v>168</v>
      </c>
      <c r="F41" s="2">
        <v>3122043916.75</v>
      </c>
      <c r="G41" s="2" t="s">
        <v>32</v>
      </c>
      <c r="H41" s="2" t="s">
        <v>33</v>
      </c>
      <c r="I41" s="2" t="s">
        <v>41</v>
      </c>
      <c r="J41" s="2" t="s">
        <v>45</v>
      </c>
      <c r="K41" s="2" t="s">
        <v>8</v>
      </c>
      <c r="L41" s="2" t="s">
        <v>8</v>
      </c>
      <c r="M41" s="19">
        <v>93.967018127441406</v>
      </c>
      <c r="N41" s="20" t="s">
        <v>143</v>
      </c>
      <c r="O41" s="19" t="s">
        <v>163</v>
      </c>
      <c r="P41" s="2" t="s">
        <v>56</v>
      </c>
    </row>
    <row r="42" spans="2:16" x14ac:dyDescent="0.2">
      <c r="B42" s="2" t="s">
        <v>231</v>
      </c>
      <c r="C42" s="2" t="s">
        <v>232</v>
      </c>
      <c r="D42" s="2" t="s">
        <v>202</v>
      </c>
      <c r="E42" s="2" t="s">
        <v>203</v>
      </c>
      <c r="F42" s="2">
        <v>2646000000</v>
      </c>
      <c r="G42" s="2" t="s">
        <v>32</v>
      </c>
      <c r="H42" s="2" t="s">
        <v>33</v>
      </c>
      <c r="I42" s="2" t="s">
        <v>41</v>
      </c>
      <c r="J42" s="2" t="s">
        <v>42</v>
      </c>
      <c r="K42" s="2" t="s">
        <v>8</v>
      </c>
      <c r="L42" s="2" t="s">
        <v>8</v>
      </c>
      <c r="M42" s="19">
        <v>93.663597106933594</v>
      </c>
      <c r="N42" s="20" t="s">
        <v>143</v>
      </c>
      <c r="O42" s="20" t="s">
        <v>159</v>
      </c>
      <c r="P42" s="2" t="s">
        <v>233</v>
      </c>
    </row>
    <row r="43" spans="2:16" x14ac:dyDescent="0.2">
      <c r="B43" s="2" t="s">
        <v>13</v>
      </c>
      <c r="C43" s="2" t="s">
        <v>59</v>
      </c>
      <c r="D43" s="2" t="s">
        <v>93</v>
      </c>
      <c r="E43" s="2" t="s">
        <v>168</v>
      </c>
      <c r="F43" s="2">
        <v>2620922895.3499999</v>
      </c>
      <c r="G43" s="2" t="s">
        <v>32</v>
      </c>
      <c r="H43" s="2" t="s">
        <v>33</v>
      </c>
      <c r="I43" s="2" t="s">
        <v>41</v>
      </c>
      <c r="J43" s="2" t="s">
        <v>42</v>
      </c>
      <c r="K43" s="2" t="s">
        <v>150</v>
      </c>
      <c r="L43" s="2" t="s">
        <v>151</v>
      </c>
      <c r="M43" s="19">
        <v>80.6522216796875</v>
      </c>
      <c r="N43" s="20" t="s">
        <v>138</v>
      </c>
      <c r="O43" s="19"/>
      <c r="P43" s="2" t="s">
        <v>60</v>
      </c>
    </row>
    <row r="44" spans="2:16" x14ac:dyDescent="0.2">
      <c r="B44" s="2" t="s">
        <v>234</v>
      </c>
      <c r="C44" s="2" t="s">
        <v>235</v>
      </c>
      <c r="D44" s="2" t="s">
        <v>236</v>
      </c>
      <c r="E44" s="2" t="s">
        <v>237</v>
      </c>
      <c r="F44" s="2">
        <v>2570391905.8499999</v>
      </c>
      <c r="G44" s="2" t="s">
        <v>32</v>
      </c>
      <c r="H44" s="2" t="s">
        <v>33</v>
      </c>
      <c r="I44" s="2" t="s">
        <v>41</v>
      </c>
      <c r="J44" s="2" t="s">
        <v>45</v>
      </c>
      <c r="K44" s="2" t="s">
        <v>8</v>
      </c>
      <c r="L44" s="2" t="s">
        <v>8</v>
      </c>
      <c r="M44" s="19">
        <v>99.855537414550781</v>
      </c>
      <c r="N44" s="20" t="s">
        <v>143</v>
      </c>
      <c r="O44" s="19" t="s">
        <v>163</v>
      </c>
      <c r="P44" s="2" t="s">
        <v>238</v>
      </c>
    </row>
    <row r="45" spans="2:16" x14ac:dyDescent="0.2">
      <c r="B45" s="2" t="s">
        <v>239</v>
      </c>
      <c r="C45" s="2" t="s">
        <v>240</v>
      </c>
      <c r="D45" s="2" t="s">
        <v>236</v>
      </c>
      <c r="E45" s="2" t="s">
        <v>237</v>
      </c>
      <c r="F45" s="2">
        <v>2543577220.7999997</v>
      </c>
      <c r="G45" s="2" t="s">
        <v>32</v>
      </c>
      <c r="H45" s="2" t="s">
        <v>33</v>
      </c>
      <c r="I45" s="2" t="s">
        <v>41</v>
      </c>
      <c r="J45" s="2" t="s">
        <v>8</v>
      </c>
      <c r="K45" s="2" t="s">
        <v>8</v>
      </c>
      <c r="L45" s="2" t="s">
        <v>8</v>
      </c>
      <c r="M45" s="19">
        <v>100</v>
      </c>
      <c r="N45" s="20" t="s">
        <v>143</v>
      </c>
      <c r="O45" s="20" t="s">
        <v>241</v>
      </c>
      <c r="P45" s="2" t="s">
        <v>242</v>
      </c>
    </row>
    <row r="46" spans="2:16" x14ac:dyDescent="0.2">
      <c r="B46" s="2" t="s">
        <v>14</v>
      </c>
      <c r="C46" s="2" t="s">
        <v>61</v>
      </c>
      <c r="D46" s="2" t="s">
        <v>93</v>
      </c>
      <c r="E46" s="2" t="s">
        <v>168</v>
      </c>
      <c r="F46" s="2">
        <v>2508121795.9699998</v>
      </c>
      <c r="G46" s="2" t="s">
        <v>32</v>
      </c>
      <c r="H46" s="2" t="s">
        <v>33</v>
      </c>
      <c r="I46" s="2" t="s">
        <v>41</v>
      </c>
      <c r="J46" s="2" t="s">
        <v>42</v>
      </c>
      <c r="K46" s="2" t="s">
        <v>8</v>
      </c>
      <c r="L46" s="2" t="s">
        <v>8</v>
      </c>
      <c r="M46" s="19">
        <v>100</v>
      </c>
      <c r="N46" s="20" t="s">
        <v>138</v>
      </c>
      <c r="O46" s="19"/>
      <c r="P46" s="2" t="s">
        <v>62</v>
      </c>
    </row>
    <row r="47" spans="2:16" x14ac:dyDescent="0.2">
      <c r="B47" s="2" t="s">
        <v>15</v>
      </c>
      <c r="C47" s="2" t="s">
        <v>63</v>
      </c>
      <c r="D47" s="2" t="s">
        <v>121</v>
      </c>
      <c r="E47" s="2" t="s">
        <v>243</v>
      </c>
      <c r="F47" s="2">
        <v>2420000000</v>
      </c>
      <c r="G47" s="2" t="s">
        <v>32</v>
      </c>
      <c r="H47" s="2" t="s">
        <v>33</v>
      </c>
      <c r="I47" s="2" t="s">
        <v>41</v>
      </c>
      <c r="J47" s="2" t="s">
        <v>42</v>
      </c>
      <c r="K47" s="2" t="s">
        <v>8</v>
      </c>
      <c r="L47" s="2" t="s">
        <v>8</v>
      </c>
      <c r="M47" s="19">
        <v>100</v>
      </c>
      <c r="N47" s="20" t="s">
        <v>138</v>
      </c>
      <c r="O47" s="19"/>
      <c r="P47" s="2" t="s">
        <v>64</v>
      </c>
    </row>
    <row r="48" spans="2:16" x14ac:dyDescent="0.2">
      <c r="B48" s="2" t="s">
        <v>12</v>
      </c>
      <c r="C48" s="2" t="s">
        <v>57</v>
      </c>
      <c r="D48" s="2" t="s">
        <v>93</v>
      </c>
      <c r="E48" s="2" t="s">
        <v>168</v>
      </c>
      <c r="F48" s="2">
        <v>2394817473.48</v>
      </c>
      <c r="G48" s="2" t="s">
        <v>32</v>
      </c>
      <c r="H48" s="2" t="s">
        <v>33</v>
      </c>
      <c r="I48" s="2" t="s">
        <v>41</v>
      </c>
      <c r="J48" s="2" t="s">
        <v>45</v>
      </c>
      <c r="K48" s="2" t="s">
        <v>8</v>
      </c>
      <c r="L48" s="2" t="s">
        <v>8</v>
      </c>
      <c r="M48" s="19">
        <v>100</v>
      </c>
      <c r="N48" s="20" t="s">
        <v>143</v>
      </c>
      <c r="O48" s="19" t="s">
        <v>163</v>
      </c>
      <c r="P48" s="2" t="s">
        <v>58</v>
      </c>
    </row>
    <row r="49" spans="2:16" x14ac:dyDescent="0.2">
      <c r="B49" s="2" t="s">
        <v>244</v>
      </c>
      <c r="C49" s="2" t="s">
        <v>245</v>
      </c>
      <c r="D49" s="2" t="s">
        <v>246</v>
      </c>
      <c r="E49" s="2" t="s">
        <v>247</v>
      </c>
      <c r="F49" s="2">
        <v>2029023463.3959999</v>
      </c>
      <c r="G49" s="2" t="s">
        <v>32</v>
      </c>
      <c r="H49" s="2" t="s">
        <v>33</v>
      </c>
      <c r="I49" s="2" t="s">
        <v>41</v>
      </c>
      <c r="J49" s="2" t="s">
        <v>8</v>
      </c>
      <c r="K49" s="2" t="s">
        <v>8</v>
      </c>
      <c r="L49" s="2" t="s">
        <v>8</v>
      </c>
      <c r="M49" s="19">
        <v>94.907638549804688</v>
      </c>
      <c r="N49" s="20" t="s">
        <v>143</v>
      </c>
      <c r="O49" s="20" t="s">
        <v>241</v>
      </c>
      <c r="P49" s="2" t="s">
        <v>248</v>
      </c>
    </row>
    <row r="50" spans="2:16" x14ac:dyDescent="0.2">
      <c r="B50" s="2" t="s">
        <v>16</v>
      </c>
      <c r="C50" s="2" t="s">
        <v>65</v>
      </c>
      <c r="D50" s="2" t="s">
        <v>93</v>
      </c>
      <c r="E50" s="2" t="s">
        <v>168</v>
      </c>
      <c r="F50" s="2">
        <v>2030321969.8700001</v>
      </c>
      <c r="G50" s="2" t="s">
        <v>32</v>
      </c>
      <c r="H50" s="2" t="s">
        <v>33</v>
      </c>
      <c r="I50" s="2" t="s">
        <v>41</v>
      </c>
      <c r="J50" s="2" t="s">
        <v>42</v>
      </c>
      <c r="K50" s="2" t="s">
        <v>8</v>
      </c>
      <c r="L50" s="2" t="s">
        <v>8</v>
      </c>
      <c r="M50" s="19">
        <v>100</v>
      </c>
      <c r="N50" s="20" t="s">
        <v>143</v>
      </c>
      <c r="O50" s="19" t="s">
        <v>249</v>
      </c>
      <c r="P50" s="2" t="s">
        <v>66</v>
      </c>
    </row>
    <row r="51" spans="2:16" x14ac:dyDescent="0.2">
      <c r="B51" s="2" t="s">
        <v>17</v>
      </c>
      <c r="C51" s="2" t="s">
        <v>67</v>
      </c>
      <c r="D51" s="2" t="s">
        <v>99</v>
      </c>
      <c r="E51" s="2" t="s">
        <v>183</v>
      </c>
      <c r="F51" s="2">
        <v>1645894965</v>
      </c>
      <c r="G51" s="2" t="s">
        <v>32</v>
      </c>
      <c r="H51" s="2" t="s">
        <v>33</v>
      </c>
      <c r="I51" s="2" t="s">
        <v>41</v>
      </c>
      <c r="J51" s="2" t="s">
        <v>42</v>
      </c>
      <c r="K51" s="2" t="s">
        <v>150</v>
      </c>
      <c r="L51" s="2" t="s">
        <v>8</v>
      </c>
      <c r="M51" s="19">
        <v>100</v>
      </c>
      <c r="N51" s="20" t="s">
        <v>138</v>
      </c>
      <c r="O51" s="19"/>
      <c r="P51" s="2" t="s">
        <v>68</v>
      </c>
    </row>
    <row r="52" spans="2:16" x14ac:dyDescent="0.2">
      <c r="B52" s="2" t="s">
        <v>250</v>
      </c>
      <c r="C52" s="2" t="s">
        <v>251</v>
      </c>
      <c r="D52" s="2" t="s">
        <v>252</v>
      </c>
      <c r="E52" s="2" t="s">
        <v>253</v>
      </c>
      <c r="F52" s="2">
        <v>1277388441</v>
      </c>
      <c r="G52" s="2" t="s">
        <v>32</v>
      </c>
      <c r="H52" s="2" t="s">
        <v>33</v>
      </c>
      <c r="I52" s="2" t="s">
        <v>41</v>
      </c>
      <c r="J52" s="2" t="s">
        <v>8</v>
      </c>
      <c r="K52" s="2" t="s">
        <v>8</v>
      </c>
      <c r="L52" s="2" t="s">
        <v>8</v>
      </c>
      <c r="M52" s="19">
        <v>100</v>
      </c>
      <c r="N52" s="20" t="s">
        <v>143</v>
      </c>
      <c r="O52" s="20" t="s">
        <v>241</v>
      </c>
      <c r="P52" s="2" t="s">
        <v>254</v>
      </c>
    </row>
    <row r="53" spans="2:16" x14ac:dyDescent="0.2">
      <c r="B53" s="2" t="s">
        <v>255</v>
      </c>
      <c r="C53" s="2" t="s">
        <v>256</v>
      </c>
      <c r="D53" s="2" t="s">
        <v>257</v>
      </c>
      <c r="E53" s="2" t="s">
        <v>258</v>
      </c>
      <c r="F53" s="2">
        <v>1238202000</v>
      </c>
      <c r="G53" s="2" t="s">
        <v>32</v>
      </c>
      <c r="H53" s="2" t="s">
        <v>33</v>
      </c>
      <c r="I53" s="2" t="s">
        <v>41</v>
      </c>
      <c r="J53" s="2" t="s">
        <v>45</v>
      </c>
      <c r="K53" s="2" t="s">
        <v>8</v>
      </c>
      <c r="L53" s="2" t="s">
        <v>8</v>
      </c>
      <c r="M53" s="19">
        <v>94.778877258300781</v>
      </c>
      <c r="N53" s="20" t="s">
        <v>143</v>
      </c>
      <c r="O53" s="19" t="s">
        <v>163</v>
      </c>
      <c r="P53" s="2" t="s">
        <v>259</v>
      </c>
    </row>
    <row r="54" spans="2:16" x14ac:dyDescent="0.2">
      <c r="B54" s="2" t="s">
        <v>18</v>
      </c>
      <c r="C54" s="2" t="s">
        <v>69</v>
      </c>
      <c r="D54" s="2" t="s">
        <v>93</v>
      </c>
      <c r="E54" s="2" t="s">
        <v>168</v>
      </c>
      <c r="F54" s="2">
        <v>981095425.20000005</v>
      </c>
      <c r="G54" s="2" t="s">
        <v>32</v>
      </c>
      <c r="H54" s="2" t="s">
        <v>33</v>
      </c>
      <c r="I54" s="2" t="s">
        <v>41</v>
      </c>
      <c r="J54" s="2" t="s">
        <v>45</v>
      </c>
      <c r="K54" s="2" t="s">
        <v>8</v>
      </c>
      <c r="L54" s="2" t="s">
        <v>8</v>
      </c>
      <c r="M54" s="19">
        <v>100</v>
      </c>
      <c r="N54" s="20" t="s">
        <v>143</v>
      </c>
      <c r="O54" s="19" t="s">
        <v>163</v>
      </c>
      <c r="P54" s="2" t="s">
        <v>70</v>
      </c>
    </row>
    <row r="55" spans="2:16" x14ac:dyDescent="0.2">
      <c r="B55" s="2" t="s">
        <v>122</v>
      </c>
      <c r="C55" s="2" t="s">
        <v>123</v>
      </c>
      <c r="D55" s="2" t="s">
        <v>120</v>
      </c>
      <c r="E55" s="2" t="s">
        <v>229</v>
      </c>
      <c r="F55" s="2">
        <v>888999253.77999997</v>
      </c>
      <c r="G55" s="2" t="s">
        <v>32</v>
      </c>
      <c r="H55" s="2" t="s">
        <v>33</v>
      </c>
      <c r="I55" s="2" t="s">
        <v>41</v>
      </c>
      <c r="J55" s="2" t="s">
        <v>42</v>
      </c>
      <c r="K55" s="2" t="s">
        <v>150</v>
      </c>
      <c r="L55" s="2" t="s">
        <v>260</v>
      </c>
      <c r="M55" s="19">
        <v>87.374794006347656</v>
      </c>
      <c r="N55" s="20" t="s">
        <v>138</v>
      </c>
      <c r="O55" s="19"/>
      <c r="P55" s="2" t="s">
        <v>261</v>
      </c>
    </row>
    <row r="56" spans="2:16" x14ac:dyDescent="0.2">
      <c r="B56" s="2" t="s">
        <v>19</v>
      </c>
      <c r="C56" s="2" t="s">
        <v>71</v>
      </c>
      <c r="D56" s="2" t="s">
        <v>121</v>
      </c>
      <c r="E56" s="2" t="s">
        <v>243</v>
      </c>
      <c r="F56" s="2">
        <v>637655964.12</v>
      </c>
      <c r="G56" s="2" t="s">
        <v>32</v>
      </c>
      <c r="H56" s="2" t="s">
        <v>33</v>
      </c>
      <c r="I56" s="2" t="s">
        <v>41</v>
      </c>
      <c r="J56" s="2" t="s">
        <v>45</v>
      </c>
      <c r="K56" s="2" t="s">
        <v>8</v>
      </c>
      <c r="L56" s="2" t="s">
        <v>8</v>
      </c>
      <c r="M56" s="19">
        <v>100</v>
      </c>
      <c r="N56" s="20" t="s">
        <v>143</v>
      </c>
      <c r="O56" s="19" t="s">
        <v>163</v>
      </c>
      <c r="P56" s="2" t="s">
        <v>72</v>
      </c>
    </row>
    <row r="57" spans="2:16" x14ac:dyDescent="0.2">
      <c r="B57" s="2" t="s">
        <v>124</v>
      </c>
      <c r="C57" s="2" t="s">
        <v>125</v>
      </c>
      <c r="D57" s="2" t="s">
        <v>126</v>
      </c>
      <c r="E57" s="2" t="s">
        <v>262</v>
      </c>
      <c r="F57" s="2">
        <v>632028117.71999991</v>
      </c>
      <c r="G57" s="2" t="s">
        <v>32</v>
      </c>
      <c r="H57" s="2" t="s">
        <v>33</v>
      </c>
      <c r="I57" s="2" t="s">
        <v>41</v>
      </c>
      <c r="J57" s="2" t="s">
        <v>42</v>
      </c>
      <c r="K57" s="2" t="s">
        <v>150</v>
      </c>
      <c r="L57" s="2" t="s">
        <v>151</v>
      </c>
      <c r="M57" s="19">
        <v>100</v>
      </c>
      <c r="N57" s="20" t="s">
        <v>138</v>
      </c>
      <c r="O57" s="19"/>
      <c r="P57" s="2" t="s">
        <v>263</v>
      </c>
    </row>
    <row r="58" spans="2:16" x14ac:dyDescent="0.2">
      <c r="B58" s="2" t="s">
        <v>21</v>
      </c>
      <c r="C58" s="2" t="s">
        <v>75</v>
      </c>
      <c r="D58" s="2" t="s">
        <v>93</v>
      </c>
      <c r="E58" s="2" t="s">
        <v>168</v>
      </c>
      <c r="F58" s="2">
        <v>548694720.09000003</v>
      </c>
      <c r="G58" s="2" t="s">
        <v>32</v>
      </c>
      <c r="H58" s="2" t="s">
        <v>33</v>
      </c>
      <c r="I58" s="2" t="s">
        <v>41</v>
      </c>
      <c r="J58" s="2" t="s">
        <v>42</v>
      </c>
      <c r="K58" s="2" t="s">
        <v>150</v>
      </c>
      <c r="L58" s="2" t="s">
        <v>8</v>
      </c>
      <c r="M58" s="19">
        <v>100</v>
      </c>
      <c r="N58" s="20" t="s">
        <v>138</v>
      </c>
      <c r="O58" s="19"/>
      <c r="P58" s="2" t="s">
        <v>76</v>
      </c>
    </row>
    <row r="59" spans="2:16" x14ac:dyDescent="0.2">
      <c r="B59" s="2" t="s">
        <v>20</v>
      </c>
      <c r="C59" s="2" t="s">
        <v>73</v>
      </c>
      <c r="D59" s="2" t="s">
        <v>93</v>
      </c>
      <c r="E59" s="2" t="s">
        <v>168</v>
      </c>
      <c r="F59" s="2">
        <v>532100992.79999995</v>
      </c>
      <c r="G59" s="2" t="s">
        <v>32</v>
      </c>
      <c r="H59" s="2" t="s">
        <v>33</v>
      </c>
      <c r="I59" s="2" t="s">
        <v>41</v>
      </c>
      <c r="J59" s="2" t="s">
        <v>42</v>
      </c>
      <c r="K59" s="2" t="s">
        <v>150</v>
      </c>
      <c r="L59" s="2" t="s">
        <v>151</v>
      </c>
      <c r="M59" s="19">
        <v>100</v>
      </c>
      <c r="N59" s="20" t="s">
        <v>143</v>
      </c>
      <c r="O59" s="19" t="s">
        <v>264</v>
      </c>
      <c r="P59" s="2" t="s">
        <v>74</v>
      </c>
    </row>
    <row r="60" spans="2:16" x14ac:dyDescent="0.2">
      <c r="B60" s="2" t="s">
        <v>22</v>
      </c>
      <c r="C60" s="2" t="s">
        <v>77</v>
      </c>
      <c r="D60" s="2" t="s">
        <v>93</v>
      </c>
      <c r="E60" s="2" t="s">
        <v>168</v>
      </c>
      <c r="F60" s="2">
        <v>404437450.82999998</v>
      </c>
      <c r="G60" s="2" t="s">
        <v>32</v>
      </c>
      <c r="H60" s="2" t="s">
        <v>33</v>
      </c>
      <c r="I60" s="2" t="s">
        <v>41</v>
      </c>
      <c r="J60" s="2" t="s">
        <v>42</v>
      </c>
      <c r="K60" s="2" t="s">
        <v>8</v>
      </c>
      <c r="L60" s="2" t="s">
        <v>8</v>
      </c>
      <c r="M60" s="19">
        <v>89.038734436035156</v>
      </c>
      <c r="N60" s="20" t="s">
        <v>138</v>
      </c>
      <c r="O60" s="19"/>
      <c r="P60" s="2" t="s">
        <v>78</v>
      </c>
    </row>
    <row r="61" spans="2:16" x14ac:dyDescent="0.2">
      <c r="B61" s="2" t="s">
        <v>127</v>
      </c>
      <c r="C61" s="2" t="s">
        <v>128</v>
      </c>
      <c r="D61" s="2" t="s">
        <v>129</v>
      </c>
      <c r="E61" s="2" t="s">
        <v>265</v>
      </c>
      <c r="F61" s="2">
        <v>311080787.60000002</v>
      </c>
      <c r="G61" s="2" t="s">
        <v>32</v>
      </c>
      <c r="H61" s="2" t="s">
        <v>33</v>
      </c>
      <c r="I61" s="2" t="s">
        <v>41</v>
      </c>
      <c r="J61" s="2" t="s">
        <v>42</v>
      </c>
      <c r="K61" s="2" t="s">
        <v>8</v>
      </c>
      <c r="L61" s="2" t="s">
        <v>8</v>
      </c>
      <c r="M61" s="19">
        <v>100</v>
      </c>
      <c r="N61" s="20" t="s">
        <v>138</v>
      </c>
      <c r="O61" s="19"/>
      <c r="P61" s="2" t="s">
        <v>266</v>
      </c>
    </row>
    <row r="62" spans="2:16" x14ac:dyDescent="0.2">
      <c r="B62" s="2" t="s">
        <v>23</v>
      </c>
      <c r="C62" s="2" t="s">
        <v>79</v>
      </c>
      <c r="D62" s="2" t="s">
        <v>93</v>
      </c>
      <c r="E62" s="2" t="s">
        <v>168</v>
      </c>
      <c r="F62" s="2">
        <v>143411014.00000003</v>
      </c>
      <c r="G62" s="2" t="s">
        <v>32</v>
      </c>
      <c r="H62" s="2" t="s">
        <v>33</v>
      </c>
      <c r="I62" s="2" t="s">
        <v>41</v>
      </c>
      <c r="J62" s="2" t="s">
        <v>42</v>
      </c>
      <c r="K62" s="2" t="s">
        <v>8</v>
      </c>
      <c r="L62" s="2" t="s">
        <v>8</v>
      </c>
      <c r="M62" s="19">
        <v>96.813186645507813</v>
      </c>
      <c r="N62" s="20" t="s">
        <v>143</v>
      </c>
      <c r="O62" s="19" t="s">
        <v>267</v>
      </c>
      <c r="P62" s="2" t="s">
        <v>80</v>
      </c>
    </row>
    <row r="68" spans="2:16" x14ac:dyDescent="0.2">
      <c r="B68" s="23" t="s">
        <v>111</v>
      </c>
      <c r="C68" s="23" t="s">
        <v>112</v>
      </c>
      <c r="D68" s="23" t="s">
        <v>113</v>
      </c>
      <c r="E68" s="23" t="s">
        <v>224</v>
      </c>
      <c r="F68" s="23">
        <v>7080066000</v>
      </c>
      <c r="G68" s="23" t="s">
        <v>32</v>
      </c>
      <c r="H68" s="23" t="s">
        <v>33</v>
      </c>
      <c r="I68" s="23" t="s">
        <v>41</v>
      </c>
      <c r="J68" s="23" t="s">
        <v>42</v>
      </c>
      <c r="K68" s="23" t="s">
        <v>8</v>
      </c>
      <c r="L68" s="23" t="s">
        <v>8</v>
      </c>
      <c r="M68" s="24">
        <v>99.379142761230469</v>
      </c>
      <c r="N68" s="24" t="s">
        <v>143</v>
      </c>
      <c r="O68" s="24" t="s">
        <v>268</v>
      </c>
      <c r="P68" s="23" t="s">
        <v>225</v>
      </c>
    </row>
  </sheetData>
  <autoFilter ref="B3:P62" xr:uid="{00000000-0009-0000-0000-00000100000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CCC19-DC1B-4249-9DD6-3B8B8FC669C4}">
  <sheetPr>
    <tabColor rgb="FF002060"/>
  </sheetPr>
  <dimension ref="A1:V409"/>
  <sheetViews>
    <sheetView workbookViewId="0">
      <pane xSplit="3" ySplit="4" topLeftCell="O164" activePane="bottomRight" state="frozen"/>
      <selection pane="topRight" activeCell="D1" sqref="D1"/>
      <selection pane="bottomLeft" activeCell="A5" sqref="A5"/>
      <selection pane="bottomRight" activeCell="V4" sqref="V4"/>
    </sheetView>
  </sheetViews>
  <sheetFormatPr defaultColWidth="9.140625" defaultRowHeight="15" x14ac:dyDescent="0.25"/>
  <cols>
    <col min="1" max="1" width="27" style="33" bestFit="1" customWidth="1"/>
    <col min="2" max="2" width="15.7109375" style="33" bestFit="1" customWidth="1"/>
    <col min="3" max="3" width="32.140625" style="33" bestFit="1" customWidth="1"/>
    <col min="4" max="4" width="44.85546875" style="33" bestFit="1" customWidth="1"/>
    <col min="5" max="16" width="12" style="33" bestFit="1" customWidth="1"/>
    <col min="17" max="21" width="12.7109375" style="33" bestFit="1" customWidth="1"/>
    <col min="22" max="23" width="12" style="33" bestFit="1" customWidth="1"/>
    <col min="24" max="16384" width="9.140625" style="33"/>
  </cols>
  <sheetData>
    <row r="1" spans="1:22" x14ac:dyDescent="0.25">
      <c r="B1" s="33" t="s">
        <v>270</v>
      </c>
      <c r="C1" s="26">
        <v>36526</v>
      </c>
    </row>
    <row r="2" spans="1:22" x14ac:dyDescent="0.25">
      <c r="B2" s="33" t="s">
        <v>271</v>
      </c>
    </row>
    <row r="3" spans="1:22" x14ac:dyDescent="0.25">
      <c r="D3" s="33" t="s">
        <v>306</v>
      </c>
      <c r="E3" s="25">
        <v>2002</v>
      </c>
      <c r="F3" s="25">
        <v>2003</v>
      </c>
      <c r="G3" s="25">
        <v>2004</v>
      </c>
      <c r="H3" s="25">
        <v>2005</v>
      </c>
      <c r="I3" s="25">
        <v>2006</v>
      </c>
      <c r="J3" s="25">
        <v>2007</v>
      </c>
      <c r="K3" s="25">
        <v>2008</v>
      </c>
      <c r="L3" s="25">
        <v>2009</v>
      </c>
      <c r="M3" s="25">
        <v>2010</v>
      </c>
      <c r="N3" s="25">
        <v>2011</v>
      </c>
      <c r="O3" s="25">
        <v>2012</v>
      </c>
      <c r="P3" s="25">
        <v>2013</v>
      </c>
      <c r="Q3" s="25">
        <v>2014</v>
      </c>
      <c r="R3" s="25">
        <v>2015</v>
      </c>
      <c r="S3" s="25">
        <v>2016</v>
      </c>
      <c r="T3" s="25">
        <v>2017</v>
      </c>
      <c r="U3" s="25">
        <v>2018</v>
      </c>
      <c r="V3" s="25">
        <v>2019</v>
      </c>
    </row>
    <row r="4" spans="1:22" x14ac:dyDescent="0.25">
      <c r="D4" s="33" t="s">
        <v>272</v>
      </c>
      <c r="E4" s="36">
        <v>37256</v>
      </c>
      <c r="F4" s="36">
        <v>37621</v>
      </c>
      <c r="G4" s="36">
        <v>37986</v>
      </c>
      <c r="H4" s="36">
        <v>38352</v>
      </c>
      <c r="I4" s="36">
        <v>38717</v>
      </c>
      <c r="J4" s="36">
        <v>39082</v>
      </c>
      <c r="K4" s="36">
        <v>39447</v>
      </c>
      <c r="L4" s="36">
        <v>39813</v>
      </c>
      <c r="M4" s="36">
        <v>40178</v>
      </c>
      <c r="N4" s="36">
        <v>40543</v>
      </c>
      <c r="O4" s="36">
        <v>40908</v>
      </c>
      <c r="P4" s="36">
        <v>41274</v>
      </c>
      <c r="Q4" s="36">
        <v>41639</v>
      </c>
      <c r="R4" s="36">
        <v>42004</v>
      </c>
      <c r="S4" s="36">
        <v>42369</v>
      </c>
      <c r="T4" s="36">
        <v>42735</v>
      </c>
      <c r="U4" s="36">
        <v>43100</v>
      </c>
      <c r="V4" s="36">
        <v>43465</v>
      </c>
    </row>
    <row r="5" spans="1:22" x14ac:dyDescent="0.25">
      <c r="A5" s="33" t="str">
        <f>B5&amp;D5</f>
        <v>096770 KS EquityPRETAX_INC</v>
      </c>
      <c r="B5" s="33" t="s">
        <v>83</v>
      </c>
      <c r="C5" s="33" t="s">
        <v>295</v>
      </c>
      <c r="D5" s="33" t="s">
        <v>290</v>
      </c>
      <c r="E5" s="33">
        <v>0</v>
      </c>
      <c r="F5" s="33">
        <v>0</v>
      </c>
      <c r="G5" s="33">
        <v>0</v>
      </c>
      <c r="H5" s="33">
        <v>0</v>
      </c>
      <c r="I5" s="33">
        <v>0</v>
      </c>
      <c r="J5" s="33">
        <v>0</v>
      </c>
      <c r="K5" s="33">
        <v>397963.79100000003</v>
      </c>
      <c r="L5" s="33">
        <v>999861.22499999998</v>
      </c>
      <c r="M5" s="33">
        <v>886753.17700000003</v>
      </c>
      <c r="N5" s="33">
        <v>1502420</v>
      </c>
      <c r="O5" s="33">
        <v>4308647</v>
      </c>
      <c r="P5" s="33">
        <v>1688722.2960000001</v>
      </c>
      <c r="Q5" s="33">
        <v>1117358.8</v>
      </c>
      <c r="R5" s="33">
        <v>-436687</v>
      </c>
      <c r="S5" s="33">
        <v>1654135</v>
      </c>
      <c r="T5" s="33">
        <v>2423381</v>
      </c>
      <c r="U5" s="33">
        <v>3223677</v>
      </c>
      <c r="V5" s="33">
        <v>2402352.8420000002</v>
      </c>
    </row>
    <row r="6" spans="1:22" x14ac:dyDescent="0.25">
      <c r="A6" s="33" t="str">
        <f t="shared" ref="A6:A73" si="0">B6&amp;D6</f>
        <v>096770 KS EquityIS_EBIT</v>
      </c>
      <c r="B6" s="33" t="s">
        <v>83</v>
      </c>
      <c r="C6" s="33" t="s">
        <v>296</v>
      </c>
      <c r="D6" s="33" t="s">
        <v>289</v>
      </c>
      <c r="E6" s="33">
        <v>0</v>
      </c>
      <c r="F6" s="33">
        <v>0</v>
      </c>
      <c r="G6" s="33">
        <v>0</v>
      </c>
      <c r="H6" s="33">
        <v>0</v>
      </c>
      <c r="I6" s="33">
        <v>0</v>
      </c>
      <c r="J6" s="33">
        <v>0</v>
      </c>
      <c r="K6" s="33">
        <v>0</v>
      </c>
      <c r="L6" s="33">
        <v>0</v>
      </c>
      <c r="M6" s="33">
        <v>1230529.835</v>
      </c>
      <c r="N6" s="33">
        <v>2267798</v>
      </c>
      <c r="O6" s="33">
        <v>2959576</v>
      </c>
      <c r="P6" s="33">
        <v>1699364</v>
      </c>
      <c r="Q6" s="33">
        <v>1382891</v>
      </c>
      <c r="R6" s="33">
        <v>-182803</v>
      </c>
      <c r="S6" s="33">
        <v>1979564</v>
      </c>
      <c r="T6" s="33">
        <v>3228338</v>
      </c>
      <c r="U6" s="33">
        <v>3221786</v>
      </c>
      <c r="V6" s="33">
        <v>2117589.8420000002</v>
      </c>
    </row>
    <row r="7" spans="1:22" x14ac:dyDescent="0.25">
      <c r="A7" s="33" t="str">
        <f t="shared" si="0"/>
        <v>096770 KS EquityBS_ST_DEBT</v>
      </c>
      <c r="B7" s="33" t="s">
        <v>83</v>
      </c>
      <c r="C7" s="33" t="s">
        <v>297</v>
      </c>
      <c r="D7" s="33" t="s">
        <v>285</v>
      </c>
      <c r="E7" s="33">
        <v>0</v>
      </c>
      <c r="F7" s="33">
        <v>0</v>
      </c>
      <c r="G7" s="33">
        <v>0</v>
      </c>
      <c r="H7" s="33">
        <v>0</v>
      </c>
      <c r="I7" s="33">
        <v>0</v>
      </c>
      <c r="J7" s="33">
        <v>0</v>
      </c>
      <c r="K7" s="33">
        <v>0</v>
      </c>
      <c r="L7" s="33">
        <v>0</v>
      </c>
      <c r="M7" s="33">
        <v>2470682.0040000002</v>
      </c>
      <c r="N7" s="33">
        <v>3306478.3739999998</v>
      </c>
      <c r="O7" s="33">
        <v>2781677.3190000001</v>
      </c>
      <c r="P7" s="33">
        <v>1538100.17</v>
      </c>
      <c r="Q7" s="33">
        <v>2220863.0819999999</v>
      </c>
      <c r="R7" s="33">
        <v>3023755.5550000002</v>
      </c>
      <c r="S7" s="33">
        <v>389337.88299999997</v>
      </c>
      <c r="T7" s="33">
        <v>21893</v>
      </c>
      <c r="U7" s="33">
        <v>242879</v>
      </c>
      <c r="V7" s="33">
        <v>153742</v>
      </c>
    </row>
    <row r="8" spans="1:22" x14ac:dyDescent="0.25">
      <c r="A8" s="33" t="str">
        <f t="shared" si="0"/>
        <v>096770 KS EquityIS_FINANCE_COST</v>
      </c>
      <c r="B8" s="33" t="s">
        <v>83</v>
      </c>
      <c r="C8" s="33" t="s">
        <v>303</v>
      </c>
      <c r="D8" s="33" t="s">
        <v>284</v>
      </c>
      <c r="E8" s="33">
        <v>0</v>
      </c>
      <c r="F8" s="33">
        <v>0</v>
      </c>
      <c r="G8" s="33">
        <v>0</v>
      </c>
      <c r="H8" s="33">
        <v>0</v>
      </c>
      <c r="I8" s="33">
        <v>0</v>
      </c>
      <c r="J8" s="33">
        <v>0</v>
      </c>
      <c r="K8" s="33">
        <v>0</v>
      </c>
      <c r="L8" s="33">
        <v>0</v>
      </c>
      <c r="M8" s="33">
        <v>0</v>
      </c>
      <c r="N8" s="33">
        <v>0</v>
      </c>
      <c r="O8" s="33">
        <v>0</v>
      </c>
      <c r="P8" s="33">
        <v>0</v>
      </c>
      <c r="Q8" s="33">
        <v>0</v>
      </c>
      <c r="R8" s="33">
        <v>0</v>
      </c>
      <c r="S8" s="33">
        <v>0</v>
      </c>
      <c r="T8" s="33">
        <v>0</v>
      </c>
      <c r="U8" s="33">
        <v>0</v>
      </c>
      <c r="V8" s="33">
        <v>0</v>
      </c>
    </row>
    <row r="9" spans="1:22" x14ac:dyDescent="0.25">
      <c r="A9" s="33" t="str">
        <f t="shared" si="0"/>
        <v>096770 KS EquityBS_TOT_ASSET</v>
      </c>
      <c r="B9" s="33" t="s">
        <v>83</v>
      </c>
      <c r="C9" s="33" t="s">
        <v>278</v>
      </c>
      <c r="D9" s="33" t="s">
        <v>276</v>
      </c>
      <c r="E9" s="33">
        <v>0</v>
      </c>
      <c r="F9" s="33">
        <v>0</v>
      </c>
      <c r="G9" s="33">
        <v>0</v>
      </c>
      <c r="H9" s="33">
        <v>0</v>
      </c>
      <c r="I9" s="33">
        <v>0</v>
      </c>
      <c r="J9" s="33">
        <v>0</v>
      </c>
      <c r="K9" s="33">
        <v>19456644.741</v>
      </c>
      <c r="L9" s="33">
        <v>24942800.374000002</v>
      </c>
      <c r="M9" s="33">
        <v>24667280.241</v>
      </c>
      <c r="N9" s="33">
        <v>29405724.425000001</v>
      </c>
      <c r="O9" s="33">
        <v>35026882.202</v>
      </c>
      <c r="P9" s="33">
        <v>33831079.998999998</v>
      </c>
      <c r="Q9" s="33">
        <v>35288869.630999997</v>
      </c>
      <c r="R9" s="33">
        <v>35101313.274999999</v>
      </c>
      <c r="S9" s="33">
        <v>31359835.938999999</v>
      </c>
      <c r="T9" s="33">
        <v>32581331.111000001</v>
      </c>
      <c r="U9" s="33">
        <v>34250145.597999997</v>
      </c>
      <c r="V9" s="33">
        <v>36085382.754000001</v>
      </c>
    </row>
    <row r="10" spans="1:22" x14ac:dyDescent="0.25">
      <c r="A10" s="33" t="str">
        <f t="shared" si="0"/>
        <v>096770 KS EquityBS_ST_PORTION_OF_LT_DEBT</v>
      </c>
      <c r="B10" s="33" t="s">
        <v>83</v>
      </c>
      <c r="C10" s="33" t="s">
        <v>298</v>
      </c>
      <c r="D10" s="33" t="s">
        <v>286</v>
      </c>
      <c r="E10" s="33">
        <v>0</v>
      </c>
      <c r="F10" s="33">
        <v>0</v>
      </c>
      <c r="G10" s="33">
        <v>0</v>
      </c>
      <c r="H10" s="33">
        <v>0</v>
      </c>
      <c r="I10" s="33">
        <v>0</v>
      </c>
      <c r="J10" s="33">
        <v>0</v>
      </c>
      <c r="K10" s="33">
        <v>521348.75199999998</v>
      </c>
      <c r="L10" s="33">
        <v>496253.48200000002</v>
      </c>
      <c r="M10" s="33">
        <v>1112076.507</v>
      </c>
      <c r="N10" s="33">
        <v>1991037.649</v>
      </c>
      <c r="O10" s="33">
        <v>1101466.0049999999</v>
      </c>
      <c r="P10" s="33">
        <v>1766545.5719999999</v>
      </c>
      <c r="Q10" s="33">
        <v>824260.625</v>
      </c>
      <c r="R10" s="33">
        <v>1136994.4129999999</v>
      </c>
      <c r="S10" s="33">
        <v>1655394.456</v>
      </c>
      <c r="T10" s="33">
        <v>1678094.7560000001</v>
      </c>
      <c r="U10" s="33">
        <v>1272428.1810000001</v>
      </c>
      <c r="V10" s="33">
        <v>1221523.969</v>
      </c>
    </row>
    <row r="11" spans="1:22" x14ac:dyDescent="0.25">
      <c r="A11" s="33" t="str">
        <f t="shared" si="0"/>
        <v>096770 KS EquityIS_INT_EXPENSE</v>
      </c>
      <c r="B11" s="33" t="s">
        <v>83</v>
      </c>
      <c r="C11" s="33" t="s">
        <v>299</v>
      </c>
      <c r="D11" s="33" t="s">
        <v>274</v>
      </c>
      <c r="E11" s="33">
        <v>0</v>
      </c>
      <c r="F11" s="33">
        <v>0</v>
      </c>
      <c r="G11" s="33">
        <v>0</v>
      </c>
      <c r="H11" s="33">
        <v>0</v>
      </c>
      <c r="I11" s="33">
        <v>0</v>
      </c>
      <c r="J11" s="33">
        <v>0</v>
      </c>
      <c r="K11" s="33">
        <v>163802.19</v>
      </c>
      <c r="L11" s="33">
        <v>547801.30900000001</v>
      </c>
      <c r="M11" s="33">
        <v>537948.27500000002</v>
      </c>
      <c r="N11" s="33">
        <v>449881</v>
      </c>
      <c r="O11" s="33">
        <v>388196</v>
      </c>
      <c r="P11" s="33">
        <v>340466</v>
      </c>
      <c r="Q11" s="33">
        <v>277417</v>
      </c>
      <c r="R11" s="33">
        <v>243014</v>
      </c>
      <c r="S11" s="33">
        <v>267584</v>
      </c>
      <c r="T11" s="33">
        <v>253033</v>
      </c>
      <c r="U11" s="33">
        <v>206347</v>
      </c>
      <c r="V11" s="33">
        <v>259548</v>
      </c>
    </row>
    <row r="12" spans="1:22" x14ac:dyDescent="0.25">
      <c r="A12" s="33" t="str">
        <f t="shared" si="0"/>
        <v>096770 KS EquityIS_INT_EXPENSES</v>
      </c>
      <c r="B12" s="33" t="s">
        <v>83</v>
      </c>
      <c r="C12" s="33" t="s">
        <v>304</v>
      </c>
      <c r="D12" s="33" t="s">
        <v>292</v>
      </c>
      <c r="E12" s="33">
        <v>0</v>
      </c>
      <c r="F12" s="33">
        <v>0</v>
      </c>
      <c r="G12" s="33">
        <v>0</v>
      </c>
      <c r="H12" s="33">
        <v>0</v>
      </c>
      <c r="I12" s="33">
        <v>0</v>
      </c>
      <c r="J12" s="33">
        <v>0</v>
      </c>
      <c r="K12" s="33">
        <v>0</v>
      </c>
      <c r="L12" s="33">
        <v>0</v>
      </c>
      <c r="M12" s="33">
        <v>0</v>
      </c>
      <c r="N12" s="33">
        <v>0</v>
      </c>
      <c r="O12" s="33">
        <v>0</v>
      </c>
      <c r="P12" s="33">
        <v>0</v>
      </c>
      <c r="Q12" s="33">
        <v>0</v>
      </c>
      <c r="R12" s="33">
        <v>0</v>
      </c>
      <c r="S12" s="33">
        <v>0</v>
      </c>
      <c r="T12" s="33">
        <v>0</v>
      </c>
      <c r="U12" s="33">
        <v>0</v>
      </c>
      <c r="V12" s="33">
        <v>0</v>
      </c>
    </row>
    <row r="13" spans="1:22" x14ac:dyDescent="0.25">
      <c r="A13" s="33" t="str">
        <f t="shared" si="0"/>
        <v>096770 KS EquityIS_STATUTORY_TAX_RATE</v>
      </c>
      <c r="B13" s="33" t="s">
        <v>83</v>
      </c>
      <c r="C13" s="33" t="s">
        <v>300</v>
      </c>
      <c r="D13" s="33" t="s">
        <v>287</v>
      </c>
      <c r="E13" s="33">
        <v>0</v>
      </c>
      <c r="F13" s="33">
        <v>0</v>
      </c>
      <c r="G13" s="33">
        <v>0</v>
      </c>
      <c r="H13" s="33">
        <v>0</v>
      </c>
      <c r="I13" s="33">
        <v>0</v>
      </c>
      <c r="J13" s="33">
        <v>0</v>
      </c>
      <c r="K13" s="33">
        <v>0.27500000000000002</v>
      </c>
      <c r="L13" s="33">
        <v>0.27500000000000002</v>
      </c>
      <c r="M13" s="33">
        <v>0.22</v>
      </c>
      <c r="N13" s="33">
        <v>0.22</v>
      </c>
      <c r="O13" s="33">
        <v>0.22</v>
      </c>
      <c r="P13" s="33">
        <v>0.22</v>
      </c>
      <c r="Q13" s="33">
        <v>0.22</v>
      </c>
      <c r="R13" s="33">
        <v>0.1</v>
      </c>
      <c r="S13" s="33">
        <v>0.22</v>
      </c>
      <c r="T13" s="33">
        <v>0.22</v>
      </c>
      <c r="U13" s="33">
        <v>0.22</v>
      </c>
      <c r="V13" s="33">
        <v>0.25</v>
      </c>
    </row>
    <row r="14" spans="1:22" x14ac:dyDescent="0.25">
      <c r="A14" s="33" t="str">
        <f t="shared" si="0"/>
        <v>096770 KS EquityBS_CUR_LIAB</v>
      </c>
      <c r="B14" s="33" t="s">
        <v>83</v>
      </c>
      <c r="C14" s="33" t="s">
        <v>269</v>
      </c>
      <c r="D14" s="33" t="s">
        <v>275</v>
      </c>
      <c r="E14" s="33">
        <v>0</v>
      </c>
      <c r="F14" s="33">
        <v>0</v>
      </c>
      <c r="G14" s="33">
        <v>0</v>
      </c>
      <c r="H14" s="33">
        <v>0</v>
      </c>
      <c r="I14" s="33">
        <v>0</v>
      </c>
      <c r="J14" s="33">
        <v>0</v>
      </c>
      <c r="K14" s="33">
        <v>8600775.6410000008</v>
      </c>
      <c r="L14" s="33">
        <v>10642619.58</v>
      </c>
      <c r="M14" s="33">
        <v>10517526.048</v>
      </c>
      <c r="N14" s="33">
        <v>11744822.25</v>
      </c>
      <c r="O14" s="33">
        <v>14305452.177999999</v>
      </c>
      <c r="P14" s="33">
        <v>12024817.51</v>
      </c>
      <c r="Q14" s="33">
        <v>11665349.892999999</v>
      </c>
      <c r="R14" s="33">
        <v>11403361.285</v>
      </c>
      <c r="S14" s="33">
        <v>7494013.7390000001</v>
      </c>
      <c r="T14" s="33">
        <v>8736546.8279999997</v>
      </c>
      <c r="U14" s="33">
        <v>9954804.9059999995</v>
      </c>
      <c r="V14" s="33">
        <v>8940623.3350000009</v>
      </c>
    </row>
    <row r="15" spans="1:22" x14ac:dyDescent="0.25">
      <c r="A15" s="33" t="str">
        <f t="shared" si="0"/>
        <v>096770 KS EquityBS_GOODWILL</v>
      </c>
      <c r="B15" s="33" t="s">
        <v>83</v>
      </c>
      <c r="C15" s="33" t="s">
        <v>279</v>
      </c>
      <c r="D15" s="33" t="s">
        <v>280</v>
      </c>
      <c r="E15" s="33">
        <v>0</v>
      </c>
      <c r="F15" s="33">
        <v>0</v>
      </c>
      <c r="G15" s="33">
        <v>0</v>
      </c>
      <c r="H15" s="33">
        <v>0</v>
      </c>
      <c r="I15" s="33">
        <v>0</v>
      </c>
      <c r="J15" s="33">
        <v>0</v>
      </c>
      <c r="K15" s="33">
        <v>27350.931</v>
      </c>
      <c r="L15" s="33">
        <v>43100.964</v>
      </c>
      <c r="M15" s="33">
        <v>41032.277000000002</v>
      </c>
      <c r="N15" s="33">
        <v>21585</v>
      </c>
      <c r="O15" s="33">
        <v>18437</v>
      </c>
      <c r="P15" s="33">
        <v>17974</v>
      </c>
      <c r="Q15" s="33">
        <v>18974</v>
      </c>
      <c r="R15" s="33">
        <v>1000</v>
      </c>
      <c r="S15" s="33">
        <v>1000</v>
      </c>
      <c r="T15" s="33">
        <v>1000</v>
      </c>
      <c r="U15" s="33">
        <v>109797</v>
      </c>
      <c r="V15" s="33">
        <v>113247</v>
      </c>
    </row>
    <row r="16" spans="1:22" x14ac:dyDescent="0.25">
      <c r="A16" s="33" t="str">
        <f t="shared" si="0"/>
        <v>096770 KS EquityNET_INCOME</v>
      </c>
      <c r="B16" s="33" t="s">
        <v>83</v>
      </c>
      <c r="C16" s="33" t="s">
        <v>305</v>
      </c>
      <c r="D16" s="33" t="s">
        <v>273</v>
      </c>
      <c r="E16" s="33">
        <v>0</v>
      </c>
      <c r="F16" s="33">
        <v>0</v>
      </c>
      <c r="G16" s="33">
        <v>0</v>
      </c>
      <c r="H16" s="33">
        <v>0</v>
      </c>
      <c r="I16" s="33">
        <v>0</v>
      </c>
      <c r="J16" s="33">
        <v>0</v>
      </c>
      <c r="K16" s="33">
        <v>331548.255</v>
      </c>
      <c r="L16" s="33">
        <v>888096.78799999994</v>
      </c>
      <c r="M16" s="33">
        <v>669275.946</v>
      </c>
      <c r="N16" s="33">
        <v>1138751.6669999999</v>
      </c>
      <c r="O16" s="33">
        <v>3169007.2420000001</v>
      </c>
      <c r="P16" s="33">
        <v>1185432.2120000001</v>
      </c>
      <c r="Q16" s="33">
        <v>729919.37399999995</v>
      </c>
      <c r="R16" s="33">
        <v>-588831.69299999997</v>
      </c>
      <c r="S16" s="33">
        <v>814927.51899999997</v>
      </c>
      <c r="T16" s="33">
        <v>1671340.0360000001</v>
      </c>
      <c r="U16" s="33">
        <v>2103771.5649999999</v>
      </c>
      <c r="V16" s="33">
        <v>1651472.182</v>
      </c>
    </row>
    <row r="17" spans="1:22" x14ac:dyDescent="0.25">
      <c r="A17" s="33" t="str">
        <f t="shared" si="0"/>
        <v>096770 KS EquityIS_INT_INC</v>
      </c>
      <c r="B17" s="33" t="s">
        <v>83</v>
      </c>
      <c r="C17" s="33" t="s">
        <v>301</v>
      </c>
      <c r="D17" s="33" t="s">
        <v>302</v>
      </c>
      <c r="E17" s="33">
        <v>0</v>
      </c>
      <c r="F17" s="33">
        <v>0</v>
      </c>
      <c r="G17" s="33">
        <v>0</v>
      </c>
      <c r="H17" s="33">
        <v>0</v>
      </c>
      <c r="I17" s="33">
        <v>0</v>
      </c>
      <c r="J17" s="33">
        <v>0</v>
      </c>
      <c r="K17" s="33">
        <v>44253.85</v>
      </c>
      <c r="L17" s="33">
        <v>95027.422999999995</v>
      </c>
      <c r="M17" s="33">
        <v>93685.767000000007</v>
      </c>
      <c r="N17" s="33">
        <v>66261</v>
      </c>
      <c r="O17" s="33">
        <v>105839</v>
      </c>
      <c r="P17" s="33">
        <v>112502</v>
      </c>
      <c r="Q17" s="33">
        <v>87103</v>
      </c>
      <c r="R17" s="33">
        <v>58622</v>
      </c>
      <c r="S17" s="33">
        <v>56472</v>
      </c>
      <c r="T17" s="33">
        <v>85500</v>
      </c>
      <c r="U17" s="33">
        <v>76037</v>
      </c>
      <c r="V17" s="33">
        <v>88335</v>
      </c>
    </row>
    <row r="18" spans="1:22" x14ac:dyDescent="0.25">
      <c r="A18" s="33" t="str">
        <f t="shared" si="0"/>
        <v>096770 KS EquityCapital Employed</v>
      </c>
      <c r="B18" s="33" t="s">
        <v>83</v>
      </c>
      <c r="C18" s="33" t="s">
        <v>277</v>
      </c>
      <c r="D18" s="33" t="s">
        <v>277</v>
      </c>
      <c r="E18" s="33">
        <f t="shared" ref="E18:V18" si="1">E9-E14-E15+E7+E10</f>
        <v>0</v>
      </c>
      <c r="F18" s="33">
        <f t="shared" si="1"/>
        <v>0</v>
      </c>
      <c r="G18" s="33">
        <f t="shared" si="1"/>
        <v>0</v>
      </c>
      <c r="H18" s="33">
        <f t="shared" si="1"/>
        <v>0</v>
      </c>
      <c r="I18" s="33">
        <f t="shared" si="1"/>
        <v>0</v>
      </c>
      <c r="J18" s="33">
        <f t="shared" si="1"/>
        <v>0</v>
      </c>
      <c r="K18" s="33">
        <f t="shared" si="1"/>
        <v>11349866.921</v>
      </c>
      <c r="L18" s="33">
        <f t="shared" si="1"/>
        <v>14753333.312000003</v>
      </c>
      <c r="M18" s="33">
        <f t="shared" si="1"/>
        <v>17691480.427000001</v>
      </c>
      <c r="N18" s="33">
        <f t="shared" si="1"/>
        <v>22936833.198000003</v>
      </c>
      <c r="O18" s="33">
        <f t="shared" si="1"/>
        <v>24586136.348000001</v>
      </c>
      <c r="P18" s="33">
        <f t="shared" si="1"/>
        <v>25092934.231000002</v>
      </c>
      <c r="Q18" s="33">
        <f t="shared" si="1"/>
        <v>26649669.444999997</v>
      </c>
      <c r="R18" s="33">
        <f t="shared" si="1"/>
        <v>27857701.957999997</v>
      </c>
      <c r="S18" s="33">
        <f t="shared" si="1"/>
        <v>25909554.539000001</v>
      </c>
      <c r="T18" s="33">
        <f t="shared" si="1"/>
        <v>25543772.039000001</v>
      </c>
      <c r="U18" s="33">
        <f t="shared" si="1"/>
        <v>25700850.873</v>
      </c>
      <c r="V18" s="33">
        <f t="shared" si="1"/>
        <v>28406778.388</v>
      </c>
    </row>
    <row r="19" spans="1:22" x14ac:dyDescent="0.25">
      <c r="A19" s="33" t="str">
        <f t="shared" si="0"/>
        <v>096770 KS EquityNPAT + IS after tax</v>
      </c>
      <c r="B19" s="33" t="s">
        <v>83</v>
      </c>
      <c r="C19" s="33" t="s">
        <v>291</v>
      </c>
      <c r="D19" s="33" t="s">
        <v>291</v>
      </c>
      <c r="E19" s="33">
        <f>E16+((1-E13)*(E11-E17))</f>
        <v>0</v>
      </c>
      <c r="F19" s="33">
        <f t="shared" ref="F19:V19" si="2">F16+((1-F13)*(F11-F17))</f>
        <v>0</v>
      </c>
      <c r="G19" s="33">
        <f t="shared" si="2"/>
        <v>0</v>
      </c>
      <c r="H19" s="33">
        <f t="shared" si="2"/>
        <v>0</v>
      </c>
      <c r="I19" s="33">
        <f t="shared" si="2"/>
        <v>0</v>
      </c>
      <c r="J19" s="33">
        <f t="shared" si="2"/>
        <v>0</v>
      </c>
      <c r="K19" s="33">
        <f t="shared" si="2"/>
        <v>418220.8015</v>
      </c>
      <c r="L19" s="33">
        <f t="shared" si="2"/>
        <v>1216357.8553499999</v>
      </c>
      <c r="M19" s="33">
        <f t="shared" si="2"/>
        <v>1015800.70224</v>
      </c>
      <c r="N19" s="33">
        <f t="shared" si="2"/>
        <v>1437975.267</v>
      </c>
      <c r="O19" s="33">
        <f t="shared" si="2"/>
        <v>3389245.702</v>
      </c>
      <c r="P19" s="33">
        <f t="shared" si="2"/>
        <v>1363244.132</v>
      </c>
      <c r="Q19" s="33">
        <f t="shared" si="2"/>
        <v>878364.29399999999</v>
      </c>
      <c r="R19" s="33">
        <f t="shared" si="2"/>
        <v>-422878.89299999992</v>
      </c>
      <c r="S19" s="33">
        <f t="shared" si="2"/>
        <v>979594.87899999996</v>
      </c>
      <c r="T19" s="33">
        <f t="shared" si="2"/>
        <v>1802015.7760000001</v>
      </c>
      <c r="U19" s="33">
        <f t="shared" si="2"/>
        <v>2205413.3649999998</v>
      </c>
      <c r="V19" s="33">
        <f t="shared" si="2"/>
        <v>1779881.932</v>
      </c>
    </row>
    <row r="20" spans="1:22" x14ac:dyDescent="0.25">
      <c r="A20" s="33" t="str">
        <f t="shared" si="0"/>
        <v>010950 KS EquityPRETAX_INC</v>
      </c>
      <c r="B20" s="33" t="s">
        <v>86</v>
      </c>
      <c r="C20" s="33" t="s">
        <v>295</v>
      </c>
      <c r="D20" s="33" t="s">
        <v>290</v>
      </c>
      <c r="E20" s="33">
        <v>29313.650399999999</v>
      </c>
      <c r="F20" s="33">
        <v>253825.83749999999</v>
      </c>
      <c r="G20" s="33">
        <v>373808.35330000002</v>
      </c>
      <c r="H20" s="33">
        <v>1343899.7290000001</v>
      </c>
      <c r="I20" s="33">
        <v>913248.20180000004</v>
      </c>
      <c r="J20" s="33">
        <v>1054725.7309000001</v>
      </c>
      <c r="K20" s="33">
        <v>1031936.8921000001</v>
      </c>
      <c r="L20" s="33">
        <v>622415.14850000001</v>
      </c>
      <c r="M20" s="33">
        <v>282326</v>
      </c>
      <c r="N20" s="33">
        <v>876570</v>
      </c>
      <c r="O20" s="33">
        <v>1583700</v>
      </c>
      <c r="P20" s="33">
        <v>718946</v>
      </c>
      <c r="Q20" s="33">
        <v>387229</v>
      </c>
      <c r="R20" s="33">
        <v>-385532</v>
      </c>
      <c r="S20" s="33">
        <v>812731</v>
      </c>
      <c r="T20" s="33">
        <v>1575096</v>
      </c>
      <c r="U20" s="33">
        <v>1644869</v>
      </c>
      <c r="V20" s="33">
        <v>331789</v>
      </c>
    </row>
    <row r="21" spans="1:22" x14ac:dyDescent="0.25">
      <c r="A21" s="33" t="str">
        <f t="shared" si="0"/>
        <v>010950 KS EquityIS_EBIT</v>
      </c>
      <c r="B21" s="33" t="s">
        <v>86</v>
      </c>
      <c r="C21" s="33" t="s">
        <v>296</v>
      </c>
      <c r="D21" s="33" t="s">
        <v>289</v>
      </c>
      <c r="E21" s="33">
        <v>0</v>
      </c>
      <c r="F21" s="33">
        <v>0</v>
      </c>
      <c r="G21" s="33">
        <v>0</v>
      </c>
      <c r="H21" s="33">
        <v>0</v>
      </c>
      <c r="I21" s="33">
        <v>0</v>
      </c>
      <c r="J21" s="33">
        <v>0</v>
      </c>
      <c r="K21" s="33">
        <v>0</v>
      </c>
      <c r="L21" s="33">
        <v>0</v>
      </c>
      <c r="M21" s="33">
        <v>309853</v>
      </c>
      <c r="N21" s="33">
        <v>835984</v>
      </c>
      <c r="O21" s="33">
        <v>1697965</v>
      </c>
      <c r="P21" s="33">
        <v>781764</v>
      </c>
      <c r="Q21" s="33">
        <v>366048</v>
      </c>
      <c r="R21" s="33">
        <v>-289628</v>
      </c>
      <c r="S21" s="33">
        <v>817605</v>
      </c>
      <c r="T21" s="33">
        <v>1616889</v>
      </c>
      <c r="U21" s="33">
        <v>1373265</v>
      </c>
      <c r="V21" s="33">
        <v>639460</v>
      </c>
    </row>
    <row r="22" spans="1:22" x14ac:dyDescent="0.25">
      <c r="A22" s="33" t="str">
        <f t="shared" si="0"/>
        <v>010950 KS EquityBS_ST_DEBT</v>
      </c>
      <c r="B22" s="33" t="s">
        <v>86</v>
      </c>
      <c r="C22" s="33" t="s">
        <v>297</v>
      </c>
      <c r="D22" s="33" t="s">
        <v>285</v>
      </c>
      <c r="E22" s="33">
        <v>0</v>
      </c>
      <c r="F22" s="33">
        <v>0</v>
      </c>
      <c r="G22" s="33">
        <v>0</v>
      </c>
      <c r="H22" s="33">
        <v>0</v>
      </c>
      <c r="I22" s="33">
        <v>0</v>
      </c>
      <c r="J22" s="33">
        <v>0</v>
      </c>
      <c r="K22" s="33">
        <v>0</v>
      </c>
      <c r="L22" s="33">
        <v>0</v>
      </c>
      <c r="M22" s="33">
        <v>2370124</v>
      </c>
      <c r="N22" s="33">
        <v>1936116</v>
      </c>
      <c r="O22" s="33">
        <v>3054108</v>
      </c>
      <c r="P22" s="33">
        <v>2517138</v>
      </c>
      <c r="Q22" s="33">
        <v>2532869</v>
      </c>
      <c r="R22" s="33">
        <v>2319152</v>
      </c>
      <c r="S22" s="33">
        <v>1582458</v>
      </c>
      <c r="T22" s="33">
        <v>1788608</v>
      </c>
      <c r="U22" s="33">
        <v>1355350</v>
      </c>
      <c r="V22" s="33">
        <v>2359208</v>
      </c>
    </row>
    <row r="23" spans="1:22" x14ac:dyDescent="0.25">
      <c r="A23" s="33" t="str">
        <f t="shared" si="0"/>
        <v>010950 KS EquityIS_FINANCE_COST</v>
      </c>
      <c r="B23" s="33" t="s">
        <v>86</v>
      </c>
      <c r="C23" s="33" t="s">
        <v>303</v>
      </c>
      <c r="D23" s="33" t="s">
        <v>284</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row>
    <row r="24" spans="1:22" x14ac:dyDescent="0.25">
      <c r="A24" s="33" t="str">
        <f t="shared" si="0"/>
        <v>010950 KS EquityBS_TOT_ASSET</v>
      </c>
      <c r="B24" s="33" t="s">
        <v>86</v>
      </c>
      <c r="C24" s="33" t="s">
        <v>278</v>
      </c>
      <c r="D24" s="33" t="s">
        <v>276</v>
      </c>
      <c r="E24" s="33">
        <v>5185767</v>
      </c>
      <c r="F24" s="33">
        <v>5063207.7215</v>
      </c>
      <c r="G24" s="33">
        <v>4828913.0121999998</v>
      </c>
      <c r="H24" s="33">
        <v>5639966.6737000002</v>
      </c>
      <c r="I24" s="33">
        <v>6114936.6482999995</v>
      </c>
      <c r="J24" s="33">
        <v>6666619.5630000001</v>
      </c>
      <c r="K24" s="33">
        <v>9459372.1472999994</v>
      </c>
      <c r="L24" s="33">
        <v>7707821.2319</v>
      </c>
      <c r="M24" s="33">
        <v>9092285</v>
      </c>
      <c r="N24" s="33">
        <v>10004081</v>
      </c>
      <c r="O24" s="33">
        <v>13202741</v>
      </c>
      <c r="P24" s="33">
        <v>12497379</v>
      </c>
      <c r="Q24" s="33">
        <v>11920735</v>
      </c>
      <c r="R24" s="33">
        <v>10255738</v>
      </c>
      <c r="S24" s="33">
        <v>10795526</v>
      </c>
      <c r="T24" s="33">
        <v>13959027</v>
      </c>
      <c r="U24" s="33">
        <v>15087451</v>
      </c>
      <c r="V24" s="33">
        <v>15955044</v>
      </c>
    </row>
    <row r="25" spans="1:22" x14ac:dyDescent="0.25">
      <c r="A25" s="33" t="str">
        <f t="shared" si="0"/>
        <v>010950 KS EquityBS_ST_PORTION_OF_LT_DEBT</v>
      </c>
      <c r="B25" s="33" t="s">
        <v>86</v>
      </c>
      <c r="C25" s="33" t="s">
        <v>298</v>
      </c>
      <c r="D25" s="33" t="s">
        <v>286</v>
      </c>
      <c r="E25" s="33">
        <v>34115.390599999999</v>
      </c>
      <c r="F25" s="33">
        <v>17345.8334</v>
      </c>
      <c r="G25" s="33">
        <v>56487.030599999998</v>
      </c>
      <c r="H25" s="33">
        <v>214827.50409999999</v>
      </c>
      <c r="I25" s="33">
        <v>1054.8</v>
      </c>
      <c r="J25" s="33">
        <v>101441.492</v>
      </c>
      <c r="K25" s="33">
        <v>575950.00320000004</v>
      </c>
      <c r="L25" s="33">
        <v>234095.17749999999</v>
      </c>
      <c r="M25" s="33">
        <v>1779</v>
      </c>
      <c r="N25" s="33">
        <v>1304</v>
      </c>
      <c r="O25" s="33">
        <v>201498</v>
      </c>
      <c r="P25" s="33">
        <v>309871</v>
      </c>
      <c r="Q25" s="33">
        <v>153730</v>
      </c>
      <c r="R25" s="33">
        <v>5204</v>
      </c>
      <c r="S25" s="33">
        <v>5484</v>
      </c>
      <c r="T25" s="33">
        <v>357268</v>
      </c>
      <c r="U25" s="33">
        <v>14183</v>
      </c>
      <c r="V25" s="33">
        <v>579242</v>
      </c>
    </row>
    <row r="26" spans="1:22" x14ac:dyDescent="0.25">
      <c r="A26" s="33" t="str">
        <f t="shared" si="0"/>
        <v>010950 KS EquityIS_INT_EXPENSE</v>
      </c>
      <c r="B26" s="33" t="s">
        <v>86</v>
      </c>
      <c r="C26" s="33" t="s">
        <v>299</v>
      </c>
      <c r="D26" s="33" t="s">
        <v>274</v>
      </c>
      <c r="E26" s="33">
        <v>154429.14060000001</v>
      </c>
      <c r="F26" s="33">
        <v>80716.193100000004</v>
      </c>
      <c r="G26" s="33">
        <v>71634.6204</v>
      </c>
      <c r="H26" s="33">
        <v>77932.272299999997</v>
      </c>
      <c r="I26" s="33">
        <v>97511.634099999996</v>
      </c>
      <c r="J26" s="33">
        <v>134535.64060000001</v>
      </c>
      <c r="K26" s="33">
        <v>158269.389</v>
      </c>
      <c r="L26" s="33">
        <v>140613.4571</v>
      </c>
      <c r="M26" s="33">
        <v>100619</v>
      </c>
      <c r="N26" s="33">
        <v>29013</v>
      </c>
      <c r="O26" s="33">
        <v>58422</v>
      </c>
      <c r="P26" s="33">
        <v>85551</v>
      </c>
      <c r="Q26" s="33">
        <v>53609</v>
      </c>
      <c r="R26" s="33">
        <v>42648</v>
      </c>
      <c r="S26" s="33">
        <v>35822</v>
      </c>
      <c r="T26" s="33">
        <v>56306</v>
      </c>
      <c r="U26" s="33">
        <v>58254</v>
      </c>
      <c r="V26" s="33">
        <v>72309</v>
      </c>
    </row>
    <row r="27" spans="1:22" x14ac:dyDescent="0.25">
      <c r="A27" s="33" t="str">
        <f t="shared" si="0"/>
        <v>010950 KS EquityIS_INT_EXPENSES</v>
      </c>
      <c r="B27" s="33" t="s">
        <v>86</v>
      </c>
      <c r="C27" s="33" t="s">
        <v>304</v>
      </c>
      <c r="D27" s="33" t="s">
        <v>292</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row>
    <row r="28" spans="1:22" x14ac:dyDescent="0.25">
      <c r="A28" s="33" t="str">
        <f t="shared" si="0"/>
        <v>010950 KS EquityIS_STATUTORY_TAX_RATE</v>
      </c>
      <c r="B28" s="33" t="s">
        <v>86</v>
      </c>
      <c r="C28" s="33" t="s">
        <v>300</v>
      </c>
      <c r="D28" s="33" t="s">
        <v>287</v>
      </c>
      <c r="E28" s="33">
        <v>0</v>
      </c>
      <c r="F28" s="33">
        <v>0</v>
      </c>
      <c r="G28" s="33">
        <v>0</v>
      </c>
      <c r="H28" s="33">
        <v>0</v>
      </c>
      <c r="I28" s="33">
        <v>0</v>
      </c>
      <c r="J28" s="33">
        <v>0</v>
      </c>
      <c r="K28" s="33">
        <v>0</v>
      </c>
      <c r="L28" s="33">
        <v>0</v>
      </c>
      <c r="M28" s="33">
        <v>0.22</v>
      </c>
      <c r="N28" s="33">
        <v>0.22</v>
      </c>
      <c r="O28" s="33">
        <v>0.22</v>
      </c>
      <c r="P28" s="33">
        <v>0.22</v>
      </c>
      <c r="Q28" s="33">
        <v>0.22</v>
      </c>
      <c r="R28" s="33">
        <v>0.1</v>
      </c>
      <c r="S28" s="33">
        <v>0.22</v>
      </c>
      <c r="T28" s="33">
        <v>0.22</v>
      </c>
      <c r="U28" s="33">
        <v>0.22</v>
      </c>
      <c r="V28" s="33">
        <v>0.25</v>
      </c>
    </row>
    <row r="29" spans="1:22" x14ac:dyDescent="0.25">
      <c r="A29" s="33" t="str">
        <f t="shared" si="0"/>
        <v>010950 KS EquityBS_CUR_LIAB</v>
      </c>
      <c r="B29" s="33" t="s">
        <v>86</v>
      </c>
      <c r="C29" s="33" t="s">
        <v>269</v>
      </c>
      <c r="D29" s="33" t="s">
        <v>275</v>
      </c>
      <c r="E29" s="33">
        <v>3496341.75</v>
      </c>
      <c r="F29" s="33">
        <v>3004739.9295999999</v>
      </c>
      <c r="G29" s="33">
        <v>2390792.9849</v>
      </c>
      <c r="H29" s="33">
        <v>2671296.9093999998</v>
      </c>
      <c r="I29" s="33">
        <v>3108910.3829000001</v>
      </c>
      <c r="J29" s="33">
        <v>3415594.6472</v>
      </c>
      <c r="K29" s="33">
        <v>5426035.6184</v>
      </c>
      <c r="L29" s="33">
        <v>4240076.4839000003</v>
      </c>
      <c r="M29" s="33">
        <v>4583133</v>
      </c>
      <c r="N29" s="33">
        <v>4573416</v>
      </c>
      <c r="O29" s="33">
        <v>7235988</v>
      </c>
      <c r="P29" s="33">
        <v>6275121</v>
      </c>
      <c r="Q29" s="33">
        <v>5884823</v>
      </c>
      <c r="R29" s="33">
        <v>3955145</v>
      </c>
      <c r="S29" s="33">
        <v>3222157</v>
      </c>
      <c r="T29" s="33">
        <v>4832781</v>
      </c>
      <c r="U29" s="33">
        <v>4544416</v>
      </c>
      <c r="V29" s="33">
        <v>5789047</v>
      </c>
    </row>
    <row r="30" spans="1:22" x14ac:dyDescent="0.25">
      <c r="A30" s="33" t="str">
        <f t="shared" si="0"/>
        <v>010950 KS EquityBS_GOODWILL</v>
      </c>
      <c r="B30" s="33" t="s">
        <v>86</v>
      </c>
      <c r="C30" s="33" t="s">
        <v>279</v>
      </c>
      <c r="D30" s="33" t="s">
        <v>280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57080</v>
      </c>
      <c r="V30" s="33">
        <v>57080</v>
      </c>
    </row>
    <row r="31" spans="1:22" x14ac:dyDescent="0.25">
      <c r="A31" s="33" t="str">
        <f t="shared" si="0"/>
        <v>010950 KS EquityNET_INCOME</v>
      </c>
      <c r="B31" s="33" t="s">
        <v>86</v>
      </c>
      <c r="C31" s="33" t="s">
        <v>305</v>
      </c>
      <c r="D31" s="33" t="s">
        <v>273</v>
      </c>
      <c r="E31" s="33">
        <v>19125.4355</v>
      </c>
      <c r="F31" s="33">
        <v>187236.31330000001</v>
      </c>
      <c r="G31" s="33">
        <v>255639.46059999999</v>
      </c>
      <c r="H31" s="33">
        <v>941103.63219999999</v>
      </c>
      <c r="I31" s="33">
        <v>654925.84790000005</v>
      </c>
      <c r="J31" s="33">
        <v>758563.37899999996</v>
      </c>
      <c r="K31" s="33">
        <v>746495.68810000003</v>
      </c>
      <c r="L31" s="33">
        <v>446193.01770000003</v>
      </c>
      <c r="M31" s="33">
        <v>229621</v>
      </c>
      <c r="N31" s="33">
        <v>710532</v>
      </c>
      <c r="O31" s="33">
        <v>1190976</v>
      </c>
      <c r="P31" s="33">
        <v>585160</v>
      </c>
      <c r="Q31" s="33">
        <v>289639</v>
      </c>
      <c r="R31" s="33">
        <v>-287828</v>
      </c>
      <c r="S31" s="33">
        <v>631322</v>
      </c>
      <c r="T31" s="33">
        <v>1205364</v>
      </c>
      <c r="U31" s="33">
        <v>1246489</v>
      </c>
      <c r="V31" s="33">
        <v>258035</v>
      </c>
    </row>
    <row r="32" spans="1:22" x14ac:dyDescent="0.25">
      <c r="A32" s="33" t="str">
        <f t="shared" ref="A32" si="3">B32&amp;D32</f>
        <v>010950 KS EquityIS_INT_INC</v>
      </c>
      <c r="B32" s="33" t="s">
        <v>86</v>
      </c>
      <c r="C32" s="33" t="s">
        <v>301</v>
      </c>
      <c r="D32" s="33" t="s">
        <v>302</v>
      </c>
      <c r="E32" s="33">
        <v>0</v>
      </c>
      <c r="F32" s="33">
        <v>42175.159200000002</v>
      </c>
      <c r="G32" s="33">
        <v>36779.300000000003</v>
      </c>
      <c r="H32" s="33">
        <v>49968.465700000001</v>
      </c>
      <c r="I32" s="33">
        <v>63490.609400000001</v>
      </c>
      <c r="J32" s="33">
        <v>95012.223499999993</v>
      </c>
      <c r="K32" s="33">
        <v>158949.4222</v>
      </c>
      <c r="L32" s="33">
        <v>150040.61429999999</v>
      </c>
      <c r="M32" s="33">
        <v>59962</v>
      </c>
      <c r="N32" s="33">
        <v>26458</v>
      </c>
      <c r="O32" s="33">
        <v>41102</v>
      </c>
      <c r="P32" s="33">
        <v>45105</v>
      </c>
      <c r="Q32" s="33">
        <v>36918</v>
      </c>
      <c r="R32" s="33">
        <v>28344</v>
      </c>
      <c r="S32" s="33">
        <v>34962</v>
      </c>
      <c r="T32" s="33">
        <v>54520</v>
      </c>
      <c r="U32" s="33">
        <v>52403</v>
      </c>
      <c r="V32" s="33">
        <v>24295</v>
      </c>
    </row>
    <row r="33" spans="1:22" x14ac:dyDescent="0.25">
      <c r="A33" s="33" t="str">
        <f t="shared" si="0"/>
        <v>010950 KS EquityCapital Employed</v>
      </c>
      <c r="B33" s="33" t="s">
        <v>86</v>
      </c>
      <c r="C33" s="33" t="s">
        <v>277</v>
      </c>
      <c r="D33" s="33" t="s">
        <v>277</v>
      </c>
      <c r="E33" s="33">
        <f t="shared" ref="E33:V33" si="4">E24-E29-E30+E22+E25</f>
        <v>1723540.6406</v>
      </c>
      <c r="F33" s="33">
        <f t="shared" si="4"/>
        <v>2075813.6253</v>
      </c>
      <c r="G33" s="33">
        <f t="shared" si="4"/>
        <v>2494607.0578999999</v>
      </c>
      <c r="H33" s="33">
        <f t="shared" si="4"/>
        <v>3183497.2684000004</v>
      </c>
      <c r="I33" s="33">
        <f t="shared" si="4"/>
        <v>3007081.0653999993</v>
      </c>
      <c r="J33" s="33">
        <f t="shared" si="4"/>
        <v>3352466.4078000002</v>
      </c>
      <c r="K33" s="33">
        <f t="shared" si="4"/>
        <v>4609286.5320999995</v>
      </c>
      <c r="L33" s="33">
        <f t="shared" si="4"/>
        <v>3701839.9254999999</v>
      </c>
      <c r="M33" s="33">
        <f t="shared" si="4"/>
        <v>6881055</v>
      </c>
      <c r="N33" s="33">
        <f t="shared" si="4"/>
        <v>7368085</v>
      </c>
      <c r="O33" s="33">
        <f t="shared" si="4"/>
        <v>9222359</v>
      </c>
      <c r="P33" s="33">
        <f t="shared" si="4"/>
        <v>9049267</v>
      </c>
      <c r="Q33" s="33">
        <f t="shared" si="4"/>
        <v>8722511</v>
      </c>
      <c r="R33" s="33">
        <f t="shared" si="4"/>
        <v>8624949</v>
      </c>
      <c r="S33" s="33">
        <f t="shared" si="4"/>
        <v>9161311</v>
      </c>
      <c r="T33" s="33">
        <f t="shared" si="4"/>
        <v>11272122</v>
      </c>
      <c r="U33" s="33">
        <f t="shared" si="4"/>
        <v>11855488</v>
      </c>
      <c r="V33" s="33">
        <f t="shared" si="4"/>
        <v>13047367</v>
      </c>
    </row>
    <row r="34" spans="1:22" x14ac:dyDescent="0.25">
      <c r="A34" s="33" t="str">
        <f t="shared" si="0"/>
        <v>010950 KS EquityNPAT + IS after tax</v>
      </c>
      <c r="B34" s="33" t="s">
        <v>86</v>
      </c>
      <c r="C34" s="33" t="s">
        <v>291</v>
      </c>
      <c r="D34" s="33" t="s">
        <v>291</v>
      </c>
      <c r="E34" s="33">
        <f>E31+((1-E28)*(E26-E32))</f>
        <v>173554.57610000001</v>
      </c>
      <c r="F34" s="33">
        <f t="shared" ref="F34:V34" si="5">F31+((1-F28)*(F26-F32))</f>
        <v>225777.34720000002</v>
      </c>
      <c r="G34" s="33">
        <f t="shared" si="5"/>
        <v>290494.78099999996</v>
      </c>
      <c r="H34" s="33">
        <f t="shared" si="5"/>
        <v>969067.4388</v>
      </c>
      <c r="I34" s="33">
        <f t="shared" si="5"/>
        <v>688946.8726</v>
      </c>
      <c r="J34" s="33">
        <f t="shared" si="5"/>
        <v>798086.79609999992</v>
      </c>
      <c r="K34" s="33">
        <f t="shared" si="5"/>
        <v>745815.65489999996</v>
      </c>
      <c r="L34" s="33">
        <f t="shared" si="5"/>
        <v>436765.86050000007</v>
      </c>
      <c r="M34" s="33">
        <f t="shared" si="5"/>
        <v>261333.46</v>
      </c>
      <c r="N34" s="33">
        <f t="shared" si="5"/>
        <v>712524.9</v>
      </c>
      <c r="O34" s="33">
        <f t="shared" si="5"/>
        <v>1204485.6000000001</v>
      </c>
      <c r="P34" s="33">
        <f t="shared" si="5"/>
        <v>616707.88</v>
      </c>
      <c r="Q34" s="33">
        <f t="shared" si="5"/>
        <v>302657.98</v>
      </c>
      <c r="R34" s="33">
        <f t="shared" si="5"/>
        <v>-274954.40000000002</v>
      </c>
      <c r="S34" s="33">
        <f t="shared" si="5"/>
        <v>631992.80000000005</v>
      </c>
      <c r="T34" s="33">
        <f t="shared" si="5"/>
        <v>1206757.08</v>
      </c>
      <c r="U34" s="33">
        <f t="shared" si="5"/>
        <v>1251052.78</v>
      </c>
      <c r="V34" s="33">
        <f t="shared" si="5"/>
        <v>294045.5</v>
      </c>
    </row>
    <row r="35" spans="1:22" x14ac:dyDescent="0.25">
      <c r="A35" s="33" t="str">
        <f t="shared" si="0"/>
        <v>5020 JP EquityPRETAX_INC</v>
      </c>
      <c r="B35" s="33" t="s">
        <v>88</v>
      </c>
      <c r="C35" s="33" t="s">
        <v>295</v>
      </c>
      <c r="D35" s="33" t="s">
        <v>290</v>
      </c>
      <c r="E35" s="33">
        <v>0</v>
      </c>
      <c r="F35" s="33">
        <v>0</v>
      </c>
      <c r="G35" s="33">
        <v>0</v>
      </c>
      <c r="H35" s="33">
        <v>0</v>
      </c>
      <c r="I35" s="33">
        <v>0</v>
      </c>
      <c r="J35" s="33">
        <v>0</v>
      </c>
      <c r="K35" s="33">
        <v>0</v>
      </c>
      <c r="L35" s="33">
        <v>0</v>
      </c>
      <c r="M35" s="33">
        <v>0</v>
      </c>
      <c r="N35" s="33">
        <v>0</v>
      </c>
      <c r="O35" s="33">
        <v>407223</v>
      </c>
      <c r="P35" s="33">
        <v>354507</v>
      </c>
      <c r="Q35" s="33">
        <v>272040</v>
      </c>
      <c r="R35" s="33">
        <v>220331</v>
      </c>
      <c r="S35" s="33">
        <v>-255002</v>
      </c>
      <c r="T35" s="33">
        <v>-329984</v>
      </c>
      <c r="U35" s="33">
        <v>249115</v>
      </c>
      <c r="V35" s="33">
        <v>467435</v>
      </c>
    </row>
    <row r="36" spans="1:22" x14ac:dyDescent="0.25">
      <c r="A36" s="33" t="str">
        <f t="shared" si="0"/>
        <v>5020 JP EquityIS_EBIT</v>
      </c>
      <c r="B36" s="33" t="s">
        <v>88</v>
      </c>
      <c r="C36" s="33" t="s">
        <v>296</v>
      </c>
      <c r="D36" s="33" t="s">
        <v>289</v>
      </c>
      <c r="E36" s="33">
        <v>0</v>
      </c>
      <c r="F36" s="33">
        <v>0</v>
      </c>
      <c r="G36" s="33">
        <v>0</v>
      </c>
      <c r="H36" s="33">
        <v>0</v>
      </c>
      <c r="I36" s="33">
        <v>0</v>
      </c>
      <c r="J36" s="33">
        <v>0</v>
      </c>
      <c r="K36" s="33">
        <v>0</v>
      </c>
      <c r="L36" s="33">
        <v>0</v>
      </c>
      <c r="M36" s="33">
        <v>0</v>
      </c>
      <c r="N36" s="33">
        <v>0</v>
      </c>
      <c r="O36" s="33">
        <v>334402</v>
      </c>
      <c r="P36" s="33">
        <v>327844</v>
      </c>
      <c r="Q36" s="33">
        <v>251467</v>
      </c>
      <c r="R36" s="33">
        <v>213657</v>
      </c>
      <c r="S36" s="33">
        <v>-218885</v>
      </c>
      <c r="T36" s="33">
        <v>-62234</v>
      </c>
      <c r="U36" s="33">
        <v>231531</v>
      </c>
      <c r="V36" s="33">
        <v>399169</v>
      </c>
    </row>
    <row r="37" spans="1:22" x14ac:dyDescent="0.25">
      <c r="A37" s="33" t="str">
        <f t="shared" si="0"/>
        <v>5020 JP EquityBS_ST_DEBT</v>
      </c>
      <c r="B37" s="33" t="s">
        <v>88</v>
      </c>
      <c r="C37" s="33" t="s">
        <v>297</v>
      </c>
      <c r="D37" s="33" t="s">
        <v>285</v>
      </c>
      <c r="E37" s="33">
        <v>0</v>
      </c>
      <c r="F37" s="33">
        <v>0</v>
      </c>
      <c r="G37" s="33">
        <v>0</v>
      </c>
      <c r="H37" s="33">
        <v>0</v>
      </c>
      <c r="I37" s="33">
        <v>0</v>
      </c>
      <c r="J37" s="33">
        <v>0</v>
      </c>
      <c r="K37" s="33">
        <v>0</v>
      </c>
      <c r="L37" s="33">
        <v>0</v>
      </c>
      <c r="M37" s="33">
        <v>0</v>
      </c>
      <c r="N37" s="33">
        <v>0</v>
      </c>
      <c r="O37" s="33">
        <v>977001</v>
      </c>
      <c r="P37" s="33">
        <v>950219</v>
      </c>
      <c r="Q37" s="33">
        <v>1150046</v>
      </c>
      <c r="R37" s="33">
        <v>1351111</v>
      </c>
      <c r="S37" s="33">
        <v>1016399</v>
      </c>
      <c r="T37" s="33">
        <v>897651</v>
      </c>
      <c r="U37" s="33">
        <v>672451</v>
      </c>
      <c r="V37" s="33">
        <v>316645</v>
      </c>
    </row>
    <row r="38" spans="1:22" x14ac:dyDescent="0.25">
      <c r="A38" s="33" t="str">
        <f t="shared" si="0"/>
        <v>5020 JP EquityIS_FINANCE_COST</v>
      </c>
      <c r="B38" s="33" t="s">
        <v>88</v>
      </c>
      <c r="C38" s="33" t="s">
        <v>303</v>
      </c>
      <c r="D38" s="33" t="s">
        <v>284</v>
      </c>
      <c r="E38" s="33">
        <v>0</v>
      </c>
      <c r="F38" s="33">
        <v>0</v>
      </c>
      <c r="G38" s="33">
        <v>0</v>
      </c>
      <c r="H38" s="33">
        <v>0</v>
      </c>
      <c r="I38" s="33">
        <v>0</v>
      </c>
      <c r="J38" s="33">
        <v>0</v>
      </c>
      <c r="K38" s="33">
        <v>0</v>
      </c>
      <c r="L38" s="33">
        <v>0</v>
      </c>
      <c r="M38" s="33">
        <v>0</v>
      </c>
      <c r="N38" s="33">
        <v>0</v>
      </c>
      <c r="O38" s="33">
        <v>0</v>
      </c>
      <c r="P38" s="33">
        <v>0</v>
      </c>
      <c r="Q38" s="33">
        <v>0</v>
      </c>
      <c r="R38" s="33">
        <v>0</v>
      </c>
      <c r="S38" s="33">
        <v>0</v>
      </c>
      <c r="T38" s="33">
        <v>0</v>
      </c>
      <c r="U38" s="33">
        <v>0</v>
      </c>
      <c r="V38" s="33">
        <v>28421</v>
      </c>
    </row>
    <row r="39" spans="1:22" x14ac:dyDescent="0.25">
      <c r="A39" s="33" t="str">
        <f t="shared" si="0"/>
        <v>5020 JP EquityBS_TOT_ASSET</v>
      </c>
      <c r="B39" s="33" t="s">
        <v>88</v>
      </c>
      <c r="C39" s="33" t="s">
        <v>278</v>
      </c>
      <c r="D39" s="33" t="s">
        <v>276</v>
      </c>
      <c r="E39" s="33">
        <v>0</v>
      </c>
      <c r="F39" s="33">
        <v>0</v>
      </c>
      <c r="G39" s="33">
        <v>0</v>
      </c>
      <c r="H39" s="33">
        <v>0</v>
      </c>
      <c r="I39" s="33">
        <v>0</v>
      </c>
      <c r="J39" s="33">
        <v>0</v>
      </c>
      <c r="K39" s="33">
        <v>0</v>
      </c>
      <c r="L39" s="33">
        <v>0</v>
      </c>
      <c r="M39" s="33">
        <v>0</v>
      </c>
      <c r="N39" s="33">
        <v>0</v>
      </c>
      <c r="O39" s="33">
        <v>6259958</v>
      </c>
      <c r="P39" s="33">
        <v>6690419</v>
      </c>
      <c r="Q39" s="33">
        <v>7274891</v>
      </c>
      <c r="R39" s="33">
        <v>7781775</v>
      </c>
      <c r="S39" s="33">
        <v>7423404</v>
      </c>
      <c r="T39" s="33">
        <v>6724622</v>
      </c>
      <c r="U39" s="33">
        <v>6792892</v>
      </c>
      <c r="V39" s="33">
        <v>8457555</v>
      </c>
    </row>
    <row r="40" spans="1:22" x14ac:dyDescent="0.25">
      <c r="A40" s="33" t="str">
        <f t="shared" si="0"/>
        <v>5020 JP EquityBS_ST_PORTION_OF_LT_DEBT</v>
      </c>
      <c r="B40" s="33" t="s">
        <v>88</v>
      </c>
      <c r="C40" s="33" t="s">
        <v>298</v>
      </c>
      <c r="D40" s="33" t="s">
        <v>286</v>
      </c>
      <c r="E40" s="33">
        <v>0</v>
      </c>
      <c r="F40" s="33">
        <v>0</v>
      </c>
      <c r="G40" s="33">
        <v>0</v>
      </c>
      <c r="H40" s="33">
        <v>0</v>
      </c>
      <c r="I40" s="33">
        <v>0</v>
      </c>
      <c r="J40" s="33">
        <v>0</v>
      </c>
      <c r="K40" s="33">
        <v>0</v>
      </c>
      <c r="L40" s="33">
        <v>0</v>
      </c>
      <c r="M40" s="33">
        <v>0</v>
      </c>
      <c r="N40" s="33">
        <v>0</v>
      </c>
      <c r="O40" s="33">
        <v>132336</v>
      </c>
      <c r="P40" s="33">
        <v>218898</v>
      </c>
      <c r="Q40" s="33">
        <v>191849</v>
      </c>
      <c r="R40" s="33">
        <v>213219</v>
      </c>
      <c r="S40" s="33">
        <v>214272</v>
      </c>
      <c r="T40" s="33">
        <v>167280</v>
      </c>
      <c r="U40" s="33">
        <v>194150</v>
      </c>
      <c r="V40" s="33">
        <v>218682</v>
      </c>
    </row>
    <row r="41" spans="1:22" x14ac:dyDescent="0.25">
      <c r="A41" s="33" t="str">
        <f t="shared" si="0"/>
        <v>5020 JP EquityIS_INT_EXPENSE</v>
      </c>
      <c r="B41" s="33" t="s">
        <v>88</v>
      </c>
      <c r="C41" s="33" t="s">
        <v>299</v>
      </c>
      <c r="D41" s="33" t="s">
        <v>274</v>
      </c>
      <c r="E41" s="33">
        <v>0</v>
      </c>
      <c r="F41" s="33">
        <v>0</v>
      </c>
      <c r="G41" s="33">
        <v>0</v>
      </c>
      <c r="H41" s="33">
        <v>0</v>
      </c>
      <c r="I41" s="33">
        <v>0</v>
      </c>
      <c r="J41" s="33">
        <v>0</v>
      </c>
      <c r="K41" s="33">
        <v>0</v>
      </c>
      <c r="L41" s="33">
        <v>0</v>
      </c>
      <c r="M41" s="33">
        <v>0</v>
      </c>
      <c r="N41" s="33">
        <v>0</v>
      </c>
      <c r="O41" s="33">
        <v>27302</v>
      </c>
      <c r="P41" s="33">
        <v>26925</v>
      </c>
      <c r="Q41" s="33">
        <v>25244</v>
      </c>
      <c r="R41" s="33">
        <v>23815</v>
      </c>
      <c r="S41" s="33">
        <v>26083</v>
      </c>
      <c r="T41" s="33">
        <v>25369</v>
      </c>
      <c r="U41" s="33">
        <v>25137</v>
      </c>
      <c r="V41" s="33">
        <v>28366</v>
      </c>
    </row>
    <row r="42" spans="1:22" x14ac:dyDescent="0.25">
      <c r="A42" s="33" t="str">
        <f t="shared" si="0"/>
        <v>5020 JP EquityIS_INT_EXPENSES</v>
      </c>
      <c r="B42" s="33" t="s">
        <v>88</v>
      </c>
      <c r="C42" s="33" t="s">
        <v>304</v>
      </c>
      <c r="D42" s="33" t="s">
        <v>292</v>
      </c>
      <c r="E42" s="33">
        <v>0</v>
      </c>
      <c r="F42" s="33">
        <v>0</v>
      </c>
      <c r="G42" s="33">
        <v>0</v>
      </c>
      <c r="H42" s="33">
        <v>0</v>
      </c>
      <c r="I42" s="33">
        <v>0</v>
      </c>
      <c r="J42" s="33">
        <v>0</v>
      </c>
      <c r="K42" s="33">
        <v>0</v>
      </c>
      <c r="L42" s="33">
        <v>0</v>
      </c>
      <c r="M42" s="33">
        <v>0</v>
      </c>
      <c r="N42" s="33">
        <v>0</v>
      </c>
      <c r="O42" s="33">
        <v>0</v>
      </c>
      <c r="P42" s="33">
        <v>0</v>
      </c>
      <c r="Q42" s="33">
        <v>0</v>
      </c>
      <c r="R42" s="33">
        <v>0</v>
      </c>
      <c r="S42" s="33">
        <v>0</v>
      </c>
      <c r="T42" s="33">
        <v>0</v>
      </c>
      <c r="U42" s="33">
        <v>0</v>
      </c>
      <c r="V42" s="33">
        <v>0</v>
      </c>
    </row>
    <row r="43" spans="1:22" x14ac:dyDescent="0.25">
      <c r="A43" s="33" t="str">
        <f t="shared" si="0"/>
        <v>5020 JP EquityIS_STATUTORY_TAX_RATE</v>
      </c>
      <c r="B43" s="33" t="s">
        <v>88</v>
      </c>
      <c r="C43" s="33" t="s">
        <v>300</v>
      </c>
      <c r="D43" s="33" t="s">
        <v>287</v>
      </c>
      <c r="E43" s="33">
        <v>0</v>
      </c>
      <c r="F43" s="33">
        <v>0</v>
      </c>
      <c r="G43" s="33">
        <v>0</v>
      </c>
      <c r="H43" s="33">
        <v>0</v>
      </c>
      <c r="I43" s="33">
        <v>0</v>
      </c>
      <c r="J43" s="33">
        <v>0</v>
      </c>
      <c r="K43" s="33">
        <v>0</v>
      </c>
      <c r="L43" s="33">
        <v>0</v>
      </c>
      <c r="M43" s="33">
        <v>0</v>
      </c>
      <c r="N43" s="33">
        <v>0</v>
      </c>
      <c r="O43" s="33">
        <v>0.40699999999999997</v>
      </c>
      <c r="P43" s="33">
        <v>0.38009999999999999</v>
      </c>
      <c r="Q43" s="33">
        <v>0.38</v>
      </c>
      <c r="R43" s="33">
        <v>0.38</v>
      </c>
      <c r="S43" s="33">
        <v>0.3306</v>
      </c>
      <c r="T43" s="33">
        <v>0.3226</v>
      </c>
      <c r="U43" s="33">
        <v>0.309</v>
      </c>
      <c r="V43" s="33">
        <v>0.309</v>
      </c>
    </row>
    <row r="44" spans="1:22" x14ac:dyDescent="0.25">
      <c r="A44" s="33" t="str">
        <f t="shared" si="0"/>
        <v>5020 JP EquityBS_CUR_LIAB</v>
      </c>
      <c r="B44" s="33" t="s">
        <v>88</v>
      </c>
      <c r="C44" s="33" t="s">
        <v>269</v>
      </c>
      <c r="D44" s="33" t="s">
        <v>275</v>
      </c>
      <c r="E44" s="33">
        <v>0</v>
      </c>
      <c r="F44" s="33">
        <v>0</v>
      </c>
      <c r="G44" s="33">
        <v>0</v>
      </c>
      <c r="H44" s="33">
        <v>0</v>
      </c>
      <c r="I44" s="33">
        <v>0</v>
      </c>
      <c r="J44" s="33">
        <v>0</v>
      </c>
      <c r="K44" s="33">
        <v>0</v>
      </c>
      <c r="L44" s="33">
        <v>0</v>
      </c>
      <c r="M44" s="33">
        <v>0</v>
      </c>
      <c r="N44" s="33">
        <v>0</v>
      </c>
      <c r="O44" s="33">
        <v>2850160</v>
      </c>
      <c r="P44" s="33">
        <v>3153597</v>
      </c>
      <c r="Q44" s="33">
        <v>3317485</v>
      </c>
      <c r="R44" s="33">
        <v>3454888</v>
      </c>
      <c r="S44" s="33">
        <v>3066431</v>
      </c>
      <c r="T44" s="33">
        <v>2754986</v>
      </c>
      <c r="U44" s="33">
        <v>2598538</v>
      </c>
      <c r="V44" s="33">
        <v>2995817</v>
      </c>
    </row>
    <row r="45" spans="1:22" x14ac:dyDescent="0.25">
      <c r="A45" s="33" t="str">
        <f t="shared" si="0"/>
        <v>5020 JP EquityBS_GOODWILL</v>
      </c>
      <c r="B45" s="33" t="s">
        <v>88</v>
      </c>
      <c r="C45" s="33" t="s">
        <v>279</v>
      </c>
      <c r="D45" s="33" t="s">
        <v>280</v>
      </c>
      <c r="E45" s="33">
        <v>0</v>
      </c>
      <c r="F45" s="33">
        <v>0</v>
      </c>
      <c r="G45" s="33">
        <v>0</v>
      </c>
      <c r="H45" s="33">
        <v>0</v>
      </c>
      <c r="I45" s="33">
        <v>0</v>
      </c>
      <c r="J45" s="33">
        <v>0</v>
      </c>
      <c r="K45" s="33">
        <v>0</v>
      </c>
      <c r="L45" s="33">
        <v>0</v>
      </c>
      <c r="M45" s="33">
        <v>0</v>
      </c>
      <c r="N45" s="33">
        <v>0</v>
      </c>
      <c r="O45" s="33">
        <v>50966</v>
      </c>
      <c r="P45" s="33">
        <v>28103</v>
      </c>
      <c r="Q45" s="33">
        <v>19446</v>
      </c>
      <c r="R45" s="33">
        <v>16674</v>
      </c>
      <c r="S45" s="33">
        <v>17713</v>
      </c>
      <c r="T45" s="33">
        <v>9020</v>
      </c>
      <c r="U45" s="33">
        <v>17061</v>
      </c>
      <c r="V45" s="33">
        <v>177216</v>
      </c>
    </row>
    <row r="46" spans="1:22" x14ac:dyDescent="0.25">
      <c r="A46" s="33" t="str">
        <f t="shared" si="0"/>
        <v>5020 JP EquityNET_INCOME</v>
      </c>
      <c r="B46" s="33" t="s">
        <v>88</v>
      </c>
      <c r="C46" s="33" t="s">
        <v>305</v>
      </c>
      <c r="D46" s="33" t="s">
        <v>273</v>
      </c>
      <c r="E46" s="33">
        <v>0</v>
      </c>
      <c r="F46" s="33">
        <v>0</v>
      </c>
      <c r="G46" s="33">
        <v>0</v>
      </c>
      <c r="H46" s="33">
        <v>0</v>
      </c>
      <c r="I46" s="33">
        <v>0</v>
      </c>
      <c r="J46" s="33">
        <v>0</v>
      </c>
      <c r="K46" s="33">
        <v>0</v>
      </c>
      <c r="L46" s="33">
        <v>0</v>
      </c>
      <c r="M46" s="33">
        <v>0</v>
      </c>
      <c r="N46" s="33">
        <v>0</v>
      </c>
      <c r="O46" s="33">
        <v>311736</v>
      </c>
      <c r="P46" s="33">
        <v>170595</v>
      </c>
      <c r="Q46" s="33">
        <v>159477</v>
      </c>
      <c r="R46" s="33">
        <v>107042</v>
      </c>
      <c r="S46" s="33">
        <v>-277212</v>
      </c>
      <c r="T46" s="33">
        <v>-278510</v>
      </c>
      <c r="U46" s="33">
        <v>150008</v>
      </c>
      <c r="V46" s="33">
        <v>361922</v>
      </c>
    </row>
    <row r="47" spans="1:22" x14ac:dyDescent="0.25">
      <c r="A47" s="33" t="str">
        <f t="shared" ref="A47" si="6">B47&amp;D47</f>
        <v>5020 JP EquityIS_INT_INC</v>
      </c>
      <c r="B47" s="33" t="s">
        <v>88</v>
      </c>
      <c r="C47" s="33" t="s">
        <v>301</v>
      </c>
      <c r="D47" s="33" t="s">
        <v>302</v>
      </c>
      <c r="E47" s="33">
        <v>0</v>
      </c>
      <c r="F47" s="33">
        <v>0</v>
      </c>
      <c r="G47" s="33">
        <v>0</v>
      </c>
      <c r="H47" s="33">
        <v>0</v>
      </c>
      <c r="I47" s="33">
        <v>0</v>
      </c>
      <c r="J47" s="33">
        <v>0</v>
      </c>
      <c r="K47" s="33">
        <v>0</v>
      </c>
      <c r="L47" s="33">
        <v>0</v>
      </c>
      <c r="M47" s="33">
        <v>0</v>
      </c>
      <c r="N47" s="33">
        <v>0</v>
      </c>
      <c r="O47" s="33">
        <v>2498</v>
      </c>
      <c r="P47" s="33">
        <v>2119</v>
      </c>
      <c r="Q47" s="33">
        <v>2611</v>
      </c>
      <c r="R47" s="33">
        <v>3251</v>
      </c>
      <c r="S47" s="33">
        <v>2838</v>
      </c>
      <c r="T47" s="33">
        <v>2391</v>
      </c>
      <c r="U47" s="33">
        <v>2865</v>
      </c>
      <c r="V47" s="33">
        <v>4259</v>
      </c>
    </row>
    <row r="48" spans="1:22" x14ac:dyDescent="0.25">
      <c r="A48" s="33" t="str">
        <f t="shared" si="0"/>
        <v>5020 JP EquityCapital Employed</v>
      </c>
      <c r="B48" s="33" t="s">
        <v>88</v>
      </c>
      <c r="C48" s="33" t="s">
        <v>277</v>
      </c>
      <c r="D48" s="33" t="s">
        <v>277</v>
      </c>
      <c r="E48" s="33">
        <f t="shared" ref="E48:V48" si="7">E39-E44-E45+E37+E40</f>
        <v>0</v>
      </c>
      <c r="F48" s="33">
        <f t="shared" si="7"/>
        <v>0</v>
      </c>
      <c r="G48" s="33">
        <f t="shared" si="7"/>
        <v>0</v>
      </c>
      <c r="H48" s="33">
        <f t="shared" si="7"/>
        <v>0</v>
      </c>
      <c r="I48" s="33">
        <f t="shared" si="7"/>
        <v>0</v>
      </c>
      <c r="J48" s="33">
        <f t="shared" si="7"/>
        <v>0</v>
      </c>
      <c r="K48" s="33">
        <f t="shared" si="7"/>
        <v>0</v>
      </c>
      <c r="L48" s="33">
        <f t="shared" si="7"/>
        <v>0</v>
      </c>
      <c r="M48" s="33">
        <f t="shared" si="7"/>
        <v>0</v>
      </c>
      <c r="N48" s="33">
        <f t="shared" si="7"/>
        <v>0</v>
      </c>
      <c r="O48" s="33">
        <f t="shared" si="7"/>
        <v>4468169</v>
      </c>
      <c r="P48" s="33">
        <f t="shared" si="7"/>
        <v>4677836</v>
      </c>
      <c r="Q48" s="33">
        <f t="shared" si="7"/>
        <v>5279855</v>
      </c>
      <c r="R48" s="33">
        <f t="shared" si="7"/>
        <v>5874543</v>
      </c>
      <c r="S48" s="33">
        <f t="shared" si="7"/>
        <v>5569931</v>
      </c>
      <c r="T48" s="33">
        <f t="shared" si="7"/>
        <v>5025547</v>
      </c>
      <c r="U48" s="33">
        <f t="shared" si="7"/>
        <v>5043894</v>
      </c>
      <c r="V48" s="33">
        <f t="shared" si="7"/>
        <v>5819849</v>
      </c>
    </row>
    <row r="49" spans="1:22" x14ac:dyDescent="0.25">
      <c r="A49" s="33" t="str">
        <f t="shared" si="0"/>
        <v>5020 JP EquityNPAT + IS after tax</v>
      </c>
      <c r="B49" s="33" t="s">
        <v>88</v>
      </c>
      <c r="C49" s="33" t="s">
        <v>291</v>
      </c>
      <c r="D49" s="33" t="s">
        <v>291</v>
      </c>
      <c r="E49" s="33">
        <f>E46+((1-E43)*(E41-E47))</f>
        <v>0</v>
      </c>
      <c r="F49" s="33">
        <f t="shared" ref="F49:V49" si="8">F46+((1-F43)*(F41-F47))</f>
        <v>0</v>
      </c>
      <c r="G49" s="33">
        <f t="shared" si="8"/>
        <v>0</v>
      </c>
      <c r="H49" s="33">
        <f t="shared" si="8"/>
        <v>0</v>
      </c>
      <c r="I49" s="33">
        <f t="shared" si="8"/>
        <v>0</v>
      </c>
      <c r="J49" s="33">
        <f t="shared" si="8"/>
        <v>0</v>
      </c>
      <c r="K49" s="33">
        <f t="shared" si="8"/>
        <v>0</v>
      </c>
      <c r="L49" s="33">
        <f t="shared" si="8"/>
        <v>0</v>
      </c>
      <c r="M49" s="33">
        <f t="shared" si="8"/>
        <v>0</v>
      </c>
      <c r="N49" s="33">
        <f t="shared" si="8"/>
        <v>0</v>
      </c>
      <c r="O49" s="33">
        <f t="shared" si="8"/>
        <v>326444.772</v>
      </c>
      <c r="P49" s="33">
        <f t="shared" si="8"/>
        <v>185972.23939999999</v>
      </c>
      <c r="Q49" s="33">
        <f t="shared" si="8"/>
        <v>173509.46</v>
      </c>
      <c r="R49" s="33">
        <f t="shared" si="8"/>
        <v>119791.67999999999</v>
      </c>
      <c r="S49" s="33">
        <f t="shared" si="8"/>
        <v>-261651.79699999999</v>
      </c>
      <c r="T49" s="33">
        <f t="shared" si="8"/>
        <v>-262944.70279999997</v>
      </c>
      <c r="U49" s="33">
        <f t="shared" si="8"/>
        <v>165397.95199999999</v>
      </c>
      <c r="V49" s="33">
        <f t="shared" si="8"/>
        <v>378579.93699999998</v>
      </c>
    </row>
    <row r="50" spans="1:22" x14ac:dyDescent="0.25">
      <c r="A50" s="33" t="str">
        <f t="shared" si="0"/>
        <v>5019 JP EquityPRETAX_INC</v>
      </c>
      <c r="B50" s="33" t="s">
        <v>91</v>
      </c>
      <c r="C50" s="33" t="s">
        <v>295</v>
      </c>
      <c r="D50" s="33" t="s">
        <v>290</v>
      </c>
      <c r="E50" s="33">
        <v>0</v>
      </c>
      <c r="F50" s="33">
        <v>0</v>
      </c>
      <c r="G50" s="33">
        <v>0</v>
      </c>
      <c r="H50" s="33">
        <v>0</v>
      </c>
      <c r="I50" s="33">
        <v>32782</v>
      </c>
      <c r="J50" s="33">
        <v>67858</v>
      </c>
      <c r="K50" s="33">
        <v>98800</v>
      </c>
      <c r="L50" s="33">
        <v>44797</v>
      </c>
      <c r="M50" s="33">
        <v>61199</v>
      </c>
      <c r="N50" s="33">
        <v>19496</v>
      </c>
      <c r="O50" s="33">
        <v>101243</v>
      </c>
      <c r="P50" s="33">
        <v>122537</v>
      </c>
      <c r="Q50" s="33">
        <v>101349</v>
      </c>
      <c r="R50" s="33">
        <v>81056</v>
      </c>
      <c r="S50" s="33">
        <v>-177068</v>
      </c>
      <c r="T50" s="33">
        <v>-54960</v>
      </c>
      <c r="U50" s="33">
        <v>123007</v>
      </c>
      <c r="V50" s="33">
        <v>212163</v>
      </c>
    </row>
    <row r="51" spans="1:22" x14ac:dyDescent="0.25">
      <c r="A51" s="33" t="str">
        <f t="shared" si="0"/>
        <v>5019 JP EquityIS_EBIT</v>
      </c>
      <c r="B51" s="33" t="s">
        <v>91</v>
      </c>
      <c r="C51" s="33" t="s">
        <v>296</v>
      </c>
      <c r="D51" s="33" t="s">
        <v>289</v>
      </c>
      <c r="E51" s="33">
        <v>0</v>
      </c>
      <c r="F51" s="33">
        <v>0</v>
      </c>
      <c r="G51" s="33">
        <v>0</v>
      </c>
      <c r="H51" s="33">
        <v>0</v>
      </c>
      <c r="I51" s="33">
        <v>0</v>
      </c>
      <c r="J51" s="33">
        <v>0</v>
      </c>
      <c r="K51" s="33">
        <v>0</v>
      </c>
      <c r="L51" s="33">
        <v>55891</v>
      </c>
      <c r="M51" s="33">
        <v>102411</v>
      </c>
      <c r="N51" s="33">
        <v>44462</v>
      </c>
      <c r="O51" s="33">
        <v>128771</v>
      </c>
      <c r="P51" s="33">
        <v>138078</v>
      </c>
      <c r="Q51" s="33">
        <v>110684</v>
      </c>
      <c r="R51" s="33">
        <v>78197</v>
      </c>
      <c r="S51" s="33">
        <v>-104798</v>
      </c>
      <c r="T51" s="33">
        <v>-19643</v>
      </c>
      <c r="U51" s="33">
        <v>135234</v>
      </c>
      <c r="V51" s="33">
        <v>201323</v>
      </c>
    </row>
    <row r="52" spans="1:22" x14ac:dyDescent="0.25">
      <c r="A52" s="33" t="str">
        <f t="shared" si="0"/>
        <v>5019 JP EquityBS_ST_DEBT</v>
      </c>
      <c r="B52" s="33" t="s">
        <v>91</v>
      </c>
      <c r="C52" s="33" t="s">
        <v>297</v>
      </c>
      <c r="D52" s="33" t="s">
        <v>285</v>
      </c>
      <c r="E52" s="33">
        <v>0</v>
      </c>
      <c r="F52" s="33">
        <v>0</v>
      </c>
      <c r="G52" s="33">
        <v>0</v>
      </c>
      <c r="H52" s="33">
        <v>0</v>
      </c>
      <c r="I52" s="33">
        <v>0</v>
      </c>
      <c r="J52" s="33">
        <v>0</v>
      </c>
      <c r="K52" s="33">
        <v>0</v>
      </c>
      <c r="L52" s="33">
        <v>0</v>
      </c>
      <c r="M52" s="33">
        <v>309258</v>
      </c>
      <c r="N52" s="33">
        <v>209975</v>
      </c>
      <c r="O52" s="33">
        <v>243772</v>
      </c>
      <c r="P52" s="33">
        <v>235710</v>
      </c>
      <c r="Q52" s="33">
        <v>262204</v>
      </c>
      <c r="R52" s="33">
        <v>376614</v>
      </c>
      <c r="S52" s="33">
        <v>229872</v>
      </c>
      <c r="T52" s="33">
        <v>184983</v>
      </c>
      <c r="U52" s="33">
        <v>391059</v>
      </c>
      <c r="V52" s="33">
        <v>232040</v>
      </c>
    </row>
    <row r="53" spans="1:22" x14ac:dyDescent="0.25">
      <c r="A53" s="33" t="str">
        <f t="shared" si="0"/>
        <v>5019 JP EquityIS_FINANCE_COST</v>
      </c>
      <c r="B53" s="33" t="s">
        <v>91</v>
      </c>
      <c r="C53" s="33" t="s">
        <v>303</v>
      </c>
      <c r="D53" s="33" t="s">
        <v>284</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row>
    <row r="54" spans="1:22" x14ac:dyDescent="0.25">
      <c r="A54" s="33" t="str">
        <f t="shared" si="0"/>
        <v>5019 JP EquityBS_TOT_ASSET</v>
      </c>
      <c r="B54" s="33" t="s">
        <v>91</v>
      </c>
      <c r="C54" s="33" t="s">
        <v>278</v>
      </c>
      <c r="D54" s="33" t="s">
        <v>276</v>
      </c>
      <c r="E54" s="33">
        <v>0</v>
      </c>
      <c r="F54" s="33">
        <v>0</v>
      </c>
      <c r="G54" s="33">
        <v>0</v>
      </c>
      <c r="H54" s="33">
        <v>0</v>
      </c>
      <c r="I54" s="33">
        <v>2228574</v>
      </c>
      <c r="J54" s="33">
        <v>2280359</v>
      </c>
      <c r="K54" s="33">
        <v>2333129</v>
      </c>
      <c r="L54" s="33">
        <v>2420057</v>
      </c>
      <c r="M54" s="33">
        <v>2289809</v>
      </c>
      <c r="N54" s="33">
        <v>2476142</v>
      </c>
      <c r="O54" s="33">
        <v>2517849</v>
      </c>
      <c r="P54" s="33">
        <v>2682139</v>
      </c>
      <c r="Q54" s="33">
        <v>2728480</v>
      </c>
      <c r="R54" s="33">
        <v>2995063</v>
      </c>
      <c r="S54" s="33">
        <v>2731001</v>
      </c>
      <c r="T54" s="33">
        <v>2402118</v>
      </c>
      <c r="U54" s="33">
        <v>2641633</v>
      </c>
      <c r="V54" s="33">
        <v>2920265</v>
      </c>
    </row>
    <row r="55" spans="1:22" x14ac:dyDescent="0.25">
      <c r="A55" s="33" t="str">
        <f t="shared" si="0"/>
        <v>5019 JP EquityBS_ST_PORTION_OF_LT_DEBT</v>
      </c>
      <c r="B55" s="33" t="s">
        <v>91</v>
      </c>
      <c r="C55" s="33" t="s">
        <v>298</v>
      </c>
      <c r="D55" s="33" t="s">
        <v>286</v>
      </c>
      <c r="E55" s="33">
        <v>0</v>
      </c>
      <c r="F55" s="33">
        <v>0</v>
      </c>
      <c r="G55" s="33">
        <v>0</v>
      </c>
      <c r="H55" s="33">
        <v>0</v>
      </c>
      <c r="I55" s="33">
        <v>208122</v>
      </c>
      <c r="J55" s="33">
        <v>152521</v>
      </c>
      <c r="K55" s="33">
        <v>124950</v>
      </c>
      <c r="L55" s="33">
        <v>119618</v>
      </c>
      <c r="M55" s="33">
        <v>149969</v>
      </c>
      <c r="N55" s="33">
        <v>136398</v>
      </c>
      <c r="O55" s="33">
        <v>142786</v>
      </c>
      <c r="P55" s="33">
        <v>134197</v>
      </c>
      <c r="Q55" s="33">
        <v>118132</v>
      </c>
      <c r="R55" s="33">
        <v>118764</v>
      </c>
      <c r="S55" s="33">
        <v>173675</v>
      </c>
      <c r="T55" s="33">
        <v>108964</v>
      </c>
      <c r="U55" s="33">
        <v>80605</v>
      </c>
      <c r="V55" s="33">
        <v>73923</v>
      </c>
    </row>
    <row r="56" spans="1:22" x14ac:dyDescent="0.25">
      <c r="A56" s="33" t="str">
        <f t="shared" si="0"/>
        <v>5019 JP EquityIS_INT_EXPENSE</v>
      </c>
      <c r="B56" s="33" t="s">
        <v>91</v>
      </c>
      <c r="C56" s="33" t="s">
        <v>299</v>
      </c>
      <c r="D56" s="33" t="s">
        <v>274</v>
      </c>
      <c r="E56" s="33">
        <v>0</v>
      </c>
      <c r="F56" s="33">
        <v>0</v>
      </c>
      <c r="G56" s="33">
        <v>0</v>
      </c>
      <c r="H56" s="33">
        <v>0</v>
      </c>
      <c r="I56" s="33">
        <v>21816</v>
      </c>
      <c r="J56" s="33">
        <v>19047</v>
      </c>
      <c r="K56" s="33">
        <v>17399</v>
      </c>
      <c r="L56" s="33">
        <v>16026</v>
      </c>
      <c r="M56" s="33">
        <v>16273</v>
      </c>
      <c r="N56" s="33">
        <v>16263</v>
      </c>
      <c r="O56" s="33">
        <v>15601</v>
      </c>
      <c r="P56" s="33">
        <v>15358</v>
      </c>
      <c r="Q56" s="33">
        <v>14186</v>
      </c>
      <c r="R56" s="33">
        <v>12678</v>
      </c>
      <c r="S56" s="33">
        <v>12117</v>
      </c>
      <c r="T56" s="33">
        <v>11361</v>
      </c>
      <c r="U56" s="33">
        <v>9258</v>
      </c>
      <c r="V56" s="33">
        <v>9655</v>
      </c>
    </row>
    <row r="57" spans="1:22" x14ac:dyDescent="0.25">
      <c r="A57" s="33" t="str">
        <f t="shared" si="0"/>
        <v>5019 JP EquityIS_INT_EXPENSES</v>
      </c>
      <c r="B57" s="33" t="s">
        <v>91</v>
      </c>
      <c r="C57" s="33" t="s">
        <v>304</v>
      </c>
      <c r="D57" s="33" t="s">
        <v>292</v>
      </c>
      <c r="E57" s="33">
        <v>0</v>
      </c>
      <c r="F57" s="33">
        <v>0</v>
      </c>
      <c r="G57" s="33">
        <v>0</v>
      </c>
      <c r="H57" s="33">
        <v>0</v>
      </c>
      <c r="I57" s="33">
        <v>0</v>
      </c>
      <c r="J57" s="33">
        <v>0</v>
      </c>
      <c r="K57" s="33">
        <v>0</v>
      </c>
      <c r="L57" s="33">
        <v>0</v>
      </c>
      <c r="M57" s="33">
        <v>0</v>
      </c>
      <c r="N57" s="33">
        <v>0</v>
      </c>
      <c r="O57" s="33">
        <v>0</v>
      </c>
      <c r="P57" s="33">
        <v>0</v>
      </c>
      <c r="Q57" s="33">
        <v>0</v>
      </c>
      <c r="R57" s="33">
        <v>0</v>
      </c>
      <c r="S57" s="33">
        <v>0</v>
      </c>
      <c r="T57" s="33">
        <v>0</v>
      </c>
      <c r="U57" s="33">
        <v>0</v>
      </c>
      <c r="V57" s="33">
        <v>0</v>
      </c>
    </row>
    <row r="58" spans="1:22" x14ac:dyDescent="0.25">
      <c r="A58" s="33" t="str">
        <f t="shared" si="0"/>
        <v>5019 JP EquityIS_STATUTORY_TAX_RATE</v>
      </c>
      <c r="B58" s="33" t="s">
        <v>91</v>
      </c>
      <c r="C58" s="33" t="s">
        <v>300</v>
      </c>
      <c r="D58" s="33" t="s">
        <v>287</v>
      </c>
      <c r="E58" s="33">
        <v>0</v>
      </c>
      <c r="F58" s="33">
        <v>0</v>
      </c>
      <c r="G58" s="33">
        <v>0</v>
      </c>
      <c r="H58" s="33">
        <v>0</v>
      </c>
      <c r="I58" s="33">
        <v>0</v>
      </c>
      <c r="J58" s="33">
        <v>0</v>
      </c>
      <c r="K58" s="33">
        <v>0</v>
      </c>
      <c r="L58" s="33">
        <v>0.40689999999999998</v>
      </c>
      <c r="M58" s="33">
        <v>0.40689999999999998</v>
      </c>
      <c r="N58" s="33">
        <v>0.40689999999999998</v>
      </c>
      <c r="O58" s="33">
        <v>0.40689999999999998</v>
      </c>
      <c r="P58" s="33">
        <v>0.40689999999999998</v>
      </c>
      <c r="Q58" s="33">
        <v>0.38009999999999999</v>
      </c>
      <c r="R58" s="33">
        <v>0.38009999999999999</v>
      </c>
      <c r="S58" s="33">
        <v>0.35639999999999999</v>
      </c>
      <c r="T58" s="33">
        <v>0.3306</v>
      </c>
      <c r="U58" s="33">
        <v>0.30859999999999999</v>
      </c>
      <c r="V58" s="33">
        <v>0.30859999999999999</v>
      </c>
    </row>
    <row r="59" spans="1:22" x14ac:dyDescent="0.25">
      <c r="A59" s="33" t="str">
        <f t="shared" si="0"/>
        <v>5019 JP EquityBS_CUR_LIAB</v>
      </c>
      <c r="B59" s="33" t="s">
        <v>91</v>
      </c>
      <c r="C59" s="33" t="s">
        <v>269</v>
      </c>
      <c r="D59" s="33" t="s">
        <v>275</v>
      </c>
      <c r="E59" s="33">
        <v>0</v>
      </c>
      <c r="F59" s="33">
        <v>0</v>
      </c>
      <c r="G59" s="33">
        <v>0</v>
      </c>
      <c r="H59" s="33">
        <v>0</v>
      </c>
      <c r="I59" s="33">
        <v>1035787</v>
      </c>
      <c r="J59" s="33">
        <v>1043251</v>
      </c>
      <c r="K59" s="33">
        <v>1027767</v>
      </c>
      <c r="L59" s="33">
        <v>1117669</v>
      </c>
      <c r="M59" s="33">
        <v>1006582</v>
      </c>
      <c r="N59" s="33">
        <v>981732</v>
      </c>
      <c r="O59" s="33">
        <v>1003585</v>
      </c>
      <c r="P59" s="33">
        <v>1178135</v>
      </c>
      <c r="Q59" s="33">
        <v>1184149</v>
      </c>
      <c r="R59" s="33">
        <v>1302039</v>
      </c>
      <c r="S59" s="33">
        <v>1127619</v>
      </c>
      <c r="T59" s="33">
        <v>937171</v>
      </c>
      <c r="U59" s="33">
        <v>1144978</v>
      </c>
      <c r="V59" s="33">
        <v>1161607</v>
      </c>
    </row>
    <row r="60" spans="1:22" x14ac:dyDescent="0.25">
      <c r="A60" s="33" t="str">
        <f t="shared" si="0"/>
        <v>5019 JP EquityBS_GOODWILL</v>
      </c>
      <c r="B60" s="33" t="s">
        <v>91</v>
      </c>
      <c r="C60" s="33" t="s">
        <v>279</v>
      </c>
      <c r="D60" s="33" t="s">
        <v>280</v>
      </c>
      <c r="E60" s="33">
        <v>0</v>
      </c>
      <c r="F60" s="33">
        <v>0</v>
      </c>
      <c r="G60" s="33">
        <v>0</v>
      </c>
      <c r="H60" s="33">
        <v>0</v>
      </c>
      <c r="I60" s="33">
        <v>0</v>
      </c>
      <c r="J60" s="33">
        <v>0</v>
      </c>
      <c r="K60" s="33">
        <v>6697</v>
      </c>
      <c r="L60" s="33">
        <v>6067</v>
      </c>
      <c r="M60" s="33">
        <v>6327</v>
      </c>
      <c r="N60" s="33">
        <v>38322</v>
      </c>
      <c r="O60" s="33">
        <v>32938</v>
      </c>
      <c r="P60" s="33">
        <v>32027</v>
      </c>
      <c r="Q60" s="33">
        <v>36780</v>
      </c>
      <c r="R60" s="33">
        <v>39421</v>
      </c>
      <c r="S60" s="33">
        <v>10381</v>
      </c>
      <c r="T60" s="33">
        <v>9699</v>
      </c>
      <c r="U60" s="33">
        <v>7623</v>
      </c>
      <c r="V60" s="33">
        <v>6723</v>
      </c>
    </row>
    <row r="61" spans="1:22" x14ac:dyDescent="0.25">
      <c r="A61" s="33" t="str">
        <f t="shared" si="0"/>
        <v>5019 JP EquityNET_INCOME</v>
      </c>
      <c r="B61" s="33" t="s">
        <v>91</v>
      </c>
      <c r="C61" s="33" t="s">
        <v>305</v>
      </c>
      <c r="D61" s="33" t="s">
        <v>273</v>
      </c>
      <c r="E61" s="33">
        <v>0</v>
      </c>
      <c r="F61" s="33">
        <v>0</v>
      </c>
      <c r="G61" s="33">
        <v>0</v>
      </c>
      <c r="H61" s="33">
        <v>3737</v>
      </c>
      <c r="I61" s="33">
        <v>-5894</v>
      </c>
      <c r="J61" s="33">
        <v>27391</v>
      </c>
      <c r="K61" s="33">
        <v>41591</v>
      </c>
      <c r="L61" s="33">
        <v>4837</v>
      </c>
      <c r="M61" s="33">
        <v>3323</v>
      </c>
      <c r="N61" s="33">
        <v>5977</v>
      </c>
      <c r="O61" s="33">
        <v>60683</v>
      </c>
      <c r="P61" s="33">
        <v>64376</v>
      </c>
      <c r="Q61" s="33">
        <v>50167</v>
      </c>
      <c r="R61" s="33">
        <v>36294</v>
      </c>
      <c r="S61" s="33">
        <v>-137958</v>
      </c>
      <c r="T61" s="33">
        <v>-35993</v>
      </c>
      <c r="U61" s="33">
        <v>88164</v>
      </c>
      <c r="V61" s="33">
        <v>162307</v>
      </c>
    </row>
    <row r="62" spans="1:22" x14ac:dyDescent="0.25">
      <c r="A62" s="33" t="str">
        <f t="shared" ref="A62" si="9">B62&amp;D62</f>
        <v>5019 JP EquityIS_INT_INC</v>
      </c>
      <c r="B62" s="33" t="s">
        <v>91</v>
      </c>
      <c r="C62" s="33" t="s">
        <v>301</v>
      </c>
      <c r="D62" s="33" t="s">
        <v>302</v>
      </c>
      <c r="E62" s="33">
        <v>0</v>
      </c>
      <c r="F62" s="33">
        <v>0</v>
      </c>
      <c r="G62" s="33">
        <v>0</v>
      </c>
      <c r="H62" s="33">
        <v>0</v>
      </c>
      <c r="I62" s="33">
        <v>1136</v>
      </c>
      <c r="J62" s="33">
        <v>2057</v>
      </c>
      <c r="K62" s="33">
        <v>3270</v>
      </c>
      <c r="L62" s="33">
        <v>3270</v>
      </c>
      <c r="M62" s="33">
        <v>3166</v>
      </c>
      <c r="N62" s="33">
        <v>972</v>
      </c>
      <c r="O62" s="33">
        <v>1170</v>
      </c>
      <c r="P62" s="33">
        <v>1910</v>
      </c>
      <c r="Q62" s="33">
        <v>1505</v>
      </c>
      <c r="R62" s="33">
        <v>1716</v>
      </c>
      <c r="S62" s="33">
        <v>1216</v>
      </c>
      <c r="T62" s="33">
        <v>1331</v>
      </c>
      <c r="U62" s="33">
        <v>2555</v>
      </c>
      <c r="V62" s="33">
        <v>4624</v>
      </c>
    </row>
    <row r="63" spans="1:22" x14ac:dyDescent="0.25">
      <c r="A63" s="33" t="str">
        <f t="shared" si="0"/>
        <v>5019 JP EquityCapital Employed</v>
      </c>
      <c r="B63" s="33" t="s">
        <v>91</v>
      </c>
      <c r="C63" s="33" t="s">
        <v>277</v>
      </c>
      <c r="D63" s="33" t="s">
        <v>277</v>
      </c>
      <c r="E63" s="33">
        <f t="shared" ref="E63:V63" si="10">E54-E59-E60+E52+E55</f>
        <v>0</v>
      </c>
      <c r="F63" s="33">
        <f t="shared" si="10"/>
        <v>0</v>
      </c>
      <c r="G63" s="33">
        <f t="shared" si="10"/>
        <v>0</v>
      </c>
      <c r="H63" s="33">
        <f t="shared" si="10"/>
        <v>0</v>
      </c>
      <c r="I63" s="33">
        <f t="shared" si="10"/>
        <v>1400909</v>
      </c>
      <c r="J63" s="33">
        <f t="shared" si="10"/>
        <v>1389629</v>
      </c>
      <c r="K63" s="33">
        <f t="shared" si="10"/>
        <v>1423615</v>
      </c>
      <c r="L63" s="33">
        <f t="shared" si="10"/>
        <v>1415939</v>
      </c>
      <c r="M63" s="33">
        <f t="shared" si="10"/>
        <v>1736127</v>
      </c>
      <c r="N63" s="33">
        <f t="shared" si="10"/>
        <v>1802461</v>
      </c>
      <c r="O63" s="33">
        <f t="shared" si="10"/>
        <v>1867884</v>
      </c>
      <c r="P63" s="33">
        <f t="shared" si="10"/>
        <v>1841884</v>
      </c>
      <c r="Q63" s="33">
        <f t="shared" si="10"/>
        <v>1887887</v>
      </c>
      <c r="R63" s="33">
        <f t="shared" si="10"/>
        <v>2148981</v>
      </c>
      <c r="S63" s="33">
        <f t="shared" si="10"/>
        <v>1996548</v>
      </c>
      <c r="T63" s="33">
        <f t="shared" si="10"/>
        <v>1749195</v>
      </c>
      <c r="U63" s="33">
        <f t="shared" si="10"/>
        <v>1960696</v>
      </c>
      <c r="V63" s="33">
        <f t="shared" si="10"/>
        <v>2057898</v>
      </c>
    </row>
    <row r="64" spans="1:22" x14ac:dyDescent="0.25">
      <c r="A64" s="33" t="str">
        <f t="shared" si="0"/>
        <v>5019 JP EquityNPAT + IS after tax</v>
      </c>
      <c r="B64" s="33" t="s">
        <v>91</v>
      </c>
      <c r="C64" s="33" t="s">
        <v>291</v>
      </c>
      <c r="D64" s="33" t="s">
        <v>291</v>
      </c>
      <c r="E64" s="33">
        <f>E61+((1-E58)*(E56-E62))</f>
        <v>0</v>
      </c>
      <c r="F64" s="33">
        <f t="shared" ref="F64:V64" si="11">F61+((1-F58)*(F56-F62))</f>
        <v>0</v>
      </c>
      <c r="G64" s="33">
        <f t="shared" si="11"/>
        <v>0</v>
      </c>
      <c r="H64" s="33">
        <f t="shared" si="11"/>
        <v>3737</v>
      </c>
      <c r="I64" s="33">
        <f t="shared" si="11"/>
        <v>14786</v>
      </c>
      <c r="J64" s="33">
        <f t="shared" si="11"/>
        <v>44381</v>
      </c>
      <c r="K64" s="33">
        <f t="shared" si="11"/>
        <v>55720</v>
      </c>
      <c r="L64" s="33">
        <f t="shared" si="11"/>
        <v>12402.5836</v>
      </c>
      <c r="M64" s="33">
        <f t="shared" si="11"/>
        <v>11096.761699999999</v>
      </c>
      <c r="N64" s="33">
        <f t="shared" si="11"/>
        <v>15046.0921</v>
      </c>
      <c r="O64" s="33">
        <f t="shared" si="11"/>
        <v>69242.026100000003</v>
      </c>
      <c r="P64" s="33">
        <f t="shared" si="11"/>
        <v>72352.008799999996</v>
      </c>
      <c r="Q64" s="33">
        <f t="shared" si="11"/>
        <v>58027.9519</v>
      </c>
      <c r="R64" s="33">
        <f t="shared" si="11"/>
        <v>43089.343800000002</v>
      </c>
      <c r="S64" s="33">
        <f t="shared" si="11"/>
        <v>-130942.1164</v>
      </c>
      <c r="T64" s="33">
        <f t="shared" si="11"/>
        <v>-29278.917999999998</v>
      </c>
      <c r="U64" s="33">
        <f t="shared" si="11"/>
        <v>92798.454200000007</v>
      </c>
      <c r="V64" s="33">
        <f t="shared" si="11"/>
        <v>165785.43340000001</v>
      </c>
    </row>
    <row r="65" spans="1:22" x14ac:dyDescent="0.25">
      <c r="A65" s="33" t="str">
        <f t="shared" si="0"/>
        <v>XOM US EquityPRETAX_INC</v>
      </c>
      <c r="B65" s="33" t="s">
        <v>1</v>
      </c>
      <c r="C65" s="33" t="s">
        <v>295</v>
      </c>
      <c r="D65" s="33" t="s">
        <v>290</v>
      </c>
      <c r="E65" s="33">
        <v>24539</v>
      </c>
      <c r="F65" s="33">
        <v>17719</v>
      </c>
      <c r="G65" s="33">
        <v>32660</v>
      </c>
      <c r="H65" s="33">
        <v>42017</v>
      </c>
      <c r="I65" s="33">
        <v>60231</v>
      </c>
      <c r="J65" s="33">
        <v>68453</v>
      </c>
      <c r="K65" s="33">
        <v>71479</v>
      </c>
      <c r="L65" s="33">
        <v>83397</v>
      </c>
      <c r="M65" s="33">
        <v>34777</v>
      </c>
      <c r="N65" s="33">
        <v>52959</v>
      </c>
      <c r="O65" s="33">
        <v>73257</v>
      </c>
      <c r="P65" s="33">
        <v>78726</v>
      </c>
      <c r="Q65" s="33">
        <v>57711</v>
      </c>
      <c r="R65" s="33">
        <v>51630</v>
      </c>
      <c r="S65" s="33">
        <v>21966</v>
      </c>
      <c r="T65" s="33">
        <v>7969</v>
      </c>
      <c r="U65" s="33">
        <v>18674</v>
      </c>
      <c r="V65" s="33">
        <v>30953</v>
      </c>
    </row>
    <row r="66" spans="1:22" x14ac:dyDescent="0.25">
      <c r="A66" s="33" t="str">
        <f t="shared" si="0"/>
        <v>XOM US EquityIS_EBIT</v>
      </c>
      <c r="B66" s="33" t="s">
        <v>1</v>
      </c>
      <c r="C66" s="33" t="s">
        <v>296</v>
      </c>
      <c r="D66" s="33" t="s">
        <v>289</v>
      </c>
      <c r="E66" s="33">
        <v>21937</v>
      </c>
      <c r="F66" s="33">
        <v>15480</v>
      </c>
      <c r="G66" s="33">
        <v>15480</v>
      </c>
      <c r="H66" s="33">
        <v>15480</v>
      </c>
      <c r="I66" s="33">
        <v>15480</v>
      </c>
      <c r="J66" s="33">
        <v>56939</v>
      </c>
      <c r="K66" s="33">
        <v>57655</v>
      </c>
      <c r="L66" s="33">
        <v>57655</v>
      </c>
      <c r="M66" s="33">
        <v>26239</v>
      </c>
      <c r="N66" s="33">
        <v>40122</v>
      </c>
      <c r="O66" s="33">
        <v>54104</v>
      </c>
      <c r="P66" s="33">
        <v>49881</v>
      </c>
      <c r="Q66" s="33">
        <v>40301</v>
      </c>
      <c r="R66" s="33">
        <v>34082</v>
      </c>
      <c r="S66" s="33">
        <v>12883</v>
      </c>
      <c r="T66" s="33">
        <v>936</v>
      </c>
      <c r="U66" s="33">
        <v>12074</v>
      </c>
      <c r="V66" s="33">
        <v>20839</v>
      </c>
    </row>
    <row r="67" spans="1:22" x14ac:dyDescent="0.25">
      <c r="A67" s="33" t="str">
        <f t="shared" si="0"/>
        <v>XOM US EquityBS_ST_DEBT</v>
      </c>
      <c r="B67" s="33" t="s">
        <v>1</v>
      </c>
      <c r="C67" s="33" t="s">
        <v>297</v>
      </c>
      <c r="D67" s="33" t="s">
        <v>285</v>
      </c>
      <c r="E67" s="33">
        <v>0</v>
      </c>
      <c r="F67" s="33">
        <v>0</v>
      </c>
      <c r="G67" s="33">
        <v>0</v>
      </c>
      <c r="H67" s="33">
        <v>0</v>
      </c>
      <c r="I67" s="33">
        <v>0</v>
      </c>
      <c r="J67" s="33">
        <v>0</v>
      </c>
      <c r="K67" s="33">
        <v>0</v>
      </c>
      <c r="L67" s="33">
        <v>0</v>
      </c>
      <c r="M67" s="33">
        <v>2128</v>
      </c>
      <c r="N67" s="33">
        <v>2442</v>
      </c>
      <c r="O67" s="33">
        <v>4280</v>
      </c>
      <c r="P67" s="33">
        <v>2628</v>
      </c>
      <c r="Q67" s="33">
        <v>14774</v>
      </c>
      <c r="R67" s="33">
        <v>16698</v>
      </c>
      <c r="S67" s="33">
        <v>18204</v>
      </c>
      <c r="T67" s="33">
        <v>10870</v>
      </c>
      <c r="U67" s="33">
        <v>13164</v>
      </c>
      <c r="V67" s="33">
        <v>13188</v>
      </c>
    </row>
    <row r="68" spans="1:22" x14ac:dyDescent="0.25">
      <c r="A68" s="33" t="str">
        <f t="shared" si="0"/>
        <v>XOM US EquityIS_FINANCE_COST</v>
      </c>
      <c r="B68" s="33" t="s">
        <v>1</v>
      </c>
      <c r="C68" s="33" t="s">
        <v>303</v>
      </c>
      <c r="D68" s="33" t="s">
        <v>284</v>
      </c>
      <c r="E68" s="33">
        <v>0</v>
      </c>
      <c r="F68" s="33">
        <v>0</v>
      </c>
      <c r="G68" s="33">
        <v>0</v>
      </c>
      <c r="H68" s="33">
        <v>0</v>
      </c>
      <c r="I68" s="33">
        <v>0</v>
      </c>
      <c r="J68" s="33">
        <v>0</v>
      </c>
      <c r="K68" s="33">
        <v>0</v>
      </c>
      <c r="L68" s="33">
        <v>0</v>
      </c>
      <c r="M68" s="33">
        <v>0</v>
      </c>
      <c r="N68" s="33">
        <v>0</v>
      </c>
      <c r="O68" s="33">
        <v>0</v>
      </c>
      <c r="P68" s="33">
        <v>0</v>
      </c>
      <c r="Q68" s="33">
        <v>0</v>
      </c>
      <c r="R68" s="33">
        <v>0</v>
      </c>
      <c r="S68" s="33">
        <v>0</v>
      </c>
      <c r="T68" s="33">
        <v>0</v>
      </c>
      <c r="U68" s="33">
        <v>0</v>
      </c>
      <c r="V68" s="33">
        <v>0</v>
      </c>
    </row>
    <row r="69" spans="1:22" x14ac:dyDescent="0.25">
      <c r="A69" s="33" t="str">
        <f t="shared" si="0"/>
        <v>XOM US EquityBS_TOT_ASSET</v>
      </c>
      <c r="B69" s="33" t="s">
        <v>1</v>
      </c>
      <c r="C69" s="33" t="s">
        <v>278</v>
      </c>
      <c r="D69" s="33" t="s">
        <v>276</v>
      </c>
      <c r="E69" s="33">
        <v>143174</v>
      </c>
      <c r="F69" s="33">
        <v>152644</v>
      </c>
      <c r="G69" s="33">
        <v>174278</v>
      </c>
      <c r="H69" s="33">
        <v>195256</v>
      </c>
      <c r="I69" s="33">
        <v>208335</v>
      </c>
      <c r="J69" s="33">
        <v>219015</v>
      </c>
      <c r="K69" s="33">
        <v>242082</v>
      </c>
      <c r="L69" s="33">
        <v>228052</v>
      </c>
      <c r="M69" s="33">
        <v>233323</v>
      </c>
      <c r="N69" s="33">
        <v>302510</v>
      </c>
      <c r="O69" s="33">
        <v>331052</v>
      </c>
      <c r="P69" s="33">
        <v>333795</v>
      </c>
      <c r="Q69" s="33">
        <v>346808</v>
      </c>
      <c r="R69" s="33">
        <v>349493</v>
      </c>
      <c r="S69" s="33">
        <v>336758</v>
      </c>
      <c r="T69" s="33">
        <v>330314</v>
      </c>
      <c r="U69" s="33">
        <v>348691</v>
      </c>
      <c r="V69" s="33">
        <v>346196</v>
      </c>
    </row>
    <row r="70" spans="1:22" x14ac:dyDescent="0.25">
      <c r="A70" s="33" t="str">
        <f t="shared" si="0"/>
        <v>XOM US EquityBS_ST_PORTION_OF_LT_DEBT</v>
      </c>
      <c r="B70" s="33" t="s">
        <v>1</v>
      </c>
      <c r="C70" s="33" t="s">
        <v>298</v>
      </c>
      <c r="D70" s="33" t="s">
        <v>286</v>
      </c>
      <c r="E70" s="33">
        <v>339</v>
      </c>
      <c r="F70" s="33">
        <v>884</v>
      </c>
      <c r="G70" s="33">
        <v>1903</v>
      </c>
      <c r="H70" s="33">
        <v>608</v>
      </c>
      <c r="I70" s="33">
        <v>515</v>
      </c>
      <c r="J70" s="33">
        <v>459</v>
      </c>
      <c r="K70" s="33">
        <v>318</v>
      </c>
      <c r="L70" s="33">
        <v>368</v>
      </c>
      <c r="M70" s="33">
        <v>348</v>
      </c>
      <c r="N70" s="33">
        <v>345</v>
      </c>
      <c r="O70" s="33">
        <v>3431</v>
      </c>
      <c r="P70" s="33">
        <v>1025</v>
      </c>
      <c r="Q70" s="33">
        <v>1034</v>
      </c>
      <c r="R70" s="33">
        <v>770</v>
      </c>
      <c r="S70" s="33">
        <v>558</v>
      </c>
      <c r="T70" s="33">
        <v>2960</v>
      </c>
      <c r="U70" s="33">
        <v>4766</v>
      </c>
      <c r="V70" s="33">
        <v>4070</v>
      </c>
    </row>
    <row r="71" spans="1:22" x14ac:dyDescent="0.25">
      <c r="A71" s="33" t="str">
        <f t="shared" si="0"/>
        <v>XOM US EquityIS_INT_EXPENSE</v>
      </c>
      <c r="B71" s="33" t="s">
        <v>1</v>
      </c>
      <c r="C71" s="33" t="s">
        <v>299</v>
      </c>
      <c r="D71" s="33" t="s">
        <v>274</v>
      </c>
      <c r="E71" s="33">
        <v>293</v>
      </c>
      <c r="F71" s="33">
        <v>398</v>
      </c>
      <c r="G71" s="33">
        <v>207</v>
      </c>
      <c r="H71" s="33">
        <v>638</v>
      </c>
      <c r="I71" s="33">
        <v>496</v>
      </c>
      <c r="J71" s="33">
        <v>654</v>
      </c>
      <c r="K71" s="33">
        <v>400</v>
      </c>
      <c r="L71" s="33">
        <v>673</v>
      </c>
      <c r="M71" s="33">
        <v>548</v>
      </c>
      <c r="N71" s="33">
        <v>259</v>
      </c>
      <c r="O71" s="33">
        <v>247</v>
      </c>
      <c r="P71" s="33">
        <v>327</v>
      </c>
      <c r="Q71" s="33">
        <v>9</v>
      </c>
      <c r="R71" s="33">
        <v>286</v>
      </c>
      <c r="S71" s="33">
        <v>311</v>
      </c>
      <c r="T71" s="33">
        <v>453</v>
      </c>
      <c r="U71" s="33">
        <v>601</v>
      </c>
      <c r="V71" s="33">
        <v>766</v>
      </c>
    </row>
    <row r="72" spans="1:22" x14ac:dyDescent="0.25">
      <c r="A72" s="33" t="str">
        <f t="shared" si="0"/>
        <v>XOM US EquityIS_INT_EXPENSES</v>
      </c>
      <c r="B72" s="33" t="s">
        <v>1</v>
      </c>
      <c r="C72" s="33" t="s">
        <v>304</v>
      </c>
      <c r="D72" s="33" t="s">
        <v>292</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row>
    <row r="73" spans="1:22" x14ac:dyDescent="0.25">
      <c r="A73" s="33" t="str">
        <f t="shared" si="0"/>
        <v>XOM US EquityIS_STATUTORY_TAX_RATE</v>
      </c>
      <c r="B73" s="33" t="s">
        <v>1</v>
      </c>
      <c r="C73" s="33" t="s">
        <v>300</v>
      </c>
      <c r="D73" s="33" t="s">
        <v>287</v>
      </c>
      <c r="E73" s="33">
        <v>0.35</v>
      </c>
      <c r="F73" s="33">
        <v>0.35</v>
      </c>
      <c r="G73" s="33">
        <v>0.35</v>
      </c>
      <c r="H73" s="33">
        <v>0.35</v>
      </c>
      <c r="I73" s="33">
        <v>0.35</v>
      </c>
      <c r="J73" s="33">
        <v>0.35</v>
      </c>
      <c r="K73" s="33">
        <v>0.35</v>
      </c>
      <c r="L73" s="33">
        <v>0.35</v>
      </c>
      <c r="M73" s="33">
        <v>0.35</v>
      </c>
      <c r="N73" s="33">
        <v>0.35</v>
      </c>
      <c r="O73" s="33">
        <v>0.35</v>
      </c>
      <c r="P73" s="33">
        <v>0.35</v>
      </c>
      <c r="Q73" s="33">
        <v>0.35</v>
      </c>
      <c r="R73" s="33">
        <v>0.35</v>
      </c>
      <c r="S73" s="33">
        <v>0.35</v>
      </c>
      <c r="T73" s="33">
        <v>0.35</v>
      </c>
      <c r="U73" s="33">
        <v>0.35</v>
      </c>
      <c r="V73" s="33">
        <v>0.21</v>
      </c>
    </row>
    <row r="74" spans="1:22" x14ac:dyDescent="0.25">
      <c r="A74" s="33" t="str">
        <f t="shared" ref="A74:A142" si="12">B74&amp;D74</f>
        <v>XOM US EquityBS_CUR_LIAB</v>
      </c>
      <c r="B74" s="33" t="s">
        <v>1</v>
      </c>
      <c r="C74" s="33" t="s">
        <v>269</v>
      </c>
      <c r="D74" s="33" t="s">
        <v>275</v>
      </c>
      <c r="E74" s="33">
        <v>30114</v>
      </c>
      <c r="F74" s="33">
        <v>33175</v>
      </c>
      <c r="G74" s="33">
        <v>38386</v>
      </c>
      <c r="H74" s="33">
        <v>42981</v>
      </c>
      <c r="I74" s="33">
        <v>46307</v>
      </c>
      <c r="J74" s="33">
        <v>48817</v>
      </c>
      <c r="K74" s="33">
        <v>58312</v>
      </c>
      <c r="L74" s="33">
        <v>49100</v>
      </c>
      <c r="M74" s="33">
        <v>52061</v>
      </c>
      <c r="N74" s="33">
        <v>62633</v>
      </c>
      <c r="O74" s="33">
        <v>77505</v>
      </c>
      <c r="P74" s="33">
        <v>64139</v>
      </c>
      <c r="Q74" s="33">
        <v>71724</v>
      </c>
      <c r="R74" s="33">
        <v>64633</v>
      </c>
      <c r="S74" s="33">
        <v>53976</v>
      </c>
      <c r="T74" s="33">
        <v>47638</v>
      </c>
      <c r="U74" s="33">
        <v>57771</v>
      </c>
      <c r="V74" s="33">
        <v>57138</v>
      </c>
    </row>
    <row r="75" spans="1:22" x14ac:dyDescent="0.25">
      <c r="A75" s="33" t="str">
        <f t="shared" si="12"/>
        <v>XOM US EquityBS_GOODWILL</v>
      </c>
      <c r="B75" s="33" t="s">
        <v>1</v>
      </c>
      <c r="C75" s="33" t="s">
        <v>279</v>
      </c>
      <c r="D75" s="33" t="s">
        <v>280</v>
      </c>
      <c r="E75" s="33">
        <v>0</v>
      </c>
      <c r="F75" s="33">
        <v>0</v>
      </c>
      <c r="G75" s="33">
        <v>0</v>
      </c>
      <c r="H75" s="33">
        <v>0</v>
      </c>
      <c r="I75" s="33">
        <v>0</v>
      </c>
      <c r="J75" s="33">
        <v>0</v>
      </c>
      <c r="K75" s="33">
        <v>0</v>
      </c>
      <c r="L75" s="33">
        <v>0</v>
      </c>
      <c r="M75" s="33">
        <v>0</v>
      </c>
      <c r="N75" s="33">
        <v>0</v>
      </c>
      <c r="O75" s="33">
        <v>0</v>
      </c>
      <c r="P75" s="33">
        <v>0</v>
      </c>
      <c r="Q75" s="33">
        <v>0</v>
      </c>
      <c r="R75" s="33">
        <v>0</v>
      </c>
      <c r="S75" s="33">
        <v>0</v>
      </c>
      <c r="T75" s="33">
        <v>0</v>
      </c>
      <c r="U75" s="33">
        <v>0</v>
      </c>
      <c r="V75" s="33">
        <v>0</v>
      </c>
    </row>
    <row r="76" spans="1:22" x14ac:dyDescent="0.25">
      <c r="A76" s="33" t="str">
        <f t="shared" si="12"/>
        <v>XOM US EquityNET_INCOME</v>
      </c>
      <c r="B76" s="33" t="s">
        <v>1</v>
      </c>
      <c r="C76" s="33" t="s">
        <v>305</v>
      </c>
      <c r="D76" s="33" t="s">
        <v>273</v>
      </c>
      <c r="E76" s="33">
        <v>15320</v>
      </c>
      <c r="F76" s="33">
        <v>11460</v>
      </c>
      <c r="G76" s="33">
        <v>21510</v>
      </c>
      <c r="H76" s="33">
        <v>25330</v>
      </c>
      <c r="I76" s="33">
        <v>36130</v>
      </c>
      <c r="J76" s="33">
        <v>39500</v>
      </c>
      <c r="K76" s="33">
        <v>40610</v>
      </c>
      <c r="L76" s="33">
        <v>45220</v>
      </c>
      <c r="M76" s="33">
        <v>19280</v>
      </c>
      <c r="N76" s="33">
        <v>30460</v>
      </c>
      <c r="O76" s="33">
        <v>41060</v>
      </c>
      <c r="P76" s="33">
        <v>44880</v>
      </c>
      <c r="Q76" s="33">
        <v>32580</v>
      </c>
      <c r="R76" s="33">
        <v>32520</v>
      </c>
      <c r="S76" s="33">
        <v>16150</v>
      </c>
      <c r="T76" s="33">
        <v>7840</v>
      </c>
      <c r="U76" s="33">
        <v>19710</v>
      </c>
      <c r="V76" s="33">
        <v>20840</v>
      </c>
    </row>
    <row r="77" spans="1:22" x14ac:dyDescent="0.25">
      <c r="A77" s="33" t="str">
        <f t="shared" ref="A77" si="13">B77&amp;D77</f>
        <v>XOM US EquityIS_INT_INC</v>
      </c>
      <c r="B77" s="33" t="s">
        <v>1</v>
      </c>
      <c r="C77" s="33" t="s">
        <v>301</v>
      </c>
      <c r="D77" s="33" t="s">
        <v>302</v>
      </c>
      <c r="E77" s="33">
        <v>0</v>
      </c>
      <c r="F77" s="33">
        <v>0</v>
      </c>
      <c r="G77" s="33">
        <v>0</v>
      </c>
      <c r="H77" s="33">
        <v>0</v>
      </c>
      <c r="I77" s="33">
        <v>0</v>
      </c>
      <c r="J77" s="33">
        <v>0</v>
      </c>
      <c r="K77" s="33">
        <v>0</v>
      </c>
      <c r="L77" s="33">
        <v>1400</v>
      </c>
      <c r="M77" s="33">
        <v>179</v>
      </c>
      <c r="N77" s="33">
        <v>118</v>
      </c>
      <c r="O77" s="33">
        <v>135</v>
      </c>
      <c r="P77" s="33">
        <v>117</v>
      </c>
      <c r="Q77" s="33">
        <v>87</v>
      </c>
      <c r="R77" s="33">
        <v>75</v>
      </c>
      <c r="S77" s="33">
        <v>46</v>
      </c>
      <c r="T77" s="33">
        <v>30</v>
      </c>
      <c r="U77" s="33">
        <v>36</v>
      </c>
      <c r="V77" s="33">
        <v>64</v>
      </c>
    </row>
    <row r="78" spans="1:22" x14ac:dyDescent="0.25">
      <c r="A78" s="33" t="str">
        <f t="shared" si="12"/>
        <v>XOM US EquityCapital Employed</v>
      </c>
      <c r="B78" s="33" t="s">
        <v>1</v>
      </c>
      <c r="C78" s="33" t="s">
        <v>277</v>
      </c>
      <c r="D78" s="33" t="s">
        <v>277</v>
      </c>
      <c r="E78" s="33">
        <f t="shared" ref="E78:V78" si="14">E69-E74-E75+E67+E70</f>
        <v>113399</v>
      </c>
      <c r="F78" s="33">
        <f t="shared" si="14"/>
        <v>120353</v>
      </c>
      <c r="G78" s="33">
        <f t="shared" si="14"/>
        <v>137795</v>
      </c>
      <c r="H78" s="33">
        <f t="shared" si="14"/>
        <v>152883</v>
      </c>
      <c r="I78" s="33">
        <f t="shared" si="14"/>
        <v>162543</v>
      </c>
      <c r="J78" s="33">
        <f t="shared" si="14"/>
        <v>170657</v>
      </c>
      <c r="K78" s="33">
        <f t="shared" si="14"/>
        <v>184088</v>
      </c>
      <c r="L78" s="33">
        <f t="shared" si="14"/>
        <v>179320</v>
      </c>
      <c r="M78" s="33">
        <f t="shared" si="14"/>
        <v>183738</v>
      </c>
      <c r="N78" s="33">
        <f t="shared" si="14"/>
        <v>242664</v>
      </c>
      <c r="O78" s="33">
        <f t="shared" si="14"/>
        <v>261258</v>
      </c>
      <c r="P78" s="33">
        <f t="shared" si="14"/>
        <v>273309</v>
      </c>
      <c r="Q78" s="33">
        <f t="shared" si="14"/>
        <v>290892</v>
      </c>
      <c r="R78" s="33">
        <f t="shared" si="14"/>
        <v>302328</v>
      </c>
      <c r="S78" s="33">
        <f t="shared" si="14"/>
        <v>301544</v>
      </c>
      <c r="T78" s="33">
        <f t="shared" si="14"/>
        <v>296506</v>
      </c>
      <c r="U78" s="33">
        <f t="shared" si="14"/>
        <v>308850</v>
      </c>
      <c r="V78" s="33">
        <f t="shared" si="14"/>
        <v>306316</v>
      </c>
    </row>
    <row r="79" spans="1:22" x14ac:dyDescent="0.25">
      <c r="A79" s="33" t="str">
        <f t="shared" si="12"/>
        <v>XOM US EquityNPAT + IS after tax</v>
      </c>
      <c r="B79" s="33" t="s">
        <v>1</v>
      </c>
      <c r="C79" s="33" t="s">
        <v>291</v>
      </c>
      <c r="D79" s="33" t="s">
        <v>291</v>
      </c>
      <c r="E79" s="33">
        <f>E76+((1-E73)*(E71-E77))</f>
        <v>15510.45</v>
      </c>
      <c r="F79" s="33">
        <f t="shared" ref="F79:V79" si="15">F76+((1-F73)*(F71-F77))</f>
        <v>11718.7</v>
      </c>
      <c r="G79" s="33">
        <f t="shared" si="15"/>
        <v>21644.55</v>
      </c>
      <c r="H79" s="33">
        <f t="shared" si="15"/>
        <v>25744.7</v>
      </c>
      <c r="I79" s="33">
        <f t="shared" si="15"/>
        <v>36452.400000000001</v>
      </c>
      <c r="J79" s="33">
        <f t="shared" si="15"/>
        <v>39925.1</v>
      </c>
      <c r="K79" s="33">
        <f t="shared" si="15"/>
        <v>40870</v>
      </c>
      <c r="L79" s="33">
        <f t="shared" si="15"/>
        <v>44747.45</v>
      </c>
      <c r="M79" s="33">
        <f t="shared" si="15"/>
        <v>19519.849999999999</v>
      </c>
      <c r="N79" s="33">
        <f t="shared" si="15"/>
        <v>30551.65</v>
      </c>
      <c r="O79" s="33">
        <f t="shared" si="15"/>
        <v>41132.800000000003</v>
      </c>
      <c r="P79" s="33">
        <f t="shared" si="15"/>
        <v>45016.5</v>
      </c>
      <c r="Q79" s="33">
        <f t="shared" si="15"/>
        <v>32529.3</v>
      </c>
      <c r="R79" s="33">
        <f t="shared" si="15"/>
        <v>32657.15</v>
      </c>
      <c r="S79" s="33">
        <f t="shared" si="15"/>
        <v>16322.25</v>
      </c>
      <c r="T79" s="33">
        <f t="shared" si="15"/>
        <v>8114.95</v>
      </c>
      <c r="U79" s="33">
        <f t="shared" si="15"/>
        <v>20077.25</v>
      </c>
      <c r="V79" s="33">
        <f t="shared" si="15"/>
        <v>21394.58</v>
      </c>
    </row>
    <row r="80" spans="1:22" x14ac:dyDescent="0.25">
      <c r="A80" s="33" t="str">
        <f t="shared" si="12"/>
        <v>CVX US EquityPRETAX_INC</v>
      </c>
      <c r="B80" s="33" t="s">
        <v>2</v>
      </c>
      <c r="C80" s="33" t="s">
        <v>295</v>
      </c>
      <c r="D80" s="33" t="s">
        <v>290</v>
      </c>
      <c r="E80" s="33">
        <v>8412</v>
      </c>
      <c r="F80" s="33">
        <v>4213</v>
      </c>
      <c r="G80" s="33">
        <v>12756</v>
      </c>
      <c r="H80" s="33">
        <v>20636</v>
      </c>
      <c r="I80" s="33">
        <v>25293</v>
      </c>
      <c r="J80" s="33">
        <v>32046</v>
      </c>
      <c r="K80" s="33">
        <v>32274</v>
      </c>
      <c r="L80" s="33">
        <v>43057</v>
      </c>
      <c r="M80" s="33">
        <v>18528</v>
      </c>
      <c r="N80" s="33">
        <v>32055</v>
      </c>
      <c r="O80" s="33">
        <v>47634</v>
      </c>
      <c r="P80" s="33">
        <v>46332</v>
      </c>
      <c r="Q80" s="33">
        <v>35905</v>
      </c>
      <c r="R80" s="33">
        <v>31202</v>
      </c>
      <c r="S80" s="33">
        <v>4842</v>
      </c>
      <c r="T80" s="33">
        <v>-2160</v>
      </c>
      <c r="U80" s="33">
        <v>9221</v>
      </c>
      <c r="V80" s="33">
        <v>20575</v>
      </c>
    </row>
    <row r="81" spans="1:22" x14ac:dyDescent="0.25">
      <c r="A81" s="33" t="str">
        <f t="shared" si="12"/>
        <v>CVX US EquityIS_EBIT</v>
      </c>
      <c r="B81" s="33" t="s">
        <v>2</v>
      </c>
      <c r="C81" s="33" t="s">
        <v>296</v>
      </c>
      <c r="D81" s="33" t="s">
        <v>289</v>
      </c>
      <c r="E81" s="33">
        <v>14193</v>
      </c>
      <c r="F81" s="33">
        <v>14193</v>
      </c>
      <c r="G81" s="33">
        <v>14193</v>
      </c>
      <c r="H81" s="33">
        <v>14193</v>
      </c>
      <c r="I81" s="33">
        <v>14193</v>
      </c>
      <c r="J81" s="33">
        <v>14193</v>
      </c>
      <c r="K81" s="33">
        <v>14193</v>
      </c>
      <c r="L81" s="33">
        <v>14193</v>
      </c>
      <c r="M81" s="33">
        <v>14322</v>
      </c>
      <c r="N81" s="33">
        <v>25375</v>
      </c>
      <c r="O81" s="33">
        <v>38299</v>
      </c>
      <c r="P81" s="33">
        <v>35013</v>
      </c>
      <c r="Q81" s="33">
        <v>27213</v>
      </c>
      <c r="R81" s="33">
        <v>19726</v>
      </c>
      <c r="S81" s="33">
        <v>-3710</v>
      </c>
      <c r="T81" s="33">
        <v>-6216</v>
      </c>
      <c r="U81" s="33">
        <v>2480</v>
      </c>
      <c r="V81" s="33">
        <v>13886</v>
      </c>
    </row>
    <row r="82" spans="1:22" x14ac:dyDescent="0.25">
      <c r="A82" s="33" t="str">
        <f t="shared" si="12"/>
        <v>CVX US EquityBS_ST_DEBT</v>
      </c>
      <c r="B82" s="33" t="s">
        <v>2</v>
      </c>
      <c r="C82" s="33" t="s">
        <v>297</v>
      </c>
      <c r="D82" s="33" t="s">
        <v>285</v>
      </c>
      <c r="E82" s="33">
        <v>0</v>
      </c>
      <c r="F82" s="33">
        <v>0</v>
      </c>
      <c r="G82" s="33">
        <v>0</v>
      </c>
      <c r="H82" s="33">
        <v>0</v>
      </c>
      <c r="I82" s="33">
        <v>0</v>
      </c>
      <c r="J82" s="33">
        <v>0</v>
      </c>
      <c r="K82" s="33">
        <v>0</v>
      </c>
      <c r="L82" s="33">
        <v>0</v>
      </c>
      <c r="M82" s="33">
        <v>130</v>
      </c>
      <c r="N82" s="33">
        <v>33</v>
      </c>
      <c r="O82" s="33">
        <v>204</v>
      </c>
      <c r="P82" s="33">
        <v>7</v>
      </c>
      <c r="Q82" s="33">
        <v>331</v>
      </c>
      <c r="R82" s="33">
        <v>3762</v>
      </c>
      <c r="S82" s="33">
        <v>3423</v>
      </c>
      <c r="T82" s="33">
        <v>4570</v>
      </c>
      <c r="U82" s="33">
        <v>5177</v>
      </c>
      <c r="V82" s="33">
        <v>5708</v>
      </c>
    </row>
    <row r="83" spans="1:22" x14ac:dyDescent="0.25">
      <c r="A83" s="33" t="str">
        <f t="shared" si="12"/>
        <v>CVX US EquityIS_FINANCE_COST</v>
      </c>
      <c r="B83" s="33" t="s">
        <v>2</v>
      </c>
      <c r="C83" s="33" t="s">
        <v>303</v>
      </c>
      <c r="D83" s="33" t="s">
        <v>284</v>
      </c>
      <c r="E83" s="33">
        <v>0</v>
      </c>
      <c r="F83" s="33">
        <v>0</v>
      </c>
      <c r="G83" s="33">
        <v>0</v>
      </c>
      <c r="H83" s="33">
        <v>0</v>
      </c>
      <c r="I83" s="33">
        <v>0</v>
      </c>
      <c r="J83" s="33">
        <v>0</v>
      </c>
      <c r="K83" s="33">
        <v>0</v>
      </c>
      <c r="L83" s="33">
        <v>0</v>
      </c>
      <c r="M83" s="33">
        <v>0</v>
      </c>
      <c r="N83" s="33">
        <v>0</v>
      </c>
      <c r="O83" s="33">
        <v>0</v>
      </c>
      <c r="P83" s="33">
        <v>0</v>
      </c>
      <c r="Q83" s="33">
        <v>0</v>
      </c>
      <c r="R83" s="33">
        <v>0</v>
      </c>
      <c r="S83" s="33">
        <v>0</v>
      </c>
      <c r="T83" s="33">
        <v>0</v>
      </c>
      <c r="U83" s="33">
        <v>0</v>
      </c>
      <c r="V83" s="33">
        <v>0</v>
      </c>
    </row>
    <row r="84" spans="1:22" x14ac:dyDescent="0.25">
      <c r="A84" s="33" t="str">
        <f t="shared" si="12"/>
        <v>CVX US EquityBS_TOT_ASSET</v>
      </c>
      <c r="B84" s="33" t="s">
        <v>2</v>
      </c>
      <c r="C84" s="33" t="s">
        <v>278</v>
      </c>
      <c r="D84" s="33" t="s">
        <v>276</v>
      </c>
      <c r="E84" s="33">
        <v>77572</v>
      </c>
      <c r="F84" s="33">
        <v>77359</v>
      </c>
      <c r="G84" s="33">
        <v>81470</v>
      </c>
      <c r="H84" s="33">
        <v>93208</v>
      </c>
      <c r="I84" s="33">
        <v>125833</v>
      </c>
      <c r="J84" s="33">
        <v>132628</v>
      </c>
      <c r="K84" s="33">
        <v>148786</v>
      </c>
      <c r="L84" s="33">
        <v>161165</v>
      </c>
      <c r="M84" s="33">
        <v>164621</v>
      </c>
      <c r="N84" s="33">
        <v>184769</v>
      </c>
      <c r="O84" s="33">
        <v>209474</v>
      </c>
      <c r="P84" s="33">
        <v>232982</v>
      </c>
      <c r="Q84" s="33">
        <v>253753</v>
      </c>
      <c r="R84" s="33">
        <v>266026</v>
      </c>
      <c r="S84" s="33">
        <v>264540</v>
      </c>
      <c r="T84" s="33">
        <v>260078</v>
      </c>
      <c r="U84" s="33">
        <v>253806</v>
      </c>
      <c r="V84" s="33">
        <v>253863</v>
      </c>
    </row>
    <row r="85" spans="1:22" x14ac:dyDescent="0.25">
      <c r="A85" s="33" t="str">
        <f t="shared" si="12"/>
        <v>CVX US EquityBS_ST_PORTION_OF_LT_DEBT</v>
      </c>
      <c r="B85" s="33" t="s">
        <v>2</v>
      </c>
      <c r="C85" s="33" t="s">
        <v>298</v>
      </c>
      <c r="D85" s="33" t="s">
        <v>286</v>
      </c>
      <c r="E85" s="33">
        <v>1095</v>
      </c>
      <c r="F85" s="33">
        <v>740</v>
      </c>
      <c r="G85" s="33">
        <v>1233</v>
      </c>
      <c r="H85" s="33">
        <v>686</v>
      </c>
      <c r="I85" s="33">
        <v>764</v>
      </c>
      <c r="J85" s="33">
        <v>2528</v>
      </c>
      <c r="K85" s="33">
        <v>850</v>
      </c>
      <c r="L85" s="33">
        <v>507</v>
      </c>
      <c r="M85" s="33">
        <v>160</v>
      </c>
      <c r="N85" s="33">
        <v>154</v>
      </c>
      <c r="O85" s="33">
        <v>136</v>
      </c>
      <c r="P85" s="33">
        <v>120</v>
      </c>
      <c r="Q85" s="33">
        <v>43</v>
      </c>
      <c r="R85" s="33">
        <v>28</v>
      </c>
      <c r="S85" s="33">
        <v>1504</v>
      </c>
      <c r="T85" s="33">
        <v>6270</v>
      </c>
      <c r="U85" s="33">
        <v>15</v>
      </c>
      <c r="V85" s="33">
        <v>18</v>
      </c>
    </row>
    <row r="86" spans="1:22" x14ac:dyDescent="0.25">
      <c r="A86" s="33" t="str">
        <f t="shared" si="12"/>
        <v>CVX US EquityIS_INT_EXPENSE</v>
      </c>
      <c r="B86" s="33" t="s">
        <v>2</v>
      </c>
      <c r="C86" s="33" t="s">
        <v>299</v>
      </c>
      <c r="D86" s="33" t="s">
        <v>274</v>
      </c>
      <c r="E86" s="33">
        <v>833</v>
      </c>
      <c r="F86" s="33">
        <v>565</v>
      </c>
      <c r="G86" s="33">
        <v>474</v>
      </c>
      <c r="H86" s="33">
        <v>406</v>
      </c>
      <c r="I86" s="33">
        <v>482</v>
      </c>
      <c r="J86" s="33">
        <v>451</v>
      </c>
      <c r="K86" s="33">
        <v>166</v>
      </c>
      <c r="L86" s="33">
        <v>0</v>
      </c>
      <c r="M86" s="33">
        <v>22</v>
      </c>
      <c r="N86" s="33">
        <v>41</v>
      </c>
      <c r="O86" s="33">
        <v>0</v>
      </c>
      <c r="P86" s="33">
        <v>0</v>
      </c>
      <c r="Q86" s="33">
        <v>0</v>
      </c>
      <c r="R86" s="33">
        <v>0</v>
      </c>
      <c r="S86" s="33">
        <v>0</v>
      </c>
      <c r="T86" s="33">
        <v>201</v>
      </c>
      <c r="U86" s="33">
        <v>307</v>
      </c>
      <c r="V86" s="33">
        <v>748</v>
      </c>
    </row>
    <row r="87" spans="1:22" x14ac:dyDescent="0.25">
      <c r="A87" s="33" t="str">
        <f t="shared" si="12"/>
        <v>CVX US EquityIS_INT_EXPENSES</v>
      </c>
      <c r="B87" s="33" t="s">
        <v>2</v>
      </c>
      <c r="C87" s="33" t="s">
        <v>304</v>
      </c>
      <c r="D87" s="33" t="s">
        <v>292</v>
      </c>
      <c r="E87" s="33">
        <v>0</v>
      </c>
      <c r="F87" s="33">
        <v>0</v>
      </c>
      <c r="G87" s="33">
        <v>0</v>
      </c>
      <c r="H87" s="33">
        <v>0</v>
      </c>
      <c r="I87" s="33">
        <v>0</v>
      </c>
      <c r="J87" s="33">
        <v>0</v>
      </c>
      <c r="K87" s="33">
        <v>0</v>
      </c>
      <c r="L87" s="33">
        <v>0</v>
      </c>
      <c r="M87" s="33">
        <v>0</v>
      </c>
      <c r="N87" s="33">
        <v>0</v>
      </c>
      <c r="O87" s="33">
        <v>0</v>
      </c>
      <c r="P87" s="33">
        <v>0</v>
      </c>
      <c r="Q87" s="33">
        <v>0</v>
      </c>
      <c r="R87" s="33">
        <v>0</v>
      </c>
      <c r="S87" s="33">
        <v>0</v>
      </c>
      <c r="T87" s="33">
        <v>0</v>
      </c>
      <c r="U87" s="33">
        <v>0</v>
      </c>
      <c r="V87" s="33">
        <v>0</v>
      </c>
    </row>
    <row r="88" spans="1:22" x14ac:dyDescent="0.25">
      <c r="A88" s="33" t="str">
        <f t="shared" si="12"/>
        <v>CVX US EquityIS_STATUTORY_TAX_RATE</v>
      </c>
      <c r="B88" s="33" t="s">
        <v>2</v>
      </c>
      <c r="C88" s="33" t="s">
        <v>300</v>
      </c>
      <c r="D88" s="33" t="s">
        <v>287</v>
      </c>
      <c r="E88" s="33">
        <v>0</v>
      </c>
      <c r="F88" s="33">
        <v>0</v>
      </c>
      <c r="G88" s="33">
        <v>0</v>
      </c>
      <c r="H88" s="33">
        <v>0</v>
      </c>
      <c r="I88" s="33">
        <v>0</v>
      </c>
      <c r="J88" s="33">
        <v>0</v>
      </c>
      <c r="K88" s="33">
        <v>0</v>
      </c>
      <c r="L88" s="33">
        <v>0</v>
      </c>
      <c r="M88" s="33">
        <v>0.35</v>
      </c>
      <c r="N88" s="33">
        <v>0.35</v>
      </c>
      <c r="O88" s="33">
        <v>0.35</v>
      </c>
      <c r="P88" s="33">
        <v>0.35</v>
      </c>
      <c r="Q88" s="33">
        <v>0.35</v>
      </c>
      <c r="R88" s="33">
        <v>0.35</v>
      </c>
      <c r="S88" s="33">
        <v>0.35</v>
      </c>
      <c r="T88" s="33">
        <v>0.35</v>
      </c>
      <c r="U88" s="33">
        <v>0.35</v>
      </c>
      <c r="V88" s="33">
        <v>0.21</v>
      </c>
    </row>
    <row r="89" spans="1:22" x14ac:dyDescent="0.25">
      <c r="A89" s="33" t="str">
        <f t="shared" si="12"/>
        <v>CVX US EquityBS_CUR_LIAB</v>
      </c>
      <c r="B89" s="33" t="s">
        <v>2</v>
      </c>
      <c r="C89" s="33" t="s">
        <v>269</v>
      </c>
      <c r="D89" s="33" t="s">
        <v>275</v>
      </c>
      <c r="E89" s="33">
        <v>20654</v>
      </c>
      <c r="F89" s="33">
        <v>19876</v>
      </c>
      <c r="G89" s="33">
        <v>16111</v>
      </c>
      <c r="H89" s="33">
        <v>18795</v>
      </c>
      <c r="I89" s="33">
        <v>25011</v>
      </c>
      <c r="J89" s="33">
        <v>28409</v>
      </c>
      <c r="K89" s="33">
        <v>33798</v>
      </c>
      <c r="L89" s="33">
        <v>32023</v>
      </c>
      <c r="M89" s="33">
        <v>26211</v>
      </c>
      <c r="N89" s="33">
        <v>29012</v>
      </c>
      <c r="O89" s="33">
        <v>33600</v>
      </c>
      <c r="P89" s="33">
        <v>34212</v>
      </c>
      <c r="Q89" s="33">
        <v>33018</v>
      </c>
      <c r="R89" s="33">
        <v>31926</v>
      </c>
      <c r="S89" s="33">
        <v>25467</v>
      </c>
      <c r="T89" s="33">
        <v>31785</v>
      </c>
      <c r="U89" s="33">
        <v>27737</v>
      </c>
      <c r="V89" s="33">
        <v>27171</v>
      </c>
    </row>
    <row r="90" spans="1:22" x14ac:dyDescent="0.25">
      <c r="A90" s="33" t="str">
        <f t="shared" si="12"/>
        <v>CVX US EquityBS_GOODWILL</v>
      </c>
      <c r="B90" s="33" t="s">
        <v>2</v>
      </c>
      <c r="C90" s="33" t="s">
        <v>279</v>
      </c>
      <c r="D90" s="33" t="s">
        <v>280</v>
      </c>
      <c r="E90" s="33">
        <v>0</v>
      </c>
      <c r="F90" s="33">
        <v>0</v>
      </c>
      <c r="G90" s="33">
        <v>0</v>
      </c>
      <c r="H90" s="33">
        <v>0</v>
      </c>
      <c r="I90" s="33">
        <v>4636</v>
      </c>
      <c r="J90" s="33">
        <v>4623</v>
      </c>
      <c r="K90" s="33">
        <v>4637</v>
      </c>
      <c r="L90" s="33">
        <v>4619</v>
      </c>
      <c r="M90" s="33">
        <v>4618</v>
      </c>
      <c r="N90" s="33">
        <v>4617</v>
      </c>
      <c r="O90" s="33">
        <v>4642</v>
      </c>
      <c r="P90" s="33">
        <v>4640</v>
      </c>
      <c r="Q90" s="33">
        <v>4639</v>
      </c>
      <c r="R90" s="33">
        <v>4593</v>
      </c>
      <c r="S90" s="33">
        <v>4588</v>
      </c>
      <c r="T90" s="33">
        <v>4581</v>
      </c>
      <c r="U90" s="33">
        <v>4531</v>
      </c>
      <c r="V90" s="33">
        <v>4518</v>
      </c>
    </row>
    <row r="91" spans="1:22" x14ac:dyDescent="0.25">
      <c r="A91" s="33" t="str">
        <f t="shared" si="12"/>
        <v>CVX US EquityNET_INCOME</v>
      </c>
      <c r="B91" s="33" t="s">
        <v>2</v>
      </c>
      <c r="C91" s="33" t="s">
        <v>305</v>
      </c>
      <c r="D91" s="33" t="s">
        <v>273</v>
      </c>
      <c r="E91" s="33">
        <v>3288</v>
      </c>
      <c r="F91" s="33">
        <v>1132</v>
      </c>
      <c r="G91" s="33">
        <v>7230</v>
      </c>
      <c r="H91" s="33">
        <v>13328</v>
      </c>
      <c r="I91" s="33">
        <v>14099</v>
      </c>
      <c r="J91" s="33">
        <v>17138</v>
      </c>
      <c r="K91" s="33">
        <v>18688</v>
      </c>
      <c r="L91" s="33">
        <v>23931</v>
      </c>
      <c r="M91" s="33">
        <v>10483</v>
      </c>
      <c r="N91" s="33">
        <v>19024</v>
      </c>
      <c r="O91" s="33">
        <v>26895</v>
      </c>
      <c r="P91" s="33">
        <v>26179</v>
      </c>
      <c r="Q91" s="33">
        <v>21423</v>
      </c>
      <c r="R91" s="33">
        <v>19241</v>
      </c>
      <c r="S91" s="33">
        <v>4587</v>
      </c>
      <c r="T91" s="33">
        <v>-497</v>
      </c>
      <c r="U91" s="33">
        <v>9195</v>
      </c>
      <c r="V91" s="33">
        <v>14824</v>
      </c>
    </row>
    <row r="92" spans="1:22" x14ac:dyDescent="0.25">
      <c r="A92" s="33" t="str">
        <f t="shared" ref="A92" si="16">B92&amp;D92</f>
        <v>CVX US EquityIS_INT_INC</v>
      </c>
      <c r="B92" s="33" t="s">
        <v>2</v>
      </c>
      <c r="C92" s="33" t="s">
        <v>301</v>
      </c>
      <c r="D92" s="33" t="s">
        <v>302</v>
      </c>
      <c r="E92" s="33">
        <v>147</v>
      </c>
      <c r="F92" s="33">
        <v>72</v>
      </c>
      <c r="G92" s="33">
        <v>120</v>
      </c>
      <c r="H92" s="33">
        <v>199</v>
      </c>
      <c r="I92" s="33">
        <v>266</v>
      </c>
      <c r="J92" s="33">
        <v>380</v>
      </c>
      <c r="K92" s="33">
        <v>385</v>
      </c>
      <c r="L92" s="33">
        <v>192</v>
      </c>
      <c r="M92" s="33">
        <v>95</v>
      </c>
      <c r="N92" s="33">
        <v>120</v>
      </c>
      <c r="O92" s="33">
        <v>145</v>
      </c>
      <c r="P92" s="33">
        <v>166</v>
      </c>
      <c r="Q92" s="33">
        <v>136</v>
      </c>
      <c r="R92" s="33">
        <v>145</v>
      </c>
      <c r="S92" s="33">
        <v>119</v>
      </c>
      <c r="T92" s="33">
        <v>107</v>
      </c>
      <c r="U92" s="33">
        <v>107</v>
      </c>
      <c r="V92" s="33">
        <v>192</v>
      </c>
    </row>
    <row r="93" spans="1:22" x14ac:dyDescent="0.25">
      <c r="A93" s="33" t="str">
        <f t="shared" si="12"/>
        <v>CVX US EquityCapital Employed</v>
      </c>
      <c r="B93" s="33" t="s">
        <v>2</v>
      </c>
      <c r="C93" s="33" t="s">
        <v>277</v>
      </c>
      <c r="D93" s="33" t="s">
        <v>277</v>
      </c>
      <c r="E93" s="33">
        <f t="shared" ref="E93:V93" si="17">E84-E89-E90+E82+E85</f>
        <v>58013</v>
      </c>
      <c r="F93" s="33">
        <f t="shared" si="17"/>
        <v>58223</v>
      </c>
      <c r="G93" s="33">
        <f t="shared" si="17"/>
        <v>66592</v>
      </c>
      <c r="H93" s="33">
        <f t="shared" si="17"/>
        <v>75099</v>
      </c>
      <c r="I93" s="33">
        <f t="shared" si="17"/>
        <v>96950</v>
      </c>
      <c r="J93" s="33">
        <f t="shared" si="17"/>
        <v>102124</v>
      </c>
      <c r="K93" s="33">
        <f t="shared" si="17"/>
        <v>111201</v>
      </c>
      <c r="L93" s="33">
        <f t="shared" si="17"/>
        <v>125030</v>
      </c>
      <c r="M93" s="33">
        <f t="shared" si="17"/>
        <v>134082</v>
      </c>
      <c r="N93" s="33">
        <f t="shared" si="17"/>
        <v>151327</v>
      </c>
      <c r="O93" s="33">
        <f t="shared" si="17"/>
        <v>171572</v>
      </c>
      <c r="P93" s="33">
        <f t="shared" si="17"/>
        <v>194257</v>
      </c>
      <c r="Q93" s="33">
        <f t="shared" si="17"/>
        <v>216470</v>
      </c>
      <c r="R93" s="33">
        <f t="shared" si="17"/>
        <v>233297</v>
      </c>
      <c r="S93" s="33">
        <f t="shared" si="17"/>
        <v>239412</v>
      </c>
      <c r="T93" s="33">
        <f t="shared" si="17"/>
        <v>234552</v>
      </c>
      <c r="U93" s="33">
        <f t="shared" si="17"/>
        <v>226730</v>
      </c>
      <c r="V93" s="33">
        <f t="shared" si="17"/>
        <v>227900</v>
      </c>
    </row>
    <row r="94" spans="1:22" x14ac:dyDescent="0.25">
      <c r="A94" s="33" t="str">
        <f t="shared" si="12"/>
        <v>CVX US EquityNPAT + IS after tax</v>
      </c>
      <c r="B94" s="33" t="s">
        <v>2</v>
      </c>
      <c r="C94" s="33" t="s">
        <v>291</v>
      </c>
      <c r="D94" s="33" t="s">
        <v>291</v>
      </c>
      <c r="E94" s="33">
        <f>E91+((1-E88)*(E86-E92))</f>
        <v>3974</v>
      </c>
      <c r="F94" s="33">
        <f t="shared" ref="F94:V94" si="18">F91+((1-F88)*(F86-F92))</f>
        <v>1625</v>
      </c>
      <c r="G94" s="33">
        <f t="shared" si="18"/>
        <v>7584</v>
      </c>
      <c r="H94" s="33">
        <f t="shared" si="18"/>
        <v>13535</v>
      </c>
      <c r="I94" s="33">
        <f t="shared" si="18"/>
        <v>14315</v>
      </c>
      <c r="J94" s="33">
        <f t="shared" si="18"/>
        <v>17209</v>
      </c>
      <c r="K94" s="33">
        <f t="shared" si="18"/>
        <v>18469</v>
      </c>
      <c r="L94" s="33">
        <f t="shared" si="18"/>
        <v>23739</v>
      </c>
      <c r="M94" s="33">
        <f t="shared" si="18"/>
        <v>10435.549999999999</v>
      </c>
      <c r="N94" s="33">
        <f t="shared" si="18"/>
        <v>18972.650000000001</v>
      </c>
      <c r="O94" s="33">
        <f t="shared" si="18"/>
        <v>26800.75</v>
      </c>
      <c r="P94" s="33">
        <f t="shared" si="18"/>
        <v>26071.1</v>
      </c>
      <c r="Q94" s="33">
        <f t="shared" si="18"/>
        <v>21334.6</v>
      </c>
      <c r="R94" s="33">
        <f t="shared" si="18"/>
        <v>19146.75</v>
      </c>
      <c r="S94" s="33">
        <f t="shared" si="18"/>
        <v>4509.6499999999996</v>
      </c>
      <c r="T94" s="33">
        <f t="shared" si="18"/>
        <v>-435.9</v>
      </c>
      <c r="U94" s="33">
        <f t="shared" si="18"/>
        <v>9325</v>
      </c>
      <c r="V94" s="33">
        <f t="shared" si="18"/>
        <v>15263.24</v>
      </c>
    </row>
    <row r="95" spans="1:22" x14ac:dyDescent="0.25">
      <c r="A95" s="33" t="str">
        <f t="shared" si="12"/>
        <v>128820 KS EquityPRETAX_INC</v>
      </c>
      <c r="B95" s="33" t="s">
        <v>94</v>
      </c>
      <c r="C95" s="33" t="s">
        <v>295</v>
      </c>
      <c r="D95" s="33" t="s">
        <v>290</v>
      </c>
      <c r="E95" s="33">
        <v>0</v>
      </c>
      <c r="F95" s="33">
        <v>0</v>
      </c>
      <c r="G95" s="33">
        <v>0</v>
      </c>
      <c r="H95" s="33">
        <v>0</v>
      </c>
      <c r="I95" s="33">
        <v>0</v>
      </c>
      <c r="J95" s="33">
        <v>0</v>
      </c>
      <c r="K95" s="33">
        <v>0</v>
      </c>
      <c r="L95" s="33">
        <v>0</v>
      </c>
      <c r="M95" s="33">
        <v>0</v>
      </c>
      <c r="N95" s="33">
        <v>0</v>
      </c>
      <c r="O95" s="33">
        <v>-73734.200500000006</v>
      </c>
      <c r="P95" s="33">
        <v>-156559.91889999999</v>
      </c>
      <c r="Q95" s="33">
        <v>-343096.50229999999</v>
      </c>
      <c r="R95" s="33">
        <v>-261870.98120000001</v>
      </c>
      <c r="S95" s="33">
        <v>-107072.6645</v>
      </c>
      <c r="T95" s="33">
        <v>-151943.54139999999</v>
      </c>
      <c r="U95" s="33">
        <v>204169.3947</v>
      </c>
      <c r="V95" s="33">
        <v>559.15129999999999</v>
      </c>
    </row>
    <row r="96" spans="1:22" x14ac:dyDescent="0.25">
      <c r="A96" s="33" t="str">
        <f t="shared" si="12"/>
        <v>128820 KS EquityIS_EBIT</v>
      </c>
      <c r="B96" s="33" t="s">
        <v>94</v>
      </c>
      <c r="C96" s="33" t="s">
        <v>296</v>
      </c>
      <c r="D96" s="33" t="s">
        <v>289</v>
      </c>
      <c r="E96" s="33">
        <v>0</v>
      </c>
      <c r="F96" s="33">
        <v>0</v>
      </c>
      <c r="G96" s="33">
        <v>0</v>
      </c>
      <c r="H96" s="33">
        <v>0</v>
      </c>
      <c r="I96" s="33">
        <v>0</v>
      </c>
      <c r="J96" s="33">
        <v>0</v>
      </c>
      <c r="K96" s="33">
        <v>0</v>
      </c>
      <c r="L96" s="33">
        <v>0</v>
      </c>
      <c r="M96" s="33">
        <v>0</v>
      </c>
      <c r="N96" s="33">
        <v>0</v>
      </c>
      <c r="O96" s="33">
        <v>0</v>
      </c>
      <c r="P96" s="33">
        <v>0</v>
      </c>
      <c r="Q96" s="33">
        <v>0</v>
      </c>
      <c r="R96" s="33">
        <v>0</v>
      </c>
      <c r="S96" s="33">
        <v>0</v>
      </c>
      <c r="T96" s="33">
        <v>0</v>
      </c>
      <c r="U96" s="33">
        <v>-12023.169599999999</v>
      </c>
      <c r="V96" s="33">
        <v>6104.2060000000001</v>
      </c>
    </row>
    <row r="97" spans="1:22" x14ac:dyDescent="0.25">
      <c r="A97" s="33" t="str">
        <f t="shared" si="12"/>
        <v>128820 KS EquityBS_ST_DEBT</v>
      </c>
      <c r="B97" s="33" t="s">
        <v>94</v>
      </c>
      <c r="C97" s="33" t="s">
        <v>297</v>
      </c>
      <c r="D97" s="33" t="s">
        <v>285</v>
      </c>
      <c r="E97" s="33">
        <v>0</v>
      </c>
      <c r="F97" s="33">
        <v>0</v>
      </c>
      <c r="G97" s="33">
        <v>0</v>
      </c>
      <c r="H97" s="33">
        <v>0</v>
      </c>
      <c r="I97" s="33">
        <v>0</v>
      </c>
      <c r="J97" s="33">
        <v>0</v>
      </c>
      <c r="K97" s="33">
        <v>0</v>
      </c>
      <c r="L97" s="33">
        <v>0</v>
      </c>
      <c r="M97" s="33">
        <v>0</v>
      </c>
      <c r="N97" s="33">
        <v>0</v>
      </c>
      <c r="O97" s="33">
        <v>0</v>
      </c>
      <c r="P97" s="33">
        <v>0</v>
      </c>
      <c r="Q97" s="33">
        <v>0</v>
      </c>
      <c r="R97" s="33">
        <v>0</v>
      </c>
      <c r="S97" s="33">
        <v>0</v>
      </c>
      <c r="T97" s="33">
        <v>0</v>
      </c>
      <c r="U97" s="33">
        <v>147406.927</v>
      </c>
      <c r="V97" s="33">
        <v>180057.94500000001</v>
      </c>
    </row>
    <row r="98" spans="1:22" x14ac:dyDescent="0.25">
      <c r="A98" s="33" t="str">
        <f t="shared" si="12"/>
        <v>128820 KS EquityIS_FINANCE_COST</v>
      </c>
      <c r="B98" s="33" t="s">
        <v>94</v>
      </c>
      <c r="C98" s="33" t="s">
        <v>303</v>
      </c>
      <c r="D98" s="33" t="s">
        <v>284</v>
      </c>
      <c r="E98" s="33">
        <v>0</v>
      </c>
      <c r="F98" s="33">
        <v>0</v>
      </c>
      <c r="G98" s="33">
        <v>0</v>
      </c>
      <c r="H98" s="33">
        <v>0</v>
      </c>
      <c r="I98" s="33">
        <v>0</v>
      </c>
      <c r="J98" s="33">
        <v>0</v>
      </c>
      <c r="K98" s="33">
        <v>0</v>
      </c>
      <c r="L98" s="33">
        <v>0</v>
      </c>
      <c r="M98" s="33">
        <v>0</v>
      </c>
      <c r="N98" s="33">
        <v>0</v>
      </c>
      <c r="O98" s="33">
        <v>0</v>
      </c>
      <c r="P98" s="33">
        <v>0</v>
      </c>
      <c r="Q98" s="33">
        <v>0</v>
      </c>
      <c r="R98" s="33">
        <v>0</v>
      </c>
      <c r="S98" s="33">
        <v>0</v>
      </c>
      <c r="T98" s="33">
        <v>0</v>
      </c>
      <c r="U98" s="33">
        <v>0</v>
      </c>
      <c r="V98" s="33">
        <v>0</v>
      </c>
    </row>
    <row r="99" spans="1:22" x14ac:dyDescent="0.25">
      <c r="A99" s="33" t="str">
        <f t="shared" si="12"/>
        <v>128820 KS EquityBS_TOT_ASSET</v>
      </c>
      <c r="B99" s="33" t="s">
        <v>94</v>
      </c>
      <c r="C99" s="33" t="s">
        <v>278</v>
      </c>
      <c r="D99" s="33" t="s">
        <v>276</v>
      </c>
      <c r="E99" s="33">
        <v>0</v>
      </c>
      <c r="F99" s="33">
        <v>0</v>
      </c>
      <c r="G99" s="33">
        <v>0</v>
      </c>
      <c r="H99" s="33">
        <v>0</v>
      </c>
      <c r="I99" s="33">
        <v>0</v>
      </c>
      <c r="J99" s="33">
        <v>0</v>
      </c>
      <c r="K99" s="33">
        <v>0</v>
      </c>
      <c r="L99" s="33">
        <v>0</v>
      </c>
      <c r="M99" s="33">
        <v>0</v>
      </c>
      <c r="N99" s="33">
        <v>0</v>
      </c>
      <c r="O99" s="33">
        <v>2422039.4035999998</v>
      </c>
      <c r="P99" s="33">
        <v>2668119.5011999998</v>
      </c>
      <c r="Q99" s="33">
        <v>2247818.3121000002</v>
      </c>
      <c r="R99" s="33">
        <v>1870839.1037000001</v>
      </c>
      <c r="S99" s="33">
        <v>1076329.0288</v>
      </c>
      <c r="T99" s="33">
        <v>1108563.2248</v>
      </c>
      <c r="U99" s="33">
        <v>1114074.4402999999</v>
      </c>
      <c r="V99" s="33">
        <v>1092773.4421999999</v>
      </c>
    </row>
    <row r="100" spans="1:22" x14ac:dyDescent="0.25">
      <c r="A100" s="33" t="str">
        <f t="shared" si="12"/>
        <v>128820 KS EquityBS_ST_PORTION_OF_LT_DEBT</v>
      </c>
      <c r="B100" s="33" t="s">
        <v>94</v>
      </c>
      <c r="C100" s="33" t="s">
        <v>298</v>
      </c>
      <c r="D100" s="33" t="s">
        <v>286</v>
      </c>
      <c r="E100" s="33">
        <v>0</v>
      </c>
      <c r="F100" s="33">
        <v>0</v>
      </c>
      <c r="G100" s="33">
        <v>0</v>
      </c>
      <c r="H100" s="33">
        <v>0</v>
      </c>
      <c r="I100" s="33">
        <v>0</v>
      </c>
      <c r="J100" s="33">
        <v>0</v>
      </c>
      <c r="K100" s="33">
        <v>0</v>
      </c>
      <c r="L100" s="33">
        <v>0</v>
      </c>
      <c r="M100" s="33">
        <v>0</v>
      </c>
      <c r="N100" s="33">
        <v>0</v>
      </c>
      <c r="O100" s="33">
        <v>0</v>
      </c>
      <c r="P100" s="33">
        <v>0</v>
      </c>
      <c r="Q100" s="33">
        <v>216467.81200000001</v>
      </c>
      <c r="R100" s="33">
        <v>854783.20200000005</v>
      </c>
      <c r="S100" s="33">
        <v>72376.032000000007</v>
      </c>
      <c r="T100" s="33">
        <v>344765.14299999998</v>
      </c>
      <c r="U100" s="33">
        <v>137310.42499999999</v>
      </c>
      <c r="V100" s="33">
        <v>0</v>
      </c>
    </row>
    <row r="101" spans="1:22" x14ac:dyDescent="0.25">
      <c r="A101" s="33" t="str">
        <f t="shared" si="12"/>
        <v>128820 KS EquityIS_INT_EXPENSE</v>
      </c>
      <c r="B101" s="33" t="s">
        <v>94</v>
      </c>
      <c r="C101" s="33" t="s">
        <v>299</v>
      </c>
      <c r="D101" s="33" t="s">
        <v>274</v>
      </c>
      <c r="E101" s="33">
        <v>0</v>
      </c>
      <c r="F101" s="33">
        <v>0</v>
      </c>
      <c r="G101" s="33">
        <v>0</v>
      </c>
      <c r="H101" s="33">
        <v>0</v>
      </c>
      <c r="I101" s="33">
        <v>0</v>
      </c>
      <c r="J101" s="33">
        <v>0</v>
      </c>
      <c r="K101" s="33">
        <v>0</v>
      </c>
      <c r="L101" s="33">
        <v>0</v>
      </c>
      <c r="M101" s="33">
        <v>0</v>
      </c>
      <c r="N101" s="33">
        <v>0</v>
      </c>
      <c r="O101" s="33">
        <v>68399.866999999998</v>
      </c>
      <c r="P101" s="33">
        <v>71071.553</v>
      </c>
      <c r="Q101" s="33">
        <v>95618.137000000002</v>
      </c>
      <c r="R101" s="33">
        <v>93819.596999999994</v>
      </c>
      <c r="S101" s="33">
        <v>73102.047999999995</v>
      </c>
      <c r="T101" s="33">
        <v>61535.726000000002</v>
      </c>
      <c r="U101" s="33">
        <v>35249.173000000003</v>
      </c>
      <c r="V101" s="33">
        <v>20385.204000000002</v>
      </c>
    </row>
    <row r="102" spans="1:22" x14ac:dyDescent="0.25">
      <c r="A102" s="33" t="str">
        <f t="shared" si="12"/>
        <v>128820 KS EquityIS_INT_EXPENSES</v>
      </c>
      <c r="B102" s="33" t="s">
        <v>94</v>
      </c>
      <c r="C102" s="33" t="s">
        <v>304</v>
      </c>
      <c r="D102" s="33" t="s">
        <v>292</v>
      </c>
      <c r="E102" s="33">
        <v>0</v>
      </c>
      <c r="F102" s="33">
        <v>0</v>
      </c>
      <c r="G102" s="33">
        <v>0</v>
      </c>
      <c r="H102" s="33">
        <v>0</v>
      </c>
      <c r="I102" s="33">
        <v>0</v>
      </c>
      <c r="J102" s="33">
        <v>0</v>
      </c>
      <c r="K102" s="33">
        <v>0</v>
      </c>
      <c r="L102" s="33">
        <v>0</v>
      </c>
      <c r="M102" s="33">
        <v>0</v>
      </c>
      <c r="N102" s="33">
        <v>0</v>
      </c>
      <c r="O102" s="33">
        <v>0</v>
      </c>
      <c r="P102" s="33">
        <v>0</v>
      </c>
      <c r="Q102" s="33">
        <v>0</v>
      </c>
      <c r="R102" s="33">
        <v>0</v>
      </c>
      <c r="S102" s="33">
        <v>0</v>
      </c>
      <c r="T102" s="33">
        <v>0</v>
      </c>
      <c r="U102" s="33">
        <v>0</v>
      </c>
      <c r="V102" s="33">
        <v>0</v>
      </c>
    </row>
    <row r="103" spans="1:22" x14ac:dyDescent="0.25">
      <c r="A103" s="33" t="str">
        <f t="shared" si="12"/>
        <v>128820 KS EquityIS_STATUTORY_TAX_RATE</v>
      </c>
      <c r="B103" s="33" t="s">
        <v>94</v>
      </c>
      <c r="C103" s="33" t="s">
        <v>300</v>
      </c>
      <c r="D103" s="33" t="s">
        <v>287</v>
      </c>
      <c r="E103" s="33">
        <v>0</v>
      </c>
      <c r="F103" s="33">
        <v>0</v>
      </c>
      <c r="G103" s="33">
        <v>0</v>
      </c>
      <c r="H103" s="33">
        <v>0</v>
      </c>
      <c r="I103" s="33">
        <v>0</v>
      </c>
      <c r="J103" s="33">
        <v>0</v>
      </c>
      <c r="K103" s="33">
        <v>0</v>
      </c>
      <c r="L103" s="33">
        <v>0</v>
      </c>
      <c r="M103" s="33">
        <v>0</v>
      </c>
      <c r="N103" s="33">
        <v>0</v>
      </c>
      <c r="O103" s="33">
        <v>0.24199999999999999</v>
      </c>
      <c r="P103" s="33">
        <v>0.24199999999999999</v>
      </c>
      <c r="Q103" s="33">
        <v>0.24199999999999999</v>
      </c>
      <c r="R103" s="33">
        <v>0.1</v>
      </c>
      <c r="S103" s="33">
        <v>0.1</v>
      </c>
      <c r="T103" s="33">
        <v>0.1</v>
      </c>
      <c r="U103" s="33">
        <v>0.22</v>
      </c>
      <c r="V103" s="33">
        <v>0.2</v>
      </c>
    </row>
    <row r="104" spans="1:22" x14ac:dyDescent="0.25">
      <c r="A104" s="33" t="str">
        <f t="shared" si="12"/>
        <v>128820 KS EquityBS_CUR_LIAB</v>
      </c>
      <c r="B104" s="33" t="s">
        <v>94</v>
      </c>
      <c r="C104" s="33" t="s">
        <v>269</v>
      </c>
      <c r="D104" s="33" t="s">
        <v>275</v>
      </c>
      <c r="E104" s="33">
        <v>0</v>
      </c>
      <c r="F104" s="33">
        <v>0</v>
      </c>
      <c r="G104" s="33">
        <v>0</v>
      </c>
      <c r="H104" s="33">
        <v>0</v>
      </c>
      <c r="I104" s="33">
        <v>0</v>
      </c>
      <c r="J104" s="33">
        <v>0</v>
      </c>
      <c r="K104" s="33">
        <v>0</v>
      </c>
      <c r="L104" s="33">
        <v>0</v>
      </c>
      <c r="M104" s="33">
        <v>0</v>
      </c>
      <c r="N104" s="33">
        <v>0</v>
      </c>
      <c r="O104" s="33">
        <v>1007541.8297</v>
      </c>
      <c r="P104" s="33">
        <v>1094286.5839</v>
      </c>
      <c r="Q104" s="33">
        <v>730224.32550000004</v>
      </c>
      <c r="R104" s="33">
        <v>1590213.2971999999</v>
      </c>
      <c r="S104" s="33">
        <v>571441.20849999995</v>
      </c>
      <c r="T104" s="33">
        <v>775717.17429999996</v>
      </c>
      <c r="U104" s="33">
        <v>574332.21909999999</v>
      </c>
      <c r="V104" s="33">
        <v>334245.0526</v>
      </c>
    </row>
    <row r="105" spans="1:22" x14ac:dyDescent="0.25">
      <c r="A105" s="33" t="str">
        <f t="shared" si="12"/>
        <v>128820 KS EquityBS_GOODWILL</v>
      </c>
      <c r="B105" s="33" t="s">
        <v>94</v>
      </c>
      <c r="C105" s="33" t="s">
        <v>279</v>
      </c>
      <c r="D105" s="33" t="s">
        <v>280</v>
      </c>
      <c r="E105" s="33">
        <v>0</v>
      </c>
      <c r="F105" s="33">
        <v>0</v>
      </c>
      <c r="G105" s="33">
        <v>0</v>
      </c>
      <c r="H105" s="33">
        <v>0</v>
      </c>
      <c r="I105" s="33">
        <v>0</v>
      </c>
      <c r="J105" s="33">
        <v>0</v>
      </c>
      <c r="K105" s="33">
        <v>0</v>
      </c>
      <c r="L105" s="33">
        <v>0</v>
      </c>
      <c r="M105" s="33">
        <v>0</v>
      </c>
      <c r="N105" s="33">
        <v>0</v>
      </c>
      <c r="O105" s="33">
        <v>0</v>
      </c>
      <c r="P105" s="33">
        <v>0</v>
      </c>
      <c r="Q105" s="33">
        <v>0</v>
      </c>
      <c r="R105" s="33">
        <v>0</v>
      </c>
      <c r="S105" s="33">
        <v>0</v>
      </c>
      <c r="T105" s="33">
        <v>0</v>
      </c>
      <c r="U105" s="33">
        <v>0</v>
      </c>
      <c r="V105" s="33">
        <v>0</v>
      </c>
    </row>
    <row r="106" spans="1:22" x14ac:dyDescent="0.25">
      <c r="A106" s="33" t="str">
        <f t="shared" si="12"/>
        <v>128820 KS EquityNET_INCOME</v>
      </c>
      <c r="B106" s="33" t="s">
        <v>94</v>
      </c>
      <c r="C106" s="33" t="s">
        <v>305</v>
      </c>
      <c r="D106" s="33" t="s">
        <v>273</v>
      </c>
      <c r="E106" s="33">
        <v>0</v>
      </c>
      <c r="F106" s="33">
        <v>0</v>
      </c>
      <c r="G106" s="33">
        <v>0</v>
      </c>
      <c r="H106" s="33">
        <v>0</v>
      </c>
      <c r="I106" s="33">
        <v>0</v>
      </c>
      <c r="J106" s="33">
        <v>0</v>
      </c>
      <c r="K106" s="33">
        <v>0</v>
      </c>
      <c r="L106" s="33">
        <v>0</v>
      </c>
      <c r="M106" s="33">
        <v>0</v>
      </c>
      <c r="N106" s="33">
        <v>0</v>
      </c>
      <c r="O106" s="33">
        <v>-58825.776299999998</v>
      </c>
      <c r="P106" s="33">
        <v>-124909.2172</v>
      </c>
      <c r="Q106" s="33">
        <v>-304447.79100000003</v>
      </c>
      <c r="R106" s="33">
        <v>-412047.11959999998</v>
      </c>
      <c r="S106" s="33">
        <v>-125923.6969</v>
      </c>
      <c r="T106" s="33">
        <v>-100693.70729999999</v>
      </c>
      <c r="U106" s="33">
        <v>230571.37659999999</v>
      </c>
      <c r="V106" s="33">
        <v>-8959.8955999999998</v>
      </c>
    </row>
    <row r="107" spans="1:22" x14ac:dyDescent="0.25">
      <c r="A107" s="33" t="str">
        <f t="shared" si="12"/>
        <v>128820 KS EquityIS_INT_INC</v>
      </c>
      <c r="B107" s="33" t="s">
        <v>94</v>
      </c>
      <c r="C107" s="33" t="s">
        <v>301</v>
      </c>
      <c r="D107" s="33" t="s">
        <v>302</v>
      </c>
      <c r="E107" s="33">
        <v>0</v>
      </c>
      <c r="F107" s="33">
        <v>0</v>
      </c>
      <c r="G107" s="33">
        <v>0</v>
      </c>
      <c r="H107" s="33">
        <v>0</v>
      </c>
      <c r="I107" s="33">
        <v>0</v>
      </c>
      <c r="J107" s="33">
        <v>0</v>
      </c>
      <c r="K107" s="33">
        <v>0</v>
      </c>
      <c r="L107" s="33">
        <v>0</v>
      </c>
      <c r="M107" s="33">
        <v>0</v>
      </c>
      <c r="N107" s="33">
        <v>0</v>
      </c>
      <c r="O107" s="33">
        <v>10787.393</v>
      </c>
      <c r="P107" s="33">
        <v>10198.689</v>
      </c>
      <c r="Q107" s="33">
        <v>7091.8220000000001</v>
      </c>
      <c r="R107" s="33">
        <v>2214.5030000000002</v>
      </c>
      <c r="S107" s="33">
        <v>1911.9839999999999</v>
      </c>
      <c r="T107" s="33">
        <v>548.84</v>
      </c>
      <c r="U107" s="33">
        <v>718.59799999999996</v>
      </c>
      <c r="V107" s="33">
        <v>681.37199999999996</v>
      </c>
    </row>
    <row r="108" spans="1:22" x14ac:dyDescent="0.25">
      <c r="A108" s="33" t="str">
        <f t="shared" si="12"/>
        <v>128820 KS EquityCapital Employed</v>
      </c>
      <c r="B108" s="33" t="s">
        <v>94</v>
      </c>
      <c r="C108" s="33" t="s">
        <v>277</v>
      </c>
      <c r="D108" s="33" t="s">
        <v>277</v>
      </c>
      <c r="E108" s="33">
        <f t="shared" ref="E108:V108" si="19">E99-E104-E105+E97+E100</f>
        <v>0</v>
      </c>
      <c r="F108" s="33">
        <f t="shared" si="19"/>
        <v>0</v>
      </c>
      <c r="G108" s="33">
        <f t="shared" si="19"/>
        <v>0</v>
      </c>
      <c r="H108" s="33">
        <f t="shared" si="19"/>
        <v>0</v>
      </c>
      <c r="I108" s="33">
        <f t="shared" si="19"/>
        <v>0</v>
      </c>
      <c r="J108" s="33">
        <f t="shared" si="19"/>
        <v>0</v>
      </c>
      <c r="K108" s="33">
        <f t="shared" si="19"/>
        <v>0</v>
      </c>
      <c r="L108" s="33">
        <f t="shared" si="19"/>
        <v>0</v>
      </c>
      <c r="M108" s="33">
        <f t="shared" si="19"/>
        <v>0</v>
      </c>
      <c r="N108" s="33">
        <f t="shared" si="19"/>
        <v>0</v>
      </c>
      <c r="O108" s="33">
        <f t="shared" si="19"/>
        <v>1414497.5738999997</v>
      </c>
      <c r="P108" s="33">
        <f t="shared" si="19"/>
        <v>1573832.9172999999</v>
      </c>
      <c r="Q108" s="33">
        <f t="shared" si="19"/>
        <v>1734061.7986000001</v>
      </c>
      <c r="R108" s="33">
        <f t="shared" si="19"/>
        <v>1135409.0085000002</v>
      </c>
      <c r="S108" s="33">
        <f t="shared" si="19"/>
        <v>577263.85230000003</v>
      </c>
      <c r="T108" s="33">
        <f t="shared" si="19"/>
        <v>677611.19350000005</v>
      </c>
      <c r="U108" s="33">
        <f t="shared" si="19"/>
        <v>824459.57319999998</v>
      </c>
      <c r="V108" s="33">
        <f t="shared" si="19"/>
        <v>938586.33459999994</v>
      </c>
    </row>
    <row r="109" spans="1:22" x14ac:dyDescent="0.25">
      <c r="A109" s="33" t="str">
        <f t="shared" si="12"/>
        <v>128820 KS EquityNPAT + IS after tax</v>
      </c>
      <c r="B109" s="33" t="s">
        <v>94</v>
      </c>
      <c r="C109" s="33" t="s">
        <v>291</v>
      </c>
      <c r="D109" s="33" t="s">
        <v>291</v>
      </c>
      <c r="E109" s="33">
        <f>E106+((1-E103)*(E101-E107))</f>
        <v>0</v>
      </c>
      <c r="F109" s="33">
        <f t="shared" ref="F109:V109" si="20">F106+((1-F103)*(F101-F107))</f>
        <v>0</v>
      </c>
      <c r="G109" s="33">
        <f t="shared" si="20"/>
        <v>0</v>
      </c>
      <c r="H109" s="33">
        <f t="shared" si="20"/>
        <v>0</v>
      </c>
      <c r="I109" s="33">
        <f t="shared" si="20"/>
        <v>0</v>
      </c>
      <c r="J109" s="33">
        <f t="shared" si="20"/>
        <v>0</v>
      </c>
      <c r="K109" s="33">
        <f t="shared" si="20"/>
        <v>0</v>
      </c>
      <c r="L109" s="33">
        <f t="shared" si="20"/>
        <v>0</v>
      </c>
      <c r="M109" s="33">
        <f t="shared" si="20"/>
        <v>0</v>
      </c>
      <c r="N109" s="33">
        <f t="shared" si="20"/>
        <v>0</v>
      </c>
      <c r="O109" s="33">
        <f t="shared" si="20"/>
        <v>-15155.521007999996</v>
      </c>
      <c r="P109" s="33">
        <f t="shared" si="20"/>
        <v>-78767.586287999991</v>
      </c>
      <c r="Q109" s="33">
        <f t="shared" si="20"/>
        <v>-237344.84423000002</v>
      </c>
      <c r="R109" s="33">
        <f t="shared" si="20"/>
        <v>-329602.53499999997</v>
      </c>
      <c r="S109" s="33">
        <f t="shared" si="20"/>
        <v>-61852.639299999995</v>
      </c>
      <c r="T109" s="33">
        <f t="shared" si="20"/>
        <v>-45805.50989999999</v>
      </c>
      <c r="U109" s="33">
        <f t="shared" si="20"/>
        <v>257505.22509999998</v>
      </c>
      <c r="V109" s="33">
        <f t="shared" si="20"/>
        <v>6803.1700000000019</v>
      </c>
    </row>
    <row r="110" spans="1:22" x14ac:dyDescent="0.25">
      <c r="A110" s="33" t="str">
        <f t="shared" si="12"/>
        <v>RDSA LN EquityPRETAX_INC</v>
      </c>
      <c r="B110" s="33" t="s">
        <v>96</v>
      </c>
      <c r="C110" s="33" t="s">
        <v>295</v>
      </c>
      <c r="D110" s="33" t="s">
        <v>290</v>
      </c>
      <c r="E110" s="33">
        <v>13064.6396</v>
      </c>
      <c r="F110" s="33">
        <v>17697</v>
      </c>
      <c r="G110" s="33">
        <v>21735</v>
      </c>
      <c r="H110" s="33">
        <v>32385</v>
      </c>
      <c r="I110" s="33">
        <v>44567</v>
      </c>
      <c r="J110" s="33">
        <v>44628</v>
      </c>
      <c r="K110" s="33">
        <v>50576</v>
      </c>
      <c r="L110" s="33">
        <v>50820</v>
      </c>
      <c r="M110" s="33">
        <v>21020</v>
      </c>
      <c r="N110" s="33">
        <v>35344</v>
      </c>
      <c r="O110" s="33">
        <v>55660</v>
      </c>
      <c r="P110" s="33">
        <v>50512</v>
      </c>
      <c r="Q110" s="33">
        <v>33592</v>
      </c>
      <c r="R110" s="33">
        <v>28314</v>
      </c>
      <c r="S110" s="33">
        <v>2047</v>
      </c>
      <c r="T110" s="33">
        <v>5606</v>
      </c>
      <c r="U110" s="33">
        <v>18130</v>
      </c>
      <c r="V110" s="33">
        <v>35621</v>
      </c>
    </row>
    <row r="111" spans="1:22" x14ac:dyDescent="0.25">
      <c r="A111" s="33" t="str">
        <f t="shared" si="12"/>
        <v>RDSA LN EquityIS_EBIT</v>
      </c>
      <c r="B111" s="33" t="s">
        <v>96</v>
      </c>
      <c r="C111" s="33" t="s">
        <v>296</v>
      </c>
      <c r="D111" s="33" t="s">
        <v>289</v>
      </c>
      <c r="E111" s="33">
        <v>0</v>
      </c>
      <c r="F111" s="33">
        <v>0</v>
      </c>
      <c r="G111" s="33">
        <v>0</v>
      </c>
      <c r="H111" s="33">
        <v>0</v>
      </c>
      <c r="I111" s="33">
        <v>0</v>
      </c>
      <c r="J111" s="33">
        <v>0</v>
      </c>
      <c r="K111" s="33">
        <v>0</v>
      </c>
      <c r="L111" s="33">
        <v>0</v>
      </c>
      <c r="M111" s="33">
        <v>14621</v>
      </c>
      <c r="N111" s="33">
        <v>26244</v>
      </c>
      <c r="O111" s="33">
        <v>42715</v>
      </c>
      <c r="P111" s="33">
        <v>37722</v>
      </c>
      <c r="Q111" s="33">
        <v>26870</v>
      </c>
      <c r="R111" s="33">
        <v>19879</v>
      </c>
      <c r="S111" s="33">
        <v>-3261</v>
      </c>
      <c r="T111" s="33">
        <v>2367</v>
      </c>
      <c r="U111" s="33">
        <v>15481</v>
      </c>
      <c r="V111" s="33">
        <v>31189</v>
      </c>
    </row>
    <row r="112" spans="1:22" x14ac:dyDescent="0.25">
      <c r="A112" s="33" t="str">
        <f t="shared" si="12"/>
        <v>RDSA LN EquityBS_ST_DEBT</v>
      </c>
      <c r="B112" s="33" t="s">
        <v>96</v>
      </c>
      <c r="C112" s="33" t="s">
        <v>297</v>
      </c>
      <c r="D112" s="33" t="s">
        <v>285</v>
      </c>
      <c r="E112" s="33">
        <v>0</v>
      </c>
      <c r="F112" s="33">
        <v>0</v>
      </c>
      <c r="G112" s="33">
        <v>0</v>
      </c>
      <c r="H112" s="33">
        <v>0</v>
      </c>
      <c r="I112" s="33">
        <v>0</v>
      </c>
      <c r="J112" s="33">
        <v>0</v>
      </c>
      <c r="K112" s="33">
        <v>0</v>
      </c>
      <c r="L112" s="33">
        <v>0</v>
      </c>
      <c r="M112" s="33">
        <v>1490</v>
      </c>
      <c r="N112" s="33">
        <v>5898</v>
      </c>
      <c r="O112" s="33">
        <v>2262</v>
      </c>
      <c r="P112" s="33">
        <v>1798</v>
      </c>
      <c r="Q112" s="33">
        <v>5042</v>
      </c>
      <c r="R112" s="33">
        <v>1590</v>
      </c>
      <c r="S112" s="33">
        <v>899</v>
      </c>
      <c r="T112" s="33">
        <v>1787</v>
      </c>
      <c r="U112" s="33">
        <v>1211</v>
      </c>
      <c r="V112" s="33">
        <v>693</v>
      </c>
    </row>
    <row r="113" spans="1:22" x14ac:dyDescent="0.25">
      <c r="A113" s="33" t="str">
        <f t="shared" si="12"/>
        <v>RDSA LN EquityIS_FINANCE_COST</v>
      </c>
      <c r="B113" s="33" t="s">
        <v>96</v>
      </c>
      <c r="C113" s="33" t="s">
        <v>303</v>
      </c>
      <c r="D113" s="33" t="s">
        <v>284</v>
      </c>
      <c r="E113" s="33">
        <v>0</v>
      </c>
      <c r="F113" s="33">
        <v>0</v>
      </c>
      <c r="G113" s="33">
        <v>0</v>
      </c>
      <c r="H113" s="33">
        <v>0</v>
      </c>
      <c r="I113" s="33">
        <v>0</v>
      </c>
      <c r="J113" s="33">
        <v>0</v>
      </c>
      <c r="K113" s="33">
        <v>0</v>
      </c>
      <c r="L113" s="33">
        <v>0</v>
      </c>
      <c r="M113" s="33">
        <v>0</v>
      </c>
      <c r="N113" s="33">
        <v>0</v>
      </c>
      <c r="O113" s="33">
        <v>0</v>
      </c>
      <c r="P113" s="33">
        <v>0</v>
      </c>
      <c r="Q113" s="33">
        <v>1642</v>
      </c>
      <c r="R113" s="33">
        <v>1804</v>
      </c>
      <c r="S113" s="33">
        <v>1888</v>
      </c>
      <c r="T113" s="33">
        <v>3203</v>
      </c>
      <c r="U113" s="33">
        <v>4042</v>
      </c>
      <c r="V113" s="33">
        <v>3745</v>
      </c>
    </row>
    <row r="114" spans="1:22" x14ac:dyDescent="0.25">
      <c r="A114" s="33" t="str">
        <f t="shared" si="12"/>
        <v>RDSA LN EquityBS_TOT_ASSET</v>
      </c>
      <c r="B114" s="33" t="s">
        <v>96</v>
      </c>
      <c r="C114" s="33" t="s">
        <v>278</v>
      </c>
      <c r="D114" s="33" t="s">
        <v>276</v>
      </c>
      <c r="E114" s="33">
        <v>76704.023400000005</v>
      </c>
      <c r="F114" s="33">
        <v>153458</v>
      </c>
      <c r="G114" s="33">
        <v>169557</v>
      </c>
      <c r="H114" s="33">
        <v>192811</v>
      </c>
      <c r="I114" s="33">
        <v>219516</v>
      </c>
      <c r="J114" s="33">
        <v>235276</v>
      </c>
      <c r="K114" s="33">
        <v>269470</v>
      </c>
      <c r="L114" s="33">
        <v>282401</v>
      </c>
      <c r="M114" s="33">
        <v>292181</v>
      </c>
      <c r="N114" s="33">
        <v>322560</v>
      </c>
      <c r="O114" s="33">
        <v>345257</v>
      </c>
      <c r="P114" s="33">
        <v>350294</v>
      </c>
      <c r="Q114" s="33">
        <v>357512</v>
      </c>
      <c r="R114" s="33">
        <v>353116</v>
      </c>
      <c r="S114" s="33">
        <v>340157</v>
      </c>
      <c r="T114" s="33">
        <v>411275</v>
      </c>
      <c r="U114" s="33">
        <v>407097</v>
      </c>
      <c r="V114" s="33">
        <v>399194</v>
      </c>
    </row>
    <row r="115" spans="1:22" x14ac:dyDescent="0.25">
      <c r="A115" s="33" t="str">
        <f t="shared" si="12"/>
        <v>RDSA LN EquityBS_ST_PORTION_OF_LT_DEBT</v>
      </c>
      <c r="B115" s="33" t="s">
        <v>96</v>
      </c>
      <c r="C115" s="33" t="s">
        <v>298</v>
      </c>
      <c r="D115" s="33" t="s">
        <v>286</v>
      </c>
      <c r="E115" s="33">
        <v>2742.4009000000001</v>
      </c>
      <c r="F115" s="33">
        <v>65</v>
      </c>
      <c r="G115" s="33">
        <v>1983</v>
      </c>
      <c r="H115" s="33">
        <v>1344</v>
      </c>
      <c r="I115" s="33">
        <v>1616</v>
      </c>
      <c r="J115" s="33">
        <v>2487</v>
      </c>
      <c r="K115" s="33">
        <v>6120</v>
      </c>
      <c r="L115" s="33">
        <v>1618</v>
      </c>
      <c r="M115" s="33">
        <v>2681</v>
      </c>
      <c r="N115" s="33">
        <v>4053</v>
      </c>
      <c r="O115" s="33">
        <v>4450</v>
      </c>
      <c r="P115" s="33">
        <v>6035</v>
      </c>
      <c r="Q115" s="33">
        <v>3302</v>
      </c>
      <c r="R115" s="33">
        <v>5618</v>
      </c>
      <c r="S115" s="33">
        <v>4631</v>
      </c>
      <c r="T115" s="33">
        <v>7697</v>
      </c>
      <c r="U115" s="33">
        <v>10584</v>
      </c>
      <c r="V115" s="33">
        <v>9441</v>
      </c>
    </row>
    <row r="116" spans="1:22" x14ac:dyDescent="0.25">
      <c r="A116" s="33" t="str">
        <f t="shared" si="12"/>
        <v>RDSA LN EquityIS_INT_EXPENSE</v>
      </c>
      <c r="B116" s="33" t="s">
        <v>96</v>
      </c>
      <c r="C116" s="33" t="s">
        <v>299</v>
      </c>
      <c r="D116" s="33" t="s">
        <v>274</v>
      </c>
      <c r="E116" s="33">
        <v>437.40899999999999</v>
      </c>
      <c r="F116" s="33">
        <v>1364</v>
      </c>
      <c r="G116" s="33">
        <v>1324</v>
      </c>
      <c r="H116" s="33">
        <v>1214</v>
      </c>
      <c r="I116" s="33">
        <v>1068</v>
      </c>
      <c r="J116" s="33">
        <v>1149</v>
      </c>
      <c r="K116" s="33">
        <v>1108</v>
      </c>
      <c r="L116" s="33">
        <v>1181</v>
      </c>
      <c r="M116" s="33">
        <v>542</v>
      </c>
      <c r="N116" s="33">
        <v>996</v>
      </c>
      <c r="O116" s="33">
        <v>618</v>
      </c>
      <c r="P116" s="33">
        <v>684</v>
      </c>
      <c r="Q116" s="33">
        <v>568</v>
      </c>
      <c r="R116" s="33">
        <v>760</v>
      </c>
      <c r="S116" s="33">
        <v>993</v>
      </c>
      <c r="T116" s="33">
        <v>2007</v>
      </c>
      <c r="U116" s="33">
        <v>2826</v>
      </c>
      <c r="V116" s="33">
        <v>2674</v>
      </c>
    </row>
    <row r="117" spans="1:22" x14ac:dyDescent="0.25">
      <c r="A117" s="33" t="str">
        <f t="shared" si="12"/>
        <v>RDSA LN EquityIS_INT_EXPENSES</v>
      </c>
      <c r="B117" s="33" t="s">
        <v>96</v>
      </c>
      <c r="C117" s="33" t="s">
        <v>304</v>
      </c>
      <c r="D117" s="33" t="s">
        <v>292</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row>
    <row r="118" spans="1:22" x14ac:dyDescent="0.25">
      <c r="A118" s="33" t="str">
        <f t="shared" si="12"/>
        <v>RDSA LN EquityIS_STATUTORY_TAX_RATE</v>
      </c>
      <c r="B118" s="33" t="s">
        <v>96</v>
      </c>
      <c r="C118" s="33" t="s">
        <v>300</v>
      </c>
      <c r="D118" s="33" t="s">
        <v>287</v>
      </c>
      <c r="E118" s="33">
        <v>0</v>
      </c>
      <c r="F118" s="33">
        <v>0</v>
      </c>
      <c r="G118" s="33">
        <v>0</v>
      </c>
      <c r="H118" s="33">
        <v>0</v>
      </c>
      <c r="I118" s="33">
        <v>0</v>
      </c>
      <c r="J118" s="33">
        <v>0</v>
      </c>
      <c r="K118" s="33">
        <v>0.48</v>
      </c>
      <c r="L118" s="33">
        <v>0.54600000000000004</v>
      </c>
      <c r="M118" s="33">
        <v>0.6</v>
      </c>
      <c r="N118" s="33">
        <v>0.55300000000000005</v>
      </c>
      <c r="O118" s="33">
        <v>0.54500000000000004</v>
      </c>
      <c r="P118" s="33">
        <v>0.57199999999999995</v>
      </c>
      <c r="Q118" s="33">
        <v>0.626</v>
      </c>
      <c r="R118" s="33">
        <v>0.505</v>
      </c>
      <c r="S118" s="33">
        <v>-0.63</v>
      </c>
      <c r="T118" s="33">
        <v>-0.17</v>
      </c>
      <c r="U118" s="33">
        <v>0.17</v>
      </c>
      <c r="V118" s="33">
        <v>0.25</v>
      </c>
    </row>
    <row r="119" spans="1:22" x14ac:dyDescent="0.25">
      <c r="A119" s="33" t="str">
        <f t="shared" si="12"/>
        <v>RDSA LN EquityBS_CUR_LIAB</v>
      </c>
      <c r="B119" s="33" t="s">
        <v>96</v>
      </c>
      <c r="C119" s="33" t="s">
        <v>269</v>
      </c>
      <c r="D119" s="33" t="s">
        <v>275</v>
      </c>
      <c r="E119" s="33">
        <v>23014.029299999998</v>
      </c>
      <c r="F119" s="33">
        <v>55201</v>
      </c>
      <c r="G119" s="33">
        <v>54424</v>
      </c>
      <c r="H119" s="33">
        <v>60664</v>
      </c>
      <c r="I119" s="33">
        <v>84964</v>
      </c>
      <c r="J119" s="33">
        <v>76748</v>
      </c>
      <c r="K119" s="33">
        <v>94384</v>
      </c>
      <c r="L119" s="33">
        <v>105529</v>
      </c>
      <c r="M119" s="33">
        <v>84789</v>
      </c>
      <c r="N119" s="33">
        <v>100552</v>
      </c>
      <c r="O119" s="33">
        <v>102659</v>
      </c>
      <c r="P119" s="33">
        <v>96979</v>
      </c>
      <c r="Q119" s="33">
        <v>93258</v>
      </c>
      <c r="R119" s="33">
        <v>86212</v>
      </c>
      <c r="S119" s="33">
        <v>70948</v>
      </c>
      <c r="T119" s="33">
        <v>73825</v>
      </c>
      <c r="U119" s="33">
        <v>79767</v>
      </c>
      <c r="V119" s="33">
        <v>77813</v>
      </c>
    </row>
    <row r="120" spans="1:22" x14ac:dyDescent="0.25">
      <c r="A120" s="33" t="str">
        <f t="shared" si="12"/>
        <v>RDSA LN EquityBS_GOODWILL</v>
      </c>
      <c r="B120" s="33" t="s">
        <v>96</v>
      </c>
      <c r="C120" s="33" t="s">
        <v>279</v>
      </c>
      <c r="D120" s="33" t="s">
        <v>280</v>
      </c>
      <c r="E120" s="33">
        <v>0</v>
      </c>
      <c r="F120" s="33">
        <v>2324</v>
      </c>
      <c r="G120" s="33">
        <v>2675</v>
      </c>
      <c r="H120" s="33">
        <v>2691</v>
      </c>
      <c r="I120" s="33">
        <v>2684</v>
      </c>
      <c r="J120" s="33">
        <v>2933</v>
      </c>
      <c r="K120" s="33">
        <v>3163</v>
      </c>
      <c r="L120" s="33">
        <v>2982</v>
      </c>
      <c r="M120" s="33">
        <v>3140</v>
      </c>
      <c r="N120" s="33">
        <v>2990</v>
      </c>
      <c r="O120" s="33">
        <v>2620</v>
      </c>
      <c r="P120" s="33">
        <v>2615</v>
      </c>
      <c r="Q120" s="33">
        <v>2563</v>
      </c>
      <c r="R120" s="33">
        <v>2396</v>
      </c>
      <c r="S120" s="33">
        <v>2010</v>
      </c>
      <c r="T120" s="33">
        <v>12987</v>
      </c>
      <c r="U120" s="33">
        <v>13662</v>
      </c>
      <c r="V120" s="33">
        <v>13716</v>
      </c>
    </row>
    <row r="121" spans="1:22" x14ac:dyDescent="0.25">
      <c r="A121" s="33" t="str">
        <f t="shared" si="12"/>
        <v>RDSA LN EquityNET_INCOME</v>
      </c>
      <c r="B121" s="33" t="s">
        <v>96</v>
      </c>
      <c r="C121" s="33" t="s">
        <v>305</v>
      </c>
      <c r="D121" s="33" t="s">
        <v>273</v>
      </c>
      <c r="E121" s="33">
        <v>7534.5420000000004</v>
      </c>
      <c r="F121" s="33">
        <v>9722</v>
      </c>
      <c r="G121" s="33">
        <v>12313</v>
      </c>
      <c r="H121" s="33">
        <v>18183</v>
      </c>
      <c r="I121" s="33">
        <v>25311</v>
      </c>
      <c r="J121" s="33">
        <v>25442</v>
      </c>
      <c r="K121" s="33">
        <v>31331</v>
      </c>
      <c r="L121" s="33">
        <v>26277</v>
      </c>
      <c r="M121" s="33">
        <v>12518</v>
      </c>
      <c r="N121" s="33">
        <v>20127</v>
      </c>
      <c r="O121" s="33">
        <v>30918</v>
      </c>
      <c r="P121" s="33">
        <v>26712</v>
      </c>
      <c r="Q121" s="33">
        <v>16371</v>
      </c>
      <c r="R121" s="33">
        <v>14874</v>
      </c>
      <c r="S121" s="33">
        <v>1939</v>
      </c>
      <c r="T121" s="33">
        <v>4575</v>
      </c>
      <c r="U121" s="33">
        <v>12977</v>
      </c>
      <c r="V121" s="33">
        <v>23352</v>
      </c>
    </row>
    <row r="122" spans="1:22" x14ac:dyDescent="0.25">
      <c r="A122" s="33" t="str">
        <f t="shared" ref="A122" si="21">B122&amp;D122</f>
        <v>RDSA LN EquityIS_INT_INC</v>
      </c>
      <c r="B122" s="33" t="s">
        <v>96</v>
      </c>
      <c r="C122" s="33" t="s">
        <v>301</v>
      </c>
      <c r="D122" s="33" t="s">
        <v>302</v>
      </c>
      <c r="E122" s="33">
        <v>760.74130000000002</v>
      </c>
      <c r="F122" s="33">
        <v>491</v>
      </c>
      <c r="G122" s="33">
        <v>325</v>
      </c>
      <c r="H122" s="33">
        <v>432</v>
      </c>
      <c r="I122" s="33">
        <v>863</v>
      </c>
      <c r="J122" s="33">
        <v>997</v>
      </c>
      <c r="K122" s="33">
        <v>2698</v>
      </c>
      <c r="L122" s="33">
        <v>1012</v>
      </c>
      <c r="M122" s="33">
        <v>384</v>
      </c>
      <c r="N122" s="33">
        <v>153</v>
      </c>
      <c r="O122" s="33">
        <v>209</v>
      </c>
      <c r="P122" s="33">
        <v>214</v>
      </c>
      <c r="Q122" s="33">
        <v>194</v>
      </c>
      <c r="R122" s="33">
        <v>206</v>
      </c>
      <c r="S122" s="33">
        <v>359</v>
      </c>
      <c r="T122" s="33">
        <v>451</v>
      </c>
      <c r="U122" s="33">
        <v>677</v>
      </c>
      <c r="V122" s="33">
        <v>772</v>
      </c>
    </row>
    <row r="123" spans="1:22" x14ac:dyDescent="0.25">
      <c r="A123" s="33" t="str">
        <f t="shared" si="12"/>
        <v>RDSA LN EquityCapital Employed</v>
      </c>
      <c r="B123" s="33" t="s">
        <v>96</v>
      </c>
      <c r="C123" s="33" t="s">
        <v>277</v>
      </c>
      <c r="D123" s="33" t="s">
        <v>277</v>
      </c>
      <c r="E123" s="33">
        <f t="shared" ref="E123:V123" si="22">E114-E119-E120+E112+E115</f>
        <v>56432.395000000011</v>
      </c>
      <c r="F123" s="33">
        <f t="shared" si="22"/>
        <v>95998</v>
      </c>
      <c r="G123" s="33">
        <f t="shared" si="22"/>
        <v>114441</v>
      </c>
      <c r="H123" s="33">
        <f t="shared" si="22"/>
        <v>130800</v>
      </c>
      <c r="I123" s="33">
        <f t="shared" si="22"/>
        <v>133484</v>
      </c>
      <c r="J123" s="33">
        <f t="shared" si="22"/>
        <v>158082</v>
      </c>
      <c r="K123" s="33">
        <f t="shared" si="22"/>
        <v>178043</v>
      </c>
      <c r="L123" s="33">
        <f t="shared" si="22"/>
        <v>175508</v>
      </c>
      <c r="M123" s="33">
        <f t="shared" si="22"/>
        <v>208423</v>
      </c>
      <c r="N123" s="33">
        <f t="shared" si="22"/>
        <v>228969</v>
      </c>
      <c r="O123" s="33">
        <f t="shared" si="22"/>
        <v>246690</v>
      </c>
      <c r="P123" s="33">
        <f t="shared" si="22"/>
        <v>258533</v>
      </c>
      <c r="Q123" s="33">
        <f t="shared" si="22"/>
        <v>270035</v>
      </c>
      <c r="R123" s="33">
        <f t="shared" si="22"/>
        <v>271716</v>
      </c>
      <c r="S123" s="33">
        <f t="shared" si="22"/>
        <v>272729</v>
      </c>
      <c r="T123" s="33">
        <f t="shared" si="22"/>
        <v>333947</v>
      </c>
      <c r="U123" s="33">
        <f t="shared" si="22"/>
        <v>325463</v>
      </c>
      <c r="V123" s="33">
        <f t="shared" si="22"/>
        <v>317799</v>
      </c>
    </row>
    <row r="124" spans="1:22" x14ac:dyDescent="0.25">
      <c r="A124" s="33" t="str">
        <f t="shared" si="12"/>
        <v>RDSA LN EquityNPAT + IS after tax</v>
      </c>
      <c r="B124" s="33" t="s">
        <v>96</v>
      </c>
      <c r="C124" s="33" t="s">
        <v>291</v>
      </c>
      <c r="D124" s="33" t="s">
        <v>291</v>
      </c>
      <c r="E124" s="33">
        <f t="shared" ref="E124:V124" si="23">E121+((1-E118)*E116)</f>
        <v>7971.951</v>
      </c>
      <c r="F124" s="33">
        <f t="shared" si="23"/>
        <v>11086</v>
      </c>
      <c r="G124" s="33">
        <f t="shared" si="23"/>
        <v>13637</v>
      </c>
      <c r="H124" s="33">
        <f t="shared" si="23"/>
        <v>19397</v>
      </c>
      <c r="I124" s="33">
        <f t="shared" si="23"/>
        <v>26379</v>
      </c>
      <c r="J124" s="33">
        <f t="shared" si="23"/>
        <v>26591</v>
      </c>
      <c r="K124" s="33">
        <f t="shared" si="23"/>
        <v>31907.16</v>
      </c>
      <c r="L124" s="33">
        <f t="shared" si="23"/>
        <v>26813.173999999999</v>
      </c>
      <c r="M124" s="33">
        <f t="shared" si="23"/>
        <v>12734.8</v>
      </c>
      <c r="N124" s="33">
        <f t="shared" si="23"/>
        <v>20572.212</v>
      </c>
      <c r="O124" s="33">
        <f t="shared" si="23"/>
        <v>31199.19</v>
      </c>
      <c r="P124" s="33">
        <f t="shared" si="23"/>
        <v>27004.752</v>
      </c>
      <c r="Q124" s="33">
        <f t="shared" si="23"/>
        <v>16583.432000000001</v>
      </c>
      <c r="R124" s="33">
        <f t="shared" si="23"/>
        <v>15250.2</v>
      </c>
      <c r="S124" s="33">
        <f t="shared" si="23"/>
        <v>3557.59</v>
      </c>
      <c r="T124" s="33">
        <f t="shared" si="23"/>
        <v>6923.1900000000005</v>
      </c>
      <c r="U124" s="33">
        <f t="shared" si="23"/>
        <v>15322.58</v>
      </c>
      <c r="V124" s="33">
        <f t="shared" si="23"/>
        <v>25357.5</v>
      </c>
    </row>
    <row r="125" spans="1:22" x14ac:dyDescent="0.25">
      <c r="A125" s="33" t="str">
        <f t="shared" si="12"/>
        <v>BP/ LN EquityPRETAX_INC</v>
      </c>
      <c r="B125" s="33" t="s">
        <v>3</v>
      </c>
      <c r="C125" s="33" t="s">
        <v>295</v>
      </c>
      <c r="D125" s="33" t="s">
        <v>290</v>
      </c>
      <c r="E125" s="33">
        <v>12757</v>
      </c>
      <c r="F125" s="33">
        <v>11279</v>
      </c>
      <c r="G125" s="33">
        <v>16763</v>
      </c>
      <c r="H125" s="33">
        <v>24966</v>
      </c>
      <c r="I125" s="33">
        <v>31921</v>
      </c>
      <c r="J125" s="33">
        <v>34642</v>
      </c>
      <c r="K125" s="33">
        <v>31611</v>
      </c>
      <c r="L125" s="33">
        <v>34283</v>
      </c>
      <c r="M125" s="33">
        <v>25124</v>
      </c>
      <c r="N125" s="33">
        <v>-4825</v>
      </c>
      <c r="O125" s="33">
        <v>38834</v>
      </c>
      <c r="P125" s="33">
        <v>18131</v>
      </c>
      <c r="Q125" s="33">
        <v>30221</v>
      </c>
      <c r="R125" s="33">
        <v>4950</v>
      </c>
      <c r="S125" s="33">
        <v>-9571</v>
      </c>
      <c r="T125" s="33">
        <v>-2295</v>
      </c>
      <c r="U125" s="33">
        <v>7180</v>
      </c>
      <c r="V125" s="33">
        <v>16723</v>
      </c>
    </row>
    <row r="126" spans="1:22" x14ac:dyDescent="0.25">
      <c r="A126" s="33" t="str">
        <f t="shared" si="12"/>
        <v>BP/ LN EquityIS_EBIT</v>
      </c>
      <c r="B126" s="33" t="s">
        <v>3</v>
      </c>
      <c r="C126" s="33" t="s">
        <v>296</v>
      </c>
      <c r="D126" s="33" t="s">
        <v>289</v>
      </c>
      <c r="E126" s="33">
        <v>0</v>
      </c>
      <c r="F126" s="33">
        <v>0</v>
      </c>
      <c r="G126" s="33">
        <v>0</v>
      </c>
      <c r="H126" s="33">
        <v>0</v>
      </c>
      <c r="I126" s="33">
        <v>0</v>
      </c>
      <c r="J126" s="33">
        <v>0</v>
      </c>
      <c r="K126" s="33">
        <v>0</v>
      </c>
      <c r="L126" s="33">
        <v>0</v>
      </c>
      <c r="M126" s="33">
        <v>21733</v>
      </c>
      <c r="N126" s="33">
        <v>-9140</v>
      </c>
      <c r="O126" s="33">
        <v>33001</v>
      </c>
      <c r="P126" s="33">
        <v>14157</v>
      </c>
      <c r="Q126" s="33">
        <v>27803</v>
      </c>
      <c r="R126" s="33">
        <v>2197</v>
      </c>
      <c r="S126" s="33">
        <v>-10340</v>
      </c>
      <c r="T126" s="33">
        <v>-2896</v>
      </c>
      <c r="U126" s="33">
        <v>6310</v>
      </c>
      <c r="V126" s="33">
        <v>14852</v>
      </c>
    </row>
    <row r="127" spans="1:22" x14ac:dyDescent="0.25">
      <c r="A127" s="33" t="str">
        <f t="shared" si="12"/>
        <v>BP/ LN EquityBS_ST_DEBT</v>
      </c>
      <c r="B127" s="33" t="s">
        <v>3</v>
      </c>
      <c r="C127" s="33" t="s">
        <v>297</v>
      </c>
      <c r="D127" s="33" t="s">
        <v>285</v>
      </c>
      <c r="E127" s="33">
        <v>0</v>
      </c>
      <c r="F127" s="33">
        <v>0</v>
      </c>
      <c r="G127" s="33">
        <v>0</v>
      </c>
      <c r="H127" s="33">
        <v>0</v>
      </c>
      <c r="I127" s="33">
        <v>0</v>
      </c>
      <c r="J127" s="33">
        <v>0</v>
      </c>
      <c r="K127" s="33">
        <v>0</v>
      </c>
      <c r="L127" s="33">
        <v>0</v>
      </c>
      <c r="M127" s="33">
        <v>9018</v>
      </c>
      <c r="N127" s="33">
        <v>14509</v>
      </c>
      <c r="O127" s="33">
        <v>8705</v>
      </c>
      <c r="P127" s="33">
        <v>10004</v>
      </c>
      <c r="Q127" s="33">
        <v>7340</v>
      </c>
      <c r="R127" s="33">
        <v>6831</v>
      </c>
      <c r="S127" s="33">
        <v>6898</v>
      </c>
      <c r="T127" s="33">
        <v>6592</v>
      </c>
      <c r="U127" s="33">
        <v>7701</v>
      </c>
      <c r="V127" s="33">
        <v>9329</v>
      </c>
    </row>
    <row r="128" spans="1:22" x14ac:dyDescent="0.25">
      <c r="A128" s="33" t="str">
        <f t="shared" si="12"/>
        <v>BP/ LN EquityIS_FINANCE_COST</v>
      </c>
      <c r="B128" s="33" t="s">
        <v>3</v>
      </c>
      <c r="C128" s="33" t="s">
        <v>303</v>
      </c>
      <c r="D128" s="33" t="s">
        <v>284</v>
      </c>
      <c r="E128" s="33">
        <v>0</v>
      </c>
      <c r="F128" s="33">
        <v>0</v>
      </c>
      <c r="G128" s="33">
        <v>0</v>
      </c>
      <c r="H128" s="33">
        <v>340</v>
      </c>
      <c r="I128" s="33">
        <v>145</v>
      </c>
      <c r="J128" s="33">
        <v>145</v>
      </c>
      <c r="K128" s="33">
        <v>145</v>
      </c>
      <c r="L128" s="33">
        <v>145</v>
      </c>
      <c r="M128" s="33">
        <v>1302</v>
      </c>
      <c r="N128" s="33">
        <v>1170</v>
      </c>
      <c r="O128" s="33">
        <v>1246</v>
      </c>
      <c r="P128" s="33">
        <v>1638</v>
      </c>
      <c r="Q128" s="33">
        <v>1548</v>
      </c>
      <c r="R128" s="33">
        <v>1462</v>
      </c>
      <c r="S128" s="33">
        <v>1653</v>
      </c>
      <c r="T128" s="33">
        <v>1865</v>
      </c>
      <c r="U128" s="33">
        <v>2294</v>
      </c>
      <c r="V128" s="33">
        <v>2655</v>
      </c>
    </row>
    <row r="129" spans="1:22" x14ac:dyDescent="0.25">
      <c r="A129" s="33" t="str">
        <f t="shared" si="12"/>
        <v>BP/ LN EquityBS_TOT_ASSET</v>
      </c>
      <c r="B129" s="33" t="s">
        <v>3</v>
      </c>
      <c r="C129" s="33" t="s">
        <v>278</v>
      </c>
      <c r="D129" s="33" t="s">
        <v>276</v>
      </c>
      <c r="E129" s="33">
        <v>141970</v>
      </c>
      <c r="F129" s="33">
        <v>159125</v>
      </c>
      <c r="G129" s="33">
        <v>177572</v>
      </c>
      <c r="H129" s="33">
        <v>194630</v>
      </c>
      <c r="I129" s="33">
        <v>206914</v>
      </c>
      <c r="J129" s="33">
        <v>217601</v>
      </c>
      <c r="K129" s="33">
        <v>236076</v>
      </c>
      <c r="L129" s="33">
        <v>228238</v>
      </c>
      <c r="M129" s="33">
        <v>235968</v>
      </c>
      <c r="N129" s="33">
        <v>272262</v>
      </c>
      <c r="O129" s="33">
        <v>293068</v>
      </c>
      <c r="P129" s="33">
        <v>300466</v>
      </c>
      <c r="Q129" s="33">
        <v>305690</v>
      </c>
      <c r="R129" s="33">
        <v>284305</v>
      </c>
      <c r="S129" s="33">
        <v>261832</v>
      </c>
      <c r="T129" s="33">
        <v>263316</v>
      </c>
      <c r="U129" s="33">
        <v>276515</v>
      </c>
      <c r="V129" s="33">
        <v>282176</v>
      </c>
    </row>
    <row r="130" spans="1:22" x14ac:dyDescent="0.25">
      <c r="A130" s="33" t="str">
        <f t="shared" si="12"/>
        <v>BP/ LN EquityBS_ST_PORTION_OF_LT_DEBT</v>
      </c>
      <c r="B130" s="33" t="s">
        <v>3</v>
      </c>
      <c r="C130" s="33" t="s">
        <v>298</v>
      </c>
      <c r="D130" s="33" t="s">
        <v>286</v>
      </c>
      <c r="E130" s="33">
        <v>9090</v>
      </c>
      <c r="F130" s="33">
        <v>10086</v>
      </c>
      <c r="G130" s="33">
        <v>9493</v>
      </c>
      <c r="H130" s="33">
        <v>115</v>
      </c>
      <c r="I130" s="33">
        <v>60</v>
      </c>
      <c r="J130" s="33">
        <v>60</v>
      </c>
      <c r="K130" s="33">
        <v>15394</v>
      </c>
      <c r="L130" s="33">
        <v>93</v>
      </c>
      <c r="M130" s="33">
        <v>91</v>
      </c>
      <c r="N130" s="33">
        <v>117</v>
      </c>
      <c r="O130" s="33">
        <v>339</v>
      </c>
      <c r="P130" s="33">
        <v>29</v>
      </c>
      <c r="Q130" s="33">
        <v>41</v>
      </c>
      <c r="R130" s="33">
        <v>46</v>
      </c>
      <c r="S130" s="33">
        <v>46</v>
      </c>
      <c r="T130" s="33">
        <v>42</v>
      </c>
      <c r="U130" s="33">
        <v>38</v>
      </c>
      <c r="V130" s="33">
        <v>44</v>
      </c>
    </row>
    <row r="131" spans="1:22" x14ac:dyDescent="0.25">
      <c r="A131" s="33" t="str">
        <f t="shared" si="12"/>
        <v>BP/ LN EquityIS_INT_EXPENSE</v>
      </c>
      <c r="B131" s="33" t="s">
        <v>3</v>
      </c>
      <c r="C131" s="33" t="s">
        <v>299</v>
      </c>
      <c r="D131" s="33" t="s">
        <v>274</v>
      </c>
      <c r="E131" s="33">
        <v>1403</v>
      </c>
      <c r="F131" s="33">
        <v>1123</v>
      </c>
      <c r="G131" s="33">
        <v>1057</v>
      </c>
      <c r="H131" s="33">
        <v>440</v>
      </c>
      <c r="I131" s="33">
        <v>874</v>
      </c>
      <c r="J131" s="33">
        <v>718</v>
      </c>
      <c r="K131" s="33">
        <v>1110</v>
      </c>
      <c r="L131" s="33">
        <v>1157</v>
      </c>
      <c r="M131" s="33">
        <v>718</v>
      </c>
      <c r="N131" s="33">
        <v>701</v>
      </c>
      <c r="O131" s="33">
        <v>788</v>
      </c>
      <c r="P131" s="33">
        <v>844</v>
      </c>
      <c r="Q131" s="33">
        <v>844</v>
      </c>
      <c r="R131" s="33">
        <v>840</v>
      </c>
      <c r="S131" s="33">
        <v>1065</v>
      </c>
      <c r="T131" s="33">
        <v>1221</v>
      </c>
      <c r="U131" s="33">
        <v>1718</v>
      </c>
      <c r="V131" s="33">
        <v>2198</v>
      </c>
    </row>
    <row r="132" spans="1:22" x14ac:dyDescent="0.25">
      <c r="A132" s="33" t="str">
        <f t="shared" si="12"/>
        <v>BP/ LN EquityIS_INT_EXPENSES</v>
      </c>
      <c r="B132" s="33" t="s">
        <v>3</v>
      </c>
      <c r="C132" s="33" t="s">
        <v>304</v>
      </c>
      <c r="D132" s="33" t="s">
        <v>292</v>
      </c>
      <c r="E132" s="33">
        <v>0</v>
      </c>
      <c r="F132" s="33">
        <v>0</v>
      </c>
      <c r="G132" s="33">
        <v>0</v>
      </c>
      <c r="H132" s="33">
        <v>0</v>
      </c>
      <c r="I132" s="33">
        <v>0</v>
      </c>
      <c r="J132" s="33">
        <v>0</v>
      </c>
      <c r="K132" s="33">
        <v>0</v>
      </c>
      <c r="L132" s="33">
        <v>0</v>
      </c>
      <c r="M132" s="33">
        <v>0</v>
      </c>
      <c r="N132" s="33">
        <v>0</v>
      </c>
      <c r="O132" s="33">
        <v>0</v>
      </c>
      <c r="P132" s="33">
        <v>0</v>
      </c>
      <c r="Q132" s="33">
        <v>0</v>
      </c>
      <c r="R132" s="33">
        <v>0</v>
      </c>
      <c r="S132" s="33">
        <v>0</v>
      </c>
      <c r="T132" s="33">
        <v>0</v>
      </c>
      <c r="U132" s="33">
        <v>0</v>
      </c>
      <c r="V132" s="33">
        <v>0</v>
      </c>
    </row>
    <row r="133" spans="1:22" x14ac:dyDescent="0.25">
      <c r="A133" s="33" t="str">
        <f t="shared" si="12"/>
        <v>BP/ LN EquityIS_STATUTORY_TAX_RATE</v>
      </c>
      <c r="B133" s="33" t="s">
        <v>3</v>
      </c>
      <c r="C133" s="33" t="s">
        <v>300</v>
      </c>
      <c r="D133" s="33" t="s">
        <v>287</v>
      </c>
      <c r="E133" s="33">
        <v>0</v>
      </c>
      <c r="F133" s="33">
        <v>0</v>
      </c>
      <c r="G133" s="33">
        <v>0</v>
      </c>
      <c r="H133" s="33">
        <v>0</v>
      </c>
      <c r="I133" s="33">
        <v>0</v>
      </c>
      <c r="J133" s="33">
        <v>0</v>
      </c>
      <c r="K133" s="33">
        <v>0</v>
      </c>
      <c r="L133" s="33">
        <v>3.7000000000000002E-3</v>
      </c>
      <c r="M133" s="33">
        <v>0.33</v>
      </c>
      <c r="N133" s="33">
        <v>0.21</v>
      </c>
      <c r="O133" s="33">
        <v>0.26</v>
      </c>
      <c r="P133" s="33">
        <v>0.24</v>
      </c>
      <c r="Q133" s="33">
        <v>0.23</v>
      </c>
      <c r="R133" s="33">
        <v>0.2</v>
      </c>
      <c r="S133" s="33">
        <v>0.2</v>
      </c>
      <c r="T133" s="33">
        <v>0.2</v>
      </c>
      <c r="U133" s="33">
        <v>0.19</v>
      </c>
      <c r="V133" s="33">
        <v>0.19</v>
      </c>
    </row>
    <row r="134" spans="1:22" x14ac:dyDescent="0.25">
      <c r="A134" s="33" t="str">
        <f t="shared" si="12"/>
        <v>BP/ LN EquityBS_CUR_LIAB</v>
      </c>
      <c r="B134" s="33" t="s">
        <v>3</v>
      </c>
      <c r="C134" s="33" t="s">
        <v>269</v>
      </c>
      <c r="D134" s="33" t="s">
        <v>275</v>
      </c>
      <c r="E134" s="33">
        <v>37614</v>
      </c>
      <c r="F134" s="33">
        <v>46301</v>
      </c>
      <c r="G134" s="33">
        <v>50584</v>
      </c>
      <c r="H134" s="33">
        <v>63126</v>
      </c>
      <c r="I134" s="33">
        <v>71497</v>
      </c>
      <c r="J134" s="33">
        <v>75352</v>
      </c>
      <c r="K134" s="33">
        <v>77231</v>
      </c>
      <c r="L134" s="33">
        <v>69793</v>
      </c>
      <c r="M134" s="33">
        <v>59320</v>
      </c>
      <c r="N134" s="33">
        <v>83879</v>
      </c>
      <c r="O134" s="33">
        <v>84318</v>
      </c>
      <c r="P134" s="33">
        <v>77175</v>
      </c>
      <c r="Q134" s="33">
        <v>72812</v>
      </c>
      <c r="R134" s="33">
        <v>63615</v>
      </c>
      <c r="S134" s="33">
        <v>54724</v>
      </c>
      <c r="T134" s="33">
        <v>58354</v>
      </c>
      <c r="U134" s="33">
        <v>64726</v>
      </c>
      <c r="V134" s="33">
        <v>68237</v>
      </c>
    </row>
    <row r="135" spans="1:22" x14ac:dyDescent="0.25">
      <c r="A135" s="33" t="str">
        <f t="shared" si="12"/>
        <v>BP/ LN EquityBS_GOODWILL</v>
      </c>
      <c r="B135" s="33" t="s">
        <v>3</v>
      </c>
      <c r="C135" s="33" t="s">
        <v>279</v>
      </c>
      <c r="D135" s="33" t="s">
        <v>280</v>
      </c>
      <c r="E135" s="33">
        <v>9971</v>
      </c>
      <c r="F135" s="33">
        <v>10438</v>
      </c>
      <c r="G135" s="33">
        <v>9169</v>
      </c>
      <c r="H135" s="33">
        <v>10857</v>
      </c>
      <c r="I135" s="33">
        <v>10371</v>
      </c>
      <c r="J135" s="33">
        <v>10780</v>
      </c>
      <c r="K135" s="33">
        <v>11006</v>
      </c>
      <c r="L135" s="33">
        <v>9878</v>
      </c>
      <c r="M135" s="33">
        <v>8620</v>
      </c>
      <c r="N135" s="33">
        <v>8598</v>
      </c>
      <c r="O135" s="33">
        <v>12100</v>
      </c>
      <c r="P135" s="33">
        <v>12190</v>
      </c>
      <c r="Q135" s="33">
        <v>12181</v>
      </c>
      <c r="R135" s="33">
        <v>11868</v>
      </c>
      <c r="S135" s="33">
        <v>11627</v>
      </c>
      <c r="T135" s="33">
        <v>11194</v>
      </c>
      <c r="U135" s="33">
        <v>11551</v>
      </c>
      <c r="V135" s="33">
        <v>12204</v>
      </c>
    </row>
    <row r="136" spans="1:22" x14ac:dyDescent="0.25">
      <c r="A136" s="33" t="str">
        <f t="shared" si="12"/>
        <v>BP/ LN EquityNET_INCOME</v>
      </c>
      <c r="B136" s="33" t="s">
        <v>3</v>
      </c>
      <c r="C136" s="33" t="s">
        <v>305</v>
      </c>
      <c r="D136" s="33" t="s">
        <v>273</v>
      </c>
      <c r="E136" s="33">
        <v>6556</v>
      </c>
      <c r="F136" s="33">
        <v>6845</v>
      </c>
      <c r="G136" s="33">
        <v>10482</v>
      </c>
      <c r="H136" s="33">
        <v>17075</v>
      </c>
      <c r="I136" s="33">
        <v>22341</v>
      </c>
      <c r="J136" s="33">
        <v>22000</v>
      </c>
      <c r="K136" s="33">
        <v>20845</v>
      </c>
      <c r="L136" s="33">
        <v>21157</v>
      </c>
      <c r="M136" s="33">
        <v>16578</v>
      </c>
      <c r="N136" s="33">
        <v>-3719</v>
      </c>
      <c r="O136" s="33">
        <v>25700</v>
      </c>
      <c r="P136" s="33">
        <v>11017</v>
      </c>
      <c r="Q136" s="33">
        <v>23451</v>
      </c>
      <c r="R136" s="33">
        <v>3780</v>
      </c>
      <c r="S136" s="33">
        <v>-6482</v>
      </c>
      <c r="T136" s="33">
        <v>115</v>
      </c>
      <c r="U136" s="33">
        <v>3389</v>
      </c>
      <c r="V136" s="33">
        <v>9383</v>
      </c>
    </row>
    <row r="137" spans="1:22" x14ac:dyDescent="0.25">
      <c r="A137" s="33" t="str">
        <f t="shared" ref="A137" si="24">B137&amp;D137</f>
        <v>BP/ LN EquityIS_INT_INC</v>
      </c>
      <c r="B137" s="33" t="s">
        <v>3</v>
      </c>
      <c r="C137" s="33" t="s">
        <v>301</v>
      </c>
      <c r="D137" s="33" t="s">
        <v>302</v>
      </c>
      <c r="E137" s="33">
        <v>486</v>
      </c>
      <c r="F137" s="33">
        <v>502</v>
      </c>
      <c r="G137" s="33">
        <v>629</v>
      </c>
      <c r="H137" s="33">
        <v>615</v>
      </c>
      <c r="I137" s="33">
        <v>116</v>
      </c>
      <c r="J137" s="33">
        <v>470</v>
      </c>
      <c r="K137" s="33">
        <v>1123</v>
      </c>
      <c r="L137" s="33">
        <v>736</v>
      </c>
      <c r="M137" s="33">
        <v>225</v>
      </c>
      <c r="N137" s="33">
        <v>238</v>
      </c>
      <c r="O137" s="33">
        <v>167</v>
      </c>
      <c r="P137" s="33">
        <v>319</v>
      </c>
      <c r="Q137" s="33">
        <v>282</v>
      </c>
      <c r="R137" s="33">
        <v>258</v>
      </c>
      <c r="S137" s="33">
        <v>226</v>
      </c>
      <c r="T137" s="33">
        <v>183</v>
      </c>
      <c r="U137" s="33">
        <v>288</v>
      </c>
      <c r="V137" s="33">
        <v>421</v>
      </c>
    </row>
    <row r="138" spans="1:22" x14ac:dyDescent="0.25">
      <c r="A138" s="33" t="str">
        <f t="shared" si="12"/>
        <v>BP/ LN EquityCapital Employed</v>
      </c>
      <c r="B138" s="33" t="s">
        <v>3</v>
      </c>
      <c r="C138" s="33" t="s">
        <v>277</v>
      </c>
      <c r="D138" s="33" t="s">
        <v>277</v>
      </c>
      <c r="E138" s="33">
        <f t="shared" ref="E138:V138" si="25">E129-E134-E135+E127+E130</f>
        <v>103475</v>
      </c>
      <c r="F138" s="33">
        <f t="shared" si="25"/>
        <v>112472</v>
      </c>
      <c r="G138" s="33">
        <f t="shared" si="25"/>
        <v>127312</v>
      </c>
      <c r="H138" s="33">
        <f t="shared" si="25"/>
        <v>120762</v>
      </c>
      <c r="I138" s="33">
        <f t="shared" si="25"/>
        <v>125106</v>
      </c>
      <c r="J138" s="33">
        <f t="shared" si="25"/>
        <v>131529</v>
      </c>
      <c r="K138" s="33">
        <f t="shared" si="25"/>
        <v>163233</v>
      </c>
      <c r="L138" s="33">
        <f t="shared" si="25"/>
        <v>148660</v>
      </c>
      <c r="M138" s="33">
        <f t="shared" si="25"/>
        <v>177137</v>
      </c>
      <c r="N138" s="33">
        <f t="shared" si="25"/>
        <v>194411</v>
      </c>
      <c r="O138" s="33">
        <f t="shared" si="25"/>
        <v>205694</v>
      </c>
      <c r="P138" s="33">
        <f t="shared" si="25"/>
        <v>221134</v>
      </c>
      <c r="Q138" s="33">
        <f t="shared" si="25"/>
        <v>228078</v>
      </c>
      <c r="R138" s="33">
        <f t="shared" si="25"/>
        <v>215699</v>
      </c>
      <c r="S138" s="33">
        <f t="shared" si="25"/>
        <v>202425</v>
      </c>
      <c r="T138" s="33">
        <f t="shared" si="25"/>
        <v>200402</v>
      </c>
      <c r="U138" s="33">
        <f t="shared" si="25"/>
        <v>207977</v>
      </c>
      <c r="V138" s="33">
        <f t="shared" si="25"/>
        <v>211108</v>
      </c>
    </row>
    <row r="139" spans="1:22" x14ac:dyDescent="0.25">
      <c r="A139" s="33" t="str">
        <f t="shared" si="12"/>
        <v>BP/ LN EquityNPAT + IS after tax</v>
      </c>
      <c r="B139" s="33" t="s">
        <v>3</v>
      </c>
      <c r="C139" s="33" t="s">
        <v>291</v>
      </c>
      <c r="D139" s="33" t="s">
        <v>291</v>
      </c>
      <c r="E139" s="33">
        <f>E136+((1-E133)*(E131-E137))</f>
        <v>7473</v>
      </c>
      <c r="F139" s="33">
        <f t="shared" ref="F139:V139" si="26">F136+((1-F133)*(F131-F137))</f>
        <v>7466</v>
      </c>
      <c r="G139" s="33">
        <f t="shared" si="26"/>
        <v>10910</v>
      </c>
      <c r="H139" s="33">
        <f t="shared" si="26"/>
        <v>16900</v>
      </c>
      <c r="I139" s="33">
        <f t="shared" si="26"/>
        <v>23099</v>
      </c>
      <c r="J139" s="33">
        <f t="shared" si="26"/>
        <v>22248</v>
      </c>
      <c r="K139" s="33">
        <f t="shared" si="26"/>
        <v>20832</v>
      </c>
      <c r="L139" s="33">
        <f t="shared" si="26"/>
        <v>21576.442299999999</v>
      </c>
      <c r="M139" s="33">
        <f t="shared" si="26"/>
        <v>16908.310000000001</v>
      </c>
      <c r="N139" s="33">
        <f t="shared" si="26"/>
        <v>-3353.23</v>
      </c>
      <c r="O139" s="33">
        <f t="shared" si="26"/>
        <v>26159.54</v>
      </c>
      <c r="P139" s="33">
        <f t="shared" si="26"/>
        <v>11416</v>
      </c>
      <c r="Q139" s="33">
        <f t="shared" si="26"/>
        <v>23883.74</v>
      </c>
      <c r="R139" s="33">
        <f t="shared" si="26"/>
        <v>4245.6000000000004</v>
      </c>
      <c r="S139" s="33">
        <f t="shared" si="26"/>
        <v>-5810.8</v>
      </c>
      <c r="T139" s="33">
        <f t="shared" si="26"/>
        <v>945.40000000000009</v>
      </c>
      <c r="U139" s="33">
        <f t="shared" si="26"/>
        <v>4547.3</v>
      </c>
      <c r="V139" s="33">
        <f t="shared" si="26"/>
        <v>10822.37</v>
      </c>
    </row>
    <row r="140" spans="1:22" x14ac:dyDescent="0.25">
      <c r="A140" s="33" t="str">
        <f t="shared" si="12"/>
        <v>PSX US EquityPRETAX_INC</v>
      </c>
      <c r="B140" s="33" t="s">
        <v>4</v>
      </c>
      <c r="C140" s="33" t="s">
        <v>295</v>
      </c>
      <c r="D140" s="33" t="s">
        <v>290</v>
      </c>
      <c r="E140" s="33">
        <v>0</v>
      </c>
      <c r="F140" s="33">
        <v>0</v>
      </c>
      <c r="G140" s="33">
        <v>0</v>
      </c>
      <c r="H140" s="33">
        <v>0</v>
      </c>
      <c r="I140" s="33">
        <v>0</v>
      </c>
      <c r="J140" s="33">
        <v>0</v>
      </c>
      <c r="K140" s="33">
        <v>0</v>
      </c>
      <c r="L140" s="33">
        <v>0</v>
      </c>
      <c r="M140" s="33">
        <v>847</v>
      </c>
      <c r="N140" s="33">
        <v>1319</v>
      </c>
      <c r="O140" s="33">
        <v>6624</v>
      </c>
      <c r="P140" s="33">
        <v>6556</v>
      </c>
      <c r="Q140" s="33">
        <v>5526</v>
      </c>
      <c r="R140" s="33">
        <v>5745</v>
      </c>
      <c r="S140" s="33">
        <v>6044</v>
      </c>
      <c r="T140" s="33">
        <v>2191</v>
      </c>
      <c r="U140" s="33">
        <v>3555</v>
      </c>
      <c r="V140" s="33">
        <v>7445</v>
      </c>
    </row>
    <row r="141" spans="1:22" x14ac:dyDescent="0.25">
      <c r="A141" s="33" t="str">
        <f t="shared" si="12"/>
        <v>PSX US EquityIS_EBIT</v>
      </c>
      <c r="B141" s="33" t="s">
        <v>4</v>
      </c>
      <c r="C141" s="33" t="s">
        <v>296</v>
      </c>
      <c r="D141" s="33" t="s">
        <v>289</v>
      </c>
      <c r="E141" s="33">
        <v>0</v>
      </c>
      <c r="F141" s="33">
        <v>0</v>
      </c>
      <c r="G141" s="33">
        <v>0</v>
      </c>
      <c r="H141" s="33">
        <v>0</v>
      </c>
      <c r="I141" s="33">
        <v>0</v>
      </c>
      <c r="J141" s="33">
        <v>0</v>
      </c>
      <c r="K141" s="33">
        <v>0</v>
      </c>
      <c r="L141" s="33">
        <v>0</v>
      </c>
      <c r="M141" s="33">
        <v>-385</v>
      </c>
      <c r="N141" s="33">
        <v>-449</v>
      </c>
      <c r="O141" s="33">
        <v>3719</v>
      </c>
      <c r="P141" s="33">
        <v>3505</v>
      </c>
      <c r="Q141" s="33">
        <v>2603</v>
      </c>
      <c r="R141" s="33">
        <v>3452</v>
      </c>
      <c r="S141" s="33">
        <v>4712</v>
      </c>
      <c r="T141" s="33">
        <v>1026</v>
      </c>
      <c r="U141" s="33">
        <v>1740</v>
      </c>
      <c r="V141" s="33">
        <v>5181</v>
      </c>
    </row>
    <row r="142" spans="1:22" x14ac:dyDescent="0.25">
      <c r="A142" s="33" t="str">
        <f t="shared" si="12"/>
        <v>PSX US EquityBS_ST_DEBT</v>
      </c>
      <c r="B142" s="33" t="s">
        <v>4</v>
      </c>
      <c r="C142" s="33" t="s">
        <v>297</v>
      </c>
      <c r="D142" s="33" t="s">
        <v>285</v>
      </c>
      <c r="E142" s="33">
        <v>0</v>
      </c>
      <c r="F142" s="33">
        <v>0</v>
      </c>
      <c r="G142" s="33">
        <v>0</v>
      </c>
      <c r="H142" s="33">
        <v>0</v>
      </c>
      <c r="I142" s="33">
        <v>0</v>
      </c>
      <c r="J142" s="33">
        <v>0</v>
      </c>
      <c r="K142" s="33">
        <v>0</v>
      </c>
      <c r="L142" s="33">
        <v>0</v>
      </c>
      <c r="M142" s="33">
        <v>0</v>
      </c>
      <c r="N142" s="33">
        <v>0</v>
      </c>
      <c r="O142" s="33">
        <v>0</v>
      </c>
      <c r="P142" s="33">
        <v>0</v>
      </c>
      <c r="Q142" s="33">
        <v>0</v>
      </c>
      <c r="R142" s="33">
        <v>0</v>
      </c>
      <c r="S142" s="33">
        <v>0</v>
      </c>
      <c r="T142" s="33">
        <v>0</v>
      </c>
      <c r="U142" s="33">
        <v>0</v>
      </c>
      <c r="V142" s="33">
        <v>0</v>
      </c>
    </row>
    <row r="143" spans="1:22" x14ac:dyDescent="0.25">
      <c r="A143" s="33" t="str">
        <f t="shared" ref="A143:A210" si="27">B143&amp;D143</f>
        <v>PSX US EquityIS_FINANCE_COST</v>
      </c>
      <c r="B143" s="33" t="s">
        <v>4</v>
      </c>
      <c r="C143" s="33" t="s">
        <v>303</v>
      </c>
      <c r="D143" s="33" t="s">
        <v>284</v>
      </c>
      <c r="E143" s="33">
        <v>0</v>
      </c>
      <c r="F143" s="33">
        <v>0</v>
      </c>
      <c r="G143" s="33">
        <v>0</v>
      </c>
      <c r="H143" s="33">
        <v>0</v>
      </c>
      <c r="I143" s="33">
        <v>0</v>
      </c>
      <c r="J143" s="33">
        <v>0</v>
      </c>
      <c r="K143" s="33">
        <v>0</v>
      </c>
      <c r="L143" s="33">
        <v>0</v>
      </c>
      <c r="M143" s="33">
        <v>0</v>
      </c>
      <c r="N143" s="33">
        <v>0</v>
      </c>
      <c r="O143" s="33">
        <v>0</v>
      </c>
      <c r="P143" s="33">
        <v>0</v>
      </c>
      <c r="Q143" s="33">
        <v>0</v>
      </c>
      <c r="R143" s="33">
        <v>0</v>
      </c>
      <c r="S143" s="33">
        <v>0</v>
      </c>
      <c r="T143" s="33">
        <v>0</v>
      </c>
      <c r="U143" s="33">
        <v>0</v>
      </c>
      <c r="V143" s="33">
        <v>0</v>
      </c>
    </row>
    <row r="144" spans="1:22" x14ac:dyDescent="0.25">
      <c r="A144" s="33" t="str">
        <f t="shared" si="27"/>
        <v>PSX US EquityBS_TOT_ASSET</v>
      </c>
      <c r="B144" s="33" t="s">
        <v>4</v>
      </c>
      <c r="C144" s="33" t="s">
        <v>278</v>
      </c>
      <c r="D144" s="33" t="s">
        <v>276</v>
      </c>
      <c r="E144" s="33">
        <v>0</v>
      </c>
      <c r="F144" s="33">
        <v>0</v>
      </c>
      <c r="G144" s="33">
        <v>0</v>
      </c>
      <c r="H144" s="33">
        <v>0</v>
      </c>
      <c r="I144" s="33">
        <v>0</v>
      </c>
      <c r="J144" s="33">
        <v>0</v>
      </c>
      <c r="K144" s="33">
        <v>0</v>
      </c>
      <c r="L144" s="33">
        <v>0</v>
      </c>
      <c r="M144" s="33">
        <v>0</v>
      </c>
      <c r="N144" s="33">
        <v>44955</v>
      </c>
      <c r="O144" s="33">
        <v>43211</v>
      </c>
      <c r="P144" s="33">
        <v>48073</v>
      </c>
      <c r="Q144" s="33">
        <v>49798</v>
      </c>
      <c r="R144" s="33">
        <v>48692</v>
      </c>
      <c r="S144" s="33">
        <v>48580</v>
      </c>
      <c r="T144" s="33">
        <v>51653</v>
      </c>
      <c r="U144" s="33">
        <v>54371</v>
      </c>
      <c r="V144" s="33">
        <v>54302</v>
      </c>
    </row>
    <row r="145" spans="1:22" x14ac:dyDescent="0.25">
      <c r="A145" s="33" t="str">
        <f t="shared" si="27"/>
        <v>PSX US EquityBS_ST_PORTION_OF_LT_DEBT</v>
      </c>
      <c r="B145" s="33" t="s">
        <v>4</v>
      </c>
      <c r="C145" s="33" t="s">
        <v>298</v>
      </c>
      <c r="D145" s="33" t="s">
        <v>286</v>
      </c>
      <c r="E145" s="33">
        <v>0</v>
      </c>
      <c r="F145" s="33">
        <v>0</v>
      </c>
      <c r="G145" s="33">
        <v>0</v>
      </c>
      <c r="H145" s="33">
        <v>0</v>
      </c>
      <c r="I145" s="33">
        <v>0</v>
      </c>
      <c r="J145" s="33">
        <v>0</v>
      </c>
      <c r="K145" s="33">
        <v>0</v>
      </c>
      <c r="L145" s="33">
        <v>0</v>
      </c>
      <c r="M145" s="33">
        <v>0</v>
      </c>
      <c r="N145" s="33">
        <v>29</v>
      </c>
      <c r="O145" s="33">
        <v>30</v>
      </c>
      <c r="P145" s="33">
        <v>13</v>
      </c>
      <c r="Q145" s="33">
        <v>24</v>
      </c>
      <c r="R145" s="33">
        <v>842</v>
      </c>
      <c r="S145" s="33">
        <v>44</v>
      </c>
      <c r="T145" s="33">
        <v>550</v>
      </c>
      <c r="U145" s="33">
        <v>41</v>
      </c>
      <c r="V145" s="33">
        <v>67</v>
      </c>
    </row>
    <row r="146" spans="1:22" x14ac:dyDescent="0.25">
      <c r="A146" s="33" t="str">
        <f t="shared" si="27"/>
        <v>PSX US EquityIS_INT_EXPENSE</v>
      </c>
      <c r="B146" s="33" t="s">
        <v>4</v>
      </c>
      <c r="C146" s="33" t="s">
        <v>299</v>
      </c>
      <c r="D146" s="33" t="s">
        <v>274</v>
      </c>
      <c r="E146" s="33">
        <v>0</v>
      </c>
      <c r="F146" s="33">
        <v>0</v>
      </c>
      <c r="G146" s="33">
        <v>0</v>
      </c>
      <c r="H146" s="33">
        <v>0</v>
      </c>
      <c r="I146" s="33">
        <v>0</v>
      </c>
      <c r="J146" s="33">
        <v>0</v>
      </c>
      <c r="K146" s="33">
        <v>0</v>
      </c>
      <c r="L146" s="33">
        <v>0</v>
      </c>
      <c r="M146" s="33">
        <v>1</v>
      </c>
      <c r="N146" s="33">
        <v>1</v>
      </c>
      <c r="O146" s="33">
        <v>17</v>
      </c>
      <c r="P146" s="33">
        <v>246</v>
      </c>
      <c r="Q146" s="33">
        <v>275</v>
      </c>
      <c r="R146" s="33">
        <v>267</v>
      </c>
      <c r="S146" s="33">
        <v>310</v>
      </c>
      <c r="T146" s="33">
        <v>338</v>
      </c>
      <c r="U146" s="33">
        <v>438</v>
      </c>
      <c r="V146" s="33">
        <v>504</v>
      </c>
    </row>
    <row r="147" spans="1:22" x14ac:dyDescent="0.25">
      <c r="A147" s="33" t="str">
        <f t="shared" si="27"/>
        <v>PSX US EquityIS_INT_EXPENSES</v>
      </c>
      <c r="B147" s="33" t="s">
        <v>4</v>
      </c>
      <c r="C147" s="33" t="s">
        <v>304</v>
      </c>
      <c r="D147" s="33" t="s">
        <v>292</v>
      </c>
      <c r="E147" s="33">
        <v>0</v>
      </c>
      <c r="F147" s="33">
        <v>0</v>
      </c>
      <c r="G147" s="33">
        <v>0</v>
      </c>
      <c r="H147" s="33">
        <v>0</v>
      </c>
      <c r="I147" s="33">
        <v>0</v>
      </c>
      <c r="J147" s="33">
        <v>0</v>
      </c>
      <c r="K147" s="33">
        <v>0</v>
      </c>
      <c r="L147" s="33">
        <v>0</v>
      </c>
      <c r="M147" s="33">
        <v>0</v>
      </c>
      <c r="N147" s="33">
        <v>0</v>
      </c>
      <c r="O147" s="33">
        <v>0</v>
      </c>
      <c r="P147" s="33">
        <v>0</v>
      </c>
      <c r="Q147" s="33">
        <v>0</v>
      </c>
      <c r="R147" s="33">
        <v>0</v>
      </c>
      <c r="S147" s="33">
        <v>0</v>
      </c>
      <c r="T147" s="33">
        <v>0</v>
      </c>
      <c r="U147" s="33">
        <v>0</v>
      </c>
      <c r="V147" s="33">
        <v>0</v>
      </c>
    </row>
    <row r="148" spans="1:22" x14ac:dyDescent="0.25">
      <c r="A148" s="33" t="str">
        <f t="shared" si="27"/>
        <v>PSX US EquityIS_STATUTORY_TAX_RATE</v>
      </c>
      <c r="B148" s="33" t="s">
        <v>4</v>
      </c>
      <c r="C148" s="33" t="s">
        <v>300</v>
      </c>
      <c r="D148" s="33" t="s">
        <v>287</v>
      </c>
      <c r="E148" s="33">
        <v>0</v>
      </c>
      <c r="F148" s="33">
        <v>0</v>
      </c>
      <c r="G148" s="33">
        <v>0</v>
      </c>
      <c r="H148" s="33">
        <v>0</v>
      </c>
      <c r="I148" s="33">
        <v>0</v>
      </c>
      <c r="J148" s="33">
        <v>0</v>
      </c>
      <c r="K148" s="33">
        <v>0</v>
      </c>
      <c r="L148" s="33">
        <v>0</v>
      </c>
      <c r="M148" s="33">
        <v>0.35</v>
      </c>
      <c r="N148" s="33">
        <v>0.35</v>
      </c>
      <c r="O148" s="33">
        <v>0.35</v>
      </c>
      <c r="P148" s="33">
        <v>0.35</v>
      </c>
      <c r="Q148" s="33">
        <v>0.35</v>
      </c>
      <c r="R148" s="33">
        <v>0.35</v>
      </c>
      <c r="S148" s="33">
        <v>0.35</v>
      </c>
      <c r="T148" s="33">
        <v>0.35</v>
      </c>
      <c r="U148" s="33">
        <v>0.35</v>
      </c>
      <c r="V148" s="33">
        <v>0.21</v>
      </c>
    </row>
    <row r="149" spans="1:22" x14ac:dyDescent="0.25">
      <c r="A149" s="33" t="str">
        <f t="shared" si="27"/>
        <v>PSX US EquityBS_CUR_LIAB</v>
      </c>
      <c r="B149" s="33" t="s">
        <v>4</v>
      </c>
      <c r="C149" s="33" t="s">
        <v>269</v>
      </c>
      <c r="D149" s="33" t="s">
        <v>275</v>
      </c>
      <c r="E149" s="33">
        <v>0</v>
      </c>
      <c r="F149" s="33">
        <v>0</v>
      </c>
      <c r="G149" s="33">
        <v>0</v>
      </c>
      <c r="H149" s="33">
        <v>0</v>
      </c>
      <c r="I149" s="33">
        <v>0</v>
      </c>
      <c r="J149" s="33">
        <v>0</v>
      </c>
      <c r="K149" s="33">
        <v>0</v>
      </c>
      <c r="L149" s="33">
        <v>0</v>
      </c>
      <c r="M149" s="33">
        <v>0</v>
      </c>
      <c r="N149" s="33">
        <v>12503</v>
      </c>
      <c r="O149" s="33">
        <v>12384</v>
      </c>
      <c r="P149" s="33">
        <v>12482</v>
      </c>
      <c r="Q149" s="33">
        <v>12931</v>
      </c>
      <c r="R149" s="33">
        <v>11094</v>
      </c>
      <c r="S149" s="33">
        <v>7531</v>
      </c>
      <c r="T149" s="33">
        <v>9463</v>
      </c>
      <c r="U149" s="33">
        <v>10107</v>
      </c>
      <c r="V149" s="33">
        <v>8935</v>
      </c>
    </row>
    <row r="150" spans="1:22" x14ac:dyDescent="0.25">
      <c r="A150" s="33" t="str">
        <f t="shared" si="27"/>
        <v>PSX US EquityBS_GOODWILL</v>
      </c>
      <c r="B150" s="33" t="s">
        <v>4</v>
      </c>
      <c r="C150" s="33" t="s">
        <v>279</v>
      </c>
      <c r="D150" s="33" t="s">
        <v>280</v>
      </c>
      <c r="E150" s="33">
        <v>0</v>
      </c>
      <c r="F150" s="33">
        <v>0</v>
      </c>
      <c r="G150" s="33">
        <v>0</v>
      </c>
      <c r="H150" s="33">
        <v>0</v>
      </c>
      <c r="I150" s="33">
        <v>0</v>
      </c>
      <c r="J150" s="33">
        <v>0</v>
      </c>
      <c r="K150" s="33">
        <v>0</v>
      </c>
      <c r="L150" s="33">
        <v>0</v>
      </c>
      <c r="M150" s="33">
        <v>0</v>
      </c>
      <c r="N150" s="33">
        <v>3633</v>
      </c>
      <c r="O150" s="33">
        <v>3332</v>
      </c>
      <c r="P150" s="33">
        <v>3344</v>
      </c>
      <c r="Q150" s="33">
        <v>3096</v>
      </c>
      <c r="R150" s="33">
        <v>3274</v>
      </c>
      <c r="S150" s="33">
        <v>3275</v>
      </c>
      <c r="T150" s="33">
        <v>3270</v>
      </c>
      <c r="U150" s="33">
        <v>3270</v>
      </c>
      <c r="V150" s="33">
        <v>3270</v>
      </c>
    </row>
    <row r="151" spans="1:22" x14ac:dyDescent="0.25">
      <c r="A151" s="33" t="str">
        <f t="shared" si="27"/>
        <v>PSX US EquityNET_INCOME</v>
      </c>
      <c r="B151" s="33" t="s">
        <v>4</v>
      </c>
      <c r="C151" s="33" t="s">
        <v>305</v>
      </c>
      <c r="D151" s="33" t="s">
        <v>273</v>
      </c>
      <c r="E151" s="33">
        <v>0</v>
      </c>
      <c r="F151" s="33">
        <v>0</v>
      </c>
      <c r="G151" s="33">
        <v>0</v>
      </c>
      <c r="H151" s="33">
        <v>0</v>
      </c>
      <c r="I151" s="33">
        <v>0</v>
      </c>
      <c r="J151" s="33">
        <v>0</v>
      </c>
      <c r="K151" s="33">
        <v>0</v>
      </c>
      <c r="L151" s="33">
        <v>0</v>
      </c>
      <c r="M151" s="33">
        <v>476</v>
      </c>
      <c r="N151" s="33">
        <v>735</v>
      </c>
      <c r="O151" s="33">
        <v>4775</v>
      </c>
      <c r="P151" s="33">
        <v>4124</v>
      </c>
      <c r="Q151" s="33">
        <v>3726</v>
      </c>
      <c r="R151" s="33">
        <v>4762</v>
      </c>
      <c r="S151" s="33">
        <v>4227</v>
      </c>
      <c r="T151" s="33">
        <v>1555</v>
      </c>
      <c r="U151" s="33">
        <v>5106</v>
      </c>
      <c r="V151" s="33">
        <v>5595</v>
      </c>
    </row>
    <row r="152" spans="1:22" x14ac:dyDescent="0.25">
      <c r="A152" s="33" t="str">
        <f t="shared" ref="A152" si="28">B152&amp;D152</f>
        <v>PSX US EquityIS_INT_INC</v>
      </c>
      <c r="B152" s="33" t="s">
        <v>4</v>
      </c>
      <c r="C152" s="33" t="s">
        <v>301</v>
      </c>
      <c r="D152" s="33" t="s">
        <v>302</v>
      </c>
      <c r="E152" s="33">
        <v>0</v>
      </c>
      <c r="F152" s="33">
        <v>0</v>
      </c>
      <c r="G152" s="33">
        <v>0</v>
      </c>
      <c r="H152" s="33">
        <v>0</v>
      </c>
      <c r="I152" s="33">
        <v>0</v>
      </c>
      <c r="J152" s="33">
        <v>0</v>
      </c>
      <c r="K152" s="33">
        <v>0</v>
      </c>
      <c r="L152" s="33">
        <v>0</v>
      </c>
      <c r="M152" s="33">
        <v>47</v>
      </c>
      <c r="N152" s="33">
        <v>42</v>
      </c>
      <c r="O152" s="33">
        <v>33</v>
      </c>
      <c r="P152" s="33">
        <v>18</v>
      </c>
      <c r="Q152" s="33">
        <v>20</v>
      </c>
      <c r="R152" s="33">
        <v>21</v>
      </c>
      <c r="S152" s="33">
        <v>25</v>
      </c>
      <c r="T152" s="33">
        <v>18</v>
      </c>
      <c r="U152" s="33">
        <v>30</v>
      </c>
      <c r="V152" s="33">
        <v>45</v>
      </c>
    </row>
    <row r="153" spans="1:22" x14ac:dyDescent="0.25">
      <c r="A153" s="33" t="str">
        <f t="shared" si="27"/>
        <v>PSX US EquityCapital Employed</v>
      </c>
      <c r="B153" s="33" t="s">
        <v>4</v>
      </c>
      <c r="C153" s="33" t="s">
        <v>277</v>
      </c>
      <c r="D153" s="33" t="s">
        <v>277</v>
      </c>
      <c r="E153" s="33">
        <f t="shared" ref="E153:V153" si="29">E144-E149-E150+E142+E145</f>
        <v>0</v>
      </c>
      <c r="F153" s="33">
        <f t="shared" si="29"/>
        <v>0</v>
      </c>
      <c r="G153" s="33">
        <f t="shared" si="29"/>
        <v>0</v>
      </c>
      <c r="H153" s="33">
        <f t="shared" si="29"/>
        <v>0</v>
      </c>
      <c r="I153" s="33">
        <f t="shared" si="29"/>
        <v>0</v>
      </c>
      <c r="J153" s="33">
        <f t="shared" si="29"/>
        <v>0</v>
      </c>
      <c r="K153" s="33">
        <f t="shared" si="29"/>
        <v>0</v>
      </c>
      <c r="L153" s="33">
        <f t="shared" si="29"/>
        <v>0</v>
      </c>
      <c r="M153" s="33">
        <f t="shared" si="29"/>
        <v>0</v>
      </c>
      <c r="N153" s="33">
        <f t="shared" si="29"/>
        <v>28848</v>
      </c>
      <c r="O153" s="33">
        <f t="shared" si="29"/>
        <v>27525</v>
      </c>
      <c r="P153" s="33">
        <f t="shared" si="29"/>
        <v>32260</v>
      </c>
      <c r="Q153" s="33">
        <f t="shared" si="29"/>
        <v>33795</v>
      </c>
      <c r="R153" s="33">
        <f t="shared" si="29"/>
        <v>35166</v>
      </c>
      <c r="S153" s="33">
        <f t="shared" si="29"/>
        <v>37818</v>
      </c>
      <c r="T153" s="33">
        <f t="shared" si="29"/>
        <v>39470</v>
      </c>
      <c r="U153" s="33">
        <f t="shared" si="29"/>
        <v>41035</v>
      </c>
      <c r="V153" s="33">
        <f t="shared" si="29"/>
        <v>42164</v>
      </c>
    </row>
    <row r="154" spans="1:22" x14ac:dyDescent="0.25">
      <c r="A154" s="33" t="str">
        <f t="shared" si="27"/>
        <v>PSX US EquityNPAT + IS after tax</v>
      </c>
      <c r="B154" s="33" t="s">
        <v>4</v>
      </c>
      <c r="C154" s="33" t="s">
        <v>291</v>
      </c>
      <c r="D154" s="33" t="s">
        <v>291</v>
      </c>
      <c r="E154" s="33">
        <f>E151+((1-E148)*(E146-E152))</f>
        <v>0</v>
      </c>
      <c r="F154" s="33">
        <f t="shared" ref="F154:V154" si="30">F151+((1-F148)*(F146-F152))</f>
        <v>0</v>
      </c>
      <c r="G154" s="33">
        <f t="shared" si="30"/>
        <v>0</v>
      </c>
      <c r="H154" s="33">
        <f t="shared" si="30"/>
        <v>0</v>
      </c>
      <c r="I154" s="33">
        <f t="shared" si="30"/>
        <v>0</v>
      </c>
      <c r="J154" s="33">
        <f t="shared" si="30"/>
        <v>0</v>
      </c>
      <c r="K154" s="33">
        <f t="shared" si="30"/>
        <v>0</v>
      </c>
      <c r="L154" s="33">
        <f t="shared" si="30"/>
        <v>0</v>
      </c>
      <c r="M154" s="33">
        <f t="shared" si="30"/>
        <v>446.1</v>
      </c>
      <c r="N154" s="33">
        <f t="shared" si="30"/>
        <v>708.35</v>
      </c>
      <c r="O154" s="33">
        <f t="shared" si="30"/>
        <v>4764.6000000000004</v>
      </c>
      <c r="P154" s="33">
        <f t="shared" si="30"/>
        <v>4272.2</v>
      </c>
      <c r="Q154" s="33">
        <f t="shared" si="30"/>
        <v>3891.75</v>
      </c>
      <c r="R154" s="33">
        <f t="shared" si="30"/>
        <v>4921.8999999999996</v>
      </c>
      <c r="S154" s="33">
        <f t="shared" si="30"/>
        <v>4412.25</v>
      </c>
      <c r="T154" s="33">
        <f t="shared" si="30"/>
        <v>1763</v>
      </c>
      <c r="U154" s="33">
        <f t="shared" si="30"/>
        <v>5371.2</v>
      </c>
      <c r="V154" s="33">
        <f t="shared" si="30"/>
        <v>5957.61</v>
      </c>
    </row>
    <row r="155" spans="1:22" x14ac:dyDescent="0.25">
      <c r="A155" s="33" t="str">
        <f t="shared" si="27"/>
        <v>5015 JP EquityPRETAX_INC</v>
      </c>
      <c r="B155" s="33" t="s">
        <v>100</v>
      </c>
      <c r="C155" s="33" t="s">
        <v>295</v>
      </c>
      <c r="D155" s="33" t="s">
        <v>290</v>
      </c>
      <c r="E155" s="33">
        <v>871</v>
      </c>
      <c r="F155" s="33">
        <v>1019</v>
      </c>
      <c r="G155" s="33">
        <v>1009</v>
      </c>
      <c r="H155" s="33">
        <v>284</v>
      </c>
      <c r="I155" s="33">
        <v>519</v>
      </c>
      <c r="J155" s="33">
        <v>749.03</v>
      </c>
      <c r="K155" s="33">
        <v>670.51900000000001</v>
      </c>
      <c r="L155" s="33">
        <v>1120.5070000000001</v>
      </c>
      <c r="M155" s="33">
        <v>2254.4940000000001</v>
      </c>
      <c r="N155" s="33">
        <v>2875.444</v>
      </c>
      <c r="O155" s="33">
        <v>2812.7890000000002</v>
      </c>
      <c r="P155" s="33">
        <v>2802.4</v>
      </c>
      <c r="Q155" s="33">
        <v>2452.4760000000001</v>
      </c>
      <c r="R155" s="33">
        <v>3186.8560000000002</v>
      </c>
      <c r="S155" s="33">
        <v>2528.0259999999998</v>
      </c>
      <c r="T155" s="33">
        <v>3193.2310000000002</v>
      </c>
      <c r="U155" s="33">
        <v>2995.3969999999999</v>
      </c>
      <c r="V155" s="33">
        <v>2440.2919999999999</v>
      </c>
    </row>
    <row r="156" spans="1:22" x14ac:dyDescent="0.25">
      <c r="A156" s="33" t="str">
        <f t="shared" si="27"/>
        <v>5015 JP EquityIS_EBIT</v>
      </c>
      <c r="B156" s="33" t="s">
        <v>100</v>
      </c>
      <c r="C156" s="33" t="s">
        <v>296</v>
      </c>
      <c r="D156" s="33" t="s">
        <v>289</v>
      </c>
      <c r="E156" s="33">
        <v>0</v>
      </c>
      <c r="F156" s="33">
        <v>0</v>
      </c>
      <c r="G156" s="33">
        <v>0</v>
      </c>
      <c r="H156" s="33">
        <v>0</v>
      </c>
      <c r="I156" s="33">
        <v>0</v>
      </c>
      <c r="J156" s="33">
        <v>0</v>
      </c>
      <c r="K156" s="33">
        <v>0</v>
      </c>
      <c r="L156" s="33">
        <v>0</v>
      </c>
      <c r="M156" s="33">
        <v>0</v>
      </c>
      <c r="N156" s="33">
        <v>0</v>
      </c>
      <c r="O156" s="33">
        <v>0</v>
      </c>
      <c r="P156" s="33">
        <v>0</v>
      </c>
      <c r="Q156" s="33">
        <v>0</v>
      </c>
      <c r="R156" s="33">
        <v>2459.9760000000001</v>
      </c>
      <c r="S156" s="33">
        <v>2530.4270000000001</v>
      </c>
      <c r="T156" s="33">
        <v>3196.6680000000001</v>
      </c>
      <c r="U156" s="33">
        <v>2988.1570000000002</v>
      </c>
      <c r="V156" s="33">
        <v>2433.2890000000002</v>
      </c>
    </row>
    <row r="157" spans="1:22" x14ac:dyDescent="0.25">
      <c r="A157" s="33" t="str">
        <f t="shared" si="27"/>
        <v>5015 JP EquityBS_ST_DEBT</v>
      </c>
      <c r="B157" s="33" t="s">
        <v>100</v>
      </c>
      <c r="C157" s="33" t="s">
        <v>297</v>
      </c>
      <c r="D157" s="33" t="s">
        <v>285</v>
      </c>
      <c r="E157" s="33">
        <v>0</v>
      </c>
      <c r="F157" s="33">
        <v>0</v>
      </c>
      <c r="G157" s="33">
        <v>0</v>
      </c>
      <c r="H157" s="33">
        <v>0</v>
      </c>
      <c r="I157" s="33">
        <v>0</v>
      </c>
      <c r="J157" s="33">
        <v>0</v>
      </c>
      <c r="K157" s="33">
        <v>0</v>
      </c>
      <c r="L157" s="33">
        <v>0</v>
      </c>
      <c r="M157" s="33">
        <v>0</v>
      </c>
      <c r="N157" s="33">
        <v>0</v>
      </c>
      <c r="O157" s="33">
        <v>0</v>
      </c>
      <c r="P157" s="33">
        <v>0</v>
      </c>
      <c r="Q157" s="33">
        <v>0</v>
      </c>
      <c r="R157" s="33">
        <v>0</v>
      </c>
      <c r="S157" s="33">
        <v>0</v>
      </c>
      <c r="T157" s="33">
        <v>0</v>
      </c>
      <c r="U157" s="33">
        <v>0</v>
      </c>
      <c r="V157" s="33">
        <v>0</v>
      </c>
    </row>
    <row r="158" spans="1:22" x14ac:dyDescent="0.25">
      <c r="A158" s="33" t="str">
        <f t="shared" si="27"/>
        <v>5015 JP EquityIS_FINANCE_COST</v>
      </c>
      <c r="B158" s="33" t="s">
        <v>100</v>
      </c>
      <c r="C158" s="33" t="s">
        <v>303</v>
      </c>
      <c r="D158" s="33" t="s">
        <v>284</v>
      </c>
      <c r="E158" s="33">
        <v>0</v>
      </c>
      <c r="F158" s="33">
        <v>0</v>
      </c>
      <c r="G158" s="33">
        <v>0</v>
      </c>
      <c r="H158" s="33">
        <v>0</v>
      </c>
      <c r="I158" s="33">
        <v>0</v>
      </c>
      <c r="J158" s="33">
        <v>0</v>
      </c>
      <c r="K158" s="33">
        <v>0</v>
      </c>
      <c r="L158" s="33">
        <v>0</v>
      </c>
      <c r="M158" s="33">
        <v>0</v>
      </c>
      <c r="N158" s="33">
        <v>0</v>
      </c>
      <c r="O158" s="33">
        <v>0</v>
      </c>
      <c r="P158" s="33">
        <v>0</v>
      </c>
      <c r="Q158" s="33">
        <v>0</v>
      </c>
      <c r="R158" s="33">
        <v>0</v>
      </c>
      <c r="S158" s="33">
        <v>0</v>
      </c>
      <c r="T158" s="33">
        <v>0</v>
      </c>
      <c r="U158" s="33">
        <v>0</v>
      </c>
      <c r="V158" s="33">
        <v>0</v>
      </c>
    </row>
    <row r="159" spans="1:22" x14ac:dyDescent="0.25">
      <c r="A159" s="33" t="str">
        <f t="shared" si="27"/>
        <v>5015 JP EquityBS_TOT_ASSET</v>
      </c>
      <c r="B159" s="33" t="s">
        <v>100</v>
      </c>
      <c r="C159" s="33" t="s">
        <v>278</v>
      </c>
      <c r="D159" s="33" t="s">
        <v>276</v>
      </c>
      <c r="E159" s="33">
        <v>7539</v>
      </c>
      <c r="F159" s="33">
        <v>8058</v>
      </c>
      <c r="G159" s="33">
        <v>8497</v>
      </c>
      <c r="H159" s="33">
        <v>8300</v>
      </c>
      <c r="I159" s="33">
        <v>10493</v>
      </c>
      <c r="J159" s="33">
        <v>8199.7710000000006</v>
      </c>
      <c r="K159" s="33">
        <v>7804.4030000000002</v>
      </c>
      <c r="L159" s="33">
        <v>8028.1419999999998</v>
      </c>
      <c r="M159" s="33">
        <v>9466.8250000000007</v>
      </c>
      <c r="N159" s="33">
        <v>10653.474</v>
      </c>
      <c r="O159" s="33">
        <v>11999.085999999999</v>
      </c>
      <c r="P159" s="33">
        <v>13063.656000000001</v>
      </c>
      <c r="Q159" s="33">
        <v>13710.427</v>
      </c>
      <c r="R159" s="33">
        <v>14827.859</v>
      </c>
      <c r="S159" s="33">
        <v>14236.522000000001</v>
      </c>
      <c r="T159" s="33">
        <v>15072.843999999999</v>
      </c>
      <c r="U159" s="33">
        <v>14451.056</v>
      </c>
      <c r="V159" s="33">
        <v>14255.471</v>
      </c>
    </row>
    <row r="160" spans="1:22" x14ac:dyDescent="0.25">
      <c r="A160" s="33" t="str">
        <f t="shared" si="27"/>
        <v>5015 JP EquityBS_ST_PORTION_OF_LT_DEBT</v>
      </c>
      <c r="B160" s="33" t="s">
        <v>100</v>
      </c>
      <c r="C160" s="33" t="s">
        <v>298</v>
      </c>
      <c r="D160" s="33" t="s">
        <v>286</v>
      </c>
      <c r="E160" s="33">
        <v>0</v>
      </c>
      <c r="F160" s="33">
        <v>0</v>
      </c>
      <c r="G160" s="33">
        <v>0</v>
      </c>
      <c r="H160" s="33">
        <v>0</v>
      </c>
      <c r="I160" s="33">
        <v>0</v>
      </c>
      <c r="J160" s="33">
        <v>0</v>
      </c>
      <c r="K160" s="33">
        <v>0</v>
      </c>
      <c r="L160" s="33">
        <v>0</v>
      </c>
      <c r="M160" s="33">
        <v>0</v>
      </c>
      <c r="N160" s="33">
        <v>0</v>
      </c>
      <c r="O160" s="33">
        <v>0</v>
      </c>
      <c r="P160" s="33">
        <v>0</v>
      </c>
      <c r="Q160" s="33">
        <v>0</v>
      </c>
      <c r="R160" s="33">
        <v>0</v>
      </c>
      <c r="S160" s="33">
        <v>0</v>
      </c>
      <c r="T160" s="33">
        <v>0</v>
      </c>
      <c r="U160" s="33">
        <v>0</v>
      </c>
      <c r="V160" s="33">
        <v>0</v>
      </c>
    </row>
    <row r="161" spans="1:22" x14ac:dyDescent="0.25">
      <c r="A161" s="33" t="str">
        <f t="shared" si="27"/>
        <v>5015 JP EquityIS_INT_EXPENSE</v>
      </c>
      <c r="B161" s="33" t="s">
        <v>100</v>
      </c>
      <c r="C161" s="33" t="s">
        <v>299</v>
      </c>
      <c r="D161" s="33" t="s">
        <v>274</v>
      </c>
      <c r="E161" s="33">
        <v>0</v>
      </c>
      <c r="F161" s="33">
        <v>0</v>
      </c>
      <c r="G161" s="33">
        <v>0</v>
      </c>
      <c r="H161" s="33">
        <v>0</v>
      </c>
      <c r="I161" s="33">
        <v>3</v>
      </c>
      <c r="J161" s="33">
        <v>3</v>
      </c>
      <c r="K161" s="33">
        <v>1.2E-2</v>
      </c>
      <c r="L161" s="33">
        <v>5.1999999999999998E-2</v>
      </c>
      <c r="M161" s="33">
        <v>8.9999999999999993E-3</v>
      </c>
      <c r="N161" s="33">
        <v>0</v>
      </c>
      <c r="O161" s="33">
        <v>0</v>
      </c>
      <c r="P161" s="33">
        <v>0</v>
      </c>
      <c r="Q161" s="33">
        <v>0</v>
      </c>
      <c r="R161" s="33">
        <v>0</v>
      </c>
      <c r="S161" s="33">
        <v>0</v>
      </c>
      <c r="T161" s="33">
        <v>0</v>
      </c>
      <c r="U161" s="33">
        <v>0</v>
      </c>
      <c r="V161" s="33">
        <v>0</v>
      </c>
    </row>
    <row r="162" spans="1:22" x14ac:dyDescent="0.25">
      <c r="A162" s="33" t="str">
        <f t="shared" si="27"/>
        <v>5015 JP EquityIS_INT_EXPENSES</v>
      </c>
      <c r="B162" s="33" t="s">
        <v>100</v>
      </c>
      <c r="C162" s="33" t="s">
        <v>304</v>
      </c>
      <c r="D162" s="33" t="s">
        <v>292</v>
      </c>
      <c r="E162" s="33">
        <v>0</v>
      </c>
      <c r="F162" s="33">
        <v>0</v>
      </c>
      <c r="G162" s="33">
        <v>0</v>
      </c>
      <c r="H162" s="33">
        <v>0</v>
      </c>
      <c r="I162" s="33">
        <v>0</v>
      </c>
      <c r="J162" s="33">
        <v>0</v>
      </c>
      <c r="K162" s="33">
        <v>0</v>
      </c>
      <c r="L162" s="33">
        <v>0</v>
      </c>
      <c r="M162" s="33">
        <v>0</v>
      </c>
      <c r="N162" s="33">
        <v>0</v>
      </c>
      <c r="O162" s="33">
        <v>0</v>
      </c>
      <c r="P162" s="33">
        <v>0</v>
      </c>
      <c r="Q162" s="33">
        <v>0</v>
      </c>
      <c r="R162" s="33">
        <v>0</v>
      </c>
      <c r="S162" s="33">
        <v>0</v>
      </c>
      <c r="T162" s="33">
        <v>0</v>
      </c>
      <c r="U162" s="33">
        <v>0</v>
      </c>
      <c r="V162" s="33">
        <v>0</v>
      </c>
    </row>
    <row r="163" spans="1:22" x14ac:dyDescent="0.25">
      <c r="A163" s="33" t="str">
        <f t="shared" si="27"/>
        <v>5015 JP EquityIS_STATUTORY_TAX_RATE</v>
      </c>
      <c r="B163" s="33" t="s">
        <v>100</v>
      </c>
      <c r="C163" s="33" t="s">
        <v>300</v>
      </c>
      <c r="D163" s="33" t="s">
        <v>287</v>
      </c>
      <c r="E163" s="33">
        <v>0</v>
      </c>
      <c r="F163" s="33">
        <v>0</v>
      </c>
      <c r="G163" s="33">
        <v>0</v>
      </c>
      <c r="H163" s="33">
        <v>0</v>
      </c>
      <c r="I163" s="33">
        <v>0</v>
      </c>
      <c r="J163" s="33">
        <v>0</v>
      </c>
      <c r="K163" s="33">
        <v>0</v>
      </c>
      <c r="L163" s="33">
        <v>0</v>
      </c>
      <c r="M163" s="33">
        <v>0</v>
      </c>
      <c r="N163" s="33">
        <v>0</v>
      </c>
      <c r="O163" s="33">
        <v>0.40689999999999998</v>
      </c>
      <c r="P163" s="33">
        <v>0.40689999999999998</v>
      </c>
      <c r="Q163" s="33">
        <v>0.38009999999999999</v>
      </c>
      <c r="R163" s="33">
        <v>0.38009999999999999</v>
      </c>
      <c r="S163" s="33">
        <v>0.35639999999999999</v>
      </c>
      <c r="T163" s="33">
        <v>0.3306</v>
      </c>
      <c r="U163" s="33">
        <v>0.30859999999999999</v>
      </c>
      <c r="V163" s="33">
        <v>0.30859999999999999</v>
      </c>
    </row>
    <row r="164" spans="1:22" x14ac:dyDescent="0.25">
      <c r="A164" s="33" t="str">
        <f t="shared" si="27"/>
        <v>5015 JP EquityBS_CUR_LIAB</v>
      </c>
      <c r="B164" s="33" t="s">
        <v>100</v>
      </c>
      <c r="C164" s="33" t="s">
        <v>269</v>
      </c>
      <c r="D164" s="33" t="s">
        <v>275</v>
      </c>
      <c r="E164" s="33">
        <v>2001</v>
      </c>
      <c r="F164" s="33">
        <v>2108</v>
      </c>
      <c r="G164" s="33">
        <v>1852</v>
      </c>
      <c r="H164" s="33">
        <v>1643</v>
      </c>
      <c r="I164" s="33">
        <v>3549</v>
      </c>
      <c r="J164" s="33">
        <v>3794.36</v>
      </c>
      <c r="K164" s="33">
        <v>3328.52</v>
      </c>
      <c r="L164" s="33">
        <v>3131.683</v>
      </c>
      <c r="M164" s="33">
        <v>3601.607</v>
      </c>
      <c r="N164" s="33">
        <v>3517.5349999999999</v>
      </c>
      <c r="O164" s="33">
        <v>3602.5169999999998</v>
      </c>
      <c r="P164" s="33">
        <v>3486.0279999999998</v>
      </c>
      <c r="Q164" s="33">
        <v>2976.1179999999999</v>
      </c>
      <c r="R164" s="33">
        <v>3679.8580000000002</v>
      </c>
      <c r="S164" s="33">
        <v>2849.4450000000002</v>
      </c>
      <c r="T164" s="33">
        <v>3198.7739999999999</v>
      </c>
      <c r="U164" s="33">
        <v>2791.9879999999998</v>
      </c>
      <c r="V164" s="33">
        <v>3012.0030000000002</v>
      </c>
    </row>
    <row r="165" spans="1:22" x14ac:dyDescent="0.25">
      <c r="A165" s="33" t="str">
        <f t="shared" si="27"/>
        <v>5015 JP EquityBS_GOODWILL</v>
      </c>
      <c r="B165" s="33" t="s">
        <v>100</v>
      </c>
      <c r="C165" s="33" t="s">
        <v>279</v>
      </c>
      <c r="D165" s="33" t="s">
        <v>280</v>
      </c>
      <c r="E165" s="33">
        <v>0</v>
      </c>
      <c r="F165" s="33">
        <v>0</v>
      </c>
      <c r="G165" s="33">
        <v>0</v>
      </c>
      <c r="H165" s="33">
        <v>0</v>
      </c>
      <c r="I165" s="33">
        <v>0</v>
      </c>
      <c r="J165" s="33">
        <v>0</v>
      </c>
      <c r="K165" s="33">
        <v>0</v>
      </c>
      <c r="L165" s="33">
        <v>0</v>
      </c>
      <c r="M165" s="33">
        <v>0</v>
      </c>
      <c r="N165" s="33">
        <v>0</v>
      </c>
      <c r="O165" s="33">
        <v>0</v>
      </c>
      <c r="P165" s="33">
        <v>0</v>
      </c>
      <c r="Q165" s="33">
        <v>0</v>
      </c>
      <c r="R165" s="33">
        <v>0</v>
      </c>
      <c r="S165" s="33">
        <v>0</v>
      </c>
      <c r="T165" s="33">
        <v>0</v>
      </c>
      <c r="U165" s="33">
        <v>0</v>
      </c>
      <c r="V165" s="33">
        <v>0</v>
      </c>
    </row>
    <row r="166" spans="1:22" x14ac:dyDescent="0.25">
      <c r="A166" s="33" t="str">
        <f t="shared" si="27"/>
        <v>5015 JP EquityNET_INCOME</v>
      </c>
      <c r="B166" s="33" t="s">
        <v>100</v>
      </c>
      <c r="C166" s="33" t="s">
        <v>305</v>
      </c>
      <c r="D166" s="33" t="s">
        <v>273</v>
      </c>
      <c r="E166" s="33">
        <v>490</v>
      </c>
      <c r="F166" s="33">
        <v>576</v>
      </c>
      <c r="G166" s="33">
        <v>571</v>
      </c>
      <c r="H166" s="33">
        <v>163</v>
      </c>
      <c r="I166" s="33">
        <v>122</v>
      </c>
      <c r="J166" s="33">
        <v>550.01300000000003</v>
      </c>
      <c r="K166" s="33">
        <v>332.52199999999999</v>
      </c>
      <c r="L166" s="33">
        <v>621.26</v>
      </c>
      <c r="M166" s="33">
        <v>1268.758</v>
      </c>
      <c r="N166" s="33">
        <v>1631.0360000000001</v>
      </c>
      <c r="O166" s="33">
        <v>1600.4349999999999</v>
      </c>
      <c r="P166" s="33">
        <v>1574.673</v>
      </c>
      <c r="Q166" s="33">
        <v>1460.8679999999999</v>
      </c>
      <c r="R166" s="33">
        <v>1895.777</v>
      </c>
      <c r="S166" s="33">
        <v>1570.904</v>
      </c>
      <c r="T166" s="33">
        <v>2082.4940000000001</v>
      </c>
      <c r="U166" s="33">
        <v>2035.55</v>
      </c>
      <c r="V166" s="33">
        <v>1649.7</v>
      </c>
    </row>
    <row r="167" spans="1:22" x14ac:dyDescent="0.25">
      <c r="A167" s="33" t="str">
        <f t="shared" ref="A167" si="31">B167&amp;D167</f>
        <v>5015 JP EquityIS_INT_INC</v>
      </c>
      <c r="B167" s="33" t="s">
        <v>100</v>
      </c>
      <c r="C167" s="33" t="s">
        <v>301</v>
      </c>
      <c r="D167" s="33" t="s">
        <v>302</v>
      </c>
      <c r="E167" s="33">
        <v>6</v>
      </c>
      <c r="F167" s="33">
        <v>1</v>
      </c>
      <c r="G167" s="33">
        <v>1</v>
      </c>
      <c r="H167" s="33">
        <v>0</v>
      </c>
      <c r="I167" s="33">
        <v>0</v>
      </c>
      <c r="J167" s="33">
        <v>5.52</v>
      </c>
      <c r="K167" s="33">
        <v>9.3879999999999999</v>
      </c>
      <c r="L167" s="33">
        <v>16.62</v>
      </c>
      <c r="M167" s="33">
        <v>9.0749999999999993</v>
      </c>
      <c r="N167" s="33">
        <v>17.338999999999999</v>
      </c>
      <c r="O167" s="33">
        <v>18.221</v>
      </c>
      <c r="P167" s="33">
        <v>23.724</v>
      </c>
      <c r="Q167" s="33">
        <v>27.63</v>
      </c>
      <c r="R167" s="33">
        <v>26.484999999999999</v>
      </c>
      <c r="S167" s="33">
        <v>18.818999999999999</v>
      </c>
      <c r="T167" s="33">
        <v>14.768000000000001</v>
      </c>
      <c r="U167" s="33">
        <v>17.21</v>
      </c>
      <c r="V167" s="33">
        <v>19.683</v>
      </c>
    </row>
    <row r="168" spans="1:22" x14ac:dyDescent="0.25">
      <c r="A168" s="33" t="str">
        <f t="shared" si="27"/>
        <v>5015 JP EquityCapital Employed</v>
      </c>
      <c r="B168" s="33" t="s">
        <v>100</v>
      </c>
      <c r="C168" s="33" t="s">
        <v>277</v>
      </c>
      <c r="D168" s="33" t="s">
        <v>277</v>
      </c>
      <c r="E168" s="33">
        <f t="shared" ref="E168:V168" si="32">E159-E164-E165+E157+E160</f>
        <v>5538</v>
      </c>
      <c r="F168" s="33">
        <f t="shared" si="32"/>
        <v>5950</v>
      </c>
      <c r="G168" s="33">
        <f t="shared" si="32"/>
        <v>6645</v>
      </c>
      <c r="H168" s="33">
        <f t="shared" si="32"/>
        <v>6657</v>
      </c>
      <c r="I168" s="33">
        <f t="shared" si="32"/>
        <v>6944</v>
      </c>
      <c r="J168" s="33">
        <f t="shared" si="32"/>
        <v>4405.4110000000001</v>
      </c>
      <c r="K168" s="33">
        <f t="shared" si="32"/>
        <v>4475.8829999999998</v>
      </c>
      <c r="L168" s="33">
        <f t="shared" si="32"/>
        <v>4896.4589999999998</v>
      </c>
      <c r="M168" s="33">
        <f t="shared" si="32"/>
        <v>5865.2180000000008</v>
      </c>
      <c r="N168" s="33">
        <f t="shared" si="32"/>
        <v>7135.9390000000003</v>
      </c>
      <c r="O168" s="33">
        <f t="shared" si="32"/>
        <v>8396.5689999999995</v>
      </c>
      <c r="P168" s="33">
        <f t="shared" si="32"/>
        <v>9577.6280000000006</v>
      </c>
      <c r="Q168" s="33">
        <f t="shared" si="32"/>
        <v>10734.308999999999</v>
      </c>
      <c r="R168" s="33">
        <f t="shared" si="32"/>
        <v>11148.001</v>
      </c>
      <c r="S168" s="33">
        <f t="shared" si="32"/>
        <v>11387.077000000001</v>
      </c>
      <c r="T168" s="33">
        <f t="shared" si="32"/>
        <v>11874.07</v>
      </c>
      <c r="U168" s="33">
        <f t="shared" si="32"/>
        <v>11659.068000000001</v>
      </c>
      <c r="V168" s="33">
        <f t="shared" si="32"/>
        <v>11243.467999999999</v>
      </c>
    </row>
    <row r="169" spans="1:22" x14ac:dyDescent="0.25">
      <c r="A169" s="33" t="str">
        <f t="shared" si="27"/>
        <v>5015 JP EquityNPAT + IS after tax</v>
      </c>
      <c r="B169" s="33" t="s">
        <v>100</v>
      </c>
      <c r="C169" s="33" t="s">
        <v>291</v>
      </c>
      <c r="D169" s="33" t="s">
        <v>291</v>
      </c>
      <c r="E169" s="33">
        <f t="shared" ref="E169:V169" si="33">E166+((1-E163)*E161)</f>
        <v>490</v>
      </c>
      <c r="F169" s="33">
        <f t="shared" si="33"/>
        <v>576</v>
      </c>
      <c r="G169" s="33">
        <f t="shared" si="33"/>
        <v>571</v>
      </c>
      <c r="H169" s="33">
        <f t="shared" si="33"/>
        <v>163</v>
      </c>
      <c r="I169" s="33">
        <f t="shared" si="33"/>
        <v>125</v>
      </c>
      <c r="J169" s="33">
        <f t="shared" si="33"/>
        <v>553.01300000000003</v>
      </c>
      <c r="K169" s="33">
        <f t="shared" si="33"/>
        <v>332.53399999999999</v>
      </c>
      <c r="L169" s="33">
        <f t="shared" si="33"/>
        <v>621.31200000000001</v>
      </c>
      <c r="M169" s="33">
        <f t="shared" si="33"/>
        <v>1268.7670000000001</v>
      </c>
      <c r="N169" s="33">
        <f t="shared" si="33"/>
        <v>1631.0360000000001</v>
      </c>
      <c r="O169" s="33">
        <f t="shared" si="33"/>
        <v>1600.4349999999999</v>
      </c>
      <c r="P169" s="33">
        <f t="shared" si="33"/>
        <v>1574.673</v>
      </c>
      <c r="Q169" s="33">
        <f t="shared" si="33"/>
        <v>1460.8679999999999</v>
      </c>
      <c r="R169" s="33">
        <f t="shared" si="33"/>
        <v>1895.777</v>
      </c>
      <c r="S169" s="33">
        <f t="shared" si="33"/>
        <v>1570.904</v>
      </c>
      <c r="T169" s="33">
        <f t="shared" si="33"/>
        <v>2082.4940000000001</v>
      </c>
      <c r="U169" s="33">
        <f t="shared" si="33"/>
        <v>2035.55</v>
      </c>
      <c r="V169" s="33">
        <f t="shared" si="33"/>
        <v>1649.7</v>
      </c>
    </row>
    <row r="170" spans="1:22" x14ac:dyDescent="0.25">
      <c r="A170" s="33" t="str">
        <f t="shared" si="27"/>
        <v>INARA CZ EquityPRETAX_INC</v>
      </c>
      <c r="B170" s="33" t="s">
        <v>102</v>
      </c>
      <c r="C170" s="33" t="s">
        <v>295</v>
      </c>
      <c r="D170" s="33" t="s">
        <v>290</v>
      </c>
      <c r="E170" s="33">
        <v>0</v>
      </c>
      <c r="F170" s="33">
        <v>0</v>
      </c>
      <c r="G170" s="33">
        <v>0</v>
      </c>
      <c r="H170" s="33">
        <v>1706</v>
      </c>
      <c r="I170" s="33">
        <v>1234</v>
      </c>
      <c r="J170" s="33">
        <v>1105</v>
      </c>
      <c r="K170" s="33">
        <v>1133</v>
      </c>
      <c r="L170" s="33">
        <v>530</v>
      </c>
      <c r="M170" s="33">
        <v>652</v>
      </c>
      <c r="N170" s="33">
        <v>1318</v>
      </c>
      <c r="O170" s="33">
        <v>2376</v>
      </c>
      <c r="P170" s="33">
        <v>1067</v>
      </c>
      <c r="Q170" s="33">
        <v>-1816</v>
      </c>
      <c r="R170" s="33">
        <v>-2334</v>
      </c>
      <c r="S170" s="33">
        <v>-1749</v>
      </c>
      <c r="T170" s="33">
        <v>461</v>
      </c>
      <c r="U170" s="33">
        <v>1564</v>
      </c>
      <c r="V170" s="33">
        <v>1520</v>
      </c>
    </row>
    <row r="171" spans="1:22" x14ac:dyDescent="0.25">
      <c r="A171" s="33" t="str">
        <f t="shared" si="27"/>
        <v>INARA CZ EquityIS_EBIT</v>
      </c>
      <c r="B171" s="33" t="s">
        <v>102</v>
      </c>
      <c r="C171" s="33" t="s">
        <v>296</v>
      </c>
      <c r="D171" s="33" t="s">
        <v>289</v>
      </c>
      <c r="E171" s="33">
        <v>0</v>
      </c>
      <c r="F171" s="33">
        <v>0</v>
      </c>
      <c r="G171" s="33">
        <v>0</v>
      </c>
      <c r="H171" s="33">
        <v>0</v>
      </c>
      <c r="I171" s="33">
        <v>0</v>
      </c>
      <c r="J171" s="33">
        <v>0</v>
      </c>
      <c r="K171" s="33">
        <v>0</v>
      </c>
      <c r="L171" s="33">
        <v>0</v>
      </c>
      <c r="M171" s="33">
        <v>1047</v>
      </c>
      <c r="N171" s="33">
        <v>2128</v>
      </c>
      <c r="O171" s="33">
        <v>3039</v>
      </c>
      <c r="P171" s="33">
        <v>1356</v>
      </c>
      <c r="Q171" s="33">
        <v>-1570</v>
      </c>
      <c r="R171" s="33">
        <v>-1712</v>
      </c>
      <c r="S171" s="33">
        <v>-1338</v>
      </c>
      <c r="T171" s="33">
        <v>607</v>
      </c>
      <c r="U171" s="33">
        <v>1423</v>
      </c>
      <c r="V171" s="33">
        <v>1687</v>
      </c>
    </row>
    <row r="172" spans="1:22" x14ac:dyDescent="0.25">
      <c r="A172" s="33" t="str">
        <f t="shared" si="27"/>
        <v>INARA CZ EquityBS_ST_DEBT</v>
      </c>
      <c r="B172" s="33" t="s">
        <v>102</v>
      </c>
      <c r="C172" s="33" t="s">
        <v>297</v>
      </c>
      <c r="D172" s="33" t="s">
        <v>285</v>
      </c>
      <c r="E172" s="33">
        <v>0</v>
      </c>
      <c r="F172" s="33">
        <v>0</v>
      </c>
      <c r="G172" s="33">
        <v>0</v>
      </c>
      <c r="H172" s="33">
        <v>0</v>
      </c>
      <c r="I172" s="33">
        <v>0</v>
      </c>
      <c r="J172" s="33">
        <v>0</v>
      </c>
      <c r="K172" s="33">
        <v>0</v>
      </c>
      <c r="L172" s="33">
        <v>0</v>
      </c>
      <c r="M172" s="33">
        <v>2104</v>
      </c>
      <c r="N172" s="33">
        <v>1659</v>
      </c>
      <c r="O172" s="33">
        <v>1918</v>
      </c>
      <c r="P172" s="33">
        <v>1266</v>
      </c>
      <c r="Q172" s="33">
        <v>2975</v>
      </c>
      <c r="R172" s="33">
        <v>2631</v>
      </c>
      <c r="S172" s="33">
        <v>2768</v>
      </c>
      <c r="T172" s="33">
        <v>2711</v>
      </c>
      <c r="U172" s="33">
        <v>1581</v>
      </c>
      <c r="V172" s="33">
        <v>1962</v>
      </c>
    </row>
    <row r="173" spans="1:22" x14ac:dyDescent="0.25">
      <c r="A173" s="33" t="str">
        <f t="shared" si="27"/>
        <v>INARA CZ EquityIS_FINANCE_COST</v>
      </c>
      <c r="B173" s="33" t="s">
        <v>102</v>
      </c>
      <c r="C173" s="33" t="s">
        <v>303</v>
      </c>
      <c r="D173" s="33" t="s">
        <v>284</v>
      </c>
      <c r="E173" s="33">
        <v>0</v>
      </c>
      <c r="F173" s="33">
        <v>0</v>
      </c>
      <c r="G173" s="33">
        <v>0</v>
      </c>
      <c r="H173" s="33">
        <v>0</v>
      </c>
      <c r="I173" s="33">
        <v>0</v>
      </c>
      <c r="J173" s="33">
        <v>0</v>
      </c>
      <c r="K173" s="33">
        <v>0</v>
      </c>
      <c r="L173" s="33">
        <v>0</v>
      </c>
      <c r="M173" s="33">
        <v>794</v>
      </c>
      <c r="N173" s="33">
        <v>878</v>
      </c>
      <c r="O173" s="33">
        <v>808</v>
      </c>
      <c r="P173" s="33">
        <v>426</v>
      </c>
      <c r="Q173" s="33">
        <v>459</v>
      </c>
      <c r="R173" s="33">
        <v>856</v>
      </c>
      <c r="S173" s="33">
        <v>608</v>
      </c>
      <c r="T173" s="33">
        <v>252</v>
      </c>
      <c r="U173" s="33">
        <v>306</v>
      </c>
      <c r="V173" s="33">
        <v>221</v>
      </c>
    </row>
    <row r="174" spans="1:22" x14ac:dyDescent="0.25">
      <c r="A174" s="33" t="str">
        <f t="shared" si="27"/>
        <v>INARA CZ EquityBS_TOT_ASSET</v>
      </c>
      <c r="B174" s="33" t="s">
        <v>102</v>
      </c>
      <c r="C174" s="33" t="s">
        <v>278</v>
      </c>
      <c r="D174" s="33" t="s">
        <v>276</v>
      </c>
      <c r="E174" s="33">
        <v>0</v>
      </c>
      <c r="F174" s="33">
        <v>0</v>
      </c>
      <c r="G174" s="33">
        <v>0</v>
      </c>
      <c r="H174" s="33">
        <v>16952</v>
      </c>
      <c r="I174" s="33">
        <v>20295</v>
      </c>
      <c r="J174" s="33">
        <v>22188</v>
      </c>
      <c r="K174" s="33">
        <v>24916</v>
      </c>
      <c r="L174" s="33">
        <v>26613</v>
      </c>
      <c r="M174" s="33">
        <v>30067</v>
      </c>
      <c r="N174" s="33">
        <v>31231</v>
      </c>
      <c r="O174" s="33">
        <v>30825</v>
      </c>
      <c r="P174" s="33">
        <v>28187</v>
      </c>
      <c r="Q174" s="33">
        <v>25909</v>
      </c>
      <c r="R174" s="33">
        <v>22215</v>
      </c>
      <c r="S174" s="33">
        <v>20382</v>
      </c>
      <c r="T174" s="33">
        <v>20292</v>
      </c>
      <c r="U174" s="33">
        <v>19263</v>
      </c>
      <c r="V174" s="33">
        <v>20742</v>
      </c>
    </row>
    <row r="175" spans="1:22" x14ac:dyDescent="0.25">
      <c r="A175" s="33" t="str">
        <f t="shared" si="27"/>
        <v>INARA CZ EquityBS_ST_PORTION_OF_LT_DEBT</v>
      </c>
      <c r="B175" s="33" t="s">
        <v>102</v>
      </c>
      <c r="C175" s="33" t="s">
        <v>298</v>
      </c>
      <c r="D175" s="33" t="s">
        <v>286</v>
      </c>
      <c r="E175" s="33">
        <v>0</v>
      </c>
      <c r="F175" s="33">
        <v>0</v>
      </c>
      <c r="G175" s="33">
        <v>0</v>
      </c>
      <c r="H175" s="33">
        <v>0</v>
      </c>
      <c r="I175" s="33">
        <v>0</v>
      </c>
      <c r="J175" s="33">
        <v>578</v>
      </c>
      <c r="K175" s="33">
        <v>129</v>
      </c>
      <c r="L175" s="33">
        <v>98</v>
      </c>
      <c r="M175" s="33">
        <v>655</v>
      </c>
      <c r="N175" s="33">
        <v>1295</v>
      </c>
      <c r="O175" s="33">
        <v>1904</v>
      </c>
      <c r="P175" s="33">
        <v>4725</v>
      </c>
      <c r="Q175" s="33">
        <v>299</v>
      </c>
      <c r="R175" s="33">
        <v>199</v>
      </c>
      <c r="S175" s="33">
        <v>139</v>
      </c>
      <c r="T175" s="33">
        <v>135</v>
      </c>
      <c r="U175" s="33">
        <v>122</v>
      </c>
      <c r="V175" s="33">
        <v>125</v>
      </c>
    </row>
    <row r="176" spans="1:22" x14ac:dyDescent="0.25">
      <c r="A176" s="33" t="str">
        <f t="shared" si="27"/>
        <v>INARA CZ EquityIS_INT_EXPENSE</v>
      </c>
      <c r="B176" s="33" t="s">
        <v>102</v>
      </c>
      <c r="C176" s="33" t="s">
        <v>299</v>
      </c>
      <c r="D176" s="33" t="s">
        <v>274</v>
      </c>
      <c r="E176" s="33">
        <v>0</v>
      </c>
      <c r="F176" s="33">
        <v>0</v>
      </c>
      <c r="G176" s="33">
        <v>0</v>
      </c>
      <c r="H176" s="33">
        <v>104</v>
      </c>
      <c r="I176" s="33">
        <v>191</v>
      </c>
      <c r="J176" s="33">
        <v>254</v>
      </c>
      <c r="K176" s="33">
        <v>383</v>
      </c>
      <c r="L176" s="33">
        <v>413</v>
      </c>
      <c r="M176" s="33">
        <v>572</v>
      </c>
      <c r="N176" s="33">
        <v>304</v>
      </c>
      <c r="O176" s="33">
        <v>286</v>
      </c>
      <c r="P176" s="33">
        <v>268</v>
      </c>
      <c r="Q176" s="33">
        <v>239</v>
      </c>
      <c r="R176" s="33">
        <v>313</v>
      </c>
      <c r="S176" s="33">
        <v>236</v>
      </c>
      <c r="T176" s="33">
        <v>114</v>
      </c>
      <c r="U176" s="33">
        <v>76</v>
      </c>
      <c r="V176" s="33">
        <v>121</v>
      </c>
    </row>
    <row r="177" spans="1:22" x14ac:dyDescent="0.25">
      <c r="A177" s="33" t="str">
        <f t="shared" si="27"/>
        <v>INARA CZ EquityIS_INT_EXPENSES</v>
      </c>
      <c r="B177" s="33" t="s">
        <v>102</v>
      </c>
      <c r="C177" s="33" t="s">
        <v>304</v>
      </c>
      <c r="D177" s="33" t="s">
        <v>292</v>
      </c>
      <c r="E177" s="33">
        <v>0</v>
      </c>
      <c r="F177" s="33">
        <v>0</v>
      </c>
      <c r="G177" s="33">
        <v>0</v>
      </c>
      <c r="H177" s="33">
        <v>0</v>
      </c>
      <c r="I177" s="33">
        <v>0</v>
      </c>
      <c r="J177" s="33">
        <v>0</v>
      </c>
      <c r="K177" s="33">
        <v>0</v>
      </c>
      <c r="L177" s="33">
        <v>0</v>
      </c>
      <c r="M177" s="33">
        <v>0</v>
      </c>
      <c r="N177" s="33">
        <v>0</v>
      </c>
      <c r="O177" s="33">
        <v>0</v>
      </c>
      <c r="P177" s="33">
        <v>0</v>
      </c>
      <c r="Q177" s="33">
        <v>0</v>
      </c>
      <c r="R177" s="33">
        <v>0</v>
      </c>
      <c r="S177" s="33">
        <v>0</v>
      </c>
      <c r="T177" s="33">
        <v>0</v>
      </c>
      <c r="U177" s="33">
        <v>0</v>
      </c>
      <c r="V177" s="33">
        <v>0</v>
      </c>
    </row>
    <row r="178" spans="1:22" x14ac:dyDescent="0.25">
      <c r="A178" s="33" t="str">
        <f t="shared" si="27"/>
        <v>INARA CZ EquityIS_STATUTORY_TAX_RATE</v>
      </c>
      <c r="B178" s="33" t="s">
        <v>102</v>
      </c>
      <c r="C178" s="33" t="s">
        <v>300</v>
      </c>
      <c r="D178" s="33" t="s">
        <v>287</v>
      </c>
      <c r="E178" s="33">
        <v>0</v>
      </c>
      <c r="F178" s="33">
        <v>0</v>
      </c>
      <c r="G178" s="33">
        <v>0</v>
      </c>
      <c r="H178" s="33">
        <v>0</v>
      </c>
      <c r="I178" s="33">
        <v>0</v>
      </c>
      <c r="J178" s="33">
        <v>0</v>
      </c>
      <c r="K178" s="33">
        <v>0</v>
      </c>
      <c r="L178" s="33">
        <v>0</v>
      </c>
      <c r="M178" s="33">
        <v>0.2</v>
      </c>
      <c r="N178" s="33">
        <v>0.2</v>
      </c>
      <c r="O178" s="33">
        <v>0.2</v>
      </c>
      <c r="P178" s="33">
        <v>0.2</v>
      </c>
      <c r="Q178" s="33">
        <v>0.2</v>
      </c>
      <c r="R178" s="33">
        <v>0.2</v>
      </c>
      <c r="S178" s="33">
        <v>0.2</v>
      </c>
      <c r="T178" s="33">
        <v>0.2</v>
      </c>
      <c r="U178" s="33">
        <v>0.18</v>
      </c>
      <c r="V178" s="33">
        <v>0.18</v>
      </c>
    </row>
    <row r="179" spans="1:22" x14ac:dyDescent="0.25">
      <c r="A179" s="33" t="str">
        <f t="shared" si="27"/>
        <v>INARA CZ EquityBS_CUR_LIAB</v>
      </c>
      <c r="B179" s="33" t="s">
        <v>102</v>
      </c>
      <c r="C179" s="33" t="s">
        <v>269</v>
      </c>
      <c r="D179" s="33" t="s">
        <v>275</v>
      </c>
      <c r="E179" s="33">
        <v>0</v>
      </c>
      <c r="F179" s="33">
        <v>0</v>
      </c>
      <c r="G179" s="33">
        <v>0</v>
      </c>
      <c r="H179" s="33">
        <v>4066</v>
      </c>
      <c r="I179" s="33">
        <v>5772</v>
      </c>
      <c r="J179" s="33">
        <v>6566</v>
      </c>
      <c r="K179" s="33">
        <v>6502</v>
      </c>
      <c r="L179" s="33">
        <v>8397</v>
      </c>
      <c r="M179" s="33">
        <v>9673</v>
      </c>
      <c r="N179" s="33">
        <v>8263</v>
      </c>
      <c r="O179" s="33">
        <v>7885</v>
      </c>
      <c r="P179" s="33">
        <v>9158</v>
      </c>
      <c r="Q179" s="33">
        <v>8173</v>
      </c>
      <c r="R179" s="33">
        <v>6845</v>
      </c>
      <c r="S179" s="33">
        <v>5942</v>
      </c>
      <c r="T179" s="33">
        <v>6042</v>
      </c>
      <c r="U179" s="33">
        <v>4357</v>
      </c>
      <c r="V179" s="33">
        <v>5317</v>
      </c>
    </row>
    <row r="180" spans="1:22" x14ac:dyDescent="0.25">
      <c r="A180" s="33" t="str">
        <f t="shared" si="27"/>
        <v>INARA CZ EquityBS_GOODWILL</v>
      </c>
      <c r="B180" s="33" t="s">
        <v>102</v>
      </c>
      <c r="C180" s="33" t="s">
        <v>279</v>
      </c>
      <c r="D180" s="33" t="s">
        <v>280</v>
      </c>
      <c r="E180" s="33">
        <v>0</v>
      </c>
      <c r="F180" s="33">
        <v>0</v>
      </c>
      <c r="G180" s="33">
        <v>0</v>
      </c>
      <c r="H180" s="33">
        <v>0</v>
      </c>
      <c r="I180" s="33">
        <v>0</v>
      </c>
      <c r="J180" s="33">
        <v>0</v>
      </c>
      <c r="K180" s="33">
        <v>163</v>
      </c>
      <c r="L180" s="33">
        <v>197</v>
      </c>
      <c r="M180" s="33">
        <v>296</v>
      </c>
      <c r="N180" s="33">
        <v>232</v>
      </c>
      <c r="O180" s="33">
        <v>183</v>
      </c>
      <c r="P180" s="33">
        <v>183</v>
      </c>
      <c r="Q180" s="33">
        <v>183</v>
      </c>
      <c r="R180" s="33">
        <v>183</v>
      </c>
      <c r="S180" s="33">
        <v>152</v>
      </c>
      <c r="T180" s="33">
        <v>152</v>
      </c>
      <c r="U180" s="33">
        <v>152</v>
      </c>
      <c r="V180" s="33">
        <v>152</v>
      </c>
    </row>
    <row r="181" spans="1:22" x14ac:dyDescent="0.25">
      <c r="A181" s="33" t="str">
        <f t="shared" si="27"/>
        <v>INARA CZ EquityNET_INCOME</v>
      </c>
      <c r="B181" s="33" t="s">
        <v>102</v>
      </c>
      <c r="C181" s="33" t="s">
        <v>305</v>
      </c>
      <c r="D181" s="33" t="s">
        <v>273</v>
      </c>
      <c r="E181" s="33">
        <v>0</v>
      </c>
      <c r="F181" s="33">
        <v>0</v>
      </c>
      <c r="G181" s="33">
        <v>0</v>
      </c>
      <c r="H181" s="33">
        <v>1366</v>
      </c>
      <c r="I181" s="33">
        <v>885</v>
      </c>
      <c r="J181" s="33">
        <v>883</v>
      </c>
      <c r="K181" s="33">
        <v>869</v>
      </c>
      <c r="L181" s="33">
        <v>-1099</v>
      </c>
      <c r="M181" s="33">
        <v>-392</v>
      </c>
      <c r="N181" s="33">
        <v>961</v>
      </c>
      <c r="O181" s="33">
        <v>1815</v>
      </c>
      <c r="P181" s="33">
        <v>681</v>
      </c>
      <c r="Q181" s="33">
        <v>-1508</v>
      </c>
      <c r="R181" s="33">
        <v>-1897</v>
      </c>
      <c r="S181" s="33">
        <v>-1418</v>
      </c>
      <c r="T181" s="33">
        <v>101</v>
      </c>
      <c r="U181" s="33">
        <v>1220</v>
      </c>
      <c r="V181" s="33">
        <v>1178</v>
      </c>
    </row>
    <row r="182" spans="1:22" x14ac:dyDescent="0.25">
      <c r="A182" s="33" t="str">
        <f t="shared" ref="A182" si="34">B182&amp;D182</f>
        <v>INARA CZ EquityIS_INT_INC</v>
      </c>
      <c r="B182" s="33" t="s">
        <v>102</v>
      </c>
      <c r="C182" s="33" t="s">
        <v>301</v>
      </c>
      <c r="D182" s="33" t="s">
        <v>302</v>
      </c>
      <c r="E182" s="33">
        <v>0</v>
      </c>
      <c r="F182" s="33">
        <v>0</v>
      </c>
      <c r="G182" s="33">
        <v>0</v>
      </c>
      <c r="H182" s="33">
        <v>0</v>
      </c>
      <c r="I182" s="33">
        <v>0</v>
      </c>
      <c r="J182" s="33">
        <v>52</v>
      </c>
      <c r="K182" s="33">
        <v>90</v>
      </c>
      <c r="L182" s="33">
        <v>83</v>
      </c>
      <c r="M182" s="33">
        <v>138</v>
      </c>
      <c r="N182" s="33">
        <v>26</v>
      </c>
      <c r="O182" s="33">
        <v>28</v>
      </c>
      <c r="P182" s="33">
        <v>26</v>
      </c>
      <c r="Q182" s="33">
        <v>21</v>
      </c>
      <c r="R182" s="33">
        <v>19</v>
      </c>
      <c r="S182" s="33">
        <v>21</v>
      </c>
      <c r="T182" s="33">
        <v>16</v>
      </c>
      <c r="U182" s="33">
        <v>6</v>
      </c>
      <c r="V182" s="33">
        <v>4</v>
      </c>
    </row>
    <row r="183" spans="1:22" x14ac:dyDescent="0.25">
      <c r="A183" s="33" t="str">
        <f t="shared" si="27"/>
        <v>INARA CZ EquityCapital Employed</v>
      </c>
      <c r="B183" s="33" t="s">
        <v>102</v>
      </c>
      <c r="C183" s="33" t="s">
        <v>277</v>
      </c>
      <c r="D183" s="33" t="s">
        <v>277</v>
      </c>
      <c r="E183" s="33">
        <f t="shared" ref="E183:V183" si="35">E174-E179-E180+E172+E175</f>
        <v>0</v>
      </c>
      <c r="F183" s="33">
        <f t="shared" si="35"/>
        <v>0</v>
      </c>
      <c r="G183" s="33">
        <f t="shared" si="35"/>
        <v>0</v>
      </c>
      <c r="H183" s="33">
        <f t="shared" si="35"/>
        <v>12886</v>
      </c>
      <c r="I183" s="33">
        <f t="shared" si="35"/>
        <v>14523</v>
      </c>
      <c r="J183" s="33">
        <f t="shared" si="35"/>
        <v>16200</v>
      </c>
      <c r="K183" s="33">
        <f t="shared" si="35"/>
        <v>18380</v>
      </c>
      <c r="L183" s="33">
        <f t="shared" si="35"/>
        <v>18117</v>
      </c>
      <c r="M183" s="33">
        <f t="shared" si="35"/>
        <v>22857</v>
      </c>
      <c r="N183" s="33">
        <f t="shared" si="35"/>
        <v>25690</v>
      </c>
      <c r="O183" s="33">
        <f t="shared" si="35"/>
        <v>26579</v>
      </c>
      <c r="P183" s="33">
        <f t="shared" si="35"/>
        <v>24837</v>
      </c>
      <c r="Q183" s="33">
        <f t="shared" si="35"/>
        <v>20827</v>
      </c>
      <c r="R183" s="33">
        <f t="shared" si="35"/>
        <v>18017</v>
      </c>
      <c r="S183" s="33">
        <f t="shared" si="35"/>
        <v>17195</v>
      </c>
      <c r="T183" s="33">
        <f t="shared" si="35"/>
        <v>16944</v>
      </c>
      <c r="U183" s="33">
        <f t="shared" si="35"/>
        <v>16457</v>
      </c>
      <c r="V183" s="33">
        <f t="shared" si="35"/>
        <v>17360</v>
      </c>
    </row>
    <row r="184" spans="1:22" x14ac:dyDescent="0.25">
      <c r="A184" s="33" t="str">
        <f t="shared" si="27"/>
        <v>INARA CZ EquityNPAT + IS after tax</v>
      </c>
      <c r="B184" s="33" t="s">
        <v>102</v>
      </c>
      <c r="C184" s="33" t="s">
        <v>291</v>
      </c>
      <c r="D184" s="33" t="s">
        <v>291</v>
      </c>
      <c r="E184" s="33">
        <f>E181+((1-E178)*(E176-E182))</f>
        <v>0</v>
      </c>
      <c r="F184" s="33">
        <f t="shared" ref="F184:V184" si="36">F181+((1-F178)*(F176-F182))</f>
        <v>0</v>
      </c>
      <c r="G184" s="33">
        <f t="shared" si="36"/>
        <v>0</v>
      </c>
      <c r="H184" s="33">
        <f t="shared" si="36"/>
        <v>1470</v>
      </c>
      <c r="I184" s="33">
        <f t="shared" si="36"/>
        <v>1076</v>
      </c>
      <c r="J184" s="33">
        <f t="shared" si="36"/>
        <v>1085</v>
      </c>
      <c r="K184" s="33">
        <f t="shared" si="36"/>
        <v>1162</v>
      </c>
      <c r="L184" s="33">
        <f t="shared" si="36"/>
        <v>-769</v>
      </c>
      <c r="M184" s="33">
        <f t="shared" si="36"/>
        <v>-44.799999999999955</v>
      </c>
      <c r="N184" s="33">
        <f t="shared" si="36"/>
        <v>1183.4000000000001</v>
      </c>
      <c r="O184" s="33">
        <f t="shared" si="36"/>
        <v>2021.4</v>
      </c>
      <c r="P184" s="33">
        <f t="shared" si="36"/>
        <v>874.6</v>
      </c>
      <c r="Q184" s="33">
        <f t="shared" si="36"/>
        <v>-1333.6</v>
      </c>
      <c r="R184" s="33">
        <f t="shared" si="36"/>
        <v>-1661.8</v>
      </c>
      <c r="S184" s="33">
        <f t="shared" si="36"/>
        <v>-1246</v>
      </c>
      <c r="T184" s="33">
        <f t="shared" si="36"/>
        <v>179.4</v>
      </c>
      <c r="U184" s="33">
        <f t="shared" si="36"/>
        <v>1277.4000000000001</v>
      </c>
      <c r="V184" s="33">
        <f t="shared" si="36"/>
        <v>1273.94</v>
      </c>
    </row>
    <row r="185" spans="1:22" x14ac:dyDescent="0.25">
      <c r="A185" s="33" t="str">
        <f t="shared" si="27"/>
        <v>NESTE FH EquityPRETAX_INC</v>
      </c>
      <c r="B185" s="33" t="s">
        <v>105</v>
      </c>
      <c r="C185" s="33" t="s">
        <v>295</v>
      </c>
      <c r="D185" s="33" t="s">
        <v>290</v>
      </c>
      <c r="E185" s="33">
        <v>0</v>
      </c>
      <c r="F185" s="33">
        <v>455</v>
      </c>
      <c r="G185" s="33">
        <v>404</v>
      </c>
      <c r="H185" s="33">
        <v>134</v>
      </c>
      <c r="I185" s="33">
        <v>851</v>
      </c>
      <c r="J185" s="33">
        <v>841</v>
      </c>
      <c r="K185" s="33">
        <v>763</v>
      </c>
      <c r="L185" s="33">
        <v>129</v>
      </c>
      <c r="M185" s="33">
        <v>296</v>
      </c>
      <c r="N185" s="33">
        <v>296</v>
      </c>
      <c r="O185" s="33">
        <v>206</v>
      </c>
      <c r="P185" s="33">
        <v>233</v>
      </c>
      <c r="Q185" s="33">
        <v>561</v>
      </c>
      <c r="R185" s="33">
        <v>78</v>
      </c>
      <c r="S185" s="33">
        <v>634</v>
      </c>
      <c r="T185" s="33">
        <v>1075</v>
      </c>
      <c r="U185" s="33">
        <v>1094</v>
      </c>
      <c r="V185" s="33">
        <v>951</v>
      </c>
    </row>
    <row r="186" spans="1:22" x14ac:dyDescent="0.25">
      <c r="A186" s="33" t="str">
        <f t="shared" si="27"/>
        <v>NESTE FH EquityIS_EBIT</v>
      </c>
      <c r="B186" s="33" t="s">
        <v>105</v>
      </c>
      <c r="C186" s="33" t="s">
        <v>296</v>
      </c>
      <c r="D186" s="33" t="s">
        <v>289</v>
      </c>
      <c r="E186" s="33">
        <v>0</v>
      </c>
      <c r="F186" s="33">
        <v>0</v>
      </c>
      <c r="G186" s="33">
        <v>0</v>
      </c>
      <c r="H186" s="33">
        <v>0</v>
      </c>
      <c r="I186" s="33">
        <v>0</v>
      </c>
      <c r="J186" s="33">
        <v>0</v>
      </c>
      <c r="K186" s="33">
        <v>0</v>
      </c>
      <c r="L186" s="33">
        <v>0</v>
      </c>
      <c r="M186" s="33">
        <v>315</v>
      </c>
      <c r="N186" s="33">
        <v>308</v>
      </c>
      <c r="O186" s="33">
        <v>247</v>
      </c>
      <c r="P186" s="33">
        <v>327</v>
      </c>
      <c r="Q186" s="33">
        <v>641</v>
      </c>
      <c r="R186" s="33">
        <v>143</v>
      </c>
      <c r="S186" s="33">
        <v>672</v>
      </c>
      <c r="T186" s="33">
        <v>1141</v>
      </c>
      <c r="U186" s="33">
        <v>1170</v>
      </c>
      <c r="V186" s="33">
        <v>1035</v>
      </c>
    </row>
    <row r="187" spans="1:22" x14ac:dyDescent="0.25">
      <c r="A187" s="33" t="str">
        <f t="shared" si="27"/>
        <v>NESTE FH EquityBS_ST_DEBT</v>
      </c>
      <c r="B187" s="33" t="s">
        <v>105</v>
      </c>
      <c r="C187" s="33" t="s">
        <v>297</v>
      </c>
      <c r="D187" s="33" t="s">
        <v>285</v>
      </c>
      <c r="E187" s="33">
        <v>0</v>
      </c>
      <c r="F187" s="33">
        <v>0</v>
      </c>
      <c r="G187" s="33">
        <v>0</v>
      </c>
      <c r="H187" s="33">
        <v>0</v>
      </c>
      <c r="I187" s="33">
        <v>0</v>
      </c>
      <c r="J187" s="33">
        <v>0</v>
      </c>
      <c r="K187" s="33">
        <v>0</v>
      </c>
      <c r="L187" s="33">
        <v>0</v>
      </c>
      <c r="M187" s="33">
        <v>419</v>
      </c>
      <c r="N187" s="33">
        <v>268</v>
      </c>
      <c r="O187" s="33">
        <v>421</v>
      </c>
      <c r="P187" s="33">
        <v>342</v>
      </c>
      <c r="Q187" s="33">
        <v>165</v>
      </c>
      <c r="R187" s="33">
        <v>520</v>
      </c>
      <c r="S187" s="33">
        <v>412</v>
      </c>
      <c r="T187" s="33">
        <v>351</v>
      </c>
      <c r="U187" s="33">
        <v>160</v>
      </c>
      <c r="V187" s="33">
        <v>21</v>
      </c>
    </row>
    <row r="188" spans="1:22" x14ac:dyDescent="0.25">
      <c r="A188" s="33" t="str">
        <f t="shared" si="27"/>
        <v>NESTE FH EquityIS_FINANCE_COST</v>
      </c>
      <c r="B188" s="33" t="s">
        <v>105</v>
      </c>
      <c r="C188" s="33" t="s">
        <v>303</v>
      </c>
      <c r="D188" s="33" t="s">
        <v>284</v>
      </c>
      <c r="E188" s="33">
        <v>0</v>
      </c>
      <c r="F188" s="33">
        <v>0</v>
      </c>
      <c r="G188" s="33">
        <v>0</v>
      </c>
      <c r="H188" s="33">
        <v>0</v>
      </c>
      <c r="I188" s="33">
        <v>0</v>
      </c>
      <c r="J188" s="33">
        <v>0</v>
      </c>
      <c r="K188" s="33">
        <v>0</v>
      </c>
      <c r="L188" s="33">
        <v>70</v>
      </c>
      <c r="M188" s="33">
        <v>44</v>
      </c>
      <c r="N188" s="33">
        <v>34</v>
      </c>
      <c r="O188" s="33">
        <v>72</v>
      </c>
      <c r="P188" s="33">
        <v>87</v>
      </c>
      <c r="Q188" s="33">
        <v>81</v>
      </c>
      <c r="R188" s="33">
        <v>75</v>
      </c>
      <c r="S188" s="33">
        <v>84</v>
      </c>
      <c r="T188" s="33">
        <v>67</v>
      </c>
      <c r="U188" s="33">
        <v>79</v>
      </c>
      <c r="V188" s="33">
        <v>48</v>
      </c>
    </row>
    <row r="189" spans="1:22" x14ac:dyDescent="0.25">
      <c r="A189" s="33" t="str">
        <f t="shared" si="27"/>
        <v>NESTE FH EquityBS_TOT_ASSET</v>
      </c>
      <c r="B189" s="33" t="s">
        <v>105</v>
      </c>
      <c r="C189" s="33" t="s">
        <v>278</v>
      </c>
      <c r="D189" s="33" t="s">
        <v>276</v>
      </c>
      <c r="E189" s="33">
        <v>0</v>
      </c>
      <c r="F189" s="33">
        <v>3405</v>
      </c>
      <c r="G189" s="33">
        <v>2299</v>
      </c>
      <c r="H189" s="33">
        <v>3105</v>
      </c>
      <c r="I189" s="33">
        <v>3829</v>
      </c>
      <c r="J189" s="33">
        <v>4340</v>
      </c>
      <c r="K189" s="33">
        <v>4871</v>
      </c>
      <c r="L189" s="33">
        <v>4720</v>
      </c>
      <c r="M189" s="33">
        <v>5700</v>
      </c>
      <c r="N189" s="33">
        <v>6664</v>
      </c>
      <c r="O189" s="33">
        <v>7272</v>
      </c>
      <c r="P189" s="33">
        <v>7398</v>
      </c>
      <c r="Q189" s="33">
        <v>7043</v>
      </c>
      <c r="R189" s="33">
        <v>6494</v>
      </c>
      <c r="S189" s="33">
        <v>6793</v>
      </c>
      <c r="T189" s="33">
        <v>7443</v>
      </c>
      <c r="U189" s="33">
        <v>7793</v>
      </c>
      <c r="V189" s="33">
        <v>8224</v>
      </c>
    </row>
    <row r="190" spans="1:22" x14ac:dyDescent="0.25">
      <c r="A190" s="33" t="str">
        <f t="shared" si="27"/>
        <v>NESTE FH EquityBS_ST_PORTION_OF_LT_DEBT</v>
      </c>
      <c r="B190" s="33" t="s">
        <v>105</v>
      </c>
      <c r="C190" s="33" t="s">
        <v>298</v>
      </c>
      <c r="D190" s="33" t="s">
        <v>286</v>
      </c>
      <c r="E190" s="33">
        <v>0</v>
      </c>
      <c r="F190" s="33">
        <v>0</v>
      </c>
      <c r="G190" s="33">
        <v>0</v>
      </c>
      <c r="H190" s="33">
        <v>0</v>
      </c>
      <c r="I190" s="33">
        <v>0</v>
      </c>
      <c r="J190" s="33">
        <v>0</v>
      </c>
      <c r="K190" s="33">
        <v>0</v>
      </c>
      <c r="L190" s="33">
        <v>5</v>
      </c>
      <c r="M190" s="33">
        <v>4</v>
      </c>
      <c r="N190" s="33">
        <v>6</v>
      </c>
      <c r="O190" s="33">
        <v>42</v>
      </c>
      <c r="P190" s="33">
        <v>7</v>
      </c>
      <c r="Q190" s="33">
        <v>6</v>
      </c>
      <c r="R190" s="33">
        <v>54</v>
      </c>
      <c r="S190" s="33">
        <v>26</v>
      </c>
      <c r="T190" s="33">
        <v>3</v>
      </c>
      <c r="U190" s="33">
        <v>3</v>
      </c>
      <c r="V190" s="33">
        <v>270</v>
      </c>
    </row>
    <row r="191" spans="1:22" x14ac:dyDescent="0.25">
      <c r="A191" s="33" t="str">
        <f t="shared" si="27"/>
        <v>NESTE FH EquityIS_INT_EXPENSE</v>
      </c>
      <c r="B191" s="33" t="s">
        <v>105</v>
      </c>
      <c r="C191" s="33" t="s">
        <v>299</v>
      </c>
      <c r="D191" s="33" t="s">
        <v>274</v>
      </c>
      <c r="E191" s="33">
        <v>0</v>
      </c>
      <c r="F191" s="33">
        <v>15</v>
      </c>
      <c r="G191" s="33">
        <v>6</v>
      </c>
      <c r="H191" s="33">
        <v>25</v>
      </c>
      <c r="I191" s="33">
        <v>28</v>
      </c>
      <c r="J191" s="33">
        <v>13</v>
      </c>
      <c r="K191" s="33">
        <v>37</v>
      </c>
      <c r="L191" s="33">
        <v>67</v>
      </c>
      <c r="M191" s="33">
        <v>36</v>
      </c>
      <c r="N191" s="33">
        <v>9</v>
      </c>
      <c r="O191" s="33">
        <v>52</v>
      </c>
      <c r="P191" s="33">
        <v>84</v>
      </c>
      <c r="Q191" s="33">
        <v>78</v>
      </c>
      <c r="R191" s="33">
        <v>65</v>
      </c>
      <c r="S191" s="33">
        <v>77</v>
      </c>
      <c r="T191" s="33">
        <v>60</v>
      </c>
      <c r="U191" s="33">
        <v>42</v>
      </c>
      <c r="V191" s="33">
        <v>43</v>
      </c>
    </row>
    <row r="192" spans="1:22" x14ac:dyDescent="0.25">
      <c r="A192" s="33" t="str">
        <f t="shared" si="27"/>
        <v>NESTE FH EquityIS_INT_EXPENSES</v>
      </c>
      <c r="B192" s="33" t="s">
        <v>105</v>
      </c>
      <c r="C192" s="33" t="s">
        <v>304</v>
      </c>
      <c r="D192" s="33" t="s">
        <v>292</v>
      </c>
      <c r="E192" s="33">
        <v>0</v>
      </c>
      <c r="F192" s="33">
        <v>0</v>
      </c>
      <c r="G192" s="33">
        <v>0</v>
      </c>
      <c r="H192" s="33">
        <v>0</v>
      </c>
      <c r="I192" s="33">
        <v>0</v>
      </c>
      <c r="J192" s="33">
        <v>0</v>
      </c>
      <c r="K192" s="33">
        <v>0</v>
      </c>
      <c r="L192" s="33">
        <v>0</v>
      </c>
      <c r="M192" s="33">
        <v>0</v>
      </c>
      <c r="N192" s="33">
        <v>0</v>
      </c>
      <c r="O192" s="33">
        <v>0</v>
      </c>
      <c r="P192" s="33">
        <v>0</v>
      </c>
      <c r="Q192" s="33">
        <v>0</v>
      </c>
      <c r="R192" s="33">
        <v>0</v>
      </c>
      <c r="S192" s="33">
        <v>0</v>
      </c>
      <c r="T192" s="33">
        <v>0</v>
      </c>
      <c r="U192" s="33">
        <v>0</v>
      </c>
      <c r="V192" s="33">
        <v>0</v>
      </c>
    </row>
    <row r="193" spans="1:22" x14ac:dyDescent="0.25">
      <c r="A193" s="33" t="str">
        <f t="shared" si="27"/>
        <v>NESTE FH EquityIS_STATUTORY_TAX_RATE</v>
      </c>
      <c r="B193" s="33" t="s">
        <v>105</v>
      </c>
      <c r="C193" s="33" t="s">
        <v>300</v>
      </c>
      <c r="D193" s="33" t="s">
        <v>287</v>
      </c>
      <c r="E193" s="33">
        <v>0</v>
      </c>
      <c r="F193" s="33">
        <v>0</v>
      </c>
      <c r="G193" s="33">
        <v>0</v>
      </c>
      <c r="H193" s="33">
        <v>0</v>
      </c>
      <c r="I193" s="33">
        <v>0</v>
      </c>
      <c r="J193" s="33">
        <v>0</v>
      </c>
      <c r="K193" s="33">
        <v>0.26</v>
      </c>
      <c r="L193" s="33">
        <v>0.26</v>
      </c>
      <c r="M193" s="33">
        <v>0.26</v>
      </c>
      <c r="N193" s="33">
        <v>0.26</v>
      </c>
      <c r="O193" s="33">
        <v>0.26</v>
      </c>
      <c r="P193" s="33">
        <v>0.245</v>
      </c>
      <c r="Q193" s="33">
        <v>0.245</v>
      </c>
      <c r="R193" s="33">
        <v>0.2</v>
      </c>
      <c r="S193" s="33">
        <v>0.2</v>
      </c>
      <c r="T193" s="33">
        <v>0.2</v>
      </c>
      <c r="U193" s="33">
        <v>0.2</v>
      </c>
      <c r="V193" s="33">
        <v>0.2</v>
      </c>
    </row>
    <row r="194" spans="1:22" x14ac:dyDescent="0.25">
      <c r="A194" s="33" t="str">
        <f t="shared" si="27"/>
        <v>NESTE FH EquityBS_CUR_LIAB</v>
      </c>
      <c r="B194" s="33" t="s">
        <v>105</v>
      </c>
      <c r="C194" s="33" t="s">
        <v>269</v>
      </c>
      <c r="D194" s="33" t="s">
        <v>275</v>
      </c>
      <c r="E194" s="33">
        <v>0</v>
      </c>
      <c r="F194" s="33">
        <v>908</v>
      </c>
      <c r="G194" s="33">
        <v>628</v>
      </c>
      <c r="H194" s="33">
        <v>1150</v>
      </c>
      <c r="I194" s="33">
        <v>1339</v>
      </c>
      <c r="J194" s="33">
        <v>1375</v>
      </c>
      <c r="K194" s="33">
        <v>1447</v>
      </c>
      <c r="L194" s="33">
        <v>1247</v>
      </c>
      <c r="M194" s="33">
        <v>1513</v>
      </c>
      <c r="N194" s="33">
        <v>1918</v>
      </c>
      <c r="O194" s="33">
        <v>2494</v>
      </c>
      <c r="P194" s="33">
        <v>2402</v>
      </c>
      <c r="Q194" s="33">
        <v>2123</v>
      </c>
      <c r="R194" s="33">
        <v>2143</v>
      </c>
      <c r="S194" s="33">
        <v>1811</v>
      </c>
      <c r="T194" s="33">
        <v>2125</v>
      </c>
      <c r="U194" s="33">
        <v>1951</v>
      </c>
      <c r="V194" s="33">
        <v>2247</v>
      </c>
    </row>
    <row r="195" spans="1:22" x14ac:dyDescent="0.25">
      <c r="A195" s="33" t="str">
        <f t="shared" si="27"/>
        <v>NESTE FH EquityBS_GOODWILL</v>
      </c>
      <c r="B195" s="33" t="s">
        <v>105</v>
      </c>
      <c r="C195" s="33" t="s">
        <v>279</v>
      </c>
      <c r="D195" s="33" t="s">
        <v>280</v>
      </c>
      <c r="E195" s="33">
        <v>0</v>
      </c>
      <c r="F195" s="33">
        <v>15</v>
      </c>
      <c r="G195" s="33">
        <v>12</v>
      </c>
      <c r="H195" s="33">
        <v>11</v>
      </c>
      <c r="I195" s="33">
        <v>11</v>
      </c>
      <c r="J195" s="33">
        <v>2</v>
      </c>
      <c r="K195" s="33">
        <v>2</v>
      </c>
      <c r="L195" s="33">
        <v>11</v>
      </c>
      <c r="M195" s="33">
        <v>11</v>
      </c>
      <c r="N195" s="33">
        <v>11</v>
      </c>
      <c r="O195" s="33">
        <v>11</v>
      </c>
      <c r="P195" s="33">
        <v>11</v>
      </c>
      <c r="Q195" s="33">
        <v>11</v>
      </c>
      <c r="R195" s="33">
        <v>11</v>
      </c>
      <c r="S195" s="33">
        <v>11</v>
      </c>
      <c r="T195" s="33">
        <v>11</v>
      </c>
      <c r="U195" s="33">
        <v>11</v>
      </c>
      <c r="V195" s="33">
        <v>24</v>
      </c>
    </row>
    <row r="196" spans="1:22" x14ac:dyDescent="0.25">
      <c r="A196" s="33" t="str">
        <f t="shared" si="27"/>
        <v>NESTE FH EquityNET_INCOME</v>
      </c>
      <c r="B196" s="33" t="s">
        <v>105</v>
      </c>
      <c r="C196" s="33" t="s">
        <v>305</v>
      </c>
      <c r="D196" s="33" t="s">
        <v>273</v>
      </c>
      <c r="E196" s="33">
        <v>0</v>
      </c>
      <c r="F196" s="33">
        <v>312</v>
      </c>
      <c r="G196" s="33">
        <v>282</v>
      </c>
      <c r="H196" s="33">
        <v>119</v>
      </c>
      <c r="I196" s="33">
        <v>667</v>
      </c>
      <c r="J196" s="33">
        <v>631</v>
      </c>
      <c r="K196" s="33">
        <v>577</v>
      </c>
      <c r="L196" s="33">
        <v>97</v>
      </c>
      <c r="M196" s="33">
        <v>221</v>
      </c>
      <c r="N196" s="33">
        <v>229</v>
      </c>
      <c r="O196" s="33">
        <v>158</v>
      </c>
      <c r="P196" s="33">
        <v>157</v>
      </c>
      <c r="Q196" s="33">
        <v>523</v>
      </c>
      <c r="R196" s="33">
        <v>57</v>
      </c>
      <c r="S196" s="33">
        <v>558</v>
      </c>
      <c r="T196" s="33">
        <v>939</v>
      </c>
      <c r="U196" s="33">
        <v>911</v>
      </c>
      <c r="V196" s="33">
        <v>778</v>
      </c>
    </row>
    <row r="197" spans="1:22" x14ac:dyDescent="0.25">
      <c r="A197" s="33" t="str">
        <f t="shared" ref="A197" si="37">B197&amp;D197</f>
        <v>NESTE FH EquityIS_INT_INC</v>
      </c>
      <c r="B197" s="33" t="s">
        <v>105</v>
      </c>
      <c r="C197" s="33" t="s">
        <v>301</v>
      </c>
      <c r="D197" s="33" t="s">
        <v>302</v>
      </c>
      <c r="E197" s="33">
        <v>0</v>
      </c>
      <c r="F197" s="33">
        <v>9</v>
      </c>
      <c r="G197" s="33">
        <v>11</v>
      </c>
      <c r="H197" s="33">
        <v>11</v>
      </c>
      <c r="I197" s="33">
        <v>16</v>
      </c>
      <c r="J197" s="33">
        <v>7</v>
      </c>
      <c r="K197" s="33">
        <v>8</v>
      </c>
      <c r="L197" s="33">
        <v>8</v>
      </c>
      <c r="M197" s="33">
        <v>10</v>
      </c>
      <c r="N197" s="33">
        <v>4</v>
      </c>
      <c r="O197" s="33">
        <v>4</v>
      </c>
      <c r="P197" s="33">
        <v>3</v>
      </c>
      <c r="Q197" s="33">
        <v>2</v>
      </c>
      <c r="R197" s="33">
        <v>3</v>
      </c>
      <c r="S197" s="33">
        <v>2</v>
      </c>
      <c r="T197" s="33">
        <v>4</v>
      </c>
      <c r="U197" s="33">
        <v>4</v>
      </c>
      <c r="V197" s="33">
        <v>7</v>
      </c>
    </row>
    <row r="198" spans="1:22" x14ac:dyDescent="0.25">
      <c r="A198" s="33" t="str">
        <f t="shared" si="27"/>
        <v>NESTE FH EquityCapital Employed</v>
      </c>
      <c r="B198" s="33" t="s">
        <v>105</v>
      </c>
      <c r="C198" s="33" t="s">
        <v>277</v>
      </c>
      <c r="D198" s="33" t="s">
        <v>277</v>
      </c>
      <c r="E198" s="33">
        <f t="shared" ref="E198:V198" si="38">E189-E194-E195+E187+E190</f>
        <v>0</v>
      </c>
      <c r="F198" s="33">
        <f t="shared" si="38"/>
        <v>2482</v>
      </c>
      <c r="G198" s="33">
        <f t="shared" si="38"/>
        <v>1659</v>
      </c>
      <c r="H198" s="33">
        <f t="shared" si="38"/>
        <v>1944</v>
      </c>
      <c r="I198" s="33">
        <f t="shared" si="38"/>
        <v>2479</v>
      </c>
      <c r="J198" s="33">
        <f t="shared" si="38"/>
        <v>2963</v>
      </c>
      <c r="K198" s="33">
        <f t="shared" si="38"/>
        <v>3422</v>
      </c>
      <c r="L198" s="33">
        <f t="shared" si="38"/>
        <v>3467</v>
      </c>
      <c r="M198" s="33">
        <f t="shared" si="38"/>
        <v>4599</v>
      </c>
      <c r="N198" s="33">
        <f t="shared" si="38"/>
        <v>5009</v>
      </c>
      <c r="O198" s="33">
        <f t="shared" si="38"/>
        <v>5230</v>
      </c>
      <c r="P198" s="33">
        <f t="shared" si="38"/>
        <v>5334</v>
      </c>
      <c r="Q198" s="33">
        <f t="shared" si="38"/>
        <v>5080</v>
      </c>
      <c r="R198" s="33">
        <f t="shared" si="38"/>
        <v>4914</v>
      </c>
      <c r="S198" s="33">
        <f t="shared" si="38"/>
        <v>5409</v>
      </c>
      <c r="T198" s="33">
        <f t="shared" si="38"/>
        <v>5661</v>
      </c>
      <c r="U198" s="33">
        <f t="shared" si="38"/>
        <v>5994</v>
      </c>
      <c r="V198" s="33">
        <f t="shared" si="38"/>
        <v>6244</v>
      </c>
    </row>
    <row r="199" spans="1:22" x14ac:dyDescent="0.25">
      <c r="A199" s="33" t="str">
        <f t="shared" si="27"/>
        <v>NESTE FH EquityNPAT + IS after tax</v>
      </c>
      <c r="B199" s="33" t="s">
        <v>105</v>
      </c>
      <c r="C199" s="33" t="s">
        <v>291</v>
      </c>
      <c r="D199" s="33" t="s">
        <v>291</v>
      </c>
      <c r="E199" s="33">
        <f>E196+((1-E193)*(E191-E197))</f>
        <v>0</v>
      </c>
      <c r="F199" s="33">
        <f t="shared" ref="F199:V199" si="39">F196+((1-F193)*(F191-F197))</f>
        <v>318</v>
      </c>
      <c r="G199" s="33">
        <f t="shared" si="39"/>
        <v>277</v>
      </c>
      <c r="H199" s="33">
        <f t="shared" si="39"/>
        <v>133</v>
      </c>
      <c r="I199" s="33">
        <f t="shared" si="39"/>
        <v>679</v>
      </c>
      <c r="J199" s="33">
        <f t="shared" si="39"/>
        <v>637</v>
      </c>
      <c r="K199" s="33">
        <f t="shared" si="39"/>
        <v>598.46</v>
      </c>
      <c r="L199" s="33">
        <f t="shared" si="39"/>
        <v>140.66</v>
      </c>
      <c r="M199" s="33">
        <f t="shared" si="39"/>
        <v>240.24</v>
      </c>
      <c r="N199" s="33">
        <f t="shared" si="39"/>
        <v>232.7</v>
      </c>
      <c r="O199" s="33">
        <f t="shared" si="39"/>
        <v>193.51999999999998</v>
      </c>
      <c r="P199" s="33">
        <f t="shared" si="39"/>
        <v>218.155</v>
      </c>
      <c r="Q199" s="33">
        <f t="shared" si="39"/>
        <v>580.38</v>
      </c>
      <c r="R199" s="33">
        <f t="shared" si="39"/>
        <v>106.6</v>
      </c>
      <c r="S199" s="33">
        <f t="shared" si="39"/>
        <v>618</v>
      </c>
      <c r="T199" s="33">
        <f t="shared" si="39"/>
        <v>983.8</v>
      </c>
      <c r="U199" s="33">
        <f t="shared" si="39"/>
        <v>941.4</v>
      </c>
      <c r="V199" s="33">
        <f t="shared" si="39"/>
        <v>806.8</v>
      </c>
    </row>
    <row r="200" spans="1:22" x14ac:dyDescent="0.25">
      <c r="A200" s="33" t="str">
        <f t="shared" si="27"/>
        <v>REP SM EquityPRETAX_INC</v>
      </c>
      <c r="B200" s="33" t="s">
        <v>108</v>
      </c>
      <c r="C200" s="33" t="s">
        <v>295</v>
      </c>
      <c r="D200" s="33" t="s">
        <v>290</v>
      </c>
      <c r="E200" s="33">
        <v>2503.0032000000001</v>
      </c>
      <c r="F200" s="33">
        <v>2850</v>
      </c>
      <c r="G200" s="33">
        <v>3278</v>
      </c>
      <c r="H200" s="33">
        <v>4193</v>
      </c>
      <c r="I200" s="33">
        <v>5556</v>
      </c>
      <c r="J200" s="33">
        <v>5568</v>
      </c>
      <c r="K200" s="33">
        <v>5693</v>
      </c>
      <c r="L200" s="33">
        <v>4542</v>
      </c>
      <c r="M200" s="33">
        <v>2862</v>
      </c>
      <c r="N200" s="33">
        <v>6689</v>
      </c>
      <c r="O200" s="33">
        <v>2759</v>
      </c>
      <c r="P200" s="33">
        <v>2903</v>
      </c>
      <c r="Q200" s="33">
        <v>1282</v>
      </c>
      <c r="R200" s="33">
        <v>1122</v>
      </c>
      <c r="S200" s="33">
        <v>-2352</v>
      </c>
      <c r="T200" s="33">
        <v>1871</v>
      </c>
      <c r="U200" s="33">
        <v>3381</v>
      </c>
      <c r="V200" s="33">
        <v>3333</v>
      </c>
    </row>
    <row r="201" spans="1:22" x14ac:dyDescent="0.25">
      <c r="A201" s="33" t="str">
        <f t="shared" si="27"/>
        <v>REP SM EquityIS_EBIT</v>
      </c>
      <c r="B201" s="33" t="s">
        <v>108</v>
      </c>
      <c r="C201" s="33" t="s">
        <v>296</v>
      </c>
      <c r="D201" s="33" t="s">
        <v>289</v>
      </c>
      <c r="E201" s="33">
        <v>0</v>
      </c>
      <c r="F201" s="33">
        <v>0</v>
      </c>
      <c r="G201" s="33">
        <v>0</v>
      </c>
      <c r="H201" s="33">
        <v>0</v>
      </c>
      <c r="I201" s="33">
        <v>0</v>
      </c>
      <c r="J201" s="33">
        <v>0</v>
      </c>
      <c r="K201" s="33">
        <v>0</v>
      </c>
      <c r="L201" s="33">
        <v>0</v>
      </c>
      <c r="M201" s="33">
        <v>3244</v>
      </c>
      <c r="N201" s="33">
        <v>7621</v>
      </c>
      <c r="O201" s="33">
        <v>3549</v>
      </c>
      <c r="P201" s="33">
        <v>3666</v>
      </c>
      <c r="Q201" s="33">
        <v>959</v>
      </c>
      <c r="R201" s="33">
        <v>78</v>
      </c>
      <c r="S201" s="33">
        <v>-2724</v>
      </c>
      <c r="T201" s="33">
        <v>1911</v>
      </c>
      <c r="U201" s="33">
        <v>2789</v>
      </c>
      <c r="V201" s="33">
        <v>2453</v>
      </c>
    </row>
    <row r="202" spans="1:22" x14ac:dyDescent="0.25">
      <c r="A202" s="33" t="str">
        <f t="shared" si="27"/>
        <v>REP SM EquityBS_ST_DEBT</v>
      </c>
      <c r="B202" s="33" t="s">
        <v>108</v>
      </c>
      <c r="C202" s="33" t="s">
        <v>297</v>
      </c>
      <c r="D202" s="33" t="s">
        <v>285</v>
      </c>
      <c r="E202" s="33">
        <v>0</v>
      </c>
      <c r="F202" s="33">
        <v>0</v>
      </c>
      <c r="G202" s="33">
        <v>0</v>
      </c>
      <c r="H202" s="33">
        <v>0</v>
      </c>
      <c r="I202" s="33">
        <v>0</v>
      </c>
      <c r="J202" s="33">
        <v>0</v>
      </c>
      <c r="K202" s="33">
        <v>0</v>
      </c>
      <c r="L202" s="33">
        <v>0</v>
      </c>
      <c r="M202" s="33">
        <v>3433</v>
      </c>
      <c r="N202" s="33">
        <v>4224</v>
      </c>
      <c r="O202" s="33">
        <v>4902</v>
      </c>
      <c r="P202" s="33">
        <v>3720</v>
      </c>
      <c r="Q202" s="33">
        <v>8413</v>
      </c>
      <c r="R202" s="33">
        <v>3952</v>
      </c>
      <c r="S202" s="33">
        <v>7004</v>
      </c>
      <c r="T202" s="33">
        <v>6885</v>
      </c>
      <c r="U202" s="33">
        <v>4178</v>
      </c>
      <c r="V202" s="33">
        <v>4239</v>
      </c>
    </row>
    <row r="203" spans="1:22" x14ac:dyDescent="0.25">
      <c r="A203" s="33" t="str">
        <f t="shared" si="27"/>
        <v>REP SM EquityIS_FINANCE_COST</v>
      </c>
      <c r="B203" s="33" t="s">
        <v>108</v>
      </c>
      <c r="C203" s="33" t="s">
        <v>303</v>
      </c>
      <c r="D203" s="33" t="s">
        <v>284</v>
      </c>
      <c r="E203" s="33">
        <v>0</v>
      </c>
      <c r="F203" s="33">
        <v>0</v>
      </c>
      <c r="G203" s="33">
        <v>0</v>
      </c>
      <c r="H203" s="33">
        <v>0</v>
      </c>
      <c r="I203" s="33">
        <v>0</v>
      </c>
      <c r="J203" s="33">
        <v>0</v>
      </c>
      <c r="K203" s="33">
        <v>0</v>
      </c>
      <c r="L203" s="33">
        <v>827</v>
      </c>
      <c r="M203" s="33">
        <v>1012</v>
      </c>
      <c r="N203" s="33">
        <v>1341</v>
      </c>
      <c r="O203" s="33">
        <v>871</v>
      </c>
      <c r="P203" s="33">
        <v>976</v>
      </c>
      <c r="Q203" s="33">
        <v>780</v>
      </c>
      <c r="R203" s="33">
        <v>576</v>
      </c>
      <c r="S203" s="33">
        <v>707</v>
      </c>
      <c r="T203" s="33">
        <v>741</v>
      </c>
      <c r="U203" s="33">
        <v>677</v>
      </c>
      <c r="V203" s="33">
        <v>370</v>
      </c>
    </row>
    <row r="204" spans="1:22" x14ac:dyDescent="0.25">
      <c r="A204" s="33" t="str">
        <f t="shared" si="27"/>
        <v>REP SM EquityBS_TOT_ASSET</v>
      </c>
      <c r="B204" s="33" t="s">
        <v>108</v>
      </c>
      <c r="C204" s="33" t="s">
        <v>278</v>
      </c>
      <c r="D204" s="33" t="s">
        <v>276</v>
      </c>
      <c r="E204" s="33">
        <v>51439</v>
      </c>
      <c r="F204" s="33">
        <v>38064</v>
      </c>
      <c r="G204" s="33">
        <v>38033</v>
      </c>
      <c r="H204" s="33">
        <v>39693</v>
      </c>
      <c r="I204" s="33">
        <v>45782</v>
      </c>
      <c r="J204" s="33">
        <v>45201</v>
      </c>
      <c r="K204" s="33">
        <v>47164</v>
      </c>
      <c r="L204" s="33">
        <v>49064</v>
      </c>
      <c r="M204" s="33">
        <v>58083</v>
      </c>
      <c r="N204" s="33">
        <v>67631</v>
      </c>
      <c r="O204" s="33">
        <v>70957</v>
      </c>
      <c r="P204" s="33">
        <v>64921</v>
      </c>
      <c r="Q204" s="33">
        <v>55547</v>
      </c>
      <c r="R204" s="33">
        <v>51889</v>
      </c>
      <c r="S204" s="33">
        <v>63196</v>
      </c>
      <c r="T204" s="33">
        <v>64849</v>
      </c>
      <c r="U204" s="33">
        <v>59857</v>
      </c>
      <c r="V204" s="33">
        <v>60778</v>
      </c>
    </row>
    <row r="205" spans="1:22" x14ac:dyDescent="0.25">
      <c r="A205" s="33" t="str">
        <f t="shared" si="27"/>
        <v>REP SM EquityBS_ST_PORTION_OF_LT_DEBT</v>
      </c>
      <c r="B205" s="33" t="s">
        <v>108</v>
      </c>
      <c r="C205" s="33" t="s">
        <v>298</v>
      </c>
      <c r="D205" s="33" t="s">
        <v>286</v>
      </c>
      <c r="E205" s="33">
        <v>0</v>
      </c>
      <c r="F205" s="33">
        <v>0</v>
      </c>
      <c r="G205" s="33">
        <v>0</v>
      </c>
      <c r="H205" s="33">
        <v>0</v>
      </c>
      <c r="I205" s="33">
        <v>0</v>
      </c>
      <c r="J205" s="33">
        <v>0</v>
      </c>
      <c r="K205" s="33">
        <v>0</v>
      </c>
      <c r="L205" s="33">
        <v>0</v>
      </c>
      <c r="M205" s="33">
        <v>172</v>
      </c>
      <c r="N205" s="33">
        <v>223</v>
      </c>
      <c r="O205" s="33">
        <v>223</v>
      </c>
      <c r="P205" s="33">
        <v>224</v>
      </c>
      <c r="Q205" s="33">
        <v>154</v>
      </c>
      <c r="R205" s="33">
        <v>176</v>
      </c>
      <c r="S205" s="33">
        <v>207</v>
      </c>
      <c r="T205" s="33">
        <v>208</v>
      </c>
      <c r="U205" s="33">
        <v>195</v>
      </c>
      <c r="V205" s="33">
        <v>197</v>
      </c>
    </row>
    <row r="206" spans="1:22" x14ac:dyDescent="0.25">
      <c r="A206" s="33" t="str">
        <f t="shared" si="27"/>
        <v>REP SM EquityIS_INT_EXPENSE</v>
      </c>
      <c r="B206" s="33" t="s">
        <v>108</v>
      </c>
      <c r="C206" s="33" t="s">
        <v>299</v>
      </c>
      <c r="D206" s="33" t="s">
        <v>274</v>
      </c>
      <c r="E206" s="33">
        <v>1619</v>
      </c>
      <c r="F206" s="33">
        <v>1382</v>
      </c>
      <c r="G206" s="33">
        <v>859</v>
      </c>
      <c r="H206" s="33">
        <v>478</v>
      </c>
      <c r="I206" s="33">
        <v>509</v>
      </c>
      <c r="J206" s="33">
        <v>482</v>
      </c>
      <c r="K206" s="33">
        <v>470</v>
      </c>
      <c r="L206" s="33">
        <v>655</v>
      </c>
      <c r="M206" s="33">
        <v>629</v>
      </c>
      <c r="N206" s="33">
        <v>657</v>
      </c>
      <c r="O206" s="33">
        <v>559</v>
      </c>
      <c r="P206" s="33">
        <v>660</v>
      </c>
      <c r="Q206" s="33">
        <v>414</v>
      </c>
      <c r="R206" s="33">
        <v>333</v>
      </c>
      <c r="S206" s="33">
        <v>519</v>
      </c>
      <c r="T206" s="33">
        <v>493</v>
      </c>
      <c r="U206" s="33">
        <v>447</v>
      </c>
      <c r="V206" s="33">
        <v>407</v>
      </c>
    </row>
    <row r="207" spans="1:22" x14ac:dyDescent="0.25">
      <c r="A207" s="33" t="str">
        <f t="shared" si="27"/>
        <v>REP SM EquityIS_INT_EXPENSES</v>
      </c>
      <c r="B207" s="33" t="s">
        <v>108</v>
      </c>
      <c r="C207" s="33" t="s">
        <v>304</v>
      </c>
      <c r="D207" s="33" t="s">
        <v>292</v>
      </c>
      <c r="E207" s="33">
        <v>0</v>
      </c>
      <c r="F207" s="33">
        <v>0</v>
      </c>
      <c r="G207" s="33">
        <v>0</v>
      </c>
      <c r="H207" s="33">
        <v>0</v>
      </c>
      <c r="I207" s="33">
        <v>0</v>
      </c>
      <c r="J207" s="33">
        <v>0</v>
      </c>
      <c r="K207" s="33">
        <v>0</v>
      </c>
      <c r="L207" s="33">
        <v>0</v>
      </c>
      <c r="M207" s="33">
        <v>0</v>
      </c>
      <c r="N207" s="33">
        <v>0</v>
      </c>
      <c r="O207" s="33">
        <v>0</v>
      </c>
      <c r="P207" s="33">
        <v>0</v>
      </c>
      <c r="Q207" s="33">
        <v>0</v>
      </c>
      <c r="R207" s="33">
        <v>0</v>
      </c>
      <c r="S207" s="33">
        <v>0</v>
      </c>
      <c r="T207" s="33">
        <v>0</v>
      </c>
      <c r="U207" s="33">
        <v>0</v>
      </c>
      <c r="V207" s="33">
        <v>0</v>
      </c>
    </row>
    <row r="208" spans="1:22" x14ac:dyDescent="0.25">
      <c r="A208" s="33" t="str">
        <f t="shared" si="27"/>
        <v>REP SM EquityIS_STATUTORY_TAX_RATE</v>
      </c>
      <c r="B208" s="33" t="s">
        <v>108</v>
      </c>
      <c r="C208" s="33" t="s">
        <v>300</v>
      </c>
      <c r="D208" s="33" t="s">
        <v>287</v>
      </c>
      <c r="E208" s="33">
        <v>0</v>
      </c>
      <c r="F208" s="33">
        <v>0</v>
      </c>
      <c r="G208" s="33">
        <v>0</v>
      </c>
      <c r="H208" s="33">
        <v>0</v>
      </c>
      <c r="I208" s="33">
        <v>0</v>
      </c>
      <c r="J208" s="33">
        <v>0</v>
      </c>
      <c r="K208" s="33">
        <v>0</v>
      </c>
      <c r="L208" s="33">
        <v>0.3</v>
      </c>
      <c r="M208" s="33">
        <v>0.3</v>
      </c>
      <c r="N208" s="33">
        <v>0.3</v>
      </c>
      <c r="O208" s="33">
        <v>0.3</v>
      </c>
      <c r="P208" s="33">
        <v>0.3</v>
      </c>
      <c r="Q208" s="33">
        <v>0.3</v>
      </c>
      <c r="R208" s="33">
        <v>0.3</v>
      </c>
      <c r="S208" s="33">
        <v>0.28000000000000003</v>
      </c>
      <c r="T208" s="33">
        <v>0.25</v>
      </c>
      <c r="U208" s="33">
        <v>0.25</v>
      </c>
      <c r="V208" s="33">
        <v>0.25</v>
      </c>
    </row>
    <row r="209" spans="1:22" x14ac:dyDescent="0.25">
      <c r="A209" s="33" t="str">
        <f t="shared" si="27"/>
        <v>REP SM EquityBS_CUR_LIAB</v>
      </c>
      <c r="B209" s="33" t="s">
        <v>108</v>
      </c>
      <c r="C209" s="33" t="s">
        <v>269</v>
      </c>
      <c r="D209" s="33" t="s">
        <v>275</v>
      </c>
      <c r="E209" s="33">
        <v>13090</v>
      </c>
      <c r="F209" s="33">
        <v>8935</v>
      </c>
      <c r="G209" s="33">
        <v>10185</v>
      </c>
      <c r="H209" s="33">
        <v>9170</v>
      </c>
      <c r="I209" s="33">
        <v>11309</v>
      </c>
      <c r="J209" s="33">
        <v>10075</v>
      </c>
      <c r="K209" s="33">
        <v>11355</v>
      </c>
      <c r="L209" s="33">
        <v>10792</v>
      </c>
      <c r="M209" s="33">
        <v>11993</v>
      </c>
      <c r="N209" s="33">
        <v>15773</v>
      </c>
      <c r="O209" s="33">
        <v>17104</v>
      </c>
      <c r="P209" s="33">
        <v>13310</v>
      </c>
      <c r="Q209" s="33">
        <v>16009</v>
      </c>
      <c r="R209" s="33">
        <v>10243</v>
      </c>
      <c r="S209" s="33">
        <v>14477</v>
      </c>
      <c r="T209" s="33">
        <v>14737</v>
      </c>
      <c r="U209" s="33">
        <v>12035</v>
      </c>
      <c r="V209" s="33">
        <v>12810</v>
      </c>
    </row>
    <row r="210" spans="1:22" x14ac:dyDescent="0.25">
      <c r="A210" s="33" t="str">
        <f t="shared" si="27"/>
        <v>REP SM EquityBS_GOODWILL</v>
      </c>
      <c r="B210" s="33" t="s">
        <v>108</v>
      </c>
      <c r="C210" s="33" t="s">
        <v>279</v>
      </c>
      <c r="D210" s="33" t="s">
        <v>280</v>
      </c>
      <c r="E210" s="33">
        <v>4497</v>
      </c>
      <c r="F210" s="33">
        <v>2934</v>
      </c>
      <c r="G210" s="33">
        <v>2496</v>
      </c>
      <c r="H210" s="33">
        <v>3204</v>
      </c>
      <c r="I210" s="33">
        <v>3773</v>
      </c>
      <c r="J210" s="33">
        <v>3422</v>
      </c>
      <c r="K210" s="33">
        <v>3308</v>
      </c>
      <c r="L210" s="33">
        <v>3055</v>
      </c>
      <c r="M210" s="33">
        <v>4733</v>
      </c>
      <c r="N210" s="33">
        <v>4617</v>
      </c>
      <c r="O210" s="33">
        <v>4645</v>
      </c>
      <c r="P210" s="33">
        <v>2678</v>
      </c>
      <c r="Q210" s="33">
        <v>490</v>
      </c>
      <c r="R210" s="33">
        <v>498</v>
      </c>
      <c r="S210" s="33">
        <v>3099</v>
      </c>
      <c r="T210" s="33">
        <v>3115</v>
      </c>
      <c r="U210" s="33">
        <v>2764</v>
      </c>
      <c r="V210" s="33">
        <v>3011</v>
      </c>
    </row>
    <row r="211" spans="1:22" x14ac:dyDescent="0.25">
      <c r="A211" s="33" t="str">
        <f t="shared" ref="A211:A279" si="40">B211&amp;D211</f>
        <v>REP SM EquityNET_INCOME</v>
      </c>
      <c r="B211" s="33" t="s">
        <v>108</v>
      </c>
      <c r="C211" s="33" t="s">
        <v>305</v>
      </c>
      <c r="D211" s="33" t="s">
        <v>273</v>
      </c>
      <c r="E211" s="33">
        <v>1025.0030999999999</v>
      </c>
      <c r="F211" s="33">
        <v>1952</v>
      </c>
      <c r="G211" s="33">
        <v>2020</v>
      </c>
      <c r="H211" s="33">
        <v>2414</v>
      </c>
      <c r="I211" s="33">
        <v>3120</v>
      </c>
      <c r="J211" s="33">
        <v>3124</v>
      </c>
      <c r="K211" s="33">
        <v>3188</v>
      </c>
      <c r="L211" s="33">
        <v>2555</v>
      </c>
      <c r="M211" s="33">
        <v>1559</v>
      </c>
      <c r="N211" s="33">
        <v>4693</v>
      </c>
      <c r="O211" s="33">
        <v>2193</v>
      </c>
      <c r="P211" s="33">
        <v>2060</v>
      </c>
      <c r="Q211" s="33">
        <v>195</v>
      </c>
      <c r="R211" s="33">
        <v>1612</v>
      </c>
      <c r="S211" s="33">
        <v>-1398</v>
      </c>
      <c r="T211" s="33">
        <v>1736</v>
      </c>
      <c r="U211" s="33">
        <v>2121</v>
      </c>
      <c r="V211" s="33">
        <v>2341</v>
      </c>
    </row>
    <row r="212" spans="1:22" x14ac:dyDescent="0.25">
      <c r="A212" s="33" t="str">
        <f t="shared" ref="A212" si="41">B212&amp;D212</f>
        <v>REP SM EquityIS_INT_INC</v>
      </c>
      <c r="B212" s="33" t="s">
        <v>108</v>
      </c>
      <c r="C212" s="33" t="s">
        <v>301</v>
      </c>
      <c r="D212" s="33" t="s">
        <v>302</v>
      </c>
      <c r="E212" s="33">
        <v>0</v>
      </c>
      <c r="F212" s="33">
        <v>0</v>
      </c>
      <c r="G212" s="33">
        <v>0</v>
      </c>
      <c r="H212" s="33">
        <v>98</v>
      </c>
      <c r="I212" s="33">
        <v>115</v>
      </c>
      <c r="J212" s="33">
        <v>138</v>
      </c>
      <c r="K212" s="33">
        <v>168</v>
      </c>
      <c r="L212" s="33">
        <v>227</v>
      </c>
      <c r="M212" s="33">
        <v>141</v>
      </c>
      <c r="N212" s="33">
        <v>149</v>
      </c>
      <c r="O212" s="33">
        <v>154</v>
      </c>
      <c r="P212" s="33">
        <v>91</v>
      </c>
      <c r="Q212" s="33">
        <v>85</v>
      </c>
      <c r="R212" s="33">
        <v>112</v>
      </c>
      <c r="S212" s="33">
        <v>118</v>
      </c>
      <c r="T212" s="33">
        <v>140</v>
      </c>
      <c r="U212" s="33">
        <v>159</v>
      </c>
      <c r="V212" s="33">
        <v>177</v>
      </c>
    </row>
    <row r="213" spans="1:22" x14ac:dyDescent="0.25">
      <c r="A213" s="33" t="str">
        <f t="shared" si="40"/>
        <v>REP SM EquityCapital Employed</v>
      </c>
      <c r="B213" s="33" t="s">
        <v>108</v>
      </c>
      <c r="C213" s="33" t="s">
        <v>277</v>
      </c>
      <c r="D213" s="33" t="s">
        <v>277</v>
      </c>
      <c r="E213" s="33">
        <f t="shared" ref="E213:V213" si="42">E204-E209-E210+E202+E205</f>
        <v>33852</v>
      </c>
      <c r="F213" s="33">
        <f t="shared" si="42"/>
        <v>26195</v>
      </c>
      <c r="G213" s="33">
        <f t="shared" si="42"/>
        <v>25352</v>
      </c>
      <c r="H213" s="33">
        <f t="shared" si="42"/>
        <v>27319</v>
      </c>
      <c r="I213" s="33">
        <f t="shared" si="42"/>
        <v>30700</v>
      </c>
      <c r="J213" s="33">
        <f t="shared" si="42"/>
        <v>31704</v>
      </c>
      <c r="K213" s="33">
        <f t="shared" si="42"/>
        <v>32501</v>
      </c>
      <c r="L213" s="33">
        <f t="shared" si="42"/>
        <v>35217</v>
      </c>
      <c r="M213" s="33">
        <f t="shared" si="42"/>
        <v>44962</v>
      </c>
      <c r="N213" s="33">
        <f t="shared" si="42"/>
        <v>51688</v>
      </c>
      <c r="O213" s="33">
        <f t="shared" si="42"/>
        <v>54333</v>
      </c>
      <c r="P213" s="33">
        <f t="shared" si="42"/>
        <v>52877</v>
      </c>
      <c r="Q213" s="33">
        <f t="shared" si="42"/>
        <v>47615</v>
      </c>
      <c r="R213" s="33">
        <f t="shared" si="42"/>
        <v>45276</v>
      </c>
      <c r="S213" s="33">
        <f t="shared" si="42"/>
        <v>52831</v>
      </c>
      <c r="T213" s="33">
        <f t="shared" si="42"/>
        <v>54090</v>
      </c>
      <c r="U213" s="33">
        <f t="shared" si="42"/>
        <v>49431</v>
      </c>
      <c r="V213" s="33">
        <f t="shared" si="42"/>
        <v>49393</v>
      </c>
    </row>
    <row r="214" spans="1:22" x14ac:dyDescent="0.25">
      <c r="A214" s="33" t="str">
        <f t="shared" si="40"/>
        <v>REP SM EquityNPAT + IS after tax</v>
      </c>
      <c r="B214" s="33" t="s">
        <v>108</v>
      </c>
      <c r="C214" s="33" t="s">
        <v>291</v>
      </c>
      <c r="D214" s="33" t="s">
        <v>291</v>
      </c>
      <c r="E214" s="33">
        <f>E211+((1-E208)*(E206-E212))</f>
        <v>2644.0030999999999</v>
      </c>
      <c r="F214" s="33">
        <f t="shared" ref="F214:V214" si="43">F211+((1-F208)*(F206-F212))</f>
        <v>3334</v>
      </c>
      <c r="G214" s="33">
        <f t="shared" si="43"/>
        <v>2879</v>
      </c>
      <c r="H214" s="33">
        <f t="shared" si="43"/>
        <v>2794</v>
      </c>
      <c r="I214" s="33">
        <f t="shared" si="43"/>
        <v>3514</v>
      </c>
      <c r="J214" s="33">
        <f t="shared" si="43"/>
        <v>3468</v>
      </c>
      <c r="K214" s="33">
        <f t="shared" si="43"/>
        <v>3490</v>
      </c>
      <c r="L214" s="33">
        <f t="shared" si="43"/>
        <v>2854.6</v>
      </c>
      <c r="M214" s="33">
        <f t="shared" si="43"/>
        <v>1900.6</v>
      </c>
      <c r="N214" s="33">
        <f t="shared" si="43"/>
        <v>5048.6000000000004</v>
      </c>
      <c r="O214" s="33">
        <f t="shared" si="43"/>
        <v>2476.5</v>
      </c>
      <c r="P214" s="33">
        <f t="shared" si="43"/>
        <v>2458.3000000000002</v>
      </c>
      <c r="Q214" s="33">
        <f t="shared" si="43"/>
        <v>425.29999999999995</v>
      </c>
      <c r="R214" s="33">
        <f t="shared" si="43"/>
        <v>1766.7</v>
      </c>
      <c r="S214" s="33">
        <f t="shared" si="43"/>
        <v>-1109.28</v>
      </c>
      <c r="T214" s="33">
        <f t="shared" si="43"/>
        <v>2000.75</v>
      </c>
      <c r="U214" s="33">
        <f t="shared" si="43"/>
        <v>2337</v>
      </c>
      <c r="V214" s="33">
        <f t="shared" si="43"/>
        <v>2513.5</v>
      </c>
    </row>
    <row r="215" spans="1:22" x14ac:dyDescent="0.25">
      <c r="A215" s="33" t="str">
        <f t="shared" si="40"/>
        <v>CTX AU EquityPRETAX_INC</v>
      </c>
      <c r="B215" s="33" t="s">
        <v>7</v>
      </c>
      <c r="C215" s="33" t="s">
        <v>295</v>
      </c>
      <c r="D215" s="33" t="s">
        <v>290</v>
      </c>
      <c r="E215" s="33">
        <v>-218.16</v>
      </c>
      <c r="F215" s="33">
        <v>301.14499999999998</v>
      </c>
      <c r="G215" s="33">
        <v>279.803</v>
      </c>
      <c r="H215" s="33">
        <v>579.70500000000004</v>
      </c>
      <c r="I215" s="33">
        <v>788.03399999999999</v>
      </c>
      <c r="J215" s="33">
        <v>661.86500000000001</v>
      </c>
      <c r="K215" s="33">
        <v>928.45500000000004</v>
      </c>
      <c r="L215" s="33">
        <v>46.606999999999999</v>
      </c>
      <c r="M215" s="33">
        <v>447.67599999999999</v>
      </c>
      <c r="N215" s="33">
        <v>442.29500000000002</v>
      </c>
      <c r="O215" s="33">
        <v>-1021.7670000000001</v>
      </c>
      <c r="P215" s="33">
        <v>86.864000000000004</v>
      </c>
      <c r="Q215" s="33">
        <v>735.54100000000005</v>
      </c>
      <c r="R215" s="33">
        <v>30.334</v>
      </c>
      <c r="S215" s="33">
        <v>739.64599999999996</v>
      </c>
      <c r="T215" s="33">
        <v>863.76300000000003</v>
      </c>
      <c r="U215" s="33">
        <v>863.44600000000003</v>
      </c>
      <c r="V215" s="33">
        <v>780.9</v>
      </c>
    </row>
    <row r="216" spans="1:22" x14ac:dyDescent="0.25">
      <c r="A216" s="33" t="str">
        <f t="shared" si="40"/>
        <v>CTX AU EquityIS_EBIT</v>
      </c>
      <c r="B216" s="33" t="s">
        <v>7</v>
      </c>
      <c r="C216" s="33" t="s">
        <v>296</v>
      </c>
      <c r="D216" s="33" t="s">
        <v>289</v>
      </c>
      <c r="E216" s="33">
        <v>0</v>
      </c>
      <c r="F216" s="33">
        <v>0</v>
      </c>
      <c r="G216" s="33">
        <v>0</v>
      </c>
      <c r="H216" s="33">
        <v>0</v>
      </c>
      <c r="I216" s="33">
        <v>0</v>
      </c>
      <c r="J216" s="33">
        <v>0</v>
      </c>
      <c r="K216" s="33">
        <v>0</v>
      </c>
      <c r="L216" s="33">
        <v>0</v>
      </c>
      <c r="M216" s="33">
        <v>379.50299999999999</v>
      </c>
      <c r="N216" s="33">
        <v>468.858</v>
      </c>
      <c r="O216" s="33">
        <v>-945.428</v>
      </c>
      <c r="P216" s="33">
        <v>190.93199999999999</v>
      </c>
      <c r="Q216" s="33">
        <v>902.05</v>
      </c>
      <c r="R216" s="33">
        <v>162.517</v>
      </c>
      <c r="S216" s="33">
        <v>837.96600000000001</v>
      </c>
      <c r="T216" s="33">
        <v>938.90800000000002</v>
      </c>
      <c r="U216" s="33">
        <v>969.56799999999998</v>
      </c>
      <c r="V216" s="33">
        <v>834.14200000000005</v>
      </c>
    </row>
    <row r="217" spans="1:22" x14ac:dyDescent="0.25">
      <c r="A217" s="33" t="str">
        <f t="shared" si="40"/>
        <v>CTX AU EquityBS_ST_DEBT</v>
      </c>
      <c r="B217" s="33" t="s">
        <v>7</v>
      </c>
      <c r="C217" s="33" t="s">
        <v>297</v>
      </c>
      <c r="D217" s="33" t="s">
        <v>285</v>
      </c>
      <c r="E217" s="33">
        <v>0</v>
      </c>
      <c r="F217" s="33">
        <v>0</v>
      </c>
      <c r="G217" s="33">
        <v>0</v>
      </c>
      <c r="H217" s="33">
        <v>0</v>
      </c>
      <c r="I217" s="33">
        <v>0</v>
      </c>
      <c r="J217" s="33">
        <v>0</v>
      </c>
      <c r="K217" s="33">
        <v>0</v>
      </c>
      <c r="L217" s="33">
        <v>0</v>
      </c>
      <c r="M217" s="33">
        <v>75</v>
      </c>
      <c r="N217" s="33">
        <v>130</v>
      </c>
      <c r="O217" s="33">
        <v>151.41499999999999</v>
      </c>
      <c r="P217" s="33">
        <v>0</v>
      </c>
      <c r="Q217" s="33">
        <v>71.257000000000005</v>
      </c>
      <c r="R217" s="33">
        <v>0</v>
      </c>
      <c r="S217" s="33">
        <v>0</v>
      </c>
      <c r="T217" s="33">
        <v>0</v>
      </c>
      <c r="U217" s="33">
        <v>270.077</v>
      </c>
      <c r="V217" s="33">
        <v>150.25700000000001</v>
      </c>
    </row>
    <row r="218" spans="1:22" x14ac:dyDescent="0.25">
      <c r="A218" s="33" t="str">
        <f t="shared" si="40"/>
        <v>CTX AU EquityIS_FINANCE_COST</v>
      </c>
      <c r="B218" s="33" t="s">
        <v>7</v>
      </c>
      <c r="C218" s="33" t="s">
        <v>303</v>
      </c>
      <c r="D218" s="33" t="s">
        <v>284</v>
      </c>
      <c r="E218" s="33">
        <v>0</v>
      </c>
      <c r="F218" s="33">
        <v>0</v>
      </c>
      <c r="G218" s="33">
        <v>0</v>
      </c>
      <c r="H218" s="33">
        <v>0</v>
      </c>
      <c r="I218" s="33">
        <v>27.306999999999999</v>
      </c>
      <c r="J218" s="33">
        <v>48.512999999999998</v>
      </c>
      <c r="K218" s="33">
        <v>46.246000000000002</v>
      </c>
      <c r="L218" s="33">
        <v>59.83</v>
      </c>
      <c r="M218" s="33">
        <v>29.844999999999999</v>
      </c>
      <c r="N218" s="33">
        <v>59.180999999999997</v>
      </c>
      <c r="O218" s="33">
        <v>69.239999999999995</v>
      </c>
      <c r="P218" s="33">
        <v>99.459000000000003</v>
      </c>
      <c r="Q218" s="33">
        <v>97.674999999999997</v>
      </c>
      <c r="R218" s="33">
        <v>119.604</v>
      </c>
      <c r="S218" s="33">
        <v>82.201999999999998</v>
      </c>
      <c r="T218" s="33">
        <v>79.623000000000005</v>
      </c>
      <c r="U218" s="33">
        <v>70.102000000000004</v>
      </c>
      <c r="V218" s="33">
        <v>51.872</v>
      </c>
    </row>
    <row r="219" spans="1:22" x14ac:dyDescent="0.25">
      <c r="A219" s="33" t="str">
        <f t="shared" si="40"/>
        <v>CTX AU EquityBS_TOT_ASSET</v>
      </c>
      <c r="B219" s="33" t="s">
        <v>7</v>
      </c>
      <c r="C219" s="33" t="s">
        <v>278</v>
      </c>
      <c r="D219" s="33" t="s">
        <v>276</v>
      </c>
      <c r="E219" s="33">
        <v>2747.1120999999998</v>
      </c>
      <c r="F219" s="33">
        <v>2837.1520999999998</v>
      </c>
      <c r="G219" s="33">
        <v>2773.6460000000002</v>
      </c>
      <c r="H219" s="33">
        <v>3244.768</v>
      </c>
      <c r="I219" s="33">
        <v>4078.5479999999998</v>
      </c>
      <c r="J219" s="33">
        <v>4417.4260000000004</v>
      </c>
      <c r="K219" s="33">
        <v>5329.9359999999997</v>
      </c>
      <c r="L219" s="33">
        <v>4921.5829999999996</v>
      </c>
      <c r="M219" s="33">
        <v>4951.8090000000002</v>
      </c>
      <c r="N219" s="33">
        <v>5290.6850000000004</v>
      </c>
      <c r="O219" s="33">
        <v>4861.0590000000002</v>
      </c>
      <c r="P219" s="33">
        <v>5385.6360000000004</v>
      </c>
      <c r="Q219" s="33">
        <v>6020.87</v>
      </c>
      <c r="R219" s="33">
        <v>5128.5339999999997</v>
      </c>
      <c r="S219" s="33">
        <v>5104.741</v>
      </c>
      <c r="T219" s="33">
        <v>5302.7340000000004</v>
      </c>
      <c r="U219" s="33">
        <v>6355.22</v>
      </c>
      <c r="V219" s="33">
        <v>6727.6229999999996</v>
      </c>
    </row>
    <row r="220" spans="1:22" x14ac:dyDescent="0.25">
      <c r="A220" s="33" t="str">
        <f t="shared" si="40"/>
        <v>CTX AU EquityBS_ST_PORTION_OF_LT_DEBT</v>
      </c>
      <c r="B220" s="33" t="s">
        <v>7</v>
      </c>
      <c r="C220" s="33" t="s">
        <v>298</v>
      </c>
      <c r="D220" s="33" t="s">
        <v>286</v>
      </c>
      <c r="E220" s="33">
        <v>246.61600000000001</v>
      </c>
      <c r="F220" s="33">
        <v>255.51499999999999</v>
      </c>
      <c r="G220" s="33">
        <v>255.51499999999999</v>
      </c>
      <c r="H220" s="33">
        <v>255.51499999999999</v>
      </c>
      <c r="I220" s="33">
        <v>255.51499999999999</v>
      </c>
      <c r="J220" s="33">
        <v>255.51499999999999</v>
      </c>
      <c r="K220" s="33">
        <v>255.51499999999999</v>
      </c>
      <c r="L220" s="33">
        <v>255.51499999999999</v>
      </c>
      <c r="M220" s="33">
        <v>255.51499999999999</v>
      </c>
      <c r="N220" s="33">
        <v>255.51499999999999</v>
      </c>
      <c r="O220" s="33">
        <v>255.51499999999999</v>
      </c>
      <c r="P220" s="33">
        <v>255.51499999999999</v>
      </c>
      <c r="Q220" s="33">
        <v>255.51499999999999</v>
      </c>
      <c r="R220" s="33">
        <v>255.51499999999999</v>
      </c>
      <c r="S220" s="33">
        <v>255.51499999999999</v>
      </c>
      <c r="T220" s="33">
        <v>255.51499999999999</v>
      </c>
      <c r="U220" s="33">
        <v>255.51499999999999</v>
      </c>
      <c r="V220" s="33">
        <v>255.51499999999999</v>
      </c>
    </row>
    <row r="221" spans="1:22" x14ac:dyDescent="0.25">
      <c r="A221" s="33" t="str">
        <f t="shared" si="40"/>
        <v>CTX AU EquityIS_INT_EXPENSE</v>
      </c>
      <c r="B221" s="33" t="s">
        <v>7</v>
      </c>
      <c r="C221" s="33" t="s">
        <v>299</v>
      </c>
      <c r="D221" s="33" t="s">
        <v>274</v>
      </c>
      <c r="E221" s="33">
        <v>91.105000000000004</v>
      </c>
      <c r="F221" s="33">
        <v>76.066999999999993</v>
      </c>
      <c r="G221" s="33">
        <v>62.804000000000002</v>
      </c>
      <c r="H221" s="33">
        <v>41.613</v>
      </c>
      <c r="I221" s="33">
        <v>25.847000000000001</v>
      </c>
      <c r="J221" s="33">
        <v>48.825000000000003</v>
      </c>
      <c r="K221" s="33">
        <v>46.246000000000002</v>
      </c>
      <c r="L221" s="33">
        <v>59.83</v>
      </c>
      <c r="M221" s="33">
        <v>38.131</v>
      </c>
      <c r="N221" s="33">
        <v>57.896000000000001</v>
      </c>
      <c r="O221" s="33">
        <v>67.798000000000002</v>
      </c>
      <c r="P221" s="33">
        <v>88.308000000000007</v>
      </c>
      <c r="Q221" s="33">
        <v>89.728999999999999</v>
      </c>
      <c r="R221" s="33">
        <v>94.129000000000005</v>
      </c>
      <c r="S221" s="33">
        <v>60.774000000000001</v>
      </c>
      <c r="T221" s="33">
        <v>59.743000000000002</v>
      </c>
      <c r="U221" s="33">
        <v>53.415999999999997</v>
      </c>
      <c r="V221" s="33">
        <v>52.493000000000002</v>
      </c>
    </row>
    <row r="222" spans="1:22" x14ac:dyDescent="0.25">
      <c r="A222" s="33" t="str">
        <f t="shared" si="40"/>
        <v>CTX AU EquityIS_INT_EXPENSES</v>
      </c>
      <c r="B222" s="33" t="s">
        <v>7</v>
      </c>
      <c r="C222" s="33" t="s">
        <v>304</v>
      </c>
      <c r="D222" s="33" t="s">
        <v>292</v>
      </c>
      <c r="E222" s="33">
        <v>0</v>
      </c>
      <c r="F222" s="33">
        <v>0</v>
      </c>
      <c r="G222" s="33">
        <v>0</v>
      </c>
      <c r="H222" s="33">
        <v>0</v>
      </c>
      <c r="I222" s="33">
        <v>0</v>
      </c>
      <c r="J222" s="33">
        <v>0</v>
      </c>
      <c r="K222" s="33">
        <v>0</v>
      </c>
      <c r="L222" s="33">
        <v>0</v>
      </c>
      <c r="M222" s="33">
        <v>0</v>
      </c>
      <c r="N222" s="33">
        <v>0</v>
      </c>
      <c r="O222" s="33">
        <v>0</v>
      </c>
      <c r="P222" s="33">
        <v>0</v>
      </c>
      <c r="Q222" s="33">
        <v>0</v>
      </c>
      <c r="R222" s="33">
        <v>0</v>
      </c>
      <c r="S222" s="33">
        <v>0</v>
      </c>
      <c r="T222" s="33">
        <v>0</v>
      </c>
      <c r="U222" s="33">
        <v>0</v>
      </c>
      <c r="V222" s="33">
        <v>0</v>
      </c>
    </row>
    <row r="223" spans="1:22" x14ac:dyDescent="0.25">
      <c r="A223" s="33" t="str">
        <f t="shared" si="40"/>
        <v>CTX AU EquityIS_STATUTORY_TAX_RATE</v>
      </c>
      <c r="B223" s="33" t="s">
        <v>7</v>
      </c>
      <c r="C223" s="33" t="s">
        <v>300</v>
      </c>
      <c r="D223" s="33" t="s">
        <v>287</v>
      </c>
      <c r="E223" s="33">
        <v>0</v>
      </c>
      <c r="F223" s="33">
        <v>0</v>
      </c>
      <c r="G223" s="33">
        <v>0</v>
      </c>
      <c r="H223" s="33">
        <v>0</v>
      </c>
      <c r="I223" s="33">
        <v>0.3</v>
      </c>
      <c r="J223" s="33">
        <v>0.3</v>
      </c>
      <c r="K223" s="33">
        <v>0.3</v>
      </c>
      <c r="L223" s="33">
        <v>0.3</v>
      </c>
      <c r="M223" s="33">
        <v>0.3</v>
      </c>
      <c r="N223" s="33">
        <v>0.3</v>
      </c>
      <c r="O223" s="33">
        <v>0.3</v>
      </c>
      <c r="P223" s="33">
        <v>0.3</v>
      </c>
      <c r="Q223" s="33">
        <v>0.3</v>
      </c>
      <c r="R223" s="33">
        <v>0.3</v>
      </c>
      <c r="S223" s="33">
        <v>0.3</v>
      </c>
      <c r="T223" s="33">
        <v>0.3</v>
      </c>
      <c r="U223" s="33">
        <v>0.3</v>
      </c>
      <c r="V223" s="33">
        <v>0.3</v>
      </c>
    </row>
    <row r="224" spans="1:22" x14ac:dyDescent="0.25">
      <c r="A224" s="33" t="str">
        <f t="shared" si="40"/>
        <v>CTX AU EquityBS_CUR_LIAB</v>
      </c>
      <c r="B224" s="33" t="s">
        <v>7</v>
      </c>
      <c r="C224" s="33" t="s">
        <v>269</v>
      </c>
      <c r="D224" s="33" t="s">
        <v>275</v>
      </c>
      <c r="E224" s="33">
        <v>732.54</v>
      </c>
      <c r="F224" s="33">
        <v>908.92700000000002</v>
      </c>
      <c r="G224" s="33">
        <v>817.99199999999996</v>
      </c>
      <c r="H224" s="33">
        <v>1052.0630000000001</v>
      </c>
      <c r="I224" s="33">
        <v>1478.039</v>
      </c>
      <c r="J224" s="33">
        <v>1405.4090000000001</v>
      </c>
      <c r="K224" s="33">
        <v>1816.6859999999999</v>
      </c>
      <c r="L224" s="33">
        <v>1375.09</v>
      </c>
      <c r="M224" s="33">
        <v>1432.597</v>
      </c>
      <c r="N224" s="33">
        <v>1619.049</v>
      </c>
      <c r="O224" s="33">
        <v>1981.7629999999999</v>
      </c>
      <c r="P224" s="33">
        <v>1632.3969999999999</v>
      </c>
      <c r="Q224" s="33">
        <v>2072.1570000000002</v>
      </c>
      <c r="R224" s="33">
        <v>1503.9</v>
      </c>
      <c r="S224" s="33">
        <v>1217.749</v>
      </c>
      <c r="T224" s="33">
        <v>1502.4559999999999</v>
      </c>
      <c r="U224" s="33">
        <v>2358.6689999999999</v>
      </c>
      <c r="V224" s="33">
        <v>2194.194</v>
      </c>
    </row>
    <row r="225" spans="1:22" x14ac:dyDescent="0.25">
      <c r="A225" s="33" t="str">
        <f t="shared" si="40"/>
        <v>CTX AU EquityBS_GOODWILL</v>
      </c>
      <c r="B225" s="33" t="s">
        <v>7</v>
      </c>
      <c r="C225" s="33" t="s">
        <v>279</v>
      </c>
      <c r="D225" s="33" t="s">
        <v>280</v>
      </c>
      <c r="E225" s="33">
        <v>0</v>
      </c>
      <c r="F225" s="33">
        <v>0</v>
      </c>
      <c r="G225" s="33">
        <v>12.592000000000001</v>
      </c>
      <c r="H225" s="33">
        <v>9.4440000000000008</v>
      </c>
      <c r="I225" s="33">
        <v>21.963999999999999</v>
      </c>
      <c r="J225" s="33">
        <v>39.084000000000003</v>
      </c>
      <c r="K225" s="33">
        <v>49.466999999999999</v>
      </c>
      <c r="L225" s="33">
        <v>50.776000000000003</v>
      </c>
      <c r="M225" s="33">
        <v>49.411999999999999</v>
      </c>
      <c r="N225" s="33">
        <v>49.411999999999999</v>
      </c>
      <c r="O225" s="33">
        <v>68.161000000000001</v>
      </c>
      <c r="P225" s="33">
        <v>68.224000000000004</v>
      </c>
      <c r="Q225" s="33">
        <v>97.162000000000006</v>
      </c>
      <c r="R225" s="33">
        <v>126.735</v>
      </c>
      <c r="S225" s="33">
        <v>131.24700000000001</v>
      </c>
      <c r="T225" s="33">
        <v>130.06899999999999</v>
      </c>
      <c r="U225" s="33">
        <v>399.35700000000003</v>
      </c>
      <c r="V225" s="33">
        <v>407.43599999999998</v>
      </c>
    </row>
    <row r="226" spans="1:22" x14ac:dyDescent="0.25">
      <c r="A226" s="33" t="str">
        <f t="shared" si="40"/>
        <v>CTX AU EquityNET_INCOME</v>
      </c>
      <c r="B226" s="33" t="s">
        <v>7</v>
      </c>
      <c r="C226" s="33" t="s">
        <v>305</v>
      </c>
      <c r="D226" s="33" t="s">
        <v>273</v>
      </c>
      <c r="E226" s="33">
        <v>-186.16900000000001</v>
      </c>
      <c r="F226" s="33">
        <v>215.17</v>
      </c>
      <c r="G226" s="33">
        <v>197.49700000000001</v>
      </c>
      <c r="H226" s="33">
        <v>502.30799999999999</v>
      </c>
      <c r="I226" s="33">
        <v>594.572</v>
      </c>
      <c r="J226" s="33">
        <v>465.976</v>
      </c>
      <c r="K226" s="33">
        <v>646.35</v>
      </c>
      <c r="L226" s="33">
        <v>34.262</v>
      </c>
      <c r="M226" s="33">
        <v>314.08199999999999</v>
      </c>
      <c r="N226" s="33">
        <v>316.952</v>
      </c>
      <c r="O226" s="33">
        <v>-713.51400000000001</v>
      </c>
      <c r="P226" s="33">
        <v>56.777000000000001</v>
      </c>
      <c r="Q226" s="33">
        <v>530.02800000000002</v>
      </c>
      <c r="R226" s="33">
        <v>19.931000000000001</v>
      </c>
      <c r="S226" s="33">
        <v>521.50699999999995</v>
      </c>
      <c r="T226" s="33">
        <v>609.94000000000005</v>
      </c>
      <c r="U226" s="33">
        <v>619.08500000000004</v>
      </c>
      <c r="V226" s="33">
        <v>560.41600000000005</v>
      </c>
    </row>
    <row r="227" spans="1:22" x14ac:dyDescent="0.25">
      <c r="A227" s="33" t="str">
        <f t="shared" ref="A227" si="44">B227&amp;D227</f>
        <v>CTX AU EquityIS_INT_INC</v>
      </c>
      <c r="B227" s="33" t="s">
        <v>7</v>
      </c>
      <c r="C227" s="33" t="s">
        <v>301</v>
      </c>
      <c r="D227" s="33" t="s">
        <v>302</v>
      </c>
      <c r="E227" s="33">
        <v>0.84199999999999997</v>
      </c>
      <c r="F227" s="33">
        <v>0.50600000000000001</v>
      </c>
      <c r="G227" s="33">
        <v>1.361</v>
      </c>
      <c r="H227" s="33">
        <v>1.127</v>
      </c>
      <c r="I227" s="33">
        <v>3.9699999999999998</v>
      </c>
      <c r="J227" s="33">
        <v>2.9060000000000001</v>
      </c>
      <c r="K227" s="33">
        <v>6.86</v>
      </c>
      <c r="L227" s="33">
        <v>3.194</v>
      </c>
      <c r="M227" s="33">
        <v>1.659</v>
      </c>
      <c r="N227" s="33">
        <v>1.5979999999999999</v>
      </c>
      <c r="O227" s="33">
        <v>1.2570000000000001</v>
      </c>
      <c r="P227" s="33">
        <v>1.2570000000000001</v>
      </c>
      <c r="Q227" s="33">
        <v>1.2570000000000001</v>
      </c>
      <c r="R227" s="33">
        <v>1.2570000000000001</v>
      </c>
      <c r="S227" s="33">
        <v>0</v>
      </c>
      <c r="T227" s="33">
        <v>0</v>
      </c>
      <c r="U227" s="33">
        <v>0</v>
      </c>
      <c r="V227" s="33">
        <v>0</v>
      </c>
    </row>
    <row r="228" spans="1:22" x14ac:dyDescent="0.25">
      <c r="A228" s="33" t="str">
        <f t="shared" si="40"/>
        <v>CTX AU EquityCapital Employed</v>
      </c>
      <c r="B228" s="33" t="s">
        <v>7</v>
      </c>
      <c r="C228" s="33" t="s">
        <v>277</v>
      </c>
      <c r="D228" s="33" t="s">
        <v>277</v>
      </c>
      <c r="E228" s="33">
        <f t="shared" ref="E228:V228" si="45">E219-E224-E225+E217+E220</f>
        <v>2261.1880999999998</v>
      </c>
      <c r="F228" s="33">
        <f t="shared" si="45"/>
        <v>2183.7400999999995</v>
      </c>
      <c r="G228" s="33">
        <f t="shared" si="45"/>
        <v>2198.5770000000002</v>
      </c>
      <c r="H228" s="33">
        <f t="shared" si="45"/>
        <v>2438.7759999999998</v>
      </c>
      <c r="I228" s="33">
        <f t="shared" si="45"/>
        <v>2834.06</v>
      </c>
      <c r="J228" s="33">
        <f t="shared" si="45"/>
        <v>3228.4480000000003</v>
      </c>
      <c r="K228" s="33">
        <f t="shared" si="45"/>
        <v>3719.2979999999998</v>
      </c>
      <c r="L228" s="33">
        <f t="shared" si="45"/>
        <v>3751.2319999999995</v>
      </c>
      <c r="M228" s="33">
        <f t="shared" si="45"/>
        <v>3800.3150000000005</v>
      </c>
      <c r="N228" s="33">
        <f t="shared" si="45"/>
        <v>4007.7390000000005</v>
      </c>
      <c r="O228" s="33">
        <f t="shared" si="45"/>
        <v>3218.0650000000001</v>
      </c>
      <c r="P228" s="33">
        <f t="shared" si="45"/>
        <v>3940.53</v>
      </c>
      <c r="Q228" s="33">
        <f t="shared" si="45"/>
        <v>4178.3230000000003</v>
      </c>
      <c r="R228" s="33">
        <f t="shared" si="45"/>
        <v>3753.4139999999993</v>
      </c>
      <c r="S228" s="33">
        <f t="shared" si="45"/>
        <v>4011.26</v>
      </c>
      <c r="T228" s="33">
        <f t="shared" si="45"/>
        <v>3925.7240000000002</v>
      </c>
      <c r="U228" s="33">
        <f t="shared" si="45"/>
        <v>4122.786000000001</v>
      </c>
      <c r="V228" s="33">
        <f t="shared" si="45"/>
        <v>4531.7650000000003</v>
      </c>
    </row>
    <row r="229" spans="1:22" x14ac:dyDescent="0.25">
      <c r="A229" s="33" t="str">
        <f t="shared" si="40"/>
        <v>CTX AU EquityNPAT + IS after tax</v>
      </c>
      <c r="B229" s="33" t="s">
        <v>7</v>
      </c>
      <c r="C229" s="33" t="s">
        <v>291</v>
      </c>
      <c r="D229" s="33" t="s">
        <v>291</v>
      </c>
      <c r="E229" s="33">
        <f>E226+((1-E223)*(E221-E227))</f>
        <v>-95.906000000000006</v>
      </c>
      <c r="F229" s="33">
        <f t="shared" ref="F229:V229" si="46">F226+((1-F223)*(F221-F227))</f>
        <v>290.73099999999999</v>
      </c>
      <c r="G229" s="33">
        <f t="shared" si="46"/>
        <v>258.94</v>
      </c>
      <c r="H229" s="33">
        <f t="shared" si="46"/>
        <v>542.79399999999998</v>
      </c>
      <c r="I229" s="33">
        <f t="shared" si="46"/>
        <v>609.88589999999999</v>
      </c>
      <c r="J229" s="33">
        <f t="shared" si="46"/>
        <v>498.11930000000001</v>
      </c>
      <c r="K229" s="33">
        <f t="shared" si="46"/>
        <v>673.92020000000002</v>
      </c>
      <c r="L229" s="33">
        <f t="shared" si="46"/>
        <v>73.907199999999989</v>
      </c>
      <c r="M229" s="33">
        <f t="shared" si="46"/>
        <v>339.61239999999998</v>
      </c>
      <c r="N229" s="33">
        <f t="shared" si="46"/>
        <v>356.36059999999998</v>
      </c>
      <c r="O229" s="33">
        <f t="shared" si="46"/>
        <v>-666.93529999999998</v>
      </c>
      <c r="P229" s="33">
        <f t="shared" si="46"/>
        <v>117.7127</v>
      </c>
      <c r="Q229" s="33">
        <f t="shared" si="46"/>
        <v>591.95839999999998</v>
      </c>
      <c r="R229" s="33">
        <f t="shared" si="46"/>
        <v>84.941399999999987</v>
      </c>
      <c r="S229" s="33">
        <f t="shared" si="46"/>
        <v>564.04879999999991</v>
      </c>
      <c r="T229" s="33">
        <f t="shared" si="46"/>
        <v>651.76010000000008</v>
      </c>
      <c r="U229" s="33">
        <f t="shared" si="46"/>
        <v>656.47620000000006</v>
      </c>
      <c r="V229" s="33">
        <f t="shared" si="46"/>
        <v>597.16110000000003</v>
      </c>
    </row>
    <row r="230" spans="1:22" x14ac:dyDescent="0.25">
      <c r="A230" s="33" t="str">
        <f t="shared" si="40"/>
        <v>PKI CN EquityPRETAX_INC</v>
      </c>
      <c r="B230" s="33" t="s">
        <v>115</v>
      </c>
      <c r="C230" s="33" t="s">
        <v>295</v>
      </c>
      <c r="D230" s="33" t="s">
        <v>290</v>
      </c>
      <c r="E230" s="33">
        <v>11.21</v>
      </c>
      <c r="F230" s="33">
        <v>19.125</v>
      </c>
      <c r="G230" s="33">
        <v>20.574000000000002</v>
      </c>
      <c r="H230" s="33">
        <v>-4.7610000000000001</v>
      </c>
      <c r="I230" s="33">
        <v>27.024000000000001</v>
      </c>
      <c r="J230" s="33">
        <v>60.551000000000002</v>
      </c>
      <c r="K230" s="33">
        <v>81.262</v>
      </c>
      <c r="L230" s="33">
        <v>45.167999999999999</v>
      </c>
      <c r="M230" s="33">
        <v>47.469000000000001</v>
      </c>
      <c r="N230" s="33">
        <v>13.455</v>
      </c>
      <c r="O230" s="33">
        <v>61.613999999999997</v>
      </c>
      <c r="P230" s="33">
        <v>123.771</v>
      </c>
      <c r="Q230" s="33">
        <v>122.967</v>
      </c>
      <c r="R230" s="33">
        <v>70.221999999999994</v>
      </c>
      <c r="S230" s="33">
        <v>59.771999999999998</v>
      </c>
      <c r="T230" s="33">
        <v>67</v>
      </c>
      <c r="U230" s="33">
        <v>68</v>
      </c>
      <c r="V230" s="33">
        <v>277</v>
      </c>
    </row>
    <row r="231" spans="1:22" x14ac:dyDescent="0.25">
      <c r="A231" s="33" t="str">
        <f t="shared" si="40"/>
        <v>PKI CN EquityIS_EBIT</v>
      </c>
      <c r="B231" s="33" t="s">
        <v>115</v>
      </c>
      <c r="C231" s="33" t="s">
        <v>296</v>
      </c>
      <c r="D231" s="33" t="s">
        <v>289</v>
      </c>
      <c r="E231" s="33">
        <v>0</v>
      </c>
      <c r="F231" s="33">
        <v>0</v>
      </c>
      <c r="G231" s="33">
        <v>0</v>
      </c>
      <c r="H231" s="33">
        <v>0</v>
      </c>
      <c r="I231" s="33">
        <v>0</v>
      </c>
      <c r="J231" s="33">
        <v>0</v>
      </c>
      <c r="K231" s="33">
        <v>0</v>
      </c>
      <c r="L231" s="33">
        <v>49.999000000000002</v>
      </c>
      <c r="M231" s="33">
        <v>52.357999999999997</v>
      </c>
      <c r="N231" s="33">
        <v>36.182000000000002</v>
      </c>
      <c r="O231" s="33">
        <v>80.477000000000004</v>
      </c>
      <c r="P231" s="33">
        <v>149.90700000000001</v>
      </c>
      <c r="Q231" s="33">
        <v>160.69900000000001</v>
      </c>
      <c r="R231" s="33">
        <v>87.265000000000001</v>
      </c>
      <c r="S231" s="33">
        <v>90.924999999999997</v>
      </c>
      <c r="T231" s="33">
        <v>124.7</v>
      </c>
      <c r="U231" s="33">
        <v>152</v>
      </c>
      <c r="V231" s="33">
        <v>508</v>
      </c>
    </row>
    <row r="232" spans="1:22" x14ac:dyDescent="0.25">
      <c r="A232" s="33" t="str">
        <f t="shared" si="40"/>
        <v>PKI CN EquityBS_ST_DEBT</v>
      </c>
      <c r="B232" s="33" t="s">
        <v>115</v>
      </c>
      <c r="C232" s="33" t="s">
        <v>297</v>
      </c>
      <c r="D232" s="33" t="s">
        <v>285</v>
      </c>
      <c r="E232" s="33">
        <v>0</v>
      </c>
      <c r="F232" s="33">
        <v>0</v>
      </c>
      <c r="G232" s="33">
        <v>0</v>
      </c>
      <c r="H232" s="33">
        <v>0</v>
      </c>
      <c r="I232" s="33">
        <v>0</v>
      </c>
      <c r="J232" s="33">
        <v>0</v>
      </c>
      <c r="K232" s="33">
        <v>0</v>
      </c>
      <c r="L232" s="33">
        <v>0</v>
      </c>
      <c r="M232" s="33">
        <v>28</v>
      </c>
      <c r="N232" s="33">
        <v>0</v>
      </c>
      <c r="O232" s="33">
        <v>0</v>
      </c>
      <c r="P232" s="33">
        <v>0</v>
      </c>
      <c r="Q232" s="33">
        <v>2.5390000000000001</v>
      </c>
      <c r="R232" s="33">
        <v>5.9690000000000003</v>
      </c>
      <c r="S232" s="33">
        <v>15.324999999999999</v>
      </c>
      <c r="T232" s="33">
        <v>0</v>
      </c>
      <c r="U232" s="33">
        <v>0</v>
      </c>
      <c r="V232" s="33">
        <v>0</v>
      </c>
    </row>
    <row r="233" spans="1:22" x14ac:dyDescent="0.25">
      <c r="A233" s="33" t="str">
        <f t="shared" si="40"/>
        <v>PKI CN EquityIS_FINANCE_COST</v>
      </c>
      <c r="B233" s="33" t="s">
        <v>115</v>
      </c>
      <c r="C233" s="33" t="s">
        <v>303</v>
      </c>
      <c r="D233" s="33" t="s">
        <v>284</v>
      </c>
      <c r="E233" s="33">
        <v>0</v>
      </c>
      <c r="F233" s="33">
        <v>0</v>
      </c>
      <c r="G233" s="33">
        <v>0</v>
      </c>
      <c r="H233" s="33">
        <v>0</v>
      </c>
      <c r="I233" s="33">
        <v>0</v>
      </c>
      <c r="J233" s="33">
        <v>0</v>
      </c>
      <c r="K233" s="33">
        <v>0</v>
      </c>
      <c r="L233" s="33">
        <v>0</v>
      </c>
      <c r="M233" s="33">
        <v>0</v>
      </c>
      <c r="N233" s="33">
        <v>0</v>
      </c>
      <c r="O233" s="33">
        <v>0</v>
      </c>
      <c r="P233" s="33">
        <v>0</v>
      </c>
      <c r="Q233" s="33">
        <v>0</v>
      </c>
      <c r="R233" s="33">
        <v>0</v>
      </c>
      <c r="S233" s="33">
        <v>0</v>
      </c>
      <c r="T233" s="33">
        <v>0</v>
      </c>
      <c r="U233" s="33">
        <v>90</v>
      </c>
      <c r="V233" s="33">
        <v>171</v>
      </c>
    </row>
    <row r="234" spans="1:22" x14ac:dyDescent="0.25">
      <c r="A234" s="33" t="str">
        <f t="shared" si="40"/>
        <v>PKI CN EquityBS_TOT_ASSET</v>
      </c>
      <c r="B234" s="33" t="s">
        <v>115</v>
      </c>
      <c r="C234" s="33" t="s">
        <v>278</v>
      </c>
      <c r="D234" s="33" t="s">
        <v>276</v>
      </c>
      <c r="E234" s="33">
        <v>136.721</v>
      </c>
      <c r="F234" s="33">
        <v>151.50800000000001</v>
      </c>
      <c r="G234" s="33">
        <v>128.602</v>
      </c>
      <c r="H234" s="33">
        <v>117.417</v>
      </c>
      <c r="I234" s="33">
        <v>133.01900000000001</v>
      </c>
      <c r="J234" s="33">
        <v>181.423</v>
      </c>
      <c r="K234" s="33">
        <v>379.80599999999998</v>
      </c>
      <c r="L234" s="33">
        <v>405.488</v>
      </c>
      <c r="M234" s="33">
        <v>474.33499999999998</v>
      </c>
      <c r="N234" s="33">
        <v>841.16200000000003</v>
      </c>
      <c r="O234" s="33">
        <v>923.44899999999996</v>
      </c>
      <c r="P234" s="33">
        <v>903.45399999999995</v>
      </c>
      <c r="Q234" s="33">
        <v>1255.2239999999999</v>
      </c>
      <c r="R234" s="33">
        <v>1531.7909999999999</v>
      </c>
      <c r="S234" s="33">
        <v>1818.662</v>
      </c>
      <c r="T234" s="33">
        <v>2561.5</v>
      </c>
      <c r="U234" s="33">
        <v>5412</v>
      </c>
      <c r="V234" s="33">
        <v>5661</v>
      </c>
    </row>
    <row r="235" spans="1:22" x14ac:dyDescent="0.25">
      <c r="A235" s="33" t="str">
        <f t="shared" si="40"/>
        <v>PKI CN EquityBS_ST_PORTION_OF_LT_DEBT</v>
      </c>
      <c r="B235" s="33" t="s">
        <v>115</v>
      </c>
      <c r="C235" s="33" t="s">
        <v>298</v>
      </c>
      <c r="D235" s="33" t="s">
        <v>286</v>
      </c>
      <c r="E235" s="33">
        <v>3.339</v>
      </c>
      <c r="F235" s="33">
        <v>3.2919999999999998</v>
      </c>
      <c r="G235" s="33">
        <v>4.5549999999999997</v>
      </c>
      <c r="H235" s="33">
        <v>4.4660000000000002</v>
      </c>
      <c r="I235" s="33">
        <v>6.8620000000000001</v>
      </c>
      <c r="J235" s="33">
        <v>10.145</v>
      </c>
      <c r="K235" s="33">
        <v>4.101</v>
      </c>
      <c r="L235" s="33">
        <v>3.2240000000000002</v>
      </c>
      <c r="M235" s="33">
        <v>1.052</v>
      </c>
      <c r="N235" s="33">
        <v>80.391999999999996</v>
      </c>
      <c r="O235" s="33">
        <v>2.7789999999999999</v>
      </c>
      <c r="P235" s="33">
        <v>0.90600000000000003</v>
      </c>
      <c r="Q235" s="33">
        <v>1.3540000000000001</v>
      </c>
      <c r="R235" s="33">
        <v>2.448</v>
      </c>
      <c r="S235" s="33">
        <v>4.4130000000000003</v>
      </c>
      <c r="T235" s="33">
        <v>298.5</v>
      </c>
      <c r="U235" s="33">
        <v>4</v>
      </c>
      <c r="V235" s="33">
        <v>4</v>
      </c>
    </row>
    <row r="236" spans="1:22" x14ac:dyDescent="0.25">
      <c r="A236" s="33" t="str">
        <f t="shared" si="40"/>
        <v>PKI CN EquityIS_INT_EXPENSE</v>
      </c>
      <c r="B236" s="33" t="s">
        <v>115</v>
      </c>
      <c r="C236" s="33" t="s">
        <v>299</v>
      </c>
      <c r="D236" s="33" t="s">
        <v>274</v>
      </c>
      <c r="E236" s="33">
        <v>0.61799999999999999</v>
      </c>
      <c r="F236" s="33">
        <v>0.79300000000000004</v>
      </c>
      <c r="G236" s="33">
        <v>0.89700000000000002</v>
      </c>
      <c r="H236" s="33">
        <v>0.73799999999999999</v>
      </c>
      <c r="I236" s="33">
        <v>0.873</v>
      </c>
      <c r="J236" s="33">
        <v>1.044</v>
      </c>
      <c r="K236" s="33">
        <v>1.6760000000000002</v>
      </c>
      <c r="L236" s="33">
        <v>4.8309999999999995</v>
      </c>
      <c r="M236" s="33">
        <v>5.7519999999999998</v>
      </c>
      <c r="N236" s="33">
        <v>24.434999999999999</v>
      </c>
      <c r="O236" s="33">
        <v>15.55</v>
      </c>
      <c r="P236" s="33">
        <v>7.9429999999999996</v>
      </c>
      <c r="Q236" s="33">
        <v>7.1879999999999997</v>
      </c>
      <c r="R236" s="33">
        <v>15.446999999999999</v>
      </c>
      <c r="S236" s="33">
        <v>29.776</v>
      </c>
      <c r="T236" s="33">
        <v>33.6</v>
      </c>
      <c r="U236" s="33">
        <v>84</v>
      </c>
      <c r="V236" s="33">
        <v>130</v>
      </c>
    </row>
    <row r="237" spans="1:22" x14ac:dyDescent="0.25">
      <c r="A237" s="33" t="str">
        <f t="shared" si="40"/>
        <v>PKI CN EquityIS_INT_EXPENSES</v>
      </c>
      <c r="B237" s="33" t="s">
        <v>115</v>
      </c>
      <c r="C237" s="33" t="s">
        <v>304</v>
      </c>
      <c r="D237" s="33" t="s">
        <v>292</v>
      </c>
      <c r="E237" s="33">
        <v>0</v>
      </c>
      <c r="F237" s="33">
        <v>0</v>
      </c>
      <c r="G237" s="33">
        <v>0</v>
      </c>
      <c r="H237" s="33">
        <v>0</v>
      </c>
      <c r="I237" s="33">
        <v>0</v>
      </c>
      <c r="J237" s="33">
        <v>0</v>
      </c>
      <c r="K237" s="33">
        <v>0</v>
      </c>
      <c r="L237" s="33">
        <v>0</v>
      </c>
      <c r="M237" s="33">
        <v>0</v>
      </c>
      <c r="N237" s="33">
        <v>0</v>
      </c>
      <c r="O237" s="33">
        <v>0</v>
      </c>
      <c r="P237" s="33">
        <v>0</v>
      </c>
      <c r="Q237" s="33">
        <v>0</v>
      </c>
      <c r="R237" s="33">
        <v>0</v>
      </c>
      <c r="S237" s="33">
        <v>0</v>
      </c>
      <c r="T237" s="33">
        <v>0</v>
      </c>
      <c r="U237" s="33">
        <v>0</v>
      </c>
      <c r="V237" s="33">
        <v>0</v>
      </c>
    </row>
    <row r="238" spans="1:22" x14ac:dyDescent="0.25">
      <c r="A238" s="33" t="str">
        <f t="shared" si="40"/>
        <v>PKI CN EquityIS_STATUTORY_TAX_RATE</v>
      </c>
      <c r="B238" s="33" t="s">
        <v>115</v>
      </c>
      <c r="C238" s="33" t="s">
        <v>300</v>
      </c>
      <c r="D238" s="33" t="s">
        <v>287</v>
      </c>
      <c r="E238" s="33">
        <v>0</v>
      </c>
      <c r="F238" s="33">
        <v>0</v>
      </c>
      <c r="G238" s="33">
        <v>0</v>
      </c>
      <c r="H238" s="33">
        <v>0</v>
      </c>
      <c r="I238" s="33">
        <v>0</v>
      </c>
      <c r="J238" s="33">
        <v>0</v>
      </c>
      <c r="K238" s="33">
        <v>0</v>
      </c>
      <c r="L238" s="33">
        <v>0.33500000000000002</v>
      </c>
      <c r="M238" s="33">
        <v>0.33</v>
      </c>
      <c r="N238" s="33">
        <v>0.31</v>
      </c>
      <c r="O238" s="33">
        <v>0.28000000000000003</v>
      </c>
      <c r="P238" s="33">
        <v>0.26</v>
      </c>
      <c r="Q238" s="33">
        <v>0.26</v>
      </c>
      <c r="R238" s="33">
        <v>0.26500000000000001</v>
      </c>
      <c r="S238" s="33">
        <v>0.26500000000000001</v>
      </c>
      <c r="T238" s="33">
        <v>0.26500000000000001</v>
      </c>
      <c r="U238" s="33">
        <v>0.26500000000000001</v>
      </c>
      <c r="V238" s="33">
        <v>0.26500000000000001</v>
      </c>
    </row>
    <row r="239" spans="1:22" x14ac:dyDescent="0.25">
      <c r="A239" s="33" t="str">
        <f t="shared" si="40"/>
        <v>PKI CN EquityBS_CUR_LIAB</v>
      </c>
      <c r="B239" s="33" t="s">
        <v>115</v>
      </c>
      <c r="C239" s="33" t="s">
        <v>269</v>
      </c>
      <c r="D239" s="33" t="s">
        <v>275</v>
      </c>
      <c r="E239" s="33">
        <v>47.433</v>
      </c>
      <c r="F239" s="33">
        <v>53.731999999999999</v>
      </c>
      <c r="G239" s="33">
        <v>39.695</v>
      </c>
      <c r="H239" s="33">
        <v>44.780999999999999</v>
      </c>
      <c r="I239" s="33">
        <v>61.011000000000003</v>
      </c>
      <c r="J239" s="33">
        <v>88.57</v>
      </c>
      <c r="K239" s="33">
        <v>139.392</v>
      </c>
      <c r="L239" s="33">
        <v>125.374</v>
      </c>
      <c r="M239" s="33">
        <v>145.82400000000001</v>
      </c>
      <c r="N239" s="33">
        <v>262.37</v>
      </c>
      <c r="O239" s="33">
        <v>228.40299999999999</v>
      </c>
      <c r="P239" s="33">
        <v>209.84899999999999</v>
      </c>
      <c r="Q239" s="33">
        <v>486.39400000000001</v>
      </c>
      <c r="R239" s="33">
        <v>410.875</v>
      </c>
      <c r="S239" s="33">
        <v>414.411</v>
      </c>
      <c r="T239" s="33">
        <v>1066.0999999999999</v>
      </c>
      <c r="U239" s="33">
        <v>1298</v>
      </c>
      <c r="V239" s="33">
        <v>1110</v>
      </c>
    </row>
    <row r="240" spans="1:22" x14ac:dyDescent="0.25">
      <c r="A240" s="33" t="str">
        <f t="shared" si="40"/>
        <v>PKI CN EquityBS_GOODWILL</v>
      </c>
      <c r="B240" s="33" t="s">
        <v>115</v>
      </c>
      <c r="C240" s="33" t="s">
        <v>279</v>
      </c>
      <c r="D240" s="33" t="s">
        <v>280</v>
      </c>
      <c r="E240" s="33">
        <v>4.5640000000000001</v>
      </c>
      <c r="F240" s="33">
        <v>3.7029999999999998</v>
      </c>
      <c r="G240" s="33">
        <v>3.7029999999999998</v>
      </c>
      <c r="H240" s="33">
        <v>3.7029999999999998</v>
      </c>
      <c r="I240" s="33">
        <v>3.7029999999999998</v>
      </c>
      <c r="J240" s="33">
        <v>0</v>
      </c>
      <c r="K240" s="33">
        <v>11.593999999999999</v>
      </c>
      <c r="L240" s="33">
        <v>13.5</v>
      </c>
      <c r="M240" s="33">
        <v>28.268999999999998</v>
      </c>
      <c r="N240" s="33">
        <v>90.369</v>
      </c>
      <c r="O240" s="33">
        <v>89.882999999999996</v>
      </c>
      <c r="P240" s="33">
        <v>91.138000000000005</v>
      </c>
      <c r="Q240" s="33">
        <v>132.49299999999999</v>
      </c>
      <c r="R240" s="33">
        <v>179.607</v>
      </c>
      <c r="S240" s="33">
        <v>533.94100000000003</v>
      </c>
      <c r="T240" s="33">
        <v>560.4</v>
      </c>
      <c r="U240" s="33">
        <v>1221</v>
      </c>
      <c r="V240" s="33">
        <v>1305</v>
      </c>
    </row>
    <row r="241" spans="1:22" x14ac:dyDescent="0.25">
      <c r="A241" s="33" t="str">
        <f t="shared" si="40"/>
        <v>PKI CN EquityNET_INCOME</v>
      </c>
      <c r="B241" s="33" t="s">
        <v>115</v>
      </c>
      <c r="C241" s="33" t="s">
        <v>305</v>
      </c>
      <c r="D241" s="33" t="s">
        <v>273</v>
      </c>
      <c r="E241" s="33">
        <v>7.3250000000000002</v>
      </c>
      <c r="F241" s="33">
        <v>11.891</v>
      </c>
      <c r="G241" s="33">
        <v>20.291</v>
      </c>
      <c r="H241" s="33">
        <v>3.96</v>
      </c>
      <c r="I241" s="33">
        <v>24.969000000000001</v>
      </c>
      <c r="J241" s="33">
        <v>59.576000000000001</v>
      </c>
      <c r="K241" s="33">
        <v>80.736999999999995</v>
      </c>
      <c r="L241" s="33">
        <v>44.341000000000001</v>
      </c>
      <c r="M241" s="33">
        <v>48.603999999999999</v>
      </c>
      <c r="N241" s="33">
        <v>26.827999999999999</v>
      </c>
      <c r="O241" s="33">
        <v>43.914999999999999</v>
      </c>
      <c r="P241" s="33">
        <v>84.853999999999999</v>
      </c>
      <c r="Q241" s="33">
        <v>91.956999999999994</v>
      </c>
      <c r="R241" s="33">
        <v>49.875</v>
      </c>
      <c r="S241" s="33">
        <v>39.497999999999998</v>
      </c>
      <c r="T241" s="33">
        <v>47.2</v>
      </c>
      <c r="U241" s="33">
        <v>82</v>
      </c>
      <c r="V241" s="33">
        <v>206</v>
      </c>
    </row>
    <row r="242" spans="1:22" x14ac:dyDescent="0.25">
      <c r="A242" s="33" t="str">
        <f t="shared" ref="A242" si="47">B242&amp;D242</f>
        <v>PKI CN EquityIS_INT_INC</v>
      </c>
      <c r="B242" s="33" t="s">
        <v>115</v>
      </c>
      <c r="C242" s="33" t="s">
        <v>301</v>
      </c>
      <c r="D242" s="33" t="s">
        <v>302</v>
      </c>
      <c r="E242" s="33">
        <v>0</v>
      </c>
      <c r="F242" s="33">
        <v>0</v>
      </c>
      <c r="G242" s="33">
        <v>0</v>
      </c>
      <c r="H242" s="33">
        <v>0</v>
      </c>
      <c r="I242" s="33">
        <v>0</v>
      </c>
      <c r="J242" s="33">
        <v>0</v>
      </c>
      <c r="K242" s="33">
        <v>0</v>
      </c>
      <c r="L242" s="33">
        <v>0</v>
      </c>
      <c r="M242" s="33">
        <v>0</v>
      </c>
      <c r="N242" s="33">
        <v>0</v>
      </c>
      <c r="O242" s="33">
        <v>0</v>
      </c>
      <c r="P242" s="33">
        <v>0</v>
      </c>
      <c r="Q242" s="33">
        <v>0</v>
      </c>
      <c r="R242" s="33">
        <v>0</v>
      </c>
      <c r="S242" s="33">
        <v>1.1879999999999999</v>
      </c>
      <c r="T242" s="33">
        <v>1.4</v>
      </c>
      <c r="U242" s="33">
        <v>7</v>
      </c>
      <c r="V242" s="33">
        <v>1</v>
      </c>
    </row>
    <row r="243" spans="1:22" x14ac:dyDescent="0.25">
      <c r="A243" s="33" t="str">
        <f t="shared" si="40"/>
        <v>PKI CN EquityCapital Employed</v>
      </c>
      <c r="B243" s="33" t="s">
        <v>115</v>
      </c>
      <c r="C243" s="33" t="s">
        <v>277</v>
      </c>
      <c r="D243" s="33" t="s">
        <v>277</v>
      </c>
      <c r="E243" s="33">
        <f t="shared" ref="E243:V243" si="48">E234-E239-E240+E232+E235</f>
        <v>88.063000000000017</v>
      </c>
      <c r="F243" s="33">
        <f t="shared" si="48"/>
        <v>97.365000000000009</v>
      </c>
      <c r="G243" s="33">
        <f t="shared" si="48"/>
        <v>89.759000000000015</v>
      </c>
      <c r="H243" s="33">
        <f t="shared" si="48"/>
        <v>73.398999999999987</v>
      </c>
      <c r="I243" s="33">
        <f t="shared" si="48"/>
        <v>75.167000000000002</v>
      </c>
      <c r="J243" s="33">
        <f t="shared" si="48"/>
        <v>102.998</v>
      </c>
      <c r="K243" s="33">
        <f t="shared" si="48"/>
        <v>232.92099999999999</v>
      </c>
      <c r="L243" s="33">
        <f t="shared" si="48"/>
        <v>269.83800000000002</v>
      </c>
      <c r="M243" s="33">
        <f t="shared" si="48"/>
        <v>329.29399999999998</v>
      </c>
      <c r="N243" s="33">
        <f t="shared" si="48"/>
        <v>568.81500000000005</v>
      </c>
      <c r="O243" s="33">
        <f t="shared" si="48"/>
        <v>607.94199999999989</v>
      </c>
      <c r="P243" s="33">
        <f t="shared" si="48"/>
        <v>603.37299999999993</v>
      </c>
      <c r="Q243" s="33">
        <f t="shared" si="48"/>
        <v>640.23</v>
      </c>
      <c r="R243" s="33">
        <f t="shared" si="48"/>
        <v>949.726</v>
      </c>
      <c r="S243" s="33">
        <f t="shared" si="48"/>
        <v>890.048</v>
      </c>
      <c r="T243" s="33">
        <f t="shared" si="48"/>
        <v>1233.5</v>
      </c>
      <c r="U243" s="33">
        <f t="shared" si="48"/>
        <v>2897</v>
      </c>
      <c r="V243" s="33">
        <f t="shared" si="48"/>
        <v>3250</v>
      </c>
    </row>
    <row r="244" spans="1:22" x14ac:dyDescent="0.25">
      <c r="A244" s="33" t="str">
        <f t="shared" si="40"/>
        <v>PKI CN EquityNPAT + IS after tax</v>
      </c>
      <c r="B244" s="33" t="s">
        <v>115</v>
      </c>
      <c r="C244" s="33" t="s">
        <v>291</v>
      </c>
      <c r="D244" s="33" t="s">
        <v>291</v>
      </c>
      <c r="E244" s="33">
        <f>E241+((1-E238)*(E236-E242))</f>
        <v>7.9430000000000005</v>
      </c>
      <c r="F244" s="33">
        <f t="shared" ref="F244:V244" si="49">F241+((1-F238)*(F236-F242))</f>
        <v>12.683999999999999</v>
      </c>
      <c r="G244" s="33">
        <f t="shared" si="49"/>
        <v>21.187999999999999</v>
      </c>
      <c r="H244" s="33">
        <f t="shared" si="49"/>
        <v>4.6980000000000004</v>
      </c>
      <c r="I244" s="33">
        <f t="shared" si="49"/>
        <v>25.842000000000002</v>
      </c>
      <c r="J244" s="33">
        <f t="shared" si="49"/>
        <v>60.62</v>
      </c>
      <c r="K244" s="33">
        <f t="shared" si="49"/>
        <v>82.412999999999997</v>
      </c>
      <c r="L244" s="33">
        <f t="shared" si="49"/>
        <v>47.553615000000001</v>
      </c>
      <c r="M244" s="33">
        <f t="shared" si="49"/>
        <v>52.457839999999997</v>
      </c>
      <c r="N244" s="33">
        <f t="shared" si="49"/>
        <v>43.688149999999993</v>
      </c>
      <c r="O244" s="33">
        <f t="shared" si="49"/>
        <v>55.110999999999997</v>
      </c>
      <c r="P244" s="33">
        <f t="shared" si="49"/>
        <v>90.731819999999999</v>
      </c>
      <c r="Q244" s="33">
        <f t="shared" si="49"/>
        <v>97.276119999999992</v>
      </c>
      <c r="R244" s="33">
        <f t="shared" si="49"/>
        <v>61.228544999999997</v>
      </c>
      <c r="S244" s="33">
        <f t="shared" si="49"/>
        <v>60.510179999999998</v>
      </c>
      <c r="T244" s="33">
        <f t="shared" si="49"/>
        <v>70.867000000000004</v>
      </c>
      <c r="U244" s="33">
        <f t="shared" si="49"/>
        <v>138.595</v>
      </c>
      <c r="V244" s="33">
        <f t="shared" si="49"/>
        <v>300.815</v>
      </c>
    </row>
    <row r="245" spans="1:22" x14ac:dyDescent="0.25">
      <c r="A245" s="33" t="str">
        <f t="shared" si="40"/>
        <v>PZOL IT EquityPRETAX_INC</v>
      </c>
      <c r="B245" s="33" t="s">
        <v>118</v>
      </c>
      <c r="C245" s="33" t="s">
        <v>295</v>
      </c>
      <c r="D245" s="33" t="s">
        <v>290</v>
      </c>
      <c r="E245" s="33">
        <v>0</v>
      </c>
      <c r="F245" s="33">
        <v>0</v>
      </c>
      <c r="G245" s="33">
        <v>0</v>
      </c>
      <c r="H245" s="33">
        <v>0</v>
      </c>
      <c r="I245" s="33">
        <v>248.14599999999999</v>
      </c>
      <c r="J245" s="33">
        <v>152.381</v>
      </c>
      <c r="K245" s="33">
        <v>714</v>
      </c>
      <c r="L245" s="33">
        <v>799</v>
      </c>
      <c r="M245" s="33">
        <v>607</v>
      </c>
      <c r="N245" s="33">
        <v>595</v>
      </c>
      <c r="O245" s="33">
        <v>234</v>
      </c>
      <c r="P245" s="33">
        <v>135</v>
      </c>
      <c r="Q245" s="33">
        <v>204</v>
      </c>
      <c r="R245" s="33">
        <v>250</v>
      </c>
      <c r="S245" s="33">
        <v>912</v>
      </c>
      <c r="T245" s="33">
        <v>698</v>
      </c>
      <c r="U245" s="33">
        <v>732</v>
      </c>
      <c r="V245" s="33">
        <v>510</v>
      </c>
    </row>
    <row r="246" spans="1:22" x14ac:dyDescent="0.25">
      <c r="A246" s="33" t="str">
        <f t="shared" si="40"/>
        <v>PZOL IT EquityIS_EBIT</v>
      </c>
      <c r="B246" s="33" t="s">
        <v>118</v>
      </c>
      <c r="C246" s="33" t="s">
        <v>296</v>
      </c>
      <c r="D246" s="33" t="s">
        <v>289</v>
      </c>
      <c r="E246" s="33">
        <v>0</v>
      </c>
      <c r="F246" s="33">
        <v>0</v>
      </c>
      <c r="G246" s="33">
        <v>0</v>
      </c>
      <c r="H246" s="33">
        <v>0</v>
      </c>
      <c r="I246" s="33">
        <v>0</v>
      </c>
      <c r="J246" s="33">
        <v>0</v>
      </c>
      <c r="K246" s="33">
        <v>0</v>
      </c>
      <c r="L246" s="33">
        <v>0</v>
      </c>
      <c r="M246" s="33">
        <v>785</v>
      </c>
      <c r="N246" s="33">
        <v>693</v>
      </c>
      <c r="O246" s="33">
        <v>593</v>
      </c>
      <c r="P246" s="33">
        <v>332</v>
      </c>
      <c r="Q246" s="33">
        <v>254</v>
      </c>
      <c r="R246" s="33">
        <v>680</v>
      </c>
      <c r="S246" s="33">
        <v>991</v>
      </c>
      <c r="T246" s="33">
        <v>756</v>
      </c>
      <c r="U246" s="33">
        <v>666</v>
      </c>
      <c r="V246" s="33">
        <v>734</v>
      </c>
    </row>
    <row r="247" spans="1:22" x14ac:dyDescent="0.25">
      <c r="A247" s="33" t="str">
        <f t="shared" si="40"/>
        <v>PZOL IT EquityBS_ST_DEBT</v>
      </c>
      <c r="B247" s="33" t="s">
        <v>118</v>
      </c>
      <c r="C247" s="33" t="s">
        <v>297</v>
      </c>
      <c r="D247" s="33" t="s">
        <v>285</v>
      </c>
      <c r="E247" s="33">
        <v>0</v>
      </c>
      <c r="F247" s="33">
        <v>0</v>
      </c>
      <c r="G247" s="33">
        <v>0</v>
      </c>
      <c r="H247" s="33">
        <v>0</v>
      </c>
      <c r="I247" s="33">
        <v>0</v>
      </c>
      <c r="J247" s="33">
        <v>0</v>
      </c>
      <c r="K247" s="33">
        <v>0</v>
      </c>
      <c r="L247" s="33">
        <v>0</v>
      </c>
      <c r="M247" s="33">
        <v>203</v>
      </c>
      <c r="N247" s="33">
        <v>134</v>
      </c>
      <c r="O247" s="33">
        <v>720</v>
      </c>
      <c r="P247" s="33">
        <v>532</v>
      </c>
      <c r="Q247" s="33">
        <v>41</v>
      </c>
      <c r="R247" s="33">
        <v>27</v>
      </c>
      <c r="S247" s="33">
        <v>513</v>
      </c>
      <c r="T247" s="33">
        <v>76</v>
      </c>
      <c r="U247" s="33">
        <v>13</v>
      </c>
      <c r="V247" s="33">
        <v>11</v>
      </c>
    </row>
    <row r="248" spans="1:22" x14ac:dyDescent="0.25">
      <c r="A248" s="33" t="str">
        <f t="shared" si="40"/>
        <v>PZOL IT EquityIS_FINANCE_COST</v>
      </c>
      <c r="B248" s="33" t="s">
        <v>118</v>
      </c>
      <c r="C248" s="33" t="s">
        <v>303</v>
      </c>
      <c r="D248" s="33" t="s">
        <v>284</v>
      </c>
      <c r="E248" s="33">
        <v>0</v>
      </c>
      <c r="F248" s="33">
        <v>0</v>
      </c>
      <c r="G248" s="33">
        <v>0</v>
      </c>
      <c r="H248" s="33">
        <v>0</v>
      </c>
      <c r="I248" s="33">
        <v>0</v>
      </c>
      <c r="J248" s="33">
        <v>0</v>
      </c>
      <c r="K248" s="33">
        <v>0</v>
      </c>
      <c r="L248" s="33">
        <v>0</v>
      </c>
      <c r="M248" s="33">
        <v>700</v>
      </c>
      <c r="N248" s="33">
        <v>366</v>
      </c>
      <c r="O248" s="33">
        <v>529</v>
      </c>
      <c r="P248" s="33">
        <v>368</v>
      </c>
      <c r="Q248" s="33">
        <v>333</v>
      </c>
      <c r="R248" s="33">
        <v>468</v>
      </c>
      <c r="S248" s="33">
        <v>118</v>
      </c>
      <c r="T248" s="33">
        <v>114</v>
      </c>
      <c r="U248" s="33">
        <v>135</v>
      </c>
      <c r="V248" s="33">
        <v>270</v>
      </c>
    </row>
    <row r="249" spans="1:22" x14ac:dyDescent="0.25">
      <c r="A249" s="33" t="str">
        <f t="shared" si="40"/>
        <v>PZOL IT EquityBS_TOT_ASSET</v>
      </c>
      <c r="B249" s="33" t="s">
        <v>118</v>
      </c>
      <c r="C249" s="33" t="s">
        <v>278</v>
      </c>
      <c r="D249" s="33" t="s">
        <v>276</v>
      </c>
      <c r="E249" s="33">
        <v>0</v>
      </c>
      <c r="F249" s="33">
        <v>0</v>
      </c>
      <c r="G249" s="33">
        <v>0</v>
      </c>
      <c r="H249" s="33">
        <v>0</v>
      </c>
      <c r="I249" s="33">
        <v>4862.2349000000004</v>
      </c>
      <c r="J249" s="33">
        <v>9142.9189999999999</v>
      </c>
      <c r="K249" s="33">
        <v>11738</v>
      </c>
      <c r="L249" s="33">
        <v>10660</v>
      </c>
      <c r="M249" s="33">
        <v>11646</v>
      </c>
      <c r="N249" s="33">
        <v>12536</v>
      </c>
      <c r="O249" s="33">
        <v>13682</v>
      </c>
      <c r="P249" s="33">
        <v>12670</v>
      </c>
      <c r="Q249" s="33">
        <v>13491</v>
      </c>
      <c r="R249" s="33">
        <v>10486</v>
      </c>
      <c r="S249" s="33">
        <v>10442</v>
      </c>
      <c r="T249" s="33">
        <v>12221</v>
      </c>
      <c r="U249" s="33">
        <v>13020</v>
      </c>
      <c r="V249" s="33">
        <v>13826</v>
      </c>
    </row>
    <row r="250" spans="1:22" x14ac:dyDescent="0.25">
      <c r="A250" s="33" t="str">
        <f t="shared" si="40"/>
        <v>PZOL IT EquityBS_ST_PORTION_OF_LT_DEBT</v>
      </c>
      <c r="B250" s="33" t="s">
        <v>118</v>
      </c>
      <c r="C250" s="33" t="s">
        <v>298</v>
      </c>
      <c r="D250" s="33" t="s">
        <v>286</v>
      </c>
      <c r="E250" s="33">
        <v>0</v>
      </c>
      <c r="F250" s="33">
        <v>0</v>
      </c>
      <c r="G250" s="33">
        <v>0</v>
      </c>
      <c r="H250" s="33">
        <v>0</v>
      </c>
      <c r="I250" s="33">
        <v>17.332000000000001</v>
      </c>
      <c r="J250" s="33">
        <v>70.787000000000006</v>
      </c>
      <c r="K250" s="33">
        <v>103</v>
      </c>
      <c r="L250" s="33">
        <v>502</v>
      </c>
      <c r="M250" s="33">
        <v>561</v>
      </c>
      <c r="N250" s="33">
        <v>558</v>
      </c>
      <c r="O250" s="33">
        <v>557</v>
      </c>
      <c r="P250" s="33">
        <v>551</v>
      </c>
      <c r="Q250" s="33">
        <v>2614</v>
      </c>
      <c r="R250" s="33">
        <v>200</v>
      </c>
      <c r="S250" s="33">
        <v>200</v>
      </c>
      <c r="T250" s="33">
        <v>200</v>
      </c>
      <c r="U250" s="33">
        <v>60</v>
      </c>
      <c r="V250" s="33">
        <v>3037</v>
      </c>
    </row>
    <row r="251" spans="1:22" x14ac:dyDescent="0.25">
      <c r="A251" s="33" t="str">
        <f t="shared" si="40"/>
        <v>PZOL IT EquityIS_INT_EXPENSE</v>
      </c>
      <c r="B251" s="33" t="s">
        <v>118</v>
      </c>
      <c r="C251" s="33" t="s">
        <v>299</v>
      </c>
      <c r="D251" s="33" t="s">
        <v>274</v>
      </c>
      <c r="E251" s="33">
        <v>0</v>
      </c>
      <c r="F251" s="33">
        <v>0</v>
      </c>
      <c r="G251" s="33">
        <v>0</v>
      </c>
      <c r="H251" s="33">
        <v>0</v>
      </c>
      <c r="I251" s="33">
        <v>118.155</v>
      </c>
      <c r="J251" s="33">
        <v>165.96799999999999</v>
      </c>
      <c r="K251" s="33">
        <v>339</v>
      </c>
      <c r="L251" s="33">
        <v>353</v>
      </c>
      <c r="M251" s="33">
        <v>338</v>
      </c>
      <c r="N251" s="33">
        <v>66</v>
      </c>
      <c r="O251" s="33">
        <v>66</v>
      </c>
      <c r="P251" s="33">
        <v>66</v>
      </c>
      <c r="Q251" s="33">
        <v>66</v>
      </c>
      <c r="R251" s="33">
        <v>468</v>
      </c>
      <c r="S251" s="33">
        <v>101</v>
      </c>
      <c r="T251" s="33">
        <v>111</v>
      </c>
      <c r="U251" s="33">
        <v>130</v>
      </c>
      <c r="V251" s="33">
        <v>159</v>
      </c>
    </row>
    <row r="252" spans="1:22" x14ac:dyDescent="0.25">
      <c r="A252" s="33" t="str">
        <f t="shared" si="40"/>
        <v>PZOL IT EquityIS_INT_EXPENSES</v>
      </c>
      <c r="B252" s="33" t="s">
        <v>118</v>
      </c>
      <c r="C252" s="33" t="s">
        <v>304</v>
      </c>
      <c r="D252" s="33" t="s">
        <v>292</v>
      </c>
      <c r="E252" s="33">
        <v>0</v>
      </c>
      <c r="F252" s="33">
        <v>0</v>
      </c>
      <c r="G252" s="33">
        <v>0</v>
      </c>
      <c r="H252" s="33">
        <v>0</v>
      </c>
      <c r="I252" s="33">
        <v>0</v>
      </c>
      <c r="J252" s="33">
        <v>0</v>
      </c>
      <c r="K252" s="33">
        <v>0</v>
      </c>
      <c r="L252" s="33">
        <v>0</v>
      </c>
      <c r="M252" s="33">
        <v>0</v>
      </c>
      <c r="N252" s="33">
        <v>0</v>
      </c>
      <c r="O252" s="33">
        <v>0</v>
      </c>
      <c r="P252" s="33">
        <v>0</v>
      </c>
      <c r="Q252" s="33">
        <v>0</v>
      </c>
      <c r="R252" s="33">
        <v>0</v>
      </c>
      <c r="S252" s="33">
        <v>0</v>
      </c>
      <c r="T252" s="33">
        <v>0</v>
      </c>
      <c r="U252" s="33">
        <v>0</v>
      </c>
      <c r="V252" s="33">
        <v>0</v>
      </c>
    </row>
    <row r="253" spans="1:22" x14ac:dyDescent="0.25">
      <c r="A253" s="33" t="str">
        <f t="shared" si="40"/>
        <v>PZOL IT EquityIS_STATUTORY_TAX_RATE</v>
      </c>
      <c r="B253" s="33" t="s">
        <v>118</v>
      </c>
      <c r="C253" s="33" t="s">
        <v>300</v>
      </c>
      <c r="D253" s="33" t="s">
        <v>287</v>
      </c>
      <c r="E253" s="33">
        <v>0</v>
      </c>
      <c r="F253" s="33">
        <v>0</v>
      </c>
      <c r="G253" s="33">
        <v>0</v>
      </c>
      <c r="H253" s="33">
        <v>0</v>
      </c>
      <c r="I253" s="33">
        <v>0</v>
      </c>
      <c r="J253" s="33">
        <v>0</v>
      </c>
      <c r="K253" s="33">
        <v>0</v>
      </c>
      <c r="L253" s="33">
        <v>0</v>
      </c>
      <c r="M253" s="33">
        <v>0.26029999999999998</v>
      </c>
      <c r="N253" s="33">
        <v>0.25040000000000001</v>
      </c>
      <c r="O253" s="33">
        <v>0.23930000000000001</v>
      </c>
      <c r="P253" s="33">
        <v>0.25190000000000001</v>
      </c>
      <c r="Q253" s="33">
        <v>0.25</v>
      </c>
      <c r="R253" s="33">
        <v>0.26500000000000001</v>
      </c>
      <c r="S253" s="33">
        <v>0.26500000000000001</v>
      </c>
      <c r="T253" s="33">
        <v>0.25</v>
      </c>
      <c r="U253" s="33">
        <v>0.24</v>
      </c>
      <c r="V253" s="33">
        <v>0.23</v>
      </c>
    </row>
    <row r="254" spans="1:22" x14ac:dyDescent="0.25">
      <c r="A254" s="33" t="str">
        <f t="shared" si="40"/>
        <v>PZOL IT EquityBS_CUR_LIAB</v>
      </c>
      <c r="B254" s="33" t="s">
        <v>118</v>
      </c>
      <c r="C254" s="33" t="s">
        <v>269</v>
      </c>
      <c r="D254" s="33" t="s">
        <v>275</v>
      </c>
      <c r="E254" s="33">
        <v>0</v>
      </c>
      <c r="F254" s="33">
        <v>0</v>
      </c>
      <c r="G254" s="33">
        <v>0</v>
      </c>
      <c r="H254" s="33">
        <v>0</v>
      </c>
      <c r="I254" s="33">
        <v>4003.8258999999998</v>
      </c>
      <c r="J254" s="33">
        <v>3330.3470000000002</v>
      </c>
      <c r="K254" s="33">
        <v>4266</v>
      </c>
      <c r="L254" s="33">
        <v>3231</v>
      </c>
      <c r="M254" s="33">
        <v>3168</v>
      </c>
      <c r="N254" s="33">
        <v>3839</v>
      </c>
      <c r="O254" s="33">
        <v>4842</v>
      </c>
      <c r="P254" s="33">
        <v>3506</v>
      </c>
      <c r="Q254" s="33">
        <v>6146</v>
      </c>
      <c r="R254" s="33">
        <v>3226</v>
      </c>
      <c r="S254" s="33">
        <v>2877</v>
      </c>
      <c r="T254" s="33">
        <v>2810</v>
      </c>
      <c r="U254" s="33">
        <v>2647</v>
      </c>
      <c r="V254" s="33">
        <v>5848</v>
      </c>
    </row>
    <row r="255" spans="1:22" x14ac:dyDescent="0.25">
      <c r="A255" s="33" t="str">
        <f t="shared" si="40"/>
        <v>PZOL IT EquityBS_GOODWILL</v>
      </c>
      <c r="B255" s="33" t="s">
        <v>118</v>
      </c>
      <c r="C255" s="33" t="s">
        <v>279</v>
      </c>
      <c r="D255" s="33" t="s">
        <v>280</v>
      </c>
      <c r="E255" s="33">
        <v>0</v>
      </c>
      <c r="F255" s="33">
        <v>0</v>
      </c>
      <c r="G255" s="33">
        <v>0</v>
      </c>
      <c r="H255" s="33">
        <v>0</v>
      </c>
      <c r="I255" s="33">
        <v>0</v>
      </c>
      <c r="J255" s="33">
        <v>0</v>
      </c>
      <c r="K255" s="33">
        <v>645</v>
      </c>
      <c r="L255" s="33">
        <v>638</v>
      </c>
      <c r="M255" s="33">
        <v>638</v>
      </c>
      <c r="N255" s="33">
        <v>638</v>
      </c>
      <c r="O255" s="33">
        <v>639</v>
      </c>
      <c r="P255" s="33">
        <v>638</v>
      </c>
      <c r="Q255" s="33">
        <v>638</v>
      </c>
      <c r="R255" s="33">
        <v>638</v>
      </c>
      <c r="S255" s="33">
        <v>638</v>
      </c>
      <c r="T255" s="33">
        <v>638</v>
      </c>
      <c r="U255" s="33">
        <v>638</v>
      </c>
      <c r="V255" s="33">
        <v>638</v>
      </c>
    </row>
    <row r="256" spans="1:22" x14ac:dyDescent="0.25">
      <c r="A256" s="33" t="str">
        <f t="shared" si="40"/>
        <v>PZOL IT EquityNET_INCOME</v>
      </c>
      <c r="B256" s="33" t="s">
        <v>118</v>
      </c>
      <c r="C256" s="33" t="s">
        <v>305</v>
      </c>
      <c r="D256" s="33" t="s">
        <v>273</v>
      </c>
      <c r="E256" s="33">
        <v>0</v>
      </c>
      <c r="F256" s="33">
        <v>0</v>
      </c>
      <c r="G256" s="33">
        <v>0</v>
      </c>
      <c r="H256" s="33">
        <v>0</v>
      </c>
      <c r="I256" s="33">
        <v>157.251</v>
      </c>
      <c r="J256" s="33">
        <v>109.066</v>
      </c>
      <c r="K256" s="33">
        <v>579</v>
      </c>
      <c r="L256" s="33">
        <v>602</v>
      </c>
      <c r="M256" s="33">
        <v>575</v>
      </c>
      <c r="N256" s="33">
        <v>460</v>
      </c>
      <c r="O256" s="33">
        <v>53</v>
      </c>
      <c r="P256" s="33">
        <v>183</v>
      </c>
      <c r="Q256" s="33">
        <v>110</v>
      </c>
      <c r="R256" s="33">
        <v>172</v>
      </c>
      <c r="S256" s="33">
        <v>716</v>
      </c>
      <c r="T256" s="33">
        <v>545</v>
      </c>
      <c r="U256" s="33">
        <v>572</v>
      </c>
      <c r="V256" s="33">
        <v>401</v>
      </c>
    </row>
    <row r="257" spans="1:22" x14ac:dyDescent="0.25">
      <c r="A257" s="33" t="str">
        <f t="shared" ref="A257" si="50">B257&amp;D257</f>
        <v>PZOL IT EquityIS_INT_INC</v>
      </c>
      <c r="B257" s="33" t="s">
        <v>118</v>
      </c>
      <c r="C257" s="33" t="s">
        <v>301</v>
      </c>
      <c r="D257" s="33" t="s">
        <v>302</v>
      </c>
      <c r="E257" s="33">
        <v>0</v>
      </c>
      <c r="F257" s="33">
        <v>0</v>
      </c>
      <c r="G257" s="33">
        <v>0</v>
      </c>
      <c r="H257" s="33">
        <v>0</v>
      </c>
      <c r="I257" s="33">
        <v>0</v>
      </c>
      <c r="J257" s="33">
        <v>0</v>
      </c>
      <c r="K257" s="33">
        <v>60</v>
      </c>
      <c r="L257" s="33">
        <v>68</v>
      </c>
      <c r="M257" s="33">
        <v>68</v>
      </c>
      <c r="N257" s="33">
        <v>0</v>
      </c>
      <c r="O257" s="33">
        <v>0</v>
      </c>
      <c r="P257" s="33">
        <v>38</v>
      </c>
      <c r="Q257" s="33">
        <v>33</v>
      </c>
      <c r="R257" s="33">
        <v>0</v>
      </c>
      <c r="S257" s="33">
        <v>21</v>
      </c>
      <c r="T257" s="33">
        <v>30</v>
      </c>
      <c r="U257" s="33">
        <v>29</v>
      </c>
      <c r="V257" s="33">
        <v>36</v>
      </c>
    </row>
    <row r="258" spans="1:22" x14ac:dyDescent="0.25">
      <c r="A258" s="33" t="str">
        <f t="shared" si="40"/>
        <v>PZOL IT EquityCapital Employed</v>
      </c>
      <c r="B258" s="33" t="s">
        <v>118</v>
      </c>
      <c r="C258" s="33" t="s">
        <v>277</v>
      </c>
      <c r="D258" s="33" t="s">
        <v>277</v>
      </c>
      <c r="E258" s="33">
        <f t="shared" ref="E258:V258" si="51">E249-E254-E255+E247+E250</f>
        <v>0</v>
      </c>
      <c r="F258" s="33">
        <f t="shared" si="51"/>
        <v>0</v>
      </c>
      <c r="G258" s="33">
        <f t="shared" si="51"/>
        <v>0</v>
      </c>
      <c r="H258" s="33">
        <f t="shared" si="51"/>
        <v>0</v>
      </c>
      <c r="I258" s="33">
        <f t="shared" si="51"/>
        <v>875.74100000000055</v>
      </c>
      <c r="J258" s="33">
        <f t="shared" si="51"/>
        <v>5883.3590000000004</v>
      </c>
      <c r="K258" s="33">
        <f t="shared" si="51"/>
        <v>6930</v>
      </c>
      <c r="L258" s="33">
        <f t="shared" si="51"/>
        <v>7293</v>
      </c>
      <c r="M258" s="33">
        <f t="shared" si="51"/>
        <v>8604</v>
      </c>
      <c r="N258" s="33">
        <f t="shared" si="51"/>
        <v>8751</v>
      </c>
      <c r="O258" s="33">
        <f t="shared" si="51"/>
        <v>9478</v>
      </c>
      <c r="P258" s="33">
        <f t="shared" si="51"/>
        <v>9609</v>
      </c>
      <c r="Q258" s="33">
        <f t="shared" si="51"/>
        <v>9362</v>
      </c>
      <c r="R258" s="33">
        <f t="shared" si="51"/>
        <v>6849</v>
      </c>
      <c r="S258" s="33">
        <f t="shared" si="51"/>
        <v>7640</v>
      </c>
      <c r="T258" s="33">
        <f t="shared" si="51"/>
        <v>9049</v>
      </c>
      <c r="U258" s="33">
        <f t="shared" si="51"/>
        <v>9808</v>
      </c>
      <c r="V258" s="33">
        <f t="shared" si="51"/>
        <v>10388</v>
      </c>
    </row>
    <row r="259" spans="1:22" x14ac:dyDescent="0.25">
      <c r="A259" s="33" t="str">
        <f t="shared" si="40"/>
        <v>PZOL IT EquityNPAT + IS after tax</v>
      </c>
      <c r="B259" s="33" t="s">
        <v>118</v>
      </c>
      <c r="C259" s="33" t="s">
        <v>291</v>
      </c>
      <c r="D259" s="33" t="s">
        <v>291</v>
      </c>
      <c r="E259" s="33">
        <f>E256+((1-E253)*(E251-E257))</f>
        <v>0</v>
      </c>
      <c r="F259" s="33">
        <f t="shared" ref="F259:V259" si="52">F256+((1-F253)*(F251-F257))</f>
        <v>0</v>
      </c>
      <c r="G259" s="33">
        <f t="shared" si="52"/>
        <v>0</v>
      </c>
      <c r="H259" s="33">
        <f t="shared" si="52"/>
        <v>0</v>
      </c>
      <c r="I259" s="33">
        <f t="shared" si="52"/>
        <v>275.40600000000001</v>
      </c>
      <c r="J259" s="33">
        <f t="shared" si="52"/>
        <v>275.03399999999999</v>
      </c>
      <c r="K259" s="33">
        <f t="shared" si="52"/>
        <v>858</v>
      </c>
      <c r="L259" s="33">
        <f t="shared" si="52"/>
        <v>887</v>
      </c>
      <c r="M259" s="33">
        <f t="shared" si="52"/>
        <v>774.71900000000005</v>
      </c>
      <c r="N259" s="33">
        <f t="shared" si="52"/>
        <v>509.47360000000003</v>
      </c>
      <c r="O259" s="33">
        <f t="shared" si="52"/>
        <v>103.2062</v>
      </c>
      <c r="P259" s="33">
        <f t="shared" si="52"/>
        <v>203.9468</v>
      </c>
      <c r="Q259" s="33">
        <f t="shared" si="52"/>
        <v>134.75</v>
      </c>
      <c r="R259" s="33">
        <f t="shared" si="52"/>
        <v>515.98</v>
      </c>
      <c r="S259" s="33">
        <f t="shared" si="52"/>
        <v>774.8</v>
      </c>
      <c r="T259" s="33">
        <f t="shared" si="52"/>
        <v>605.75</v>
      </c>
      <c r="U259" s="33">
        <f t="shared" si="52"/>
        <v>648.76</v>
      </c>
      <c r="V259" s="33">
        <f t="shared" si="52"/>
        <v>495.71000000000004</v>
      </c>
    </row>
    <row r="260" spans="1:22" x14ac:dyDescent="0.25">
      <c r="A260" s="33" t="str">
        <f t="shared" si="40"/>
        <v>VEA AU EquityPRETAX_INC</v>
      </c>
      <c r="B260" s="33" t="s">
        <v>10</v>
      </c>
      <c r="C260" s="33" t="s">
        <v>295</v>
      </c>
      <c r="D260" s="33" t="s">
        <v>290</v>
      </c>
      <c r="E260" s="33">
        <v>0</v>
      </c>
      <c r="F260" s="33">
        <v>0</v>
      </c>
      <c r="G260" s="33">
        <v>0</v>
      </c>
      <c r="H260" s="33">
        <v>0</v>
      </c>
      <c r="I260" s="33">
        <v>0</v>
      </c>
      <c r="J260" s="33">
        <v>0</v>
      </c>
      <c r="K260" s="33">
        <v>0</v>
      </c>
      <c r="L260" s="33">
        <v>0</v>
      </c>
      <c r="M260" s="33">
        <v>0</v>
      </c>
      <c r="N260" s="33">
        <v>0</v>
      </c>
      <c r="O260" s="33">
        <v>0</v>
      </c>
      <c r="P260" s="33">
        <v>0</v>
      </c>
      <c r="Q260" s="33">
        <v>0</v>
      </c>
      <c r="R260" s="33">
        <v>0</v>
      </c>
      <c r="S260" s="33">
        <v>239.9</v>
      </c>
      <c r="T260" s="33">
        <v>1699.5</v>
      </c>
      <c r="U260" s="33">
        <v>451.2</v>
      </c>
      <c r="V260" s="33">
        <v>307.7</v>
      </c>
    </row>
    <row r="261" spans="1:22" x14ac:dyDescent="0.25">
      <c r="A261" s="33" t="str">
        <f t="shared" si="40"/>
        <v>VEA AU EquityIS_EBIT</v>
      </c>
      <c r="B261" s="33" t="s">
        <v>10</v>
      </c>
      <c r="C261" s="33" t="s">
        <v>296</v>
      </c>
      <c r="D261" s="33" t="s">
        <v>289</v>
      </c>
      <c r="E261" s="33">
        <v>0</v>
      </c>
      <c r="F261" s="33">
        <v>0</v>
      </c>
      <c r="G261" s="33">
        <v>0</v>
      </c>
      <c r="H261" s="33">
        <v>0</v>
      </c>
      <c r="I261" s="33">
        <v>0</v>
      </c>
      <c r="J261" s="33">
        <v>0</v>
      </c>
      <c r="K261" s="33">
        <v>0</v>
      </c>
      <c r="L261" s="33">
        <v>0</v>
      </c>
      <c r="M261" s="33">
        <v>0</v>
      </c>
      <c r="N261" s="33">
        <v>0</v>
      </c>
      <c r="O261" s="33">
        <v>0</v>
      </c>
      <c r="P261" s="33">
        <v>0</v>
      </c>
      <c r="Q261" s="33">
        <v>0</v>
      </c>
      <c r="R261" s="33">
        <v>0</v>
      </c>
      <c r="S261" s="33">
        <v>433.2</v>
      </c>
      <c r="T261" s="33">
        <v>1635.2</v>
      </c>
      <c r="U261" s="33">
        <v>414.4</v>
      </c>
      <c r="V261" s="33">
        <v>302.89999999999998</v>
      </c>
    </row>
    <row r="262" spans="1:22" x14ac:dyDescent="0.25">
      <c r="A262" s="33" t="str">
        <f t="shared" si="40"/>
        <v>VEA AU EquityBS_ST_DEBT</v>
      </c>
      <c r="B262" s="33" t="s">
        <v>10</v>
      </c>
      <c r="C262" s="33" t="s">
        <v>297</v>
      </c>
      <c r="D262" s="33" t="s">
        <v>285</v>
      </c>
      <c r="E262" s="33">
        <v>0</v>
      </c>
      <c r="F262" s="33">
        <v>0</v>
      </c>
      <c r="G262" s="33">
        <v>0</v>
      </c>
      <c r="H262" s="33">
        <v>0</v>
      </c>
      <c r="I262" s="33">
        <v>0</v>
      </c>
      <c r="J262" s="33">
        <v>0</v>
      </c>
      <c r="K262" s="33">
        <v>0</v>
      </c>
      <c r="L262" s="33">
        <v>0</v>
      </c>
      <c r="M262" s="33">
        <v>0</v>
      </c>
      <c r="N262" s="33">
        <v>0</v>
      </c>
      <c r="O262" s="33">
        <v>0</v>
      </c>
      <c r="P262" s="33">
        <v>0</v>
      </c>
      <c r="Q262" s="33">
        <v>0</v>
      </c>
      <c r="R262" s="33">
        <v>0</v>
      </c>
      <c r="S262" s="33">
        <v>557.4</v>
      </c>
      <c r="T262" s="33">
        <v>0</v>
      </c>
      <c r="U262" s="33">
        <v>239.3</v>
      </c>
      <c r="V262" s="33">
        <v>0</v>
      </c>
    </row>
    <row r="263" spans="1:22" x14ac:dyDescent="0.25">
      <c r="A263" s="33" t="str">
        <f t="shared" si="40"/>
        <v>VEA AU EquityIS_FINANCE_COST</v>
      </c>
      <c r="B263" s="33" t="s">
        <v>10</v>
      </c>
      <c r="C263" s="33" t="s">
        <v>303</v>
      </c>
      <c r="D263" s="33" t="s">
        <v>284</v>
      </c>
      <c r="E263" s="33">
        <v>0</v>
      </c>
      <c r="F263" s="33">
        <v>0</v>
      </c>
      <c r="G263" s="33">
        <v>0</v>
      </c>
      <c r="H263" s="33">
        <v>0</v>
      </c>
      <c r="I263" s="33">
        <v>0</v>
      </c>
      <c r="J263" s="33">
        <v>0</v>
      </c>
      <c r="K263" s="33">
        <v>0</v>
      </c>
      <c r="L263" s="33">
        <v>0</v>
      </c>
      <c r="M263" s="33">
        <v>0</v>
      </c>
      <c r="N263" s="33">
        <v>0</v>
      </c>
      <c r="O263" s="33">
        <v>0</v>
      </c>
      <c r="P263" s="33">
        <v>0</v>
      </c>
      <c r="Q263" s="33">
        <v>0</v>
      </c>
      <c r="R263" s="33">
        <v>0</v>
      </c>
      <c r="S263" s="33">
        <v>100.2</v>
      </c>
      <c r="T263" s="33">
        <v>70.7</v>
      </c>
      <c r="U263" s="33">
        <v>31.3</v>
      </c>
      <c r="V263" s="33">
        <v>41.9</v>
      </c>
    </row>
    <row r="264" spans="1:22" x14ac:dyDescent="0.25">
      <c r="A264" s="33" t="str">
        <f t="shared" si="40"/>
        <v>VEA AU EquityBS_TOT_ASSET</v>
      </c>
      <c r="B264" s="33" t="s">
        <v>10</v>
      </c>
      <c r="C264" s="33" t="s">
        <v>278</v>
      </c>
      <c r="D264" s="33" t="s">
        <v>276</v>
      </c>
      <c r="E264" s="33">
        <v>0</v>
      </c>
      <c r="F264" s="33">
        <v>0</v>
      </c>
      <c r="G264" s="33">
        <v>0</v>
      </c>
      <c r="H264" s="33">
        <v>0</v>
      </c>
      <c r="I264" s="33">
        <v>0</v>
      </c>
      <c r="J264" s="33">
        <v>0</v>
      </c>
      <c r="K264" s="33">
        <v>0</v>
      </c>
      <c r="L264" s="33">
        <v>0</v>
      </c>
      <c r="M264" s="33">
        <v>0</v>
      </c>
      <c r="N264" s="33">
        <v>0</v>
      </c>
      <c r="O264" s="33">
        <v>0</v>
      </c>
      <c r="P264" s="33">
        <v>0</v>
      </c>
      <c r="Q264" s="33">
        <v>0</v>
      </c>
      <c r="R264" s="33">
        <v>0</v>
      </c>
      <c r="S264" s="33">
        <v>4063.6</v>
      </c>
      <c r="T264" s="33">
        <v>4263.6000000000004</v>
      </c>
      <c r="U264" s="33">
        <v>4806.5</v>
      </c>
      <c r="V264" s="33">
        <v>5159.3</v>
      </c>
    </row>
    <row r="265" spans="1:22" x14ac:dyDescent="0.25">
      <c r="A265" s="33" t="str">
        <f t="shared" si="40"/>
        <v>VEA AU EquityBS_ST_PORTION_OF_LT_DEBT</v>
      </c>
      <c r="B265" s="33" t="s">
        <v>10</v>
      </c>
      <c r="C265" s="33" t="s">
        <v>298</v>
      </c>
      <c r="D265" s="33" t="s">
        <v>286</v>
      </c>
      <c r="E265" s="33">
        <v>0</v>
      </c>
      <c r="F265" s="33">
        <v>0</v>
      </c>
      <c r="G265" s="33">
        <v>0</v>
      </c>
      <c r="H265" s="33">
        <v>0</v>
      </c>
      <c r="I265" s="33">
        <v>0</v>
      </c>
      <c r="J265" s="33">
        <v>0</v>
      </c>
      <c r="K265" s="33">
        <v>0</v>
      </c>
      <c r="L265" s="33">
        <v>0</v>
      </c>
      <c r="M265" s="33">
        <v>0</v>
      </c>
      <c r="N265" s="33">
        <v>0</v>
      </c>
      <c r="O265" s="33">
        <v>0</v>
      </c>
      <c r="P265" s="33">
        <v>0</v>
      </c>
      <c r="Q265" s="33">
        <v>0</v>
      </c>
      <c r="R265" s="33">
        <v>0</v>
      </c>
      <c r="S265" s="33">
        <v>0</v>
      </c>
      <c r="T265" s="33">
        <v>0</v>
      </c>
      <c r="U265" s="33">
        <v>0</v>
      </c>
      <c r="V265" s="33">
        <v>0</v>
      </c>
    </row>
    <row r="266" spans="1:22" x14ac:dyDescent="0.25">
      <c r="A266" s="33" t="str">
        <f t="shared" si="40"/>
        <v>VEA AU EquityIS_INT_EXPENSE</v>
      </c>
      <c r="B266" s="33" t="s">
        <v>10</v>
      </c>
      <c r="C266" s="33" t="s">
        <v>299</v>
      </c>
      <c r="D266" s="33" t="s">
        <v>274</v>
      </c>
      <c r="E266" s="33">
        <v>0</v>
      </c>
      <c r="F266" s="33">
        <v>0</v>
      </c>
      <c r="G266" s="33">
        <v>0</v>
      </c>
      <c r="H266" s="33">
        <v>0</v>
      </c>
      <c r="I266" s="33">
        <v>0</v>
      </c>
      <c r="J266" s="33">
        <v>0</v>
      </c>
      <c r="K266" s="33">
        <v>0</v>
      </c>
      <c r="L266" s="33">
        <v>0</v>
      </c>
      <c r="M266" s="33">
        <v>0</v>
      </c>
      <c r="N266" s="33">
        <v>0</v>
      </c>
      <c r="O266" s="33">
        <v>0</v>
      </c>
      <c r="P266" s="33">
        <v>0</v>
      </c>
      <c r="Q266" s="33">
        <v>0</v>
      </c>
      <c r="R266" s="33">
        <v>0</v>
      </c>
      <c r="S266" s="33">
        <v>90.3</v>
      </c>
      <c r="T266" s="33">
        <v>64</v>
      </c>
      <c r="U266" s="33">
        <v>25.3</v>
      </c>
      <c r="V266" s="33">
        <v>32.5</v>
      </c>
    </row>
    <row r="267" spans="1:22" x14ac:dyDescent="0.25">
      <c r="A267" s="33" t="str">
        <f t="shared" si="40"/>
        <v>VEA AU EquityIS_INT_EXPENSES</v>
      </c>
      <c r="B267" s="33" t="s">
        <v>10</v>
      </c>
      <c r="C267" s="33" t="s">
        <v>304</v>
      </c>
      <c r="D267" s="33" t="s">
        <v>292</v>
      </c>
      <c r="E267" s="33">
        <v>0</v>
      </c>
      <c r="F267" s="33">
        <v>0</v>
      </c>
      <c r="G267" s="33">
        <v>0</v>
      </c>
      <c r="H267" s="33">
        <v>0</v>
      </c>
      <c r="I267" s="33">
        <v>0</v>
      </c>
      <c r="J267" s="33">
        <v>0</v>
      </c>
      <c r="K267" s="33">
        <v>0</v>
      </c>
      <c r="L267" s="33">
        <v>0</v>
      </c>
      <c r="M267" s="33">
        <v>0</v>
      </c>
      <c r="N267" s="33">
        <v>0</v>
      </c>
      <c r="O267" s="33">
        <v>0</v>
      </c>
      <c r="P267" s="33">
        <v>0</v>
      </c>
      <c r="Q267" s="33">
        <v>0</v>
      </c>
      <c r="R267" s="33">
        <v>0</v>
      </c>
      <c r="S267" s="33">
        <v>0</v>
      </c>
      <c r="T267" s="33">
        <v>0</v>
      </c>
      <c r="U267" s="33">
        <v>0</v>
      </c>
      <c r="V267" s="33">
        <v>0</v>
      </c>
    </row>
    <row r="268" spans="1:22" x14ac:dyDescent="0.25">
      <c r="A268" s="33" t="str">
        <f t="shared" si="40"/>
        <v>VEA AU EquityIS_STATUTORY_TAX_RATE</v>
      </c>
      <c r="B268" s="33" t="s">
        <v>10</v>
      </c>
      <c r="C268" s="33" t="s">
        <v>300</v>
      </c>
      <c r="D268" s="33" t="s">
        <v>287</v>
      </c>
      <c r="E268" s="33">
        <v>0</v>
      </c>
      <c r="F268" s="33">
        <v>0</v>
      </c>
      <c r="G268" s="33">
        <v>0</v>
      </c>
      <c r="H268" s="33">
        <v>0</v>
      </c>
      <c r="I268" s="33">
        <v>0</v>
      </c>
      <c r="J268" s="33">
        <v>0</v>
      </c>
      <c r="K268" s="33">
        <v>0</v>
      </c>
      <c r="L268" s="33">
        <v>0</v>
      </c>
      <c r="M268" s="33">
        <v>0</v>
      </c>
      <c r="N268" s="33">
        <v>0</v>
      </c>
      <c r="O268" s="33">
        <v>0</v>
      </c>
      <c r="P268" s="33">
        <v>0</v>
      </c>
      <c r="Q268" s="33">
        <v>0</v>
      </c>
      <c r="R268" s="33">
        <v>0</v>
      </c>
      <c r="S268" s="33">
        <v>0.3</v>
      </c>
      <c r="T268" s="33">
        <v>0.3</v>
      </c>
      <c r="U268" s="33">
        <v>0.3</v>
      </c>
      <c r="V268" s="33">
        <v>0.3</v>
      </c>
    </row>
    <row r="269" spans="1:22" x14ac:dyDescent="0.25">
      <c r="A269" s="33" t="str">
        <f t="shared" si="40"/>
        <v>VEA AU EquityBS_CUR_LIAB</v>
      </c>
      <c r="B269" s="33" t="s">
        <v>10</v>
      </c>
      <c r="C269" s="33" t="s">
        <v>269</v>
      </c>
      <c r="D269" s="33" t="s">
        <v>275</v>
      </c>
      <c r="E269" s="33">
        <v>0</v>
      </c>
      <c r="F269" s="33">
        <v>0</v>
      </c>
      <c r="G269" s="33">
        <v>0</v>
      </c>
      <c r="H269" s="33">
        <v>0</v>
      </c>
      <c r="I269" s="33">
        <v>0</v>
      </c>
      <c r="J269" s="33">
        <v>0</v>
      </c>
      <c r="K269" s="33">
        <v>0</v>
      </c>
      <c r="L269" s="33">
        <v>0</v>
      </c>
      <c r="M269" s="33">
        <v>0</v>
      </c>
      <c r="N269" s="33">
        <v>0</v>
      </c>
      <c r="O269" s="33">
        <v>0</v>
      </c>
      <c r="P269" s="33">
        <v>0</v>
      </c>
      <c r="Q269" s="33">
        <v>0</v>
      </c>
      <c r="R269" s="33">
        <v>0</v>
      </c>
      <c r="S269" s="33">
        <v>1957.4</v>
      </c>
      <c r="T269" s="33">
        <v>1659.1</v>
      </c>
      <c r="U269" s="33">
        <v>2132.8000000000002</v>
      </c>
      <c r="V269" s="33">
        <v>2054.1</v>
      </c>
    </row>
    <row r="270" spans="1:22" x14ac:dyDescent="0.25">
      <c r="A270" s="33" t="str">
        <f t="shared" si="40"/>
        <v>VEA AU EquityBS_GOODWILL</v>
      </c>
      <c r="B270" s="33" t="s">
        <v>10</v>
      </c>
      <c r="C270" s="33" t="s">
        <v>279</v>
      </c>
      <c r="D270" s="33" t="s">
        <v>280</v>
      </c>
      <c r="E270" s="33">
        <v>0</v>
      </c>
      <c r="F270" s="33">
        <v>0</v>
      </c>
      <c r="G270" s="33">
        <v>0</v>
      </c>
      <c r="H270" s="33">
        <v>0</v>
      </c>
      <c r="I270" s="33">
        <v>0</v>
      </c>
      <c r="J270" s="33">
        <v>0</v>
      </c>
      <c r="K270" s="33">
        <v>0</v>
      </c>
      <c r="L270" s="33">
        <v>0</v>
      </c>
      <c r="M270" s="33">
        <v>0</v>
      </c>
      <c r="N270" s="33">
        <v>0</v>
      </c>
      <c r="O270" s="33">
        <v>0</v>
      </c>
      <c r="P270" s="33">
        <v>0</v>
      </c>
      <c r="Q270" s="33">
        <v>0</v>
      </c>
      <c r="R270" s="33">
        <v>0</v>
      </c>
      <c r="S270" s="33">
        <v>0</v>
      </c>
      <c r="T270" s="33">
        <v>0</v>
      </c>
      <c r="U270" s="33">
        <v>213.3</v>
      </c>
      <c r="V270" s="33">
        <v>223.1</v>
      </c>
    </row>
    <row r="271" spans="1:22" x14ac:dyDescent="0.25">
      <c r="A271" s="33" t="str">
        <f t="shared" si="40"/>
        <v>VEA AU EquityNET_INCOME</v>
      </c>
      <c r="B271" s="33" t="s">
        <v>10</v>
      </c>
      <c r="C271" s="33" t="s">
        <v>305</v>
      </c>
      <c r="D271" s="33" t="s">
        <v>273</v>
      </c>
      <c r="E271" s="33">
        <v>0</v>
      </c>
      <c r="F271" s="33">
        <v>0</v>
      </c>
      <c r="G271" s="33">
        <v>0</v>
      </c>
      <c r="H271" s="33">
        <v>0</v>
      </c>
      <c r="I271" s="33">
        <v>0</v>
      </c>
      <c r="J271" s="33">
        <v>0</v>
      </c>
      <c r="K271" s="33">
        <v>0</v>
      </c>
      <c r="L271" s="33">
        <v>0</v>
      </c>
      <c r="M271" s="33">
        <v>0</v>
      </c>
      <c r="N271" s="33">
        <v>0</v>
      </c>
      <c r="O271" s="33">
        <v>0</v>
      </c>
      <c r="P271" s="33">
        <v>0</v>
      </c>
      <c r="Q271" s="33">
        <v>0</v>
      </c>
      <c r="R271" s="33">
        <v>0</v>
      </c>
      <c r="S271" s="33">
        <v>159.80000000000001</v>
      </c>
      <c r="T271" s="33">
        <v>1219.0999999999999</v>
      </c>
      <c r="U271" s="33">
        <v>289.7</v>
      </c>
      <c r="V271" s="33">
        <v>579.6</v>
      </c>
    </row>
    <row r="272" spans="1:22" x14ac:dyDescent="0.25">
      <c r="A272" s="33" t="str">
        <f t="shared" ref="A272" si="53">B272&amp;D272</f>
        <v>VEA AU EquityIS_INT_INC</v>
      </c>
      <c r="B272" s="33" t="s">
        <v>10</v>
      </c>
      <c r="C272" s="33" t="s">
        <v>301</v>
      </c>
      <c r="D272" s="33" t="s">
        <v>302</v>
      </c>
      <c r="E272" s="33">
        <v>0</v>
      </c>
      <c r="F272" s="33">
        <v>0</v>
      </c>
      <c r="G272" s="33">
        <v>0</v>
      </c>
      <c r="H272" s="33">
        <v>0</v>
      </c>
      <c r="I272" s="33">
        <v>0</v>
      </c>
      <c r="J272" s="33">
        <v>0</v>
      </c>
      <c r="K272" s="33">
        <v>0</v>
      </c>
      <c r="L272" s="33">
        <v>0</v>
      </c>
      <c r="M272" s="33">
        <v>0</v>
      </c>
      <c r="N272" s="33">
        <v>0</v>
      </c>
      <c r="O272" s="33">
        <v>0</v>
      </c>
      <c r="P272" s="33">
        <v>0</v>
      </c>
      <c r="Q272" s="33">
        <v>0</v>
      </c>
      <c r="R272" s="33">
        <v>0</v>
      </c>
      <c r="S272" s="33">
        <v>0</v>
      </c>
      <c r="T272" s="33">
        <v>8.5</v>
      </c>
      <c r="U272" s="33">
        <v>3.6</v>
      </c>
      <c r="V272" s="33">
        <v>2.7</v>
      </c>
    </row>
    <row r="273" spans="1:22" x14ac:dyDescent="0.25">
      <c r="A273" s="33" t="str">
        <f t="shared" si="40"/>
        <v>VEA AU EquityCapital Employed</v>
      </c>
      <c r="B273" s="33" t="s">
        <v>10</v>
      </c>
      <c r="C273" s="33" t="s">
        <v>277</v>
      </c>
      <c r="D273" s="33" t="s">
        <v>277</v>
      </c>
      <c r="E273" s="33">
        <f t="shared" ref="E273:V273" si="54">E264-E269-E270+E262+E265</f>
        <v>0</v>
      </c>
      <c r="F273" s="33">
        <f t="shared" si="54"/>
        <v>0</v>
      </c>
      <c r="G273" s="33">
        <f t="shared" si="54"/>
        <v>0</v>
      </c>
      <c r="H273" s="33">
        <f t="shared" si="54"/>
        <v>0</v>
      </c>
      <c r="I273" s="33">
        <f t="shared" si="54"/>
        <v>0</v>
      </c>
      <c r="J273" s="33">
        <f t="shared" si="54"/>
        <v>0</v>
      </c>
      <c r="K273" s="33">
        <f t="shared" si="54"/>
        <v>0</v>
      </c>
      <c r="L273" s="33">
        <f t="shared" si="54"/>
        <v>0</v>
      </c>
      <c r="M273" s="33">
        <f t="shared" si="54"/>
        <v>0</v>
      </c>
      <c r="N273" s="33">
        <f t="shared" si="54"/>
        <v>0</v>
      </c>
      <c r="O273" s="33">
        <f t="shared" si="54"/>
        <v>0</v>
      </c>
      <c r="P273" s="33">
        <f t="shared" si="54"/>
        <v>0</v>
      </c>
      <c r="Q273" s="33">
        <f t="shared" si="54"/>
        <v>0</v>
      </c>
      <c r="R273" s="33">
        <f t="shared" si="54"/>
        <v>0</v>
      </c>
      <c r="S273" s="33">
        <f t="shared" si="54"/>
        <v>2663.6</v>
      </c>
      <c r="T273" s="33">
        <f t="shared" si="54"/>
        <v>2604.5000000000005</v>
      </c>
      <c r="U273" s="33">
        <f t="shared" si="54"/>
        <v>2699.7</v>
      </c>
      <c r="V273" s="33">
        <f t="shared" si="54"/>
        <v>2882.1000000000004</v>
      </c>
    </row>
    <row r="274" spans="1:22" x14ac:dyDescent="0.25">
      <c r="A274" s="33" t="str">
        <f t="shared" si="40"/>
        <v>VEA AU EquityNPAT + IS after tax</v>
      </c>
      <c r="B274" s="33" t="s">
        <v>10</v>
      </c>
      <c r="C274" s="33" t="s">
        <v>291</v>
      </c>
      <c r="D274" s="33" t="s">
        <v>291</v>
      </c>
      <c r="E274" s="33">
        <f>E271+((1-E268)*(E266-E272))</f>
        <v>0</v>
      </c>
      <c r="F274" s="33">
        <f t="shared" ref="F274:V274" si="55">F271+((1-F268)*(F266-F272))</f>
        <v>0</v>
      </c>
      <c r="G274" s="33">
        <f t="shared" si="55"/>
        <v>0</v>
      </c>
      <c r="H274" s="33">
        <f t="shared" si="55"/>
        <v>0</v>
      </c>
      <c r="I274" s="33">
        <f t="shared" si="55"/>
        <v>0</v>
      </c>
      <c r="J274" s="33">
        <f t="shared" si="55"/>
        <v>0</v>
      </c>
      <c r="K274" s="33">
        <f t="shared" si="55"/>
        <v>0</v>
      </c>
      <c r="L274" s="33">
        <f t="shared" si="55"/>
        <v>0</v>
      </c>
      <c r="M274" s="33">
        <f t="shared" si="55"/>
        <v>0</v>
      </c>
      <c r="N274" s="33">
        <f t="shared" si="55"/>
        <v>0</v>
      </c>
      <c r="O274" s="33">
        <f t="shared" si="55"/>
        <v>0</v>
      </c>
      <c r="P274" s="33">
        <f t="shared" si="55"/>
        <v>0</v>
      </c>
      <c r="Q274" s="33">
        <f t="shared" si="55"/>
        <v>0</v>
      </c>
      <c r="R274" s="33">
        <f t="shared" si="55"/>
        <v>0</v>
      </c>
      <c r="S274" s="33">
        <f t="shared" si="55"/>
        <v>223.01</v>
      </c>
      <c r="T274" s="33">
        <f t="shared" si="55"/>
        <v>1257.9499999999998</v>
      </c>
      <c r="U274" s="33">
        <f t="shared" si="55"/>
        <v>304.89</v>
      </c>
      <c r="V274" s="33">
        <f t="shared" si="55"/>
        <v>600.46</v>
      </c>
    </row>
    <row r="275" spans="1:22" x14ac:dyDescent="0.25">
      <c r="A275" s="33" t="str">
        <f t="shared" si="40"/>
        <v>MUSA US EquityPRETAX_INC</v>
      </c>
      <c r="B275" s="33" t="s">
        <v>13</v>
      </c>
      <c r="C275" s="33" t="s">
        <v>295</v>
      </c>
      <c r="D275" s="33" t="s">
        <v>290</v>
      </c>
      <c r="E275" s="33">
        <v>0</v>
      </c>
      <c r="F275" s="33">
        <v>0</v>
      </c>
      <c r="G275" s="33">
        <v>0</v>
      </c>
      <c r="H275" s="33">
        <v>0</v>
      </c>
      <c r="I275" s="33">
        <v>0</v>
      </c>
      <c r="J275" s="33">
        <v>0</v>
      </c>
      <c r="K275" s="33">
        <v>0</v>
      </c>
      <c r="L275" s="33">
        <v>0</v>
      </c>
      <c r="M275" s="33">
        <v>0</v>
      </c>
      <c r="N275" s="33">
        <v>227.76599999999999</v>
      </c>
      <c r="O275" s="33">
        <v>337.55700000000002</v>
      </c>
      <c r="P275" s="33">
        <v>150.119</v>
      </c>
      <c r="Q275" s="33">
        <v>257.67700000000002</v>
      </c>
      <c r="R275" s="33">
        <v>340.54599999999999</v>
      </c>
      <c r="S275" s="33">
        <v>218.28899999999999</v>
      </c>
      <c r="T275" s="33">
        <v>352.03100000000001</v>
      </c>
      <c r="U275" s="33">
        <v>240.02199999999999</v>
      </c>
      <c r="V275" s="33">
        <v>273.89999999999998</v>
      </c>
    </row>
    <row r="276" spans="1:22" x14ac:dyDescent="0.25">
      <c r="A276" s="33" t="str">
        <f t="shared" si="40"/>
        <v>MUSA US EquityIS_EBIT</v>
      </c>
      <c r="B276" s="33" t="s">
        <v>13</v>
      </c>
      <c r="C276" s="33" t="s">
        <v>296</v>
      </c>
      <c r="D276" s="33" t="s">
        <v>289</v>
      </c>
      <c r="E276" s="33">
        <v>0</v>
      </c>
      <c r="F276" s="33">
        <v>0</v>
      </c>
      <c r="G276" s="33">
        <v>0</v>
      </c>
      <c r="H276" s="33">
        <v>0</v>
      </c>
      <c r="I276" s="33">
        <v>0</v>
      </c>
      <c r="J276" s="33">
        <v>0</v>
      </c>
      <c r="K276" s="33">
        <v>0</v>
      </c>
      <c r="L276" s="33">
        <v>0</v>
      </c>
      <c r="M276" s="33">
        <v>0</v>
      </c>
      <c r="N276" s="33">
        <v>231.23099999999999</v>
      </c>
      <c r="O276" s="33">
        <v>338.125</v>
      </c>
      <c r="P276" s="33">
        <v>151.244</v>
      </c>
      <c r="Q276" s="33">
        <v>264.923</v>
      </c>
      <c r="R276" s="33">
        <v>366.58800000000002</v>
      </c>
      <c r="S276" s="33">
        <v>254.76400000000001</v>
      </c>
      <c r="T276" s="33">
        <v>299.86500000000001</v>
      </c>
      <c r="U276" s="33">
        <v>283.19299999999998</v>
      </c>
      <c r="V276" s="33">
        <v>325.10000000000002</v>
      </c>
    </row>
    <row r="277" spans="1:22" x14ac:dyDescent="0.25">
      <c r="A277" s="33" t="str">
        <f t="shared" si="40"/>
        <v>MUSA US EquityBS_ST_DEBT</v>
      </c>
      <c r="B277" s="33" t="s">
        <v>13</v>
      </c>
      <c r="C277" s="33" t="s">
        <v>297</v>
      </c>
      <c r="D277" s="33" t="s">
        <v>285</v>
      </c>
      <c r="E277" s="33">
        <v>0</v>
      </c>
      <c r="F277" s="33">
        <v>0</v>
      </c>
      <c r="G277" s="33">
        <v>0</v>
      </c>
      <c r="H277" s="33">
        <v>0</v>
      </c>
      <c r="I277" s="33">
        <v>0</v>
      </c>
      <c r="J277" s="33">
        <v>0</v>
      </c>
      <c r="K277" s="33">
        <v>0</v>
      </c>
      <c r="L277" s="33">
        <v>0</v>
      </c>
      <c r="M277" s="33">
        <v>0</v>
      </c>
      <c r="N277" s="33">
        <v>0</v>
      </c>
      <c r="O277" s="33">
        <v>0</v>
      </c>
      <c r="P277" s="33">
        <v>0</v>
      </c>
      <c r="Q277" s="33">
        <v>0</v>
      </c>
      <c r="R277" s="33">
        <v>0</v>
      </c>
      <c r="S277" s="33">
        <v>0</v>
      </c>
      <c r="T277" s="33">
        <v>0</v>
      </c>
      <c r="U277" s="33">
        <v>0</v>
      </c>
      <c r="V277" s="33">
        <v>0</v>
      </c>
    </row>
    <row r="278" spans="1:22" x14ac:dyDescent="0.25">
      <c r="A278" s="33" t="str">
        <f t="shared" si="40"/>
        <v>MUSA US EquityIS_FINANCE_COST</v>
      </c>
      <c r="B278" s="33" t="s">
        <v>13</v>
      </c>
      <c r="C278" s="33" t="s">
        <v>303</v>
      </c>
      <c r="D278" s="33" t="s">
        <v>284</v>
      </c>
      <c r="E278" s="33">
        <v>0</v>
      </c>
      <c r="F278" s="33">
        <v>0</v>
      </c>
      <c r="G278" s="33">
        <v>0</v>
      </c>
      <c r="H278" s="33">
        <v>0</v>
      </c>
      <c r="I278" s="33">
        <v>0</v>
      </c>
      <c r="J278" s="33">
        <v>0</v>
      </c>
      <c r="K278" s="33">
        <v>0</v>
      </c>
      <c r="L278" s="33">
        <v>0</v>
      </c>
      <c r="M278" s="33">
        <v>0</v>
      </c>
      <c r="N278" s="33">
        <v>0</v>
      </c>
      <c r="O278" s="33">
        <v>0</v>
      </c>
      <c r="P278" s="33">
        <v>0</v>
      </c>
      <c r="Q278" s="33">
        <v>0</v>
      </c>
      <c r="R278" s="33">
        <v>0</v>
      </c>
      <c r="S278" s="33">
        <v>0</v>
      </c>
      <c r="T278" s="33">
        <v>0</v>
      </c>
      <c r="U278" s="33">
        <v>0</v>
      </c>
      <c r="V278" s="33">
        <v>0</v>
      </c>
    </row>
    <row r="279" spans="1:22" x14ac:dyDescent="0.25">
      <c r="A279" s="33" t="str">
        <f t="shared" si="40"/>
        <v>MUSA US EquityBS_TOT_ASSET</v>
      </c>
      <c r="B279" s="33" t="s">
        <v>13</v>
      </c>
      <c r="C279" s="33" t="s">
        <v>278</v>
      </c>
      <c r="D279" s="33" t="s">
        <v>276</v>
      </c>
      <c r="E279" s="33">
        <v>0</v>
      </c>
      <c r="F279" s="33">
        <v>0</v>
      </c>
      <c r="G279" s="33">
        <v>0</v>
      </c>
      <c r="H279" s="33">
        <v>0</v>
      </c>
      <c r="I279" s="33">
        <v>0</v>
      </c>
      <c r="J279" s="33">
        <v>0</v>
      </c>
      <c r="K279" s="33">
        <v>0</v>
      </c>
      <c r="L279" s="33">
        <v>0</v>
      </c>
      <c r="M279" s="33">
        <v>0</v>
      </c>
      <c r="N279" s="33">
        <v>0</v>
      </c>
      <c r="O279" s="33">
        <v>1784.9829999999999</v>
      </c>
      <c r="P279" s="33">
        <v>1992.4649999999999</v>
      </c>
      <c r="Q279" s="33">
        <v>1881.242</v>
      </c>
      <c r="R279" s="33">
        <v>1949.337</v>
      </c>
      <c r="S279" s="33">
        <v>1886.241</v>
      </c>
      <c r="T279" s="33">
        <v>2088.7399999999998</v>
      </c>
      <c r="U279" s="33">
        <v>2331.0390000000002</v>
      </c>
      <c r="V279" s="33">
        <v>2360.8000000000002</v>
      </c>
    </row>
    <row r="280" spans="1:22" x14ac:dyDescent="0.25">
      <c r="A280" s="33" t="str">
        <f t="shared" ref="A280:A348" si="56">B280&amp;D280</f>
        <v>MUSA US EquityBS_ST_PORTION_OF_LT_DEBT</v>
      </c>
      <c r="B280" s="33" t="s">
        <v>13</v>
      </c>
      <c r="C280" s="33" t="s">
        <v>298</v>
      </c>
      <c r="D280" s="33" t="s">
        <v>286</v>
      </c>
      <c r="E280" s="33">
        <v>0</v>
      </c>
      <c r="F280" s="33">
        <v>0</v>
      </c>
      <c r="G280" s="33">
        <v>0</v>
      </c>
      <c r="H280" s="33">
        <v>0</v>
      </c>
      <c r="I280" s="33">
        <v>0</v>
      </c>
      <c r="J280" s="33">
        <v>0</v>
      </c>
      <c r="K280" s="33">
        <v>0</v>
      </c>
      <c r="L280" s="33">
        <v>0</v>
      </c>
      <c r="M280" s="33">
        <v>0</v>
      </c>
      <c r="N280" s="33">
        <v>0</v>
      </c>
      <c r="O280" s="33">
        <v>4.2999999999999997E-2</v>
      </c>
      <c r="P280" s="33">
        <v>4.5999999999999999E-2</v>
      </c>
      <c r="Q280" s="33">
        <v>14</v>
      </c>
      <c r="R280" s="33">
        <v>0</v>
      </c>
      <c r="S280" s="33">
        <v>0.222</v>
      </c>
      <c r="T280" s="33">
        <v>40.595999999999997</v>
      </c>
      <c r="U280" s="33">
        <v>19.887</v>
      </c>
      <c r="V280" s="33">
        <v>21.2</v>
      </c>
    </row>
    <row r="281" spans="1:22" x14ac:dyDescent="0.25">
      <c r="A281" s="33" t="str">
        <f t="shared" si="56"/>
        <v>MUSA US EquityIS_INT_EXPENSE</v>
      </c>
      <c r="B281" s="33" t="s">
        <v>13</v>
      </c>
      <c r="C281" s="33" t="s">
        <v>299</v>
      </c>
      <c r="D281" s="33" t="s">
        <v>274</v>
      </c>
      <c r="E281" s="33">
        <v>0</v>
      </c>
      <c r="F281" s="33">
        <v>0</v>
      </c>
      <c r="G281" s="33">
        <v>0</v>
      </c>
      <c r="H281" s="33">
        <v>0</v>
      </c>
      <c r="I281" s="33">
        <v>0</v>
      </c>
      <c r="J281" s="33">
        <v>0</v>
      </c>
      <c r="K281" s="33">
        <v>0</v>
      </c>
      <c r="L281" s="33">
        <v>0</v>
      </c>
      <c r="M281" s="33">
        <v>0</v>
      </c>
      <c r="N281" s="33">
        <v>3.835</v>
      </c>
      <c r="O281" s="33">
        <v>0.54800000000000004</v>
      </c>
      <c r="P281" s="33">
        <v>0.38400000000000001</v>
      </c>
      <c r="Q281" s="33">
        <v>14.509</v>
      </c>
      <c r="R281" s="33">
        <v>36.646000000000001</v>
      </c>
      <c r="S281" s="33">
        <v>33.530999999999999</v>
      </c>
      <c r="T281" s="33">
        <v>39.704000000000001</v>
      </c>
      <c r="U281" s="33">
        <v>46.66</v>
      </c>
      <c r="V281" s="33">
        <v>52.9</v>
      </c>
    </row>
    <row r="282" spans="1:22" x14ac:dyDescent="0.25">
      <c r="A282" s="33" t="str">
        <f t="shared" si="56"/>
        <v>MUSA US EquityIS_INT_EXPENSES</v>
      </c>
      <c r="B282" s="33" t="s">
        <v>13</v>
      </c>
      <c r="C282" s="33" t="s">
        <v>304</v>
      </c>
      <c r="D282" s="33" t="s">
        <v>292</v>
      </c>
      <c r="E282" s="33">
        <v>0</v>
      </c>
      <c r="F282" s="33">
        <v>0</v>
      </c>
      <c r="G282" s="33">
        <v>0</v>
      </c>
      <c r="H282" s="33">
        <v>0</v>
      </c>
      <c r="I282" s="33">
        <v>0</v>
      </c>
      <c r="J282" s="33">
        <v>0</v>
      </c>
      <c r="K282" s="33">
        <v>0</v>
      </c>
      <c r="L282" s="33">
        <v>0</v>
      </c>
      <c r="M282" s="33">
        <v>0</v>
      </c>
      <c r="N282" s="33">
        <v>0</v>
      </c>
      <c r="O282" s="33">
        <v>0</v>
      </c>
      <c r="P282" s="33">
        <v>0</v>
      </c>
      <c r="Q282" s="33">
        <v>0</v>
      </c>
      <c r="R282" s="33">
        <v>0</v>
      </c>
      <c r="S282" s="33">
        <v>0</v>
      </c>
      <c r="T282" s="33">
        <v>0</v>
      </c>
      <c r="U282" s="33">
        <v>0</v>
      </c>
      <c r="V282" s="33">
        <v>0</v>
      </c>
    </row>
    <row r="283" spans="1:22" x14ac:dyDescent="0.25">
      <c r="A283" s="33" t="str">
        <f t="shared" si="56"/>
        <v>MUSA US EquityIS_STATUTORY_TAX_RATE</v>
      </c>
      <c r="B283" s="33" t="s">
        <v>13</v>
      </c>
      <c r="C283" s="33" t="s">
        <v>300</v>
      </c>
      <c r="D283" s="33" t="s">
        <v>287</v>
      </c>
      <c r="E283" s="33">
        <v>0</v>
      </c>
      <c r="F283" s="33">
        <v>0</v>
      </c>
      <c r="G283" s="33">
        <v>0</v>
      </c>
      <c r="H283" s="33">
        <v>0</v>
      </c>
      <c r="I283" s="33">
        <v>0</v>
      </c>
      <c r="J283" s="33">
        <v>0</v>
      </c>
      <c r="K283" s="33">
        <v>0</v>
      </c>
      <c r="L283" s="33">
        <v>0</v>
      </c>
      <c r="M283" s="33">
        <v>0</v>
      </c>
      <c r="N283" s="33">
        <v>0.35</v>
      </c>
      <c r="O283" s="33">
        <v>0.35</v>
      </c>
      <c r="P283" s="33">
        <v>0.35</v>
      </c>
      <c r="Q283" s="33">
        <v>0.35</v>
      </c>
      <c r="R283" s="33">
        <v>0.35</v>
      </c>
      <c r="S283" s="33">
        <v>0.35</v>
      </c>
      <c r="T283" s="33">
        <v>0.35</v>
      </c>
      <c r="U283" s="33">
        <v>0.35</v>
      </c>
      <c r="V283" s="33">
        <v>0.21</v>
      </c>
    </row>
    <row r="284" spans="1:22" x14ac:dyDescent="0.25">
      <c r="A284" s="33" t="str">
        <f t="shared" si="56"/>
        <v>MUSA US EquityBS_CUR_LIAB</v>
      </c>
      <c r="B284" s="33" t="s">
        <v>13</v>
      </c>
      <c r="C284" s="33" t="s">
        <v>269</v>
      </c>
      <c r="D284" s="33" t="s">
        <v>275</v>
      </c>
      <c r="E284" s="33">
        <v>0</v>
      </c>
      <c r="F284" s="33">
        <v>0</v>
      </c>
      <c r="G284" s="33">
        <v>0</v>
      </c>
      <c r="H284" s="33">
        <v>0</v>
      </c>
      <c r="I284" s="33">
        <v>0</v>
      </c>
      <c r="J284" s="33">
        <v>0</v>
      </c>
      <c r="K284" s="33">
        <v>0</v>
      </c>
      <c r="L284" s="33">
        <v>0</v>
      </c>
      <c r="M284" s="33">
        <v>0</v>
      </c>
      <c r="N284" s="33">
        <v>0</v>
      </c>
      <c r="O284" s="33">
        <v>492.55200000000002</v>
      </c>
      <c r="P284" s="33">
        <v>733.90899999999999</v>
      </c>
      <c r="Q284" s="33">
        <v>526.51700000000005</v>
      </c>
      <c r="R284" s="33">
        <v>413.08</v>
      </c>
      <c r="S284" s="33">
        <v>392.29199999999997</v>
      </c>
      <c r="T284" s="33">
        <v>514.55999999999995</v>
      </c>
      <c r="U284" s="33">
        <v>533.351</v>
      </c>
      <c r="V284" s="33">
        <v>478.1</v>
      </c>
    </row>
    <row r="285" spans="1:22" x14ac:dyDescent="0.25">
      <c r="A285" s="33" t="str">
        <f t="shared" si="56"/>
        <v>MUSA US EquityBS_GOODWILL</v>
      </c>
      <c r="B285" s="33" t="s">
        <v>13</v>
      </c>
      <c r="C285" s="33" t="s">
        <v>279</v>
      </c>
      <c r="D285" s="33" t="s">
        <v>280</v>
      </c>
      <c r="E285" s="33">
        <v>0</v>
      </c>
      <c r="F285" s="33">
        <v>0</v>
      </c>
      <c r="G285" s="33">
        <v>0</v>
      </c>
      <c r="H285" s="33">
        <v>0</v>
      </c>
      <c r="I285" s="33">
        <v>0</v>
      </c>
      <c r="J285" s="33">
        <v>0</v>
      </c>
      <c r="K285" s="33">
        <v>0</v>
      </c>
      <c r="L285" s="33">
        <v>0</v>
      </c>
      <c r="M285" s="33">
        <v>0</v>
      </c>
      <c r="N285" s="33">
        <v>0</v>
      </c>
      <c r="O285" s="33">
        <v>0</v>
      </c>
      <c r="P285" s="33">
        <v>0</v>
      </c>
      <c r="Q285" s="33">
        <v>0</v>
      </c>
      <c r="R285" s="33">
        <v>0</v>
      </c>
      <c r="S285" s="33">
        <v>0</v>
      </c>
      <c r="T285" s="33">
        <v>0</v>
      </c>
      <c r="U285" s="33">
        <v>0</v>
      </c>
      <c r="V285" s="33">
        <v>0</v>
      </c>
    </row>
    <row r="286" spans="1:22" x14ac:dyDescent="0.25">
      <c r="A286" s="33" t="str">
        <f t="shared" si="56"/>
        <v>MUSA US EquityNET_INCOME</v>
      </c>
      <c r="B286" s="33" t="s">
        <v>13</v>
      </c>
      <c r="C286" s="33" t="s">
        <v>305</v>
      </c>
      <c r="D286" s="33" t="s">
        <v>273</v>
      </c>
      <c r="E286" s="33">
        <v>0</v>
      </c>
      <c r="F286" s="33">
        <v>0</v>
      </c>
      <c r="G286" s="33">
        <v>0</v>
      </c>
      <c r="H286" s="33">
        <v>0</v>
      </c>
      <c r="I286" s="33">
        <v>0</v>
      </c>
      <c r="J286" s="33">
        <v>0</v>
      </c>
      <c r="K286" s="33">
        <v>0</v>
      </c>
      <c r="L286" s="33">
        <v>0</v>
      </c>
      <c r="M286" s="33">
        <v>0</v>
      </c>
      <c r="N286" s="33">
        <v>157.441</v>
      </c>
      <c r="O286" s="33">
        <v>324.02</v>
      </c>
      <c r="P286" s="33">
        <v>83.567999999999998</v>
      </c>
      <c r="Q286" s="33">
        <v>235.03299999999999</v>
      </c>
      <c r="R286" s="33">
        <v>245.06299999999999</v>
      </c>
      <c r="S286" s="33">
        <v>176.34</v>
      </c>
      <c r="T286" s="33">
        <v>221.49199999999999</v>
      </c>
      <c r="U286" s="33">
        <v>245.26400000000001</v>
      </c>
      <c r="V286" s="33">
        <v>213.6</v>
      </c>
    </row>
    <row r="287" spans="1:22" x14ac:dyDescent="0.25">
      <c r="A287" s="33" t="str">
        <f t="shared" ref="A287" si="57">B287&amp;D287</f>
        <v>MUSA US EquityIS_INT_INC</v>
      </c>
      <c r="B287" s="33" t="s">
        <v>13</v>
      </c>
      <c r="C287" s="33" t="s">
        <v>301</v>
      </c>
      <c r="D287" s="33" t="s">
        <v>302</v>
      </c>
      <c r="E287" s="33">
        <v>0</v>
      </c>
      <c r="F287" s="33">
        <v>0</v>
      </c>
      <c r="G287" s="33">
        <v>0</v>
      </c>
      <c r="H287" s="33">
        <v>0</v>
      </c>
      <c r="I287" s="33">
        <v>0</v>
      </c>
      <c r="J287" s="33">
        <v>0</v>
      </c>
      <c r="K287" s="33">
        <v>0</v>
      </c>
      <c r="L287" s="33">
        <v>0</v>
      </c>
      <c r="M287" s="33">
        <v>0</v>
      </c>
      <c r="N287" s="33">
        <v>0.11</v>
      </c>
      <c r="O287" s="33">
        <v>3.2000000000000001E-2</v>
      </c>
      <c r="P287" s="33">
        <v>0.17199999999999999</v>
      </c>
      <c r="Q287" s="33">
        <v>1.099</v>
      </c>
      <c r="R287" s="33">
        <v>0.24399999999999999</v>
      </c>
      <c r="S287" s="33">
        <v>2.177</v>
      </c>
      <c r="T287" s="33">
        <v>0.57799999999999996</v>
      </c>
      <c r="U287" s="33">
        <v>1.3089999999999999</v>
      </c>
      <c r="V287" s="33">
        <v>1.5</v>
      </c>
    </row>
    <row r="288" spans="1:22" x14ac:dyDescent="0.25">
      <c r="A288" s="33" t="str">
        <f t="shared" si="56"/>
        <v>MUSA US EquityCapital Employed</v>
      </c>
      <c r="B288" s="33" t="s">
        <v>13</v>
      </c>
      <c r="C288" s="33" t="s">
        <v>277</v>
      </c>
      <c r="D288" s="33" t="s">
        <v>277</v>
      </c>
      <c r="E288" s="33">
        <f t="shared" ref="E288:V288" si="58">E279-E284-E285+E277+E280</f>
        <v>0</v>
      </c>
      <c r="F288" s="33">
        <f t="shared" si="58"/>
        <v>0</v>
      </c>
      <c r="G288" s="33">
        <f t="shared" si="58"/>
        <v>0</v>
      </c>
      <c r="H288" s="33">
        <f t="shared" si="58"/>
        <v>0</v>
      </c>
      <c r="I288" s="33">
        <f t="shared" si="58"/>
        <v>0</v>
      </c>
      <c r="J288" s="33">
        <f t="shared" si="58"/>
        <v>0</v>
      </c>
      <c r="K288" s="33">
        <f t="shared" si="58"/>
        <v>0</v>
      </c>
      <c r="L288" s="33">
        <f t="shared" si="58"/>
        <v>0</v>
      </c>
      <c r="M288" s="33">
        <f t="shared" si="58"/>
        <v>0</v>
      </c>
      <c r="N288" s="33">
        <f t="shared" si="58"/>
        <v>0</v>
      </c>
      <c r="O288" s="33">
        <f t="shared" si="58"/>
        <v>1292.4739999999999</v>
      </c>
      <c r="P288" s="33">
        <f t="shared" si="58"/>
        <v>1258.6020000000001</v>
      </c>
      <c r="Q288" s="33">
        <f t="shared" si="58"/>
        <v>1368.7249999999999</v>
      </c>
      <c r="R288" s="33">
        <f t="shared" si="58"/>
        <v>1536.2570000000001</v>
      </c>
      <c r="S288" s="33">
        <f t="shared" si="58"/>
        <v>1494.171</v>
      </c>
      <c r="T288" s="33">
        <f t="shared" si="58"/>
        <v>1614.7759999999998</v>
      </c>
      <c r="U288" s="33">
        <f t="shared" si="58"/>
        <v>1817.575</v>
      </c>
      <c r="V288" s="33">
        <f t="shared" si="58"/>
        <v>1903.9000000000003</v>
      </c>
    </row>
    <row r="289" spans="1:22" x14ac:dyDescent="0.25">
      <c r="A289" s="33" t="str">
        <f t="shared" si="56"/>
        <v>MUSA US EquityNPAT + IS after tax</v>
      </c>
      <c r="B289" s="33" t="s">
        <v>13</v>
      </c>
      <c r="C289" s="33" t="s">
        <v>291</v>
      </c>
      <c r="D289" s="33" t="s">
        <v>291</v>
      </c>
      <c r="E289" s="33">
        <f>E286+((1-E283)*(E281-E287))</f>
        <v>0</v>
      </c>
      <c r="F289" s="33">
        <f t="shared" ref="F289:V289" si="59">F286+((1-F283)*(F281-F287))</f>
        <v>0</v>
      </c>
      <c r="G289" s="33">
        <f t="shared" si="59"/>
        <v>0</v>
      </c>
      <c r="H289" s="33">
        <f t="shared" si="59"/>
        <v>0</v>
      </c>
      <c r="I289" s="33">
        <f t="shared" si="59"/>
        <v>0</v>
      </c>
      <c r="J289" s="33">
        <f t="shared" si="59"/>
        <v>0</v>
      </c>
      <c r="K289" s="33">
        <f t="shared" si="59"/>
        <v>0</v>
      </c>
      <c r="L289" s="33">
        <f t="shared" si="59"/>
        <v>0</v>
      </c>
      <c r="M289" s="33">
        <f t="shared" si="59"/>
        <v>0</v>
      </c>
      <c r="N289" s="33">
        <f t="shared" si="59"/>
        <v>159.86224999999999</v>
      </c>
      <c r="O289" s="33">
        <f t="shared" si="59"/>
        <v>324.35539999999997</v>
      </c>
      <c r="P289" s="33">
        <f t="shared" si="59"/>
        <v>83.705799999999996</v>
      </c>
      <c r="Q289" s="33">
        <f t="shared" si="59"/>
        <v>243.74949999999998</v>
      </c>
      <c r="R289" s="33">
        <f t="shared" si="59"/>
        <v>268.72429999999997</v>
      </c>
      <c r="S289" s="33">
        <f t="shared" si="59"/>
        <v>196.7201</v>
      </c>
      <c r="T289" s="33">
        <f t="shared" si="59"/>
        <v>246.9239</v>
      </c>
      <c r="U289" s="33">
        <f t="shared" si="59"/>
        <v>274.74215000000004</v>
      </c>
      <c r="V289" s="33">
        <f t="shared" si="59"/>
        <v>254.20599999999999</v>
      </c>
    </row>
    <row r="290" spans="1:22" x14ac:dyDescent="0.25">
      <c r="A290" s="33" t="str">
        <f t="shared" si="56"/>
        <v>SUN US EquityPRETAX_INC</v>
      </c>
      <c r="B290" s="33" t="s">
        <v>14</v>
      </c>
      <c r="C290" s="33" t="s">
        <v>295</v>
      </c>
      <c r="D290" s="33" t="s">
        <v>290</v>
      </c>
      <c r="E290" s="33">
        <v>0</v>
      </c>
      <c r="F290" s="33">
        <v>0</v>
      </c>
      <c r="G290" s="33">
        <v>0</v>
      </c>
      <c r="H290" s="33">
        <v>0</v>
      </c>
      <c r="I290" s="33">
        <v>0</v>
      </c>
      <c r="J290" s="33">
        <v>0</v>
      </c>
      <c r="K290" s="33">
        <v>15.164</v>
      </c>
      <c r="L290" s="33">
        <v>19.094999999999999</v>
      </c>
      <c r="M290" s="33">
        <v>13.345000000000001</v>
      </c>
      <c r="N290" s="33">
        <v>14.452</v>
      </c>
      <c r="O290" s="33">
        <v>16.637</v>
      </c>
      <c r="P290" s="33">
        <v>22.603000000000002</v>
      </c>
      <c r="Q290" s="33">
        <v>37.466999999999999</v>
      </c>
      <c r="R290" s="33">
        <v>32.299999999999997</v>
      </c>
      <c r="S290" s="33">
        <v>246</v>
      </c>
      <c r="T290" s="33">
        <v>-16</v>
      </c>
      <c r="U290" s="33">
        <v>20</v>
      </c>
      <c r="V290" s="33">
        <v>92</v>
      </c>
    </row>
    <row r="291" spans="1:22" x14ac:dyDescent="0.25">
      <c r="A291" s="33" t="str">
        <f t="shared" si="56"/>
        <v>SUN US EquityIS_EBIT</v>
      </c>
      <c r="B291" s="33" t="s">
        <v>14</v>
      </c>
      <c r="C291" s="33" t="s">
        <v>296</v>
      </c>
      <c r="D291" s="33" t="s">
        <v>289</v>
      </c>
      <c r="E291" s="33">
        <v>0</v>
      </c>
      <c r="F291" s="33">
        <v>0</v>
      </c>
      <c r="G291" s="33">
        <v>0</v>
      </c>
      <c r="H291" s="33">
        <v>0</v>
      </c>
      <c r="I291" s="33">
        <v>0</v>
      </c>
      <c r="J291" s="33">
        <v>0</v>
      </c>
      <c r="K291" s="33">
        <v>0</v>
      </c>
      <c r="L291" s="33">
        <v>0</v>
      </c>
      <c r="M291" s="33">
        <v>13.536</v>
      </c>
      <c r="N291" s="33">
        <v>14.736000000000001</v>
      </c>
      <c r="O291" s="33">
        <v>16.960999999999999</v>
      </c>
      <c r="P291" s="33">
        <v>23.411999999999999</v>
      </c>
      <c r="Q291" s="33">
        <v>40.938000000000002</v>
      </c>
      <c r="R291" s="33">
        <v>48.002000000000002</v>
      </c>
      <c r="S291" s="33">
        <v>334</v>
      </c>
      <c r="T291" s="33">
        <v>145</v>
      </c>
      <c r="U291" s="33">
        <v>229</v>
      </c>
      <c r="V291" s="33">
        <v>345</v>
      </c>
    </row>
    <row r="292" spans="1:22" x14ac:dyDescent="0.25">
      <c r="A292" s="33" t="str">
        <f t="shared" si="56"/>
        <v>SUN US EquityBS_ST_DEBT</v>
      </c>
      <c r="B292" s="33" t="s">
        <v>14</v>
      </c>
      <c r="C292" s="33" t="s">
        <v>297</v>
      </c>
      <c r="D292" s="33" t="s">
        <v>285</v>
      </c>
      <c r="E292" s="33">
        <v>0</v>
      </c>
      <c r="F292" s="33">
        <v>0</v>
      </c>
      <c r="G292" s="33">
        <v>0</v>
      </c>
      <c r="H292" s="33">
        <v>0</v>
      </c>
      <c r="I292" s="33">
        <v>0</v>
      </c>
      <c r="J292" s="33">
        <v>0</v>
      </c>
      <c r="K292" s="33">
        <v>0</v>
      </c>
      <c r="L292" s="33">
        <v>0</v>
      </c>
      <c r="M292" s="33">
        <v>0</v>
      </c>
      <c r="N292" s="33">
        <v>0</v>
      </c>
      <c r="O292" s="33">
        <v>0</v>
      </c>
      <c r="P292" s="33">
        <v>0</v>
      </c>
      <c r="Q292" s="33">
        <v>0</v>
      </c>
      <c r="R292" s="33">
        <v>0</v>
      </c>
      <c r="S292" s="33">
        <v>0</v>
      </c>
      <c r="T292" s="33">
        <v>0</v>
      </c>
      <c r="U292" s="33">
        <v>0</v>
      </c>
      <c r="V292" s="33">
        <v>0</v>
      </c>
    </row>
    <row r="293" spans="1:22" x14ac:dyDescent="0.25">
      <c r="A293" s="33" t="str">
        <f t="shared" si="56"/>
        <v>SUN US EquityIS_FINANCE_COST</v>
      </c>
      <c r="B293" s="33" t="s">
        <v>14</v>
      </c>
      <c r="C293" s="33" t="s">
        <v>303</v>
      </c>
      <c r="D293" s="33" t="s">
        <v>284</v>
      </c>
      <c r="E293" s="33">
        <v>0</v>
      </c>
      <c r="F293" s="33">
        <v>0</v>
      </c>
      <c r="G293" s="33">
        <v>0</v>
      </c>
      <c r="H293" s="33">
        <v>0</v>
      </c>
      <c r="I293" s="33">
        <v>0</v>
      </c>
      <c r="J293" s="33">
        <v>0</v>
      </c>
      <c r="K293" s="33">
        <v>0</v>
      </c>
      <c r="L293" s="33">
        <v>0</v>
      </c>
      <c r="M293" s="33">
        <v>0</v>
      </c>
      <c r="N293" s="33">
        <v>0</v>
      </c>
      <c r="O293" s="33">
        <v>0</v>
      </c>
      <c r="P293" s="33">
        <v>0</v>
      </c>
      <c r="Q293" s="33">
        <v>0</v>
      </c>
      <c r="R293" s="33">
        <v>0</v>
      </c>
      <c r="S293" s="33">
        <v>0</v>
      </c>
      <c r="T293" s="33">
        <v>0</v>
      </c>
      <c r="U293" s="33">
        <v>0</v>
      </c>
      <c r="V293" s="33">
        <v>0</v>
      </c>
    </row>
    <row r="294" spans="1:22" x14ac:dyDescent="0.25">
      <c r="A294" s="33" t="str">
        <f t="shared" si="56"/>
        <v>SUN US EquityBS_TOT_ASSET</v>
      </c>
      <c r="B294" s="33" t="s">
        <v>14</v>
      </c>
      <c r="C294" s="33" t="s">
        <v>278</v>
      </c>
      <c r="D294" s="33" t="s">
        <v>276</v>
      </c>
      <c r="E294" s="33">
        <v>0</v>
      </c>
      <c r="F294" s="33">
        <v>0</v>
      </c>
      <c r="G294" s="33">
        <v>0</v>
      </c>
      <c r="H294" s="33">
        <v>0</v>
      </c>
      <c r="I294" s="33">
        <v>0</v>
      </c>
      <c r="J294" s="33">
        <v>0</v>
      </c>
      <c r="K294" s="33">
        <v>0</v>
      </c>
      <c r="L294" s="33">
        <v>0</v>
      </c>
      <c r="M294" s="33">
        <v>0</v>
      </c>
      <c r="N294" s="33">
        <v>202.58699999999999</v>
      </c>
      <c r="O294" s="33">
        <v>231.316</v>
      </c>
      <c r="P294" s="33">
        <v>355.8</v>
      </c>
      <c r="Q294" s="33">
        <v>390.084</v>
      </c>
      <c r="R294" s="33">
        <v>6148.8649999999998</v>
      </c>
      <c r="S294" s="33">
        <v>8842</v>
      </c>
      <c r="T294" s="33">
        <v>8701</v>
      </c>
      <c r="U294" s="33">
        <v>8344</v>
      </c>
      <c r="V294" s="33">
        <v>4879</v>
      </c>
    </row>
    <row r="295" spans="1:22" x14ac:dyDescent="0.25">
      <c r="A295" s="33" t="str">
        <f t="shared" si="56"/>
        <v>SUN US EquityBS_ST_PORTION_OF_LT_DEBT</v>
      </c>
      <c r="B295" s="33" t="s">
        <v>14</v>
      </c>
      <c r="C295" s="33" t="s">
        <v>298</v>
      </c>
      <c r="D295" s="33" t="s">
        <v>286</v>
      </c>
      <c r="E295" s="33">
        <v>0</v>
      </c>
      <c r="F295" s="33">
        <v>0</v>
      </c>
      <c r="G295" s="33">
        <v>0</v>
      </c>
      <c r="H295" s="33">
        <v>0</v>
      </c>
      <c r="I295" s="33">
        <v>0</v>
      </c>
      <c r="J295" s="33">
        <v>0</v>
      </c>
      <c r="K295" s="33">
        <v>0</v>
      </c>
      <c r="L295" s="33">
        <v>0</v>
      </c>
      <c r="M295" s="33">
        <v>0</v>
      </c>
      <c r="N295" s="33">
        <v>2.1000000000000001E-2</v>
      </c>
      <c r="O295" s="33">
        <v>2.1999999999999999E-2</v>
      </c>
      <c r="P295" s="33">
        <v>2.4E-2</v>
      </c>
      <c r="Q295" s="33">
        <v>0.52500000000000002</v>
      </c>
      <c r="R295" s="33">
        <v>13.772</v>
      </c>
      <c r="S295" s="33">
        <v>5</v>
      </c>
      <c r="T295" s="33">
        <v>5</v>
      </c>
      <c r="U295" s="33">
        <v>6</v>
      </c>
      <c r="V295" s="33">
        <v>5</v>
      </c>
    </row>
    <row r="296" spans="1:22" x14ac:dyDescent="0.25">
      <c r="A296" s="33" t="str">
        <f t="shared" si="56"/>
        <v>SUN US EquityIS_INT_EXPENSE</v>
      </c>
      <c r="B296" s="33" t="s">
        <v>14</v>
      </c>
      <c r="C296" s="33" t="s">
        <v>299</v>
      </c>
      <c r="D296" s="33" t="s">
        <v>274</v>
      </c>
      <c r="E296" s="33">
        <v>0</v>
      </c>
      <c r="F296" s="33">
        <v>0</v>
      </c>
      <c r="G296" s="33">
        <v>0</v>
      </c>
      <c r="H296" s="33">
        <v>0</v>
      </c>
      <c r="I296" s="33">
        <v>0</v>
      </c>
      <c r="J296" s="33">
        <v>0</v>
      </c>
      <c r="K296" s="33">
        <v>0</v>
      </c>
      <c r="L296" s="33">
        <v>0</v>
      </c>
      <c r="M296" s="33">
        <v>0.309</v>
      </c>
      <c r="N296" s="33">
        <v>0.33200000000000002</v>
      </c>
      <c r="O296" s="33">
        <v>0.41199999999999998</v>
      </c>
      <c r="P296" s="33">
        <v>1.1439999999999999</v>
      </c>
      <c r="Q296" s="33">
        <v>4.1180000000000003</v>
      </c>
      <c r="R296" s="33">
        <v>15.879</v>
      </c>
      <c r="S296" s="33">
        <v>91</v>
      </c>
      <c r="T296" s="33">
        <v>164</v>
      </c>
      <c r="U296" s="33">
        <v>210</v>
      </c>
      <c r="V296" s="33">
        <v>147</v>
      </c>
    </row>
    <row r="297" spans="1:22" x14ac:dyDescent="0.25">
      <c r="A297" s="33" t="str">
        <f t="shared" si="56"/>
        <v>SUN US EquityIS_INT_EXPENSES</v>
      </c>
      <c r="B297" s="33" t="s">
        <v>14</v>
      </c>
      <c r="C297" s="33" t="s">
        <v>304</v>
      </c>
      <c r="D297" s="33" t="s">
        <v>292</v>
      </c>
      <c r="E297" s="33">
        <v>0</v>
      </c>
      <c r="F297" s="33">
        <v>0</v>
      </c>
      <c r="G297" s="33">
        <v>0</v>
      </c>
      <c r="H297" s="33">
        <v>0</v>
      </c>
      <c r="I297" s="33">
        <v>0</v>
      </c>
      <c r="J297" s="33">
        <v>0</v>
      </c>
      <c r="K297" s="33">
        <v>0</v>
      </c>
      <c r="L297" s="33">
        <v>0</v>
      </c>
      <c r="M297" s="33">
        <v>0</v>
      </c>
      <c r="N297" s="33">
        <v>0</v>
      </c>
      <c r="O297" s="33">
        <v>0</v>
      </c>
      <c r="P297" s="33">
        <v>0</v>
      </c>
      <c r="Q297" s="33">
        <v>0</v>
      </c>
      <c r="R297" s="33">
        <v>0</v>
      </c>
      <c r="S297" s="33">
        <v>0</v>
      </c>
      <c r="T297" s="33">
        <v>0</v>
      </c>
      <c r="U297" s="33">
        <v>0</v>
      </c>
      <c r="V297" s="33">
        <v>0</v>
      </c>
    </row>
    <row r="298" spans="1:22" x14ac:dyDescent="0.25">
      <c r="A298" s="33" t="str">
        <f t="shared" si="56"/>
        <v>SUN US EquityIS_STATUTORY_TAX_RATE</v>
      </c>
      <c r="B298" s="33" t="s">
        <v>14</v>
      </c>
      <c r="C298" s="33" t="s">
        <v>300</v>
      </c>
      <c r="D298" s="33" t="s">
        <v>287</v>
      </c>
      <c r="E298" s="33">
        <v>0</v>
      </c>
      <c r="F298" s="33">
        <v>0</v>
      </c>
      <c r="G298" s="33">
        <v>0</v>
      </c>
      <c r="H298" s="33">
        <v>0</v>
      </c>
      <c r="I298" s="33">
        <v>0</v>
      </c>
      <c r="J298" s="33">
        <v>0</v>
      </c>
      <c r="K298" s="33">
        <v>0</v>
      </c>
      <c r="L298" s="33">
        <v>0</v>
      </c>
      <c r="M298" s="33">
        <v>0.35</v>
      </c>
      <c r="N298" s="33">
        <v>0.35</v>
      </c>
      <c r="O298" s="33">
        <v>0.35</v>
      </c>
      <c r="P298" s="33">
        <v>0.35</v>
      </c>
      <c r="Q298" s="33">
        <v>0.35</v>
      </c>
      <c r="R298" s="33">
        <v>0.35</v>
      </c>
      <c r="S298" s="33">
        <v>0.35</v>
      </c>
      <c r="T298" s="33">
        <v>0.35</v>
      </c>
      <c r="U298" s="33">
        <v>0.35</v>
      </c>
      <c r="V298" s="33">
        <v>0.21</v>
      </c>
    </row>
    <row r="299" spans="1:22" x14ac:dyDescent="0.25">
      <c r="A299" s="33" t="str">
        <f t="shared" si="56"/>
        <v>SUN US EquityBS_CUR_LIAB</v>
      </c>
      <c r="B299" s="33" t="s">
        <v>14</v>
      </c>
      <c r="C299" s="33" t="s">
        <v>269</v>
      </c>
      <c r="D299" s="33" t="s">
        <v>275</v>
      </c>
      <c r="E299" s="33">
        <v>0</v>
      </c>
      <c r="F299" s="33">
        <v>0</v>
      </c>
      <c r="G299" s="33">
        <v>0</v>
      </c>
      <c r="H299" s="33">
        <v>0</v>
      </c>
      <c r="I299" s="33">
        <v>0</v>
      </c>
      <c r="J299" s="33">
        <v>0</v>
      </c>
      <c r="K299" s="33">
        <v>0</v>
      </c>
      <c r="L299" s="33">
        <v>0</v>
      </c>
      <c r="M299" s="33">
        <v>0</v>
      </c>
      <c r="N299" s="33">
        <v>89.53</v>
      </c>
      <c r="O299" s="33">
        <v>106.348</v>
      </c>
      <c r="P299" s="33">
        <v>90.009</v>
      </c>
      <c r="Q299" s="33">
        <v>122.384</v>
      </c>
      <c r="R299" s="33">
        <v>745.28399999999999</v>
      </c>
      <c r="S299" s="33">
        <v>762</v>
      </c>
      <c r="T299" s="33">
        <v>1102</v>
      </c>
      <c r="U299" s="33">
        <v>1214</v>
      </c>
      <c r="V299" s="33">
        <v>865</v>
      </c>
    </row>
    <row r="300" spans="1:22" x14ac:dyDescent="0.25">
      <c r="A300" s="33" t="str">
        <f t="shared" si="56"/>
        <v>SUN US EquityBS_GOODWILL</v>
      </c>
      <c r="B300" s="33" t="s">
        <v>14</v>
      </c>
      <c r="C300" s="33" t="s">
        <v>279</v>
      </c>
      <c r="D300" s="33" t="s">
        <v>280</v>
      </c>
      <c r="E300" s="33">
        <v>0</v>
      </c>
      <c r="F300" s="33">
        <v>0</v>
      </c>
      <c r="G300" s="33">
        <v>0</v>
      </c>
      <c r="H300" s="33">
        <v>0</v>
      </c>
      <c r="I300" s="33">
        <v>0</v>
      </c>
      <c r="J300" s="33">
        <v>0</v>
      </c>
      <c r="K300" s="33">
        <v>0</v>
      </c>
      <c r="L300" s="33">
        <v>0</v>
      </c>
      <c r="M300" s="33">
        <v>0</v>
      </c>
      <c r="N300" s="33">
        <v>20.661000000000001</v>
      </c>
      <c r="O300" s="33">
        <v>20.661000000000001</v>
      </c>
      <c r="P300" s="33">
        <v>12.936</v>
      </c>
      <c r="Q300" s="33">
        <v>22.823</v>
      </c>
      <c r="R300" s="33">
        <v>1854.4359999999999</v>
      </c>
      <c r="S300" s="33">
        <v>3111</v>
      </c>
      <c r="T300" s="33">
        <v>1550</v>
      </c>
      <c r="U300" s="33">
        <v>1430</v>
      </c>
      <c r="V300" s="33">
        <v>1559</v>
      </c>
    </row>
    <row r="301" spans="1:22" x14ac:dyDescent="0.25">
      <c r="A301" s="33" t="str">
        <f t="shared" si="56"/>
        <v>SUN US EquityNET_INCOME</v>
      </c>
      <c r="B301" s="33" t="s">
        <v>14</v>
      </c>
      <c r="C301" s="33" t="s">
        <v>305</v>
      </c>
      <c r="D301" s="33" t="s">
        <v>273</v>
      </c>
      <c r="E301" s="33">
        <v>0</v>
      </c>
      <c r="F301" s="33">
        <v>0</v>
      </c>
      <c r="G301" s="33">
        <v>0</v>
      </c>
      <c r="H301" s="33">
        <v>0</v>
      </c>
      <c r="I301" s="33">
        <v>0</v>
      </c>
      <c r="J301" s="33">
        <v>0</v>
      </c>
      <c r="K301" s="33">
        <v>9.57</v>
      </c>
      <c r="L301" s="33">
        <v>12.221</v>
      </c>
      <c r="M301" s="33">
        <v>8.5139999999999993</v>
      </c>
      <c r="N301" s="33">
        <v>9.2159999999999993</v>
      </c>
      <c r="O301" s="33">
        <v>10.598000000000001</v>
      </c>
      <c r="P301" s="33">
        <v>17.57</v>
      </c>
      <c r="Q301" s="33">
        <v>37.027000000000001</v>
      </c>
      <c r="R301" s="33">
        <v>-38.637999999999998</v>
      </c>
      <c r="S301" s="33">
        <v>190</v>
      </c>
      <c r="T301" s="33">
        <v>-406</v>
      </c>
      <c r="U301" s="33">
        <v>149</v>
      </c>
      <c r="V301" s="33">
        <v>-207</v>
      </c>
    </row>
    <row r="302" spans="1:22" x14ac:dyDescent="0.25">
      <c r="A302" s="33" t="str">
        <f t="shared" ref="A302" si="60">B302&amp;D302</f>
        <v>SUN US EquityIS_INT_INC</v>
      </c>
      <c r="B302" s="33" t="s">
        <v>14</v>
      </c>
      <c r="C302" s="33" t="s">
        <v>301</v>
      </c>
      <c r="D302" s="33" t="s">
        <v>302</v>
      </c>
      <c r="E302" s="33">
        <v>0</v>
      </c>
      <c r="F302" s="33">
        <v>0</v>
      </c>
      <c r="G302" s="33">
        <v>0</v>
      </c>
      <c r="H302" s="33">
        <v>0</v>
      </c>
      <c r="I302" s="33">
        <v>0</v>
      </c>
      <c r="J302" s="33">
        <v>0</v>
      </c>
      <c r="K302" s="33">
        <v>0</v>
      </c>
      <c r="L302" s="33">
        <v>0</v>
      </c>
      <c r="M302" s="33">
        <v>0.11799999999999999</v>
      </c>
      <c r="N302" s="33">
        <v>4.8000000000000001E-2</v>
      </c>
      <c r="O302" s="33">
        <v>8.7999999999999995E-2</v>
      </c>
      <c r="P302" s="33">
        <v>0.23300000000000001</v>
      </c>
      <c r="Q302" s="33">
        <v>0.26600000000000001</v>
      </c>
      <c r="R302" s="33">
        <v>0.17699999999999999</v>
      </c>
      <c r="S302" s="33">
        <v>3</v>
      </c>
      <c r="T302" s="33">
        <v>3</v>
      </c>
      <c r="U302" s="33">
        <v>1</v>
      </c>
      <c r="V302" s="33">
        <v>3</v>
      </c>
    </row>
    <row r="303" spans="1:22" x14ac:dyDescent="0.25">
      <c r="A303" s="33" t="str">
        <f t="shared" si="56"/>
        <v>SUN US EquityCapital Employed</v>
      </c>
      <c r="B303" s="33" t="s">
        <v>14</v>
      </c>
      <c r="C303" s="33" t="s">
        <v>277</v>
      </c>
      <c r="D303" s="33" t="s">
        <v>277</v>
      </c>
      <c r="E303" s="33">
        <f t="shared" ref="E303:V303" si="61">E294-E299-E300+E292+E295</f>
        <v>0</v>
      </c>
      <c r="F303" s="33">
        <f t="shared" si="61"/>
        <v>0</v>
      </c>
      <c r="G303" s="33">
        <f t="shared" si="61"/>
        <v>0</v>
      </c>
      <c r="H303" s="33">
        <f t="shared" si="61"/>
        <v>0</v>
      </c>
      <c r="I303" s="33">
        <f t="shared" si="61"/>
        <v>0</v>
      </c>
      <c r="J303" s="33">
        <f t="shared" si="61"/>
        <v>0</v>
      </c>
      <c r="K303" s="33">
        <f t="shared" si="61"/>
        <v>0</v>
      </c>
      <c r="L303" s="33">
        <f t="shared" si="61"/>
        <v>0</v>
      </c>
      <c r="M303" s="33">
        <f t="shared" si="61"/>
        <v>0</v>
      </c>
      <c r="N303" s="33">
        <f t="shared" si="61"/>
        <v>92.416999999999987</v>
      </c>
      <c r="O303" s="33">
        <f t="shared" si="61"/>
        <v>104.32900000000001</v>
      </c>
      <c r="P303" s="33">
        <f t="shared" si="61"/>
        <v>252.87899999999999</v>
      </c>
      <c r="Q303" s="33">
        <f t="shared" si="61"/>
        <v>245.40199999999999</v>
      </c>
      <c r="R303" s="33">
        <f t="shared" si="61"/>
        <v>3562.9170000000004</v>
      </c>
      <c r="S303" s="33">
        <f t="shared" si="61"/>
        <v>4974</v>
      </c>
      <c r="T303" s="33">
        <f t="shared" si="61"/>
        <v>6054</v>
      </c>
      <c r="U303" s="33">
        <f t="shared" si="61"/>
        <v>5706</v>
      </c>
      <c r="V303" s="33">
        <f t="shared" si="61"/>
        <v>2460</v>
      </c>
    </row>
    <row r="304" spans="1:22" x14ac:dyDescent="0.25">
      <c r="A304" s="33" t="str">
        <f t="shared" si="56"/>
        <v>SUN US EquityNPAT + IS after tax</v>
      </c>
      <c r="B304" s="33" t="s">
        <v>14</v>
      </c>
      <c r="C304" s="33" t="s">
        <v>291</v>
      </c>
      <c r="D304" s="33" t="s">
        <v>291</v>
      </c>
      <c r="E304" s="33">
        <f>E301+((1-E298)*(E296-E302))</f>
        <v>0</v>
      </c>
      <c r="F304" s="33">
        <f t="shared" ref="F304:V304" si="62">F301+((1-F298)*(F296-F302))</f>
        <v>0</v>
      </c>
      <c r="G304" s="33">
        <f t="shared" si="62"/>
        <v>0</v>
      </c>
      <c r="H304" s="33">
        <f t="shared" si="62"/>
        <v>0</v>
      </c>
      <c r="I304" s="33">
        <f t="shared" si="62"/>
        <v>0</v>
      </c>
      <c r="J304" s="33">
        <f t="shared" si="62"/>
        <v>0</v>
      </c>
      <c r="K304" s="33">
        <f t="shared" si="62"/>
        <v>9.57</v>
      </c>
      <c r="L304" s="33">
        <f t="shared" si="62"/>
        <v>12.221</v>
      </c>
      <c r="M304" s="33">
        <f t="shared" si="62"/>
        <v>8.6381499999999996</v>
      </c>
      <c r="N304" s="33">
        <f t="shared" si="62"/>
        <v>9.400599999999999</v>
      </c>
      <c r="O304" s="33">
        <f t="shared" si="62"/>
        <v>10.8086</v>
      </c>
      <c r="P304" s="33">
        <f t="shared" si="62"/>
        <v>18.16215</v>
      </c>
      <c r="Q304" s="33">
        <f t="shared" si="62"/>
        <v>39.530799999999999</v>
      </c>
      <c r="R304" s="33">
        <f t="shared" si="62"/>
        <v>-28.431699999999999</v>
      </c>
      <c r="S304" s="33">
        <f t="shared" si="62"/>
        <v>247.2</v>
      </c>
      <c r="T304" s="33">
        <f t="shared" si="62"/>
        <v>-301.35000000000002</v>
      </c>
      <c r="U304" s="33">
        <f t="shared" si="62"/>
        <v>284.85000000000002</v>
      </c>
      <c r="V304" s="33">
        <f t="shared" si="62"/>
        <v>-93.24</v>
      </c>
    </row>
    <row r="305" spans="1:22" x14ac:dyDescent="0.25">
      <c r="A305" s="33" t="str">
        <f t="shared" si="56"/>
        <v>ZEL NZ EquityPRETAX_INC</v>
      </c>
      <c r="B305" s="33" t="s">
        <v>15</v>
      </c>
      <c r="C305" s="33" t="s">
        <v>295</v>
      </c>
      <c r="D305" s="33" t="s">
        <v>290</v>
      </c>
      <c r="E305" s="33">
        <v>0</v>
      </c>
      <c r="F305" s="33">
        <v>0</v>
      </c>
      <c r="G305" s="33">
        <v>0</v>
      </c>
      <c r="H305" s="33">
        <v>0</v>
      </c>
      <c r="I305" s="33">
        <v>0</v>
      </c>
      <c r="J305" s="33">
        <v>0</v>
      </c>
      <c r="K305" s="33">
        <v>0</v>
      </c>
      <c r="L305" s="33">
        <v>0</v>
      </c>
      <c r="M305" s="33">
        <v>0</v>
      </c>
      <c r="N305" s="33">
        <v>0</v>
      </c>
      <c r="O305" s="33">
        <v>168.8</v>
      </c>
      <c r="P305" s="33">
        <v>170</v>
      </c>
      <c r="Q305" s="33">
        <v>134</v>
      </c>
      <c r="R305" s="33">
        <v>6</v>
      </c>
      <c r="S305" s="33">
        <v>86</v>
      </c>
      <c r="T305" s="33">
        <v>342</v>
      </c>
      <c r="U305" s="33">
        <v>366</v>
      </c>
      <c r="V305" s="33">
        <v>252</v>
      </c>
    </row>
    <row r="306" spans="1:22" x14ac:dyDescent="0.25">
      <c r="A306" s="33" t="str">
        <f t="shared" si="56"/>
        <v>ZEL NZ EquityIS_EBIT</v>
      </c>
      <c r="B306" s="33" t="s">
        <v>15</v>
      </c>
      <c r="C306" s="33" t="s">
        <v>296</v>
      </c>
      <c r="D306" s="33" t="s">
        <v>289</v>
      </c>
      <c r="E306" s="33">
        <v>0</v>
      </c>
      <c r="F306" s="33">
        <v>0</v>
      </c>
      <c r="G306" s="33">
        <v>0</v>
      </c>
      <c r="H306" s="33">
        <v>0</v>
      </c>
      <c r="I306" s="33">
        <v>0</v>
      </c>
      <c r="J306" s="33">
        <v>0</v>
      </c>
      <c r="K306" s="33">
        <v>0</v>
      </c>
      <c r="L306" s="33">
        <v>0</v>
      </c>
      <c r="M306" s="33">
        <v>0</v>
      </c>
      <c r="N306" s="33">
        <v>0</v>
      </c>
      <c r="O306" s="33">
        <v>182.1</v>
      </c>
      <c r="P306" s="33">
        <v>167</v>
      </c>
      <c r="Q306" s="33">
        <v>166</v>
      </c>
      <c r="R306" s="33">
        <v>40</v>
      </c>
      <c r="S306" s="33">
        <v>127</v>
      </c>
      <c r="T306" s="33">
        <v>382</v>
      </c>
      <c r="U306" s="33">
        <v>425</v>
      </c>
      <c r="V306" s="33">
        <v>316</v>
      </c>
    </row>
    <row r="307" spans="1:22" x14ac:dyDescent="0.25">
      <c r="A307" s="33" t="str">
        <f t="shared" si="56"/>
        <v>ZEL NZ EquityBS_ST_DEBT</v>
      </c>
      <c r="B307" s="33" t="s">
        <v>15</v>
      </c>
      <c r="C307" s="33" t="s">
        <v>297</v>
      </c>
      <c r="D307" s="33" t="s">
        <v>285</v>
      </c>
      <c r="E307" s="33">
        <v>0</v>
      </c>
      <c r="F307" s="33">
        <v>0</v>
      </c>
      <c r="G307" s="33">
        <v>0</v>
      </c>
      <c r="H307" s="33">
        <v>0</v>
      </c>
      <c r="I307" s="33">
        <v>0</v>
      </c>
      <c r="J307" s="33">
        <v>0</v>
      </c>
      <c r="K307" s="33">
        <v>0</v>
      </c>
      <c r="L307" s="33">
        <v>0</v>
      </c>
      <c r="M307" s="33">
        <v>0</v>
      </c>
      <c r="N307" s="33">
        <v>0</v>
      </c>
      <c r="O307" s="33">
        <v>0</v>
      </c>
      <c r="P307" s="33">
        <v>0</v>
      </c>
      <c r="Q307" s="33">
        <v>0</v>
      </c>
      <c r="R307" s="33">
        <v>0</v>
      </c>
      <c r="S307" s="33">
        <v>0</v>
      </c>
      <c r="T307" s="33">
        <v>51</v>
      </c>
      <c r="U307" s="33">
        <v>150</v>
      </c>
      <c r="V307" s="33">
        <v>135</v>
      </c>
    </row>
    <row r="308" spans="1:22" x14ac:dyDescent="0.25">
      <c r="A308" s="33" t="str">
        <f t="shared" si="56"/>
        <v>ZEL NZ EquityIS_FINANCE_COST</v>
      </c>
      <c r="B308" s="33" t="s">
        <v>15</v>
      </c>
      <c r="C308" s="33" t="s">
        <v>303</v>
      </c>
      <c r="D308" s="33" t="s">
        <v>284</v>
      </c>
      <c r="E308" s="33">
        <v>0</v>
      </c>
      <c r="F308" s="33">
        <v>0</v>
      </c>
      <c r="G308" s="33">
        <v>0</v>
      </c>
      <c r="H308" s="33">
        <v>0</v>
      </c>
      <c r="I308" s="33">
        <v>0</v>
      </c>
      <c r="J308" s="33">
        <v>0</v>
      </c>
      <c r="K308" s="33">
        <v>0</v>
      </c>
      <c r="L308" s="33">
        <v>0</v>
      </c>
      <c r="M308" s="33">
        <v>0</v>
      </c>
      <c r="N308" s="33">
        <v>0</v>
      </c>
      <c r="O308" s="33">
        <v>0</v>
      </c>
      <c r="P308" s="33">
        <v>0</v>
      </c>
      <c r="Q308" s="33">
        <v>0</v>
      </c>
      <c r="R308" s="33">
        <v>0</v>
      </c>
      <c r="S308" s="33">
        <v>58</v>
      </c>
      <c r="T308" s="33">
        <v>78</v>
      </c>
      <c r="U308" s="33">
        <v>68</v>
      </c>
      <c r="V308" s="33">
        <v>103</v>
      </c>
    </row>
    <row r="309" spans="1:22" x14ac:dyDescent="0.25">
      <c r="A309" s="33" t="str">
        <f t="shared" si="56"/>
        <v>ZEL NZ EquityBS_TOT_ASSET</v>
      </c>
      <c r="B309" s="33" t="s">
        <v>15</v>
      </c>
      <c r="C309" s="33" t="s">
        <v>278</v>
      </c>
      <c r="D309" s="33" t="s">
        <v>276</v>
      </c>
      <c r="E309" s="33">
        <v>0</v>
      </c>
      <c r="F309" s="33">
        <v>0</v>
      </c>
      <c r="G309" s="33">
        <v>0</v>
      </c>
      <c r="H309" s="33">
        <v>0</v>
      </c>
      <c r="I309" s="33">
        <v>0</v>
      </c>
      <c r="J309" s="33">
        <v>0</v>
      </c>
      <c r="K309" s="33">
        <v>0</v>
      </c>
      <c r="L309" s="33">
        <v>0</v>
      </c>
      <c r="M309" s="33">
        <v>0</v>
      </c>
      <c r="N309" s="33">
        <v>0</v>
      </c>
      <c r="O309" s="33">
        <v>1652.3</v>
      </c>
      <c r="P309" s="33">
        <v>1906</v>
      </c>
      <c r="Q309" s="33">
        <v>1540</v>
      </c>
      <c r="R309" s="33">
        <v>1373</v>
      </c>
      <c r="S309" s="33">
        <v>1394</v>
      </c>
      <c r="T309" s="33">
        <v>2473</v>
      </c>
      <c r="U309" s="33">
        <v>2805</v>
      </c>
      <c r="V309" s="33">
        <v>2847</v>
      </c>
    </row>
    <row r="310" spans="1:22" x14ac:dyDescent="0.25">
      <c r="A310" s="33" t="str">
        <f t="shared" si="56"/>
        <v>ZEL NZ EquityBS_ST_PORTION_OF_LT_DEBT</v>
      </c>
      <c r="B310" s="33" t="s">
        <v>15</v>
      </c>
      <c r="C310" s="33" t="s">
        <v>298</v>
      </c>
      <c r="D310" s="33" t="s">
        <v>286</v>
      </c>
      <c r="E310" s="33">
        <v>0</v>
      </c>
      <c r="F310" s="33">
        <v>0</v>
      </c>
      <c r="G310" s="33">
        <v>0</v>
      </c>
      <c r="H310" s="33">
        <v>0</v>
      </c>
      <c r="I310" s="33">
        <v>0</v>
      </c>
      <c r="J310" s="33">
        <v>0</v>
      </c>
      <c r="K310" s="33">
        <v>0</v>
      </c>
      <c r="L310" s="33">
        <v>0</v>
      </c>
      <c r="M310" s="33">
        <v>0</v>
      </c>
      <c r="N310" s="33">
        <v>0</v>
      </c>
      <c r="O310" s="33">
        <v>0</v>
      </c>
      <c r="P310" s="33">
        <v>0</v>
      </c>
      <c r="Q310" s="33">
        <v>0</v>
      </c>
      <c r="R310" s="33">
        <v>0</v>
      </c>
      <c r="S310" s="33">
        <v>147</v>
      </c>
      <c r="T310" s="33">
        <v>0</v>
      </c>
      <c r="U310" s="33">
        <v>0</v>
      </c>
      <c r="V310" s="33">
        <v>0</v>
      </c>
    </row>
    <row r="311" spans="1:22" x14ac:dyDescent="0.25">
      <c r="A311" s="33" t="str">
        <f t="shared" si="56"/>
        <v>ZEL NZ EquityIS_INT_EXPENSE</v>
      </c>
      <c r="B311" s="33" t="s">
        <v>15</v>
      </c>
      <c r="C311" s="33" t="s">
        <v>299</v>
      </c>
      <c r="D311" s="33" t="s">
        <v>274</v>
      </c>
      <c r="E311" s="33">
        <v>0</v>
      </c>
      <c r="F311" s="33">
        <v>0</v>
      </c>
      <c r="G311" s="33">
        <v>0</v>
      </c>
      <c r="H311" s="33">
        <v>0</v>
      </c>
      <c r="I311" s="33">
        <v>0</v>
      </c>
      <c r="J311" s="33">
        <v>0</v>
      </c>
      <c r="K311" s="33">
        <v>0</v>
      </c>
      <c r="L311" s="33">
        <v>0</v>
      </c>
      <c r="M311" s="33">
        <v>0</v>
      </c>
      <c r="N311" s="33">
        <v>0</v>
      </c>
      <c r="O311" s="33">
        <v>18.3</v>
      </c>
      <c r="P311" s="33">
        <v>18.3</v>
      </c>
      <c r="Q311" s="33">
        <v>18.3</v>
      </c>
      <c r="R311" s="33">
        <v>60</v>
      </c>
      <c r="S311" s="33">
        <v>49</v>
      </c>
      <c r="T311" s="33">
        <v>67</v>
      </c>
      <c r="U311" s="33">
        <v>60</v>
      </c>
      <c r="V311" s="33">
        <v>96</v>
      </c>
    </row>
    <row r="312" spans="1:22" x14ac:dyDescent="0.25">
      <c r="A312" s="33" t="str">
        <f t="shared" si="56"/>
        <v>ZEL NZ EquityIS_INT_EXPENSES</v>
      </c>
      <c r="B312" s="33" t="s">
        <v>15</v>
      </c>
      <c r="C312" s="33" t="s">
        <v>304</v>
      </c>
      <c r="D312" s="33" t="s">
        <v>292</v>
      </c>
      <c r="E312" s="33">
        <v>0</v>
      </c>
      <c r="F312" s="33">
        <v>0</v>
      </c>
      <c r="G312" s="33">
        <v>0</v>
      </c>
      <c r="H312" s="33">
        <v>0</v>
      </c>
      <c r="I312" s="33">
        <v>0</v>
      </c>
      <c r="J312" s="33">
        <v>0</v>
      </c>
      <c r="K312" s="33">
        <v>0</v>
      </c>
      <c r="L312" s="33">
        <v>0</v>
      </c>
      <c r="M312" s="33">
        <v>0</v>
      </c>
      <c r="N312" s="33">
        <v>0</v>
      </c>
      <c r="O312" s="33">
        <v>0</v>
      </c>
      <c r="P312" s="33">
        <v>0</v>
      </c>
      <c r="Q312" s="33">
        <v>0</v>
      </c>
      <c r="R312" s="33">
        <v>0</v>
      </c>
      <c r="S312" s="33">
        <v>0</v>
      </c>
      <c r="T312" s="33">
        <v>0</v>
      </c>
      <c r="U312" s="33">
        <v>0</v>
      </c>
      <c r="V312" s="33">
        <v>0</v>
      </c>
    </row>
    <row r="313" spans="1:22" x14ac:dyDescent="0.25">
      <c r="A313" s="33" t="str">
        <f t="shared" si="56"/>
        <v>ZEL NZ EquityIS_STATUTORY_TAX_RATE</v>
      </c>
      <c r="B313" s="33" t="s">
        <v>15</v>
      </c>
      <c r="C313" s="33" t="s">
        <v>300</v>
      </c>
      <c r="D313" s="33" t="s">
        <v>287</v>
      </c>
      <c r="E313" s="33">
        <v>0</v>
      </c>
      <c r="F313" s="33">
        <v>0</v>
      </c>
      <c r="G313" s="33">
        <v>0</v>
      </c>
      <c r="H313" s="33">
        <v>0</v>
      </c>
      <c r="I313" s="33">
        <v>0</v>
      </c>
      <c r="J313" s="33">
        <v>0</v>
      </c>
      <c r="K313" s="33">
        <v>0</v>
      </c>
      <c r="L313" s="33">
        <v>0</v>
      </c>
      <c r="M313" s="33">
        <v>0</v>
      </c>
      <c r="N313" s="33">
        <v>0</v>
      </c>
      <c r="O313" s="33">
        <v>0.28000000000000003</v>
      </c>
      <c r="P313" s="33">
        <v>0.28000000000000003</v>
      </c>
      <c r="Q313" s="33">
        <v>0.28000000000000003</v>
      </c>
      <c r="R313" s="33">
        <v>0.28000000000000003</v>
      </c>
      <c r="S313" s="33">
        <v>0.28000000000000003</v>
      </c>
      <c r="T313" s="33">
        <v>0.28000000000000003</v>
      </c>
      <c r="U313" s="33">
        <v>0.28000000000000003</v>
      </c>
      <c r="V313" s="33">
        <v>0.28000000000000003</v>
      </c>
    </row>
    <row r="314" spans="1:22" x14ac:dyDescent="0.25">
      <c r="A314" s="33" t="str">
        <f t="shared" si="56"/>
        <v>ZEL NZ EquityBS_CUR_LIAB</v>
      </c>
      <c r="B314" s="33" t="s">
        <v>15</v>
      </c>
      <c r="C314" s="33" t="s">
        <v>269</v>
      </c>
      <c r="D314" s="33" t="s">
        <v>275</v>
      </c>
      <c r="E314" s="33">
        <v>0</v>
      </c>
      <c r="F314" s="33">
        <v>0</v>
      </c>
      <c r="G314" s="33">
        <v>0</v>
      </c>
      <c r="H314" s="33">
        <v>0</v>
      </c>
      <c r="I314" s="33">
        <v>0</v>
      </c>
      <c r="J314" s="33">
        <v>0</v>
      </c>
      <c r="K314" s="33">
        <v>0</v>
      </c>
      <c r="L314" s="33">
        <v>0</v>
      </c>
      <c r="M314" s="33">
        <v>0</v>
      </c>
      <c r="N314" s="33">
        <v>0</v>
      </c>
      <c r="O314" s="33">
        <v>806.5</v>
      </c>
      <c r="P314" s="33">
        <v>837</v>
      </c>
      <c r="Q314" s="33">
        <v>449</v>
      </c>
      <c r="R314" s="33">
        <v>367</v>
      </c>
      <c r="S314" s="33">
        <v>440</v>
      </c>
      <c r="T314" s="33">
        <v>534</v>
      </c>
      <c r="U314" s="33">
        <v>950</v>
      </c>
      <c r="V314" s="33">
        <v>867</v>
      </c>
    </row>
    <row r="315" spans="1:22" x14ac:dyDescent="0.25">
      <c r="A315" s="33" t="str">
        <f t="shared" si="56"/>
        <v>ZEL NZ EquityBS_GOODWILL</v>
      </c>
      <c r="B315" s="33" t="s">
        <v>15</v>
      </c>
      <c r="C315" s="33" t="s">
        <v>279</v>
      </c>
      <c r="D315" s="33" t="s">
        <v>280</v>
      </c>
      <c r="E315" s="33">
        <v>0</v>
      </c>
      <c r="F315" s="33">
        <v>0</v>
      </c>
      <c r="G315" s="33">
        <v>0</v>
      </c>
      <c r="H315" s="33">
        <v>0</v>
      </c>
      <c r="I315" s="33">
        <v>0</v>
      </c>
      <c r="J315" s="33">
        <v>0</v>
      </c>
      <c r="K315" s="33">
        <v>0</v>
      </c>
      <c r="L315" s="33">
        <v>0</v>
      </c>
      <c r="M315" s="33">
        <v>0</v>
      </c>
      <c r="N315" s="33">
        <v>0</v>
      </c>
      <c r="O315" s="33">
        <v>0</v>
      </c>
      <c r="P315" s="33">
        <v>0</v>
      </c>
      <c r="Q315" s="33">
        <v>0</v>
      </c>
      <c r="R315" s="33">
        <v>0</v>
      </c>
      <c r="S315" s="33">
        <v>0</v>
      </c>
      <c r="T315" s="33">
        <v>158</v>
      </c>
      <c r="U315" s="33">
        <v>158</v>
      </c>
      <c r="V315" s="33">
        <v>193</v>
      </c>
    </row>
    <row r="316" spans="1:22" x14ac:dyDescent="0.25">
      <c r="A316" s="33" t="str">
        <f t="shared" si="56"/>
        <v>ZEL NZ EquityNET_INCOME</v>
      </c>
      <c r="B316" s="33" t="s">
        <v>15</v>
      </c>
      <c r="C316" s="33" t="s">
        <v>305</v>
      </c>
      <c r="D316" s="33" t="s">
        <v>273</v>
      </c>
      <c r="E316" s="33">
        <v>0</v>
      </c>
      <c r="F316" s="33">
        <v>0</v>
      </c>
      <c r="G316" s="33">
        <v>0</v>
      </c>
      <c r="H316" s="33">
        <v>0</v>
      </c>
      <c r="I316" s="33">
        <v>0</v>
      </c>
      <c r="J316" s="33">
        <v>0</v>
      </c>
      <c r="K316" s="33">
        <v>0</v>
      </c>
      <c r="L316" s="33">
        <v>0</v>
      </c>
      <c r="M316" s="33">
        <v>0</v>
      </c>
      <c r="N316" s="33">
        <v>0</v>
      </c>
      <c r="O316" s="33">
        <v>120.7</v>
      </c>
      <c r="P316" s="33">
        <v>137</v>
      </c>
      <c r="Q316" s="33">
        <v>95</v>
      </c>
      <c r="R316" s="33">
        <v>7</v>
      </c>
      <c r="S316" s="33">
        <v>64</v>
      </c>
      <c r="T316" s="33">
        <v>243</v>
      </c>
      <c r="U316" s="33">
        <v>263</v>
      </c>
      <c r="V316" s="33">
        <v>188</v>
      </c>
    </row>
    <row r="317" spans="1:22" x14ac:dyDescent="0.25">
      <c r="A317" s="33" t="str">
        <f t="shared" ref="A317" si="63">B317&amp;D317</f>
        <v>ZEL NZ EquityIS_INT_INC</v>
      </c>
      <c r="B317" s="33" t="s">
        <v>15</v>
      </c>
      <c r="C317" s="33" t="s">
        <v>301</v>
      </c>
      <c r="D317" s="33" t="s">
        <v>302</v>
      </c>
      <c r="E317" s="33">
        <v>0</v>
      </c>
      <c r="F317" s="33">
        <v>0</v>
      </c>
      <c r="G317" s="33">
        <v>0</v>
      </c>
      <c r="H317" s="33">
        <v>0</v>
      </c>
      <c r="I317" s="33">
        <v>0</v>
      </c>
      <c r="J317" s="33">
        <v>0</v>
      </c>
      <c r="K317" s="33">
        <v>0</v>
      </c>
      <c r="L317" s="33">
        <v>0</v>
      </c>
      <c r="M317" s="33">
        <v>0</v>
      </c>
      <c r="N317" s="33">
        <v>0</v>
      </c>
      <c r="O317" s="33">
        <v>14.7</v>
      </c>
      <c r="P317" s="33">
        <v>14.7</v>
      </c>
      <c r="Q317" s="33">
        <v>14.7</v>
      </c>
      <c r="R317" s="33">
        <v>23</v>
      </c>
      <c r="S317" s="33">
        <v>24</v>
      </c>
      <c r="T317" s="33">
        <v>21</v>
      </c>
      <c r="U317" s="33">
        <v>16</v>
      </c>
      <c r="V317" s="33">
        <v>52</v>
      </c>
    </row>
    <row r="318" spans="1:22" x14ac:dyDescent="0.25">
      <c r="A318" s="33" t="str">
        <f t="shared" si="56"/>
        <v>ZEL NZ EquityCapital Employed</v>
      </c>
      <c r="B318" s="33" t="s">
        <v>15</v>
      </c>
      <c r="C318" s="33" t="s">
        <v>277</v>
      </c>
      <c r="D318" s="33" t="s">
        <v>277</v>
      </c>
      <c r="E318" s="33">
        <f t="shared" ref="E318:V318" si="64">E309-E314-E315+E307+E310</f>
        <v>0</v>
      </c>
      <c r="F318" s="33">
        <f t="shared" si="64"/>
        <v>0</v>
      </c>
      <c r="G318" s="33">
        <f t="shared" si="64"/>
        <v>0</v>
      </c>
      <c r="H318" s="33">
        <f t="shared" si="64"/>
        <v>0</v>
      </c>
      <c r="I318" s="33">
        <f t="shared" si="64"/>
        <v>0</v>
      </c>
      <c r="J318" s="33">
        <f t="shared" si="64"/>
        <v>0</v>
      </c>
      <c r="K318" s="33">
        <f t="shared" si="64"/>
        <v>0</v>
      </c>
      <c r="L318" s="33">
        <f t="shared" si="64"/>
        <v>0</v>
      </c>
      <c r="M318" s="33">
        <f t="shared" si="64"/>
        <v>0</v>
      </c>
      <c r="N318" s="33">
        <f t="shared" si="64"/>
        <v>0</v>
      </c>
      <c r="O318" s="33">
        <f t="shared" si="64"/>
        <v>845.8</v>
      </c>
      <c r="P318" s="33">
        <f t="shared" si="64"/>
        <v>1069</v>
      </c>
      <c r="Q318" s="33">
        <f t="shared" si="64"/>
        <v>1091</v>
      </c>
      <c r="R318" s="33">
        <f t="shared" si="64"/>
        <v>1006</v>
      </c>
      <c r="S318" s="33">
        <f t="shared" si="64"/>
        <v>1101</v>
      </c>
      <c r="T318" s="33">
        <f t="shared" si="64"/>
        <v>1832</v>
      </c>
      <c r="U318" s="33">
        <f t="shared" si="64"/>
        <v>1847</v>
      </c>
      <c r="V318" s="33">
        <f t="shared" si="64"/>
        <v>1922</v>
      </c>
    </row>
    <row r="319" spans="1:22" x14ac:dyDescent="0.25">
      <c r="A319" s="33" t="str">
        <f t="shared" si="56"/>
        <v>ZEL NZ EquityNPAT + IS after tax</v>
      </c>
      <c r="B319" s="33" t="s">
        <v>15</v>
      </c>
      <c r="C319" s="33" t="s">
        <v>291</v>
      </c>
      <c r="D319" s="33" t="s">
        <v>291</v>
      </c>
      <c r="E319" s="33">
        <f>E316+((1-E313)*(E311-E317))</f>
        <v>0</v>
      </c>
      <c r="F319" s="33">
        <f t="shared" ref="F319:V319" si="65">F316+((1-F313)*(F311-F317))</f>
        <v>0</v>
      </c>
      <c r="G319" s="33">
        <f t="shared" si="65"/>
        <v>0</v>
      </c>
      <c r="H319" s="33">
        <f t="shared" si="65"/>
        <v>0</v>
      </c>
      <c r="I319" s="33">
        <f t="shared" si="65"/>
        <v>0</v>
      </c>
      <c r="J319" s="33">
        <f t="shared" si="65"/>
        <v>0</v>
      </c>
      <c r="K319" s="33">
        <f t="shared" si="65"/>
        <v>0</v>
      </c>
      <c r="L319" s="33">
        <f t="shared" si="65"/>
        <v>0</v>
      </c>
      <c r="M319" s="33">
        <f t="shared" si="65"/>
        <v>0</v>
      </c>
      <c r="N319" s="33">
        <f t="shared" si="65"/>
        <v>0</v>
      </c>
      <c r="O319" s="33">
        <f t="shared" si="65"/>
        <v>123.292</v>
      </c>
      <c r="P319" s="33">
        <f t="shared" si="65"/>
        <v>139.59200000000001</v>
      </c>
      <c r="Q319" s="33">
        <f t="shared" si="65"/>
        <v>97.591999999999999</v>
      </c>
      <c r="R319" s="33">
        <f t="shared" si="65"/>
        <v>33.64</v>
      </c>
      <c r="S319" s="33">
        <f t="shared" si="65"/>
        <v>82</v>
      </c>
      <c r="T319" s="33">
        <f t="shared" si="65"/>
        <v>276.12</v>
      </c>
      <c r="U319" s="33">
        <f t="shared" si="65"/>
        <v>294.68</v>
      </c>
      <c r="V319" s="33">
        <f t="shared" si="65"/>
        <v>219.68</v>
      </c>
    </row>
    <row r="320" spans="1:22" x14ac:dyDescent="0.25">
      <c r="A320" s="33" t="str">
        <f t="shared" si="56"/>
        <v>VVO LN EquityPRETAX_INC</v>
      </c>
      <c r="B320" s="33" t="s">
        <v>17</v>
      </c>
      <c r="C320" s="33" t="s">
        <v>295</v>
      </c>
      <c r="D320" s="33" t="s">
        <v>290</v>
      </c>
      <c r="E320" s="33">
        <v>0</v>
      </c>
      <c r="F320" s="33">
        <v>0</v>
      </c>
      <c r="G320" s="33">
        <v>0</v>
      </c>
      <c r="H320" s="33">
        <v>0</v>
      </c>
      <c r="I320" s="33">
        <v>0</v>
      </c>
      <c r="J320" s="33">
        <v>0</v>
      </c>
      <c r="K320" s="33">
        <v>0</v>
      </c>
      <c r="L320" s="33">
        <v>0</v>
      </c>
      <c r="M320" s="33">
        <v>0</v>
      </c>
      <c r="N320" s="33">
        <v>0</v>
      </c>
      <c r="O320" s="33">
        <v>0</v>
      </c>
      <c r="P320" s="33">
        <v>0</v>
      </c>
      <c r="Q320" s="33">
        <v>0</v>
      </c>
      <c r="R320" s="33">
        <v>0</v>
      </c>
      <c r="S320" s="33">
        <v>135.679</v>
      </c>
      <c r="T320" s="33">
        <v>174.33600000000001</v>
      </c>
      <c r="U320" s="33">
        <v>210.77699999999999</v>
      </c>
      <c r="V320" s="33">
        <v>229.40199999999999</v>
      </c>
    </row>
    <row r="321" spans="1:22" x14ac:dyDescent="0.25">
      <c r="A321" s="33" t="str">
        <f t="shared" si="56"/>
        <v>VVO LN EquityIS_EBIT</v>
      </c>
      <c r="B321" s="33" t="s">
        <v>17</v>
      </c>
      <c r="C321" s="33" t="s">
        <v>296</v>
      </c>
      <c r="D321" s="33" t="s">
        <v>289</v>
      </c>
      <c r="E321" s="33">
        <v>0</v>
      </c>
      <c r="F321" s="33">
        <v>0</v>
      </c>
      <c r="G321" s="33">
        <v>0</v>
      </c>
      <c r="H321" s="33">
        <v>0</v>
      </c>
      <c r="I321" s="33">
        <v>0</v>
      </c>
      <c r="J321" s="33">
        <v>0</v>
      </c>
      <c r="K321" s="33">
        <v>0</v>
      </c>
      <c r="L321" s="33">
        <v>0</v>
      </c>
      <c r="M321" s="33">
        <v>0</v>
      </c>
      <c r="N321" s="33">
        <v>0</v>
      </c>
      <c r="O321" s="33">
        <v>0</v>
      </c>
      <c r="P321" s="33">
        <v>0</v>
      </c>
      <c r="Q321" s="33">
        <v>0</v>
      </c>
      <c r="R321" s="33">
        <v>0</v>
      </c>
      <c r="S321" s="33">
        <v>147.78399999999999</v>
      </c>
      <c r="T321" s="33">
        <v>181.00800000000001</v>
      </c>
      <c r="U321" s="33">
        <v>225.572</v>
      </c>
      <c r="V321" s="33">
        <v>247.24</v>
      </c>
    </row>
    <row r="322" spans="1:22" x14ac:dyDescent="0.25">
      <c r="A322" s="33" t="str">
        <f t="shared" si="56"/>
        <v>VVO LN EquityBS_ST_DEBT</v>
      </c>
      <c r="B322" s="33" t="s">
        <v>17</v>
      </c>
      <c r="C322" s="33" t="s">
        <v>297</v>
      </c>
      <c r="D322" s="33" t="s">
        <v>285</v>
      </c>
      <c r="E322" s="33">
        <v>0</v>
      </c>
      <c r="F322" s="33">
        <v>0</v>
      </c>
      <c r="G322" s="33">
        <v>0</v>
      </c>
      <c r="H322" s="33">
        <v>0</v>
      </c>
      <c r="I322" s="33">
        <v>0</v>
      </c>
      <c r="J322" s="33">
        <v>0</v>
      </c>
      <c r="K322" s="33">
        <v>0</v>
      </c>
      <c r="L322" s="33">
        <v>0</v>
      </c>
      <c r="M322" s="33">
        <v>0</v>
      </c>
      <c r="N322" s="33">
        <v>0</v>
      </c>
      <c r="O322" s="33">
        <v>0</v>
      </c>
      <c r="P322" s="33">
        <v>0</v>
      </c>
      <c r="Q322" s="33">
        <v>0</v>
      </c>
      <c r="R322" s="33">
        <v>0</v>
      </c>
      <c r="S322" s="33">
        <v>195.524</v>
      </c>
      <c r="T322" s="33">
        <v>197.19499999999999</v>
      </c>
      <c r="U322" s="33">
        <v>258.947</v>
      </c>
      <c r="V322" s="33">
        <v>286.38799999999998</v>
      </c>
    </row>
    <row r="323" spans="1:22" x14ac:dyDescent="0.25">
      <c r="A323" s="33" t="str">
        <f t="shared" si="56"/>
        <v>VVO LN EquityIS_FINANCE_COST</v>
      </c>
      <c r="B323" s="33" t="s">
        <v>17</v>
      </c>
      <c r="C323" s="33" t="s">
        <v>303</v>
      </c>
      <c r="D323" s="33" t="s">
        <v>284</v>
      </c>
      <c r="E323" s="33">
        <v>0</v>
      </c>
      <c r="F323" s="33">
        <v>0</v>
      </c>
      <c r="G323" s="33">
        <v>0</v>
      </c>
      <c r="H323" s="33">
        <v>0</v>
      </c>
      <c r="I323" s="33">
        <v>0</v>
      </c>
      <c r="J323" s="33">
        <v>0</v>
      </c>
      <c r="K323" s="33">
        <v>0</v>
      </c>
      <c r="L323" s="33">
        <v>0</v>
      </c>
      <c r="M323" s="33">
        <v>0</v>
      </c>
      <c r="N323" s="33">
        <v>0</v>
      </c>
      <c r="O323" s="33">
        <v>0</v>
      </c>
      <c r="P323" s="33">
        <v>0</v>
      </c>
      <c r="Q323" s="33">
        <v>0</v>
      </c>
      <c r="R323" s="33">
        <v>0</v>
      </c>
      <c r="S323" s="33">
        <v>29.035</v>
      </c>
      <c r="T323" s="33">
        <v>27.323</v>
      </c>
      <c r="U323" s="33">
        <v>36.56</v>
      </c>
      <c r="V323" s="33">
        <v>52.253</v>
      </c>
    </row>
    <row r="324" spans="1:22" x14ac:dyDescent="0.25">
      <c r="A324" s="33" t="str">
        <f t="shared" si="56"/>
        <v>VVO LN EquityBS_TOT_ASSET</v>
      </c>
      <c r="B324" s="33" t="s">
        <v>17</v>
      </c>
      <c r="C324" s="33" t="s">
        <v>278</v>
      </c>
      <c r="D324" s="33" t="s">
        <v>276</v>
      </c>
      <c r="E324" s="33">
        <v>0</v>
      </c>
      <c r="F324" s="33">
        <v>0</v>
      </c>
      <c r="G324" s="33">
        <v>0</v>
      </c>
      <c r="H324" s="33">
        <v>0</v>
      </c>
      <c r="I324" s="33">
        <v>0</v>
      </c>
      <c r="J324" s="33">
        <v>0</v>
      </c>
      <c r="K324" s="33">
        <v>0</v>
      </c>
      <c r="L324" s="33">
        <v>0</v>
      </c>
      <c r="M324" s="33">
        <v>0</v>
      </c>
      <c r="N324" s="33">
        <v>0</v>
      </c>
      <c r="O324" s="33">
        <v>0</v>
      </c>
      <c r="P324" s="33">
        <v>0</v>
      </c>
      <c r="Q324" s="33">
        <v>0</v>
      </c>
      <c r="R324" s="33">
        <v>0</v>
      </c>
      <c r="S324" s="33">
        <v>1981.4749999999999</v>
      </c>
      <c r="T324" s="33">
        <v>2122.1880000000001</v>
      </c>
      <c r="U324" s="33">
        <v>2628.8139999999999</v>
      </c>
      <c r="V324" s="33">
        <v>2827.337</v>
      </c>
    </row>
    <row r="325" spans="1:22" x14ac:dyDescent="0.25">
      <c r="A325" s="33" t="str">
        <f t="shared" si="56"/>
        <v>VVO LN EquityBS_ST_PORTION_OF_LT_DEBT</v>
      </c>
      <c r="B325" s="33" t="s">
        <v>17</v>
      </c>
      <c r="C325" s="33" t="s">
        <v>298</v>
      </c>
      <c r="D325" s="33" t="s">
        <v>286</v>
      </c>
      <c r="E325" s="33">
        <v>0</v>
      </c>
      <c r="F325" s="33">
        <v>0</v>
      </c>
      <c r="G325" s="33">
        <v>0</v>
      </c>
      <c r="H325" s="33">
        <v>0</v>
      </c>
      <c r="I325" s="33">
        <v>0</v>
      </c>
      <c r="J325" s="33">
        <v>0</v>
      </c>
      <c r="K325" s="33">
        <v>0</v>
      </c>
      <c r="L325" s="33">
        <v>0</v>
      </c>
      <c r="M325" s="33">
        <v>0</v>
      </c>
      <c r="N325" s="33">
        <v>0</v>
      </c>
      <c r="O325" s="33">
        <v>0</v>
      </c>
      <c r="P325" s="33">
        <v>0</v>
      </c>
      <c r="Q325" s="33">
        <v>0</v>
      </c>
      <c r="R325" s="33">
        <v>0</v>
      </c>
      <c r="S325" s="33">
        <v>9.5259999999999998</v>
      </c>
      <c r="T325" s="33">
        <v>11.122</v>
      </c>
      <c r="U325" s="33">
        <v>12.496</v>
      </c>
      <c r="V325" s="33">
        <v>13.228</v>
      </c>
    </row>
    <row r="326" spans="1:22" x14ac:dyDescent="0.25">
      <c r="A326" s="33" t="str">
        <f t="shared" si="56"/>
        <v>VVO LN EquityIS_INT_EXPENSE</v>
      </c>
      <c r="B326" s="33" t="s">
        <v>17</v>
      </c>
      <c r="C326" s="33" t="s">
        <v>299</v>
      </c>
      <c r="D326" s="33" t="s">
        <v>274</v>
      </c>
      <c r="E326" s="33">
        <v>0</v>
      </c>
      <c r="F326" s="33">
        <v>0</v>
      </c>
      <c r="G326" s="33">
        <v>0</v>
      </c>
      <c r="H326" s="33">
        <v>0</v>
      </c>
      <c r="I326" s="33">
        <v>0</v>
      </c>
      <c r="J326" s="33">
        <v>0</v>
      </c>
      <c r="K326" s="33">
        <v>0</v>
      </c>
      <c r="L326" s="33">
        <v>0</v>
      </c>
      <c r="M326" s="33">
        <v>0</v>
      </c>
      <c r="N326" s="33">
        <v>0</v>
      </c>
      <c r="O326" s="33">
        <v>0</v>
      </c>
      <c r="P326" s="33">
        <v>0</v>
      </c>
      <c r="Q326" s="33">
        <v>0</v>
      </c>
      <c r="R326" s="33">
        <v>0</v>
      </c>
      <c r="S326" s="33">
        <v>21.754000000000001</v>
      </c>
      <c r="T326" s="33">
        <v>22.826999999999998</v>
      </c>
      <c r="U326" s="33">
        <v>31.184000000000001</v>
      </c>
      <c r="V326" s="33">
        <v>45.470999999999997</v>
      </c>
    </row>
    <row r="327" spans="1:22" x14ac:dyDescent="0.25">
      <c r="A327" s="33" t="str">
        <f t="shared" si="56"/>
        <v>VVO LN EquityIS_INT_EXPENSES</v>
      </c>
      <c r="B327" s="33" t="s">
        <v>17</v>
      </c>
      <c r="C327" s="33" t="s">
        <v>304</v>
      </c>
      <c r="D327" s="33" t="s">
        <v>292</v>
      </c>
      <c r="E327" s="33">
        <v>0</v>
      </c>
      <c r="F327" s="33">
        <v>0</v>
      </c>
      <c r="G327" s="33">
        <v>0</v>
      </c>
      <c r="H327" s="33">
        <v>0</v>
      </c>
      <c r="I327" s="33">
        <v>0</v>
      </c>
      <c r="J327" s="33">
        <v>0</v>
      </c>
      <c r="K327" s="33">
        <v>0</v>
      </c>
      <c r="L327" s="33">
        <v>0</v>
      </c>
      <c r="M327" s="33">
        <v>0</v>
      </c>
      <c r="N327" s="33">
        <v>0</v>
      </c>
      <c r="O327" s="33">
        <v>0</v>
      </c>
      <c r="P327" s="33">
        <v>0</v>
      </c>
      <c r="Q327" s="33">
        <v>0</v>
      </c>
      <c r="R327" s="33">
        <v>0</v>
      </c>
      <c r="S327" s="33">
        <v>0</v>
      </c>
      <c r="T327" s="33">
        <v>0</v>
      </c>
      <c r="U327" s="33">
        <v>0</v>
      </c>
      <c r="V327" s="33">
        <v>0</v>
      </c>
    </row>
    <row r="328" spans="1:22" x14ac:dyDescent="0.25">
      <c r="A328" s="33" t="str">
        <f t="shared" si="56"/>
        <v>VVO LN EquityIS_STATUTORY_TAX_RATE</v>
      </c>
      <c r="B328" s="33" t="s">
        <v>17</v>
      </c>
      <c r="C328" s="33" t="s">
        <v>300</v>
      </c>
      <c r="D328" s="33" t="s">
        <v>287</v>
      </c>
      <c r="E328" s="33">
        <v>0</v>
      </c>
      <c r="F328" s="33">
        <v>0</v>
      </c>
      <c r="G328" s="33">
        <v>0</v>
      </c>
      <c r="H328" s="33">
        <v>0</v>
      </c>
      <c r="I328" s="33">
        <v>0</v>
      </c>
      <c r="J328" s="33">
        <v>0</v>
      </c>
      <c r="K328" s="33">
        <v>0</v>
      </c>
      <c r="L328" s="33">
        <v>0</v>
      </c>
      <c r="M328" s="33">
        <v>0</v>
      </c>
      <c r="N328" s="33">
        <v>0</v>
      </c>
      <c r="O328" s="33">
        <v>0</v>
      </c>
      <c r="P328" s="33">
        <v>0</v>
      </c>
      <c r="Q328" s="33">
        <v>0</v>
      </c>
      <c r="R328" s="33">
        <v>0</v>
      </c>
      <c r="S328" s="33">
        <v>0.25</v>
      </c>
      <c r="T328" s="33">
        <v>0.25</v>
      </c>
      <c r="U328" s="33">
        <v>0.25</v>
      </c>
      <c r="V328" s="33">
        <v>0.19</v>
      </c>
    </row>
    <row r="329" spans="1:22" x14ac:dyDescent="0.25">
      <c r="A329" s="33" t="str">
        <f t="shared" si="56"/>
        <v>VVO LN EquityBS_CUR_LIAB</v>
      </c>
      <c r="B329" s="33" t="s">
        <v>17</v>
      </c>
      <c r="C329" s="33" t="s">
        <v>269</v>
      </c>
      <c r="D329" s="33" t="s">
        <v>275</v>
      </c>
      <c r="E329" s="33">
        <v>0</v>
      </c>
      <c r="F329" s="33">
        <v>0</v>
      </c>
      <c r="G329" s="33">
        <v>0</v>
      </c>
      <c r="H329" s="33">
        <v>0</v>
      </c>
      <c r="I329" s="33">
        <v>0</v>
      </c>
      <c r="J329" s="33">
        <v>0</v>
      </c>
      <c r="K329" s="33">
        <v>0</v>
      </c>
      <c r="L329" s="33">
        <v>0</v>
      </c>
      <c r="M329" s="33">
        <v>0</v>
      </c>
      <c r="N329" s="33">
        <v>0</v>
      </c>
      <c r="O329" s="33">
        <v>0</v>
      </c>
      <c r="P329" s="33">
        <v>0</v>
      </c>
      <c r="Q329" s="33">
        <v>0</v>
      </c>
      <c r="R329" s="33">
        <v>0</v>
      </c>
      <c r="S329" s="33">
        <v>1001.117</v>
      </c>
      <c r="T329" s="33">
        <v>1106.7349999999999</v>
      </c>
      <c r="U329" s="33">
        <v>1352.0730000000001</v>
      </c>
      <c r="V329" s="33">
        <v>1564.6179999999999</v>
      </c>
    </row>
    <row r="330" spans="1:22" x14ac:dyDescent="0.25">
      <c r="A330" s="33" t="str">
        <f t="shared" si="56"/>
        <v>VVO LN EquityBS_GOODWILL</v>
      </c>
      <c r="B330" s="33" t="s">
        <v>17</v>
      </c>
      <c r="C330" s="33" t="s">
        <v>279</v>
      </c>
      <c r="D330" s="33" t="s">
        <v>280</v>
      </c>
      <c r="E330" s="33">
        <v>0</v>
      </c>
      <c r="F330" s="33">
        <v>0</v>
      </c>
      <c r="G330" s="33">
        <v>0</v>
      </c>
      <c r="H330" s="33">
        <v>0</v>
      </c>
      <c r="I330" s="33">
        <v>0</v>
      </c>
      <c r="J330" s="33">
        <v>0</v>
      </c>
      <c r="K330" s="33">
        <v>0</v>
      </c>
      <c r="L330" s="33">
        <v>0</v>
      </c>
      <c r="M330" s="33">
        <v>0</v>
      </c>
      <c r="N330" s="33">
        <v>0</v>
      </c>
      <c r="O330" s="33">
        <v>0</v>
      </c>
      <c r="P330" s="33">
        <v>0</v>
      </c>
      <c r="Q330" s="33">
        <v>0</v>
      </c>
      <c r="R330" s="33">
        <v>0</v>
      </c>
      <c r="S330" s="33">
        <v>23.376999999999999</v>
      </c>
      <c r="T330" s="33">
        <v>20.587</v>
      </c>
      <c r="U330" s="33">
        <v>21.231999999999999</v>
      </c>
      <c r="V330" s="33">
        <v>20.969000000000001</v>
      </c>
    </row>
    <row r="331" spans="1:22" x14ac:dyDescent="0.25">
      <c r="A331" s="33" t="str">
        <f t="shared" si="56"/>
        <v>VVO LN EquityNET_INCOME</v>
      </c>
      <c r="B331" s="33" t="s">
        <v>17</v>
      </c>
      <c r="C331" s="33" t="s">
        <v>305</v>
      </c>
      <c r="D331" s="33" t="s">
        <v>273</v>
      </c>
      <c r="E331" s="33">
        <v>0</v>
      </c>
      <c r="F331" s="33">
        <v>0</v>
      </c>
      <c r="G331" s="33">
        <v>0</v>
      </c>
      <c r="H331" s="33">
        <v>0</v>
      </c>
      <c r="I331" s="33">
        <v>0</v>
      </c>
      <c r="J331" s="33">
        <v>0</v>
      </c>
      <c r="K331" s="33">
        <v>0</v>
      </c>
      <c r="L331" s="33">
        <v>0</v>
      </c>
      <c r="M331" s="33">
        <v>0</v>
      </c>
      <c r="N331" s="33">
        <v>0</v>
      </c>
      <c r="O331" s="33">
        <v>0</v>
      </c>
      <c r="P331" s="33">
        <v>0</v>
      </c>
      <c r="Q331" s="33">
        <v>0</v>
      </c>
      <c r="R331" s="33">
        <v>0</v>
      </c>
      <c r="S331" s="33">
        <v>56.448999999999998</v>
      </c>
      <c r="T331" s="33">
        <v>88.655000000000001</v>
      </c>
      <c r="U331" s="33">
        <v>119.717</v>
      </c>
      <c r="V331" s="33">
        <v>135.155</v>
      </c>
    </row>
    <row r="332" spans="1:22" x14ac:dyDescent="0.25">
      <c r="A332" s="33" t="str">
        <f t="shared" ref="A332" si="66">B332&amp;D332</f>
        <v>VVO LN EquityIS_INT_INC</v>
      </c>
      <c r="B332" s="33" t="s">
        <v>17</v>
      </c>
      <c r="C332" s="33" t="s">
        <v>301</v>
      </c>
      <c r="D332" s="33" t="s">
        <v>302</v>
      </c>
      <c r="E332" s="33">
        <v>0</v>
      </c>
      <c r="F332" s="33">
        <v>0</v>
      </c>
      <c r="G332" s="33">
        <v>0</v>
      </c>
      <c r="H332" s="33">
        <v>0</v>
      </c>
      <c r="I332" s="33">
        <v>0</v>
      </c>
      <c r="J332" s="33">
        <v>0</v>
      </c>
      <c r="K332" s="33">
        <v>0</v>
      </c>
      <c r="L332" s="33">
        <v>0</v>
      </c>
      <c r="M332" s="33">
        <v>0</v>
      </c>
      <c r="N332" s="33">
        <v>0</v>
      </c>
      <c r="O332" s="33">
        <v>0</v>
      </c>
      <c r="P332" s="33">
        <v>0</v>
      </c>
      <c r="Q332" s="33">
        <v>0</v>
      </c>
      <c r="R332" s="33">
        <v>0</v>
      </c>
      <c r="S332" s="33">
        <v>6.35</v>
      </c>
      <c r="T332" s="33">
        <v>4.3970000000000002</v>
      </c>
      <c r="U332" s="33">
        <v>4.6440000000000001</v>
      </c>
      <c r="V332" s="33">
        <v>6.1449999999999996</v>
      </c>
    </row>
    <row r="333" spans="1:22" x14ac:dyDescent="0.25">
      <c r="A333" s="33" t="str">
        <f t="shared" si="56"/>
        <v>VVO LN EquityCapital Employed</v>
      </c>
      <c r="B333" s="33" t="s">
        <v>17</v>
      </c>
      <c r="C333" s="33" t="s">
        <v>277</v>
      </c>
      <c r="D333" s="33" t="s">
        <v>277</v>
      </c>
      <c r="E333" s="33">
        <f t="shared" ref="E333:V333" si="67">E324-E329-E330+E322+E325</f>
        <v>0</v>
      </c>
      <c r="F333" s="33">
        <f t="shared" si="67"/>
        <v>0</v>
      </c>
      <c r="G333" s="33">
        <f t="shared" si="67"/>
        <v>0</v>
      </c>
      <c r="H333" s="33">
        <f t="shared" si="67"/>
        <v>0</v>
      </c>
      <c r="I333" s="33">
        <f t="shared" si="67"/>
        <v>0</v>
      </c>
      <c r="J333" s="33">
        <f t="shared" si="67"/>
        <v>0</v>
      </c>
      <c r="K333" s="33">
        <f t="shared" si="67"/>
        <v>0</v>
      </c>
      <c r="L333" s="33">
        <f t="shared" si="67"/>
        <v>0</v>
      </c>
      <c r="M333" s="33">
        <f t="shared" si="67"/>
        <v>0</v>
      </c>
      <c r="N333" s="33">
        <f t="shared" si="67"/>
        <v>0</v>
      </c>
      <c r="O333" s="33">
        <f t="shared" si="67"/>
        <v>0</v>
      </c>
      <c r="P333" s="33">
        <f t="shared" si="67"/>
        <v>0</v>
      </c>
      <c r="Q333" s="33">
        <f t="shared" si="67"/>
        <v>0</v>
      </c>
      <c r="R333" s="33">
        <f t="shared" si="67"/>
        <v>0</v>
      </c>
      <c r="S333" s="33">
        <f t="shared" si="67"/>
        <v>1162.0310000000002</v>
      </c>
      <c r="T333" s="33">
        <f t="shared" si="67"/>
        <v>1203.1830000000002</v>
      </c>
      <c r="U333" s="33">
        <f t="shared" si="67"/>
        <v>1526.9519999999998</v>
      </c>
      <c r="V333" s="33">
        <f t="shared" si="67"/>
        <v>1541.366</v>
      </c>
    </row>
    <row r="334" spans="1:22" x14ac:dyDescent="0.25">
      <c r="A334" s="33" t="str">
        <f t="shared" si="56"/>
        <v>VVO LN EquityNPAT + IS after tax</v>
      </c>
      <c r="B334" s="33" t="s">
        <v>17</v>
      </c>
      <c r="C334" s="33" t="s">
        <v>291</v>
      </c>
      <c r="D334" s="33" t="s">
        <v>291</v>
      </c>
      <c r="E334" s="33">
        <f>E331+((1-E328)*(E326-E332))</f>
        <v>0</v>
      </c>
      <c r="F334" s="33">
        <f t="shared" ref="F334:V334" si="68">F331+((1-F328)*(F326-F332))</f>
        <v>0</v>
      </c>
      <c r="G334" s="33">
        <f t="shared" si="68"/>
        <v>0</v>
      </c>
      <c r="H334" s="33">
        <f t="shared" si="68"/>
        <v>0</v>
      </c>
      <c r="I334" s="33">
        <f t="shared" si="68"/>
        <v>0</v>
      </c>
      <c r="J334" s="33">
        <f t="shared" si="68"/>
        <v>0</v>
      </c>
      <c r="K334" s="33">
        <f t="shared" si="68"/>
        <v>0</v>
      </c>
      <c r="L334" s="33">
        <f t="shared" si="68"/>
        <v>0</v>
      </c>
      <c r="M334" s="33">
        <f t="shared" si="68"/>
        <v>0</v>
      </c>
      <c r="N334" s="33">
        <f t="shared" si="68"/>
        <v>0</v>
      </c>
      <c r="O334" s="33">
        <f t="shared" si="68"/>
        <v>0</v>
      </c>
      <c r="P334" s="33">
        <f t="shared" si="68"/>
        <v>0</v>
      </c>
      <c r="Q334" s="33">
        <f t="shared" si="68"/>
        <v>0</v>
      </c>
      <c r="R334" s="33">
        <f t="shared" si="68"/>
        <v>0</v>
      </c>
      <c r="S334" s="33">
        <f t="shared" si="68"/>
        <v>68.001999999999995</v>
      </c>
      <c r="T334" s="33">
        <f t="shared" si="68"/>
        <v>102.47750000000001</v>
      </c>
      <c r="U334" s="33">
        <f t="shared" si="68"/>
        <v>139.62200000000001</v>
      </c>
      <c r="V334" s="33">
        <f t="shared" si="68"/>
        <v>167.00906000000001</v>
      </c>
    </row>
    <row r="335" spans="1:22" x14ac:dyDescent="0.25">
      <c r="A335" s="33" t="str">
        <f t="shared" si="56"/>
        <v>DRAL IT EquityPRETAX_INC</v>
      </c>
      <c r="B335" s="33" t="s">
        <v>122</v>
      </c>
      <c r="C335" s="33" t="s">
        <v>295</v>
      </c>
      <c r="D335" s="33" t="s">
        <v>290</v>
      </c>
      <c r="E335" s="33">
        <v>0</v>
      </c>
      <c r="F335" s="33">
        <v>0</v>
      </c>
      <c r="G335" s="33">
        <v>0</v>
      </c>
      <c r="H335" s="33">
        <v>51.395000000000003</v>
      </c>
      <c r="I335" s="33">
        <v>56.561999999999998</v>
      </c>
      <c r="J335" s="33">
        <v>67.103999999999999</v>
      </c>
      <c r="K335" s="33">
        <v>70.751000000000005</v>
      </c>
      <c r="L335" s="33">
        <v>50.79</v>
      </c>
      <c r="M335" s="33">
        <v>77.585999999999999</v>
      </c>
      <c r="N335" s="33">
        <v>89.212000000000003</v>
      </c>
      <c r="O335" s="33">
        <v>62.289000000000001</v>
      </c>
      <c r="P335" s="33">
        <v>40.96</v>
      </c>
      <c r="Q335" s="33">
        <v>58.247999999999998</v>
      </c>
      <c r="R335" s="33">
        <v>51.533999999999999</v>
      </c>
      <c r="S335" s="33">
        <v>52.588999999999999</v>
      </c>
      <c r="T335" s="33">
        <v>93.828999999999994</v>
      </c>
      <c r="U335" s="33">
        <v>121.31</v>
      </c>
      <c r="V335" s="33">
        <v>172.685</v>
      </c>
    </row>
    <row r="336" spans="1:22" x14ac:dyDescent="0.25">
      <c r="A336" s="33" t="str">
        <f t="shared" si="56"/>
        <v>DRAL IT EquityIS_EBIT</v>
      </c>
      <c r="B336" s="33" t="s">
        <v>122</v>
      </c>
      <c r="C336" s="33" t="s">
        <v>296</v>
      </c>
      <c r="D336" s="33" t="s">
        <v>289</v>
      </c>
      <c r="E336" s="33">
        <v>0</v>
      </c>
      <c r="F336" s="33">
        <v>0</v>
      </c>
      <c r="G336" s="33">
        <v>0</v>
      </c>
      <c r="H336" s="33">
        <v>0</v>
      </c>
      <c r="I336" s="33">
        <v>0</v>
      </c>
      <c r="J336" s="33">
        <v>0</v>
      </c>
      <c r="K336" s="33">
        <v>0</v>
      </c>
      <c r="L336" s="33">
        <v>0</v>
      </c>
      <c r="M336" s="33">
        <v>0</v>
      </c>
      <c r="N336" s="33">
        <v>0</v>
      </c>
      <c r="O336" s="33">
        <v>0</v>
      </c>
      <c r="P336" s="33">
        <v>0</v>
      </c>
      <c r="Q336" s="33">
        <v>0</v>
      </c>
      <c r="R336" s="33">
        <v>0</v>
      </c>
      <c r="S336" s="33">
        <v>0</v>
      </c>
      <c r="T336" s="33">
        <v>0</v>
      </c>
      <c r="U336" s="33">
        <v>123.977</v>
      </c>
      <c r="V336" s="33">
        <v>211.02099999999999</v>
      </c>
    </row>
    <row r="337" spans="1:22" x14ac:dyDescent="0.25">
      <c r="A337" s="33" t="str">
        <f t="shared" si="56"/>
        <v>DRAL IT EquityBS_ST_DEBT</v>
      </c>
      <c r="B337" s="33" t="s">
        <v>122</v>
      </c>
      <c r="C337" s="33" t="s">
        <v>297</v>
      </c>
      <c r="D337" s="33" t="s">
        <v>285</v>
      </c>
      <c r="E337" s="33">
        <v>0</v>
      </c>
      <c r="F337" s="33">
        <v>0</v>
      </c>
      <c r="G337" s="33">
        <v>0</v>
      </c>
      <c r="H337" s="33">
        <v>0</v>
      </c>
      <c r="I337" s="33">
        <v>0</v>
      </c>
      <c r="J337" s="33">
        <v>0</v>
      </c>
      <c r="K337" s="33">
        <v>0</v>
      </c>
      <c r="L337" s="33">
        <v>0</v>
      </c>
      <c r="M337" s="33">
        <v>0</v>
      </c>
      <c r="N337" s="33">
        <v>0</v>
      </c>
      <c r="O337" s="33">
        <v>0</v>
      </c>
      <c r="P337" s="33">
        <v>0</v>
      </c>
      <c r="Q337" s="33">
        <v>0</v>
      </c>
      <c r="R337" s="33">
        <v>0</v>
      </c>
      <c r="S337" s="33">
        <v>0</v>
      </c>
      <c r="T337" s="33">
        <v>0</v>
      </c>
      <c r="U337" s="33">
        <v>313.887</v>
      </c>
      <c r="V337" s="33">
        <v>376.46199999999999</v>
      </c>
    </row>
    <row r="338" spans="1:22" x14ac:dyDescent="0.25">
      <c r="A338" s="33" t="str">
        <f t="shared" si="56"/>
        <v>DRAL IT EquityIS_FINANCE_COST</v>
      </c>
      <c r="B338" s="33" t="s">
        <v>122</v>
      </c>
      <c r="C338" s="33" t="s">
        <v>303</v>
      </c>
      <c r="D338" s="33" t="s">
        <v>284</v>
      </c>
      <c r="E338" s="33">
        <v>0</v>
      </c>
      <c r="F338" s="33">
        <v>0</v>
      </c>
      <c r="G338" s="33">
        <v>0</v>
      </c>
      <c r="H338" s="33">
        <v>0</v>
      </c>
      <c r="I338" s="33">
        <v>0</v>
      </c>
      <c r="J338" s="33">
        <v>0</v>
      </c>
      <c r="K338" s="33">
        <v>0</v>
      </c>
      <c r="L338" s="33">
        <v>0</v>
      </c>
      <c r="M338" s="33">
        <v>0</v>
      </c>
      <c r="N338" s="33">
        <v>0</v>
      </c>
      <c r="O338" s="33">
        <v>0</v>
      </c>
      <c r="P338" s="33">
        <v>0</v>
      </c>
      <c r="Q338" s="33">
        <v>0</v>
      </c>
      <c r="R338" s="33">
        <v>0</v>
      </c>
      <c r="S338" s="33">
        <v>84.265000000000001</v>
      </c>
      <c r="T338" s="33">
        <v>79.37</v>
      </c>
      <c r="U338" s="33">
        <v>72.436999999999998</v>
      </c>
      <c r="V338" s="33">
        <v>77.692999999999998</v>
      </c>
    </row>
    <row r="339" spans="1:22" x14ac:dyDescent="0.25">
      <c r="A339" s="33" t="str">
        <f t="shared" si="56"/>
        <v>DRAL IT EquityBS_TOT_ASSET</v>
      </c>
      <c r="B339" s="33" t="s">
        <v>122</v>
      </c>
      <c r="C339" s="33" t="s">
        <v>278</v>
      </c>
      <c r="D339" s="33" t="s">
        <v>276</v>
      </c>
      <c r="E339" s="33">
        <v>0</v>
      </c>
      <c r="F339" s="33">
        <v>0</v>
      </c>
      <c r="G339" s="33">
        <v>0</v>
      </c>
      <c r="H339" s="33">
        <v>2306.9431</v>
      </c>
      <c r="I339" s="33">
        <v>2542.6970000000001</v>
      </c>
      <c r="J339" s="33">
        <v>2606.9108999999999</v>
      </c>
      <c r="K339" s="33">
        <v>2602.355</v>
      </c>
      <c r="L339" s="33">
        <v>2402.723</v>
      </c>
      <c r="M339" s="33">
        <v>2660.9459999999999</v>
      </c>
      <c r="N339" s="33">
        <v>2813.8719999999998</v>
      </c>
      <c r="O339" s="33">
        <v>3083.7170000000001</v>
      </c>
      <c r="P339" s="33">
        <v>3024.93</v>
      </c>
      <c r="Q339" s="33">
        <v>2928.4140000000002</v>
      </c>
      <c r="R339" s="33">
        <v>2722.6579999999999</v>
      </c>
      <c r="S339" s="33">
        <v>2409.5819999999999</v>
      </c>
      <c r="T339" s="33">
        <v>2442.4949999999999</v>
      </c>
      <c r="U339" s="33">
        <v>2895.335</v>
      </c>
      <c r="V339" s="33">
        <v>3288.3530000000001</v>
      </c>
    </row>
    <row r="340" spans="1:22" x14ac:dyDescent="0.25">
      <c r="A340" s="33" t="str">
        <f t="shared" si="56"/>
        <v>DRAL IT EquityBS_ST_PORTION_OF_LT_DEBT</v>
      </c>
      <c r="B340" s="33" t="s">
        <v>122</v>
      </c>
      <c r="C340" s="33" t="s">
        <v>298</v>
      </c>
      <c r="D340" s="33" t="s">
        <v>286</v>
      </c>
      <c r="E340" s="33">
        <v>0</v>
      </c>
      <c r="F340" s="33">
        <v>0</v>
      </c>
      <c r="G340" s="33">
        <v>0</v>
      </c>
      <c r="H340" s="33">
        <v>139.39599999999999</v>
      </c>
      <c r="I340" s="33">
        <v>160.60599999999999</v>
      </c>
      <c r="J340" s="33">
        <v>51.406999999999996</v>
      </c>
      <c r="K340" s="33">
        <v>167.18799999999999</v>
      </c>
      <c r="L340" s="33">
        <v>172.85</v>
      </c>
      <c r="M340" s="33">
        <v>178.45099999999999</v>
      </c>
      <c r="N340" s="33">
        <v>146.50700000000001</v>
      </c>
      <c r="O340" s="33">
        <v>89.319000000000003</v>
      </c>
      <c r="P340" s="33">
        <v>176.37</v>
      </c>
      <c r="Q340" s="33">
        <v>210.941</v>
      </c>
      <c r="R340" s="33">
        <v>213.03700000000001</v>
      </c>
      <c r="S340" s="33">
        <v>355.14699999999999</v>
      </c>
      <c r="T340" s="33">
        <v>91.159000000000006</v>
      </c>
      <c r="U340" s="33">
        <v>76.926000000000002</v>
      </c>
      <c r="V340" s="33">
        <v>153.02500000000001</v>
      </c>
    </row>
    <row r="341" spans="1:22" x14ac:dyDescent="0.25">
      <c r="A341" s="33" t="str">
        <f t="shared" si="56"/>
        <v>DRAL IT EquityIS_INT_EXPENSE</v>
      </c>
      <c r="B341" s="33" t="s">
        <v>122</v>
      </c>
      <c r="C341" s="33" t="s">
        <v>299</v>
      </c>
      <c r="D341" s="33" t="s">
        <v>274</v>
      </c>
      <c r="E341" s="33">
        <v>0</v>
      </c>
      <c r="F341" s="33">
        <v>0</v>
      </c>
      <c r="G341" s="33">
        <v>0</v>
      </c>
      <c r="H341" s="33">
        <v>45.646000000000001</v>
      </c>
      <c r="I341" s="33">
        <v>109.69799999999999</v>
      </c>
      <c r="J341" s="33">
        <v>99.244</v>
      </c>
      <c r="K341" s="33">
        <v>137.09</v>
      </c>
      <c r="L341" s="33">
        <v>171.99700000000001</v>
      </c>
      <c r="M341" s="33">
        <v>109.934</v>
      </c>
      <c r="N341" s="33">
        <v>107.145</v>
      </c>
      <c r="O341" s="33">
        <v>115.512</v>
      </c>
      <c r="P341" s="33">
        <v>100.224</v>
      </c>
      <c r="Q341" s="33">
        <v>88.307000000000002</v>
      </c>
      <c r="R341" s="33">
        <v>67.688000000000002</v>
      </c>
      <c r="S341" s="33">
        <v>55.795999999999999</v>
      </c>
      <c r="T341" s="33">
        <v>47.963000000000001</v>
      </c>
      <c r="U341" s="33">
        <v>41.395000000000003</v>
      </c>
      <c r="V341" s="33">
        <v>42.48</v>
      </c>
    </row>
    <row r="342" spans="1:22" x14ac:dyDescent="0.25">
      <c r="A342" s="33" t="str">
        <f t="shared" si="56"/>
        <v>DRAL IT EquityIS_INT_EXPENSES</v>
      </c>
      <c r="B342" s="33" t="s">
        <v>122</v>
      </c>
      <c r="C342" s="33" t="s">
        <v>304</v>
      </c>
      <c r="D342" s="33" t="s">
        <v>292</v>
      </c>
      <c r="E342" s="33">
        <v>0</v>
      </c>
      <c r="F342" s="33">
        <v>0</v>
      </c>
      <c r="G342" s="33">
        <v>0</v>
      </c>
      <c r="H342" s="33">
        <v>0</v>
      </c>
      <c r="I342" s="33">
        <v>0</v>
      </c>
      <c r="J342" s="33">
        <v>0</v>
      </c>
      <c r="K342" s="33">
        <v>0</v>
      </c>
      <c r="L342" s="33">
        <v>0</v>
      </c>
      <c r="M342" s="33">
        <v>0</v>
      </c>
      <c r="N342" s="33">
        <v>0</v>
      </c>
      <c r="O342" s="33">
        <v>0</v>
      </c>
      <c r="P342" s="33">
        <v>0</v>
      </c>
      <c r="Q342" s="33">
        <v>0</v>
      </c>
      <c r="R342" s="33">
        <v>0</v>
      </c>
      <c r="S342" s="33">
        <v>0</v>
      </c>
      <c r="T342" s="33">
        <v>0</v>
      </c>
      <c r="U342" s="33">
        <v>0</v>
      </c>
      <c r="V342" s="33">
        <v>0</v>
      </c>
    </row>
    <row r="343" spans="1:22" x14ac:dyDescent="0.25">
      <c r="A343" s="33" t="str">
        <f t="shared" si="56"/>
        <v>DRAL IT EquityIS_STATUTORY_TAX_RATE</v>
      </c>
      <c r="B343" s="33" t="s">
        <v>122</v>
      </c>
      <c r="C343" s="33" t="s">
        <v>300</v>
      </c>
      <c r="D343" s="33" t="s">
        <v>287</v>
      </c>
      <c r="E343" s="33">
        <v>0</v>
      </c>
      <c r="F343" s="33">
        <v>0</v>
      </c>
      <c r="G343" s="33">
        <v>0</v>
      </c>
      <c r="H343" s="33">
        <v>0</v>
      </c>
      <c r="I343" s="33">
        <v>0</v>
      </c>
      <c r="J343" s="33">
        <v>0</v>
      </c>
      <c r="K343" s="33">
        <v>0</v>
      </c>
      <c r="L343" s="33">
        <v>0</v>
      </c>
      <c r="M343" s="33">
        <v>0</v>
      </c>
      <c r="N343" s="33">
        <v>0</v>
      </c>
      <c r="O343" s="33">
        <v>0</v>
      </c>
      <c r="P343" s="33">
        <v>0.25</v>
      </c>
      <c r="Q343" s="33">
        <v>0.25</v>
      </c>
      <c r="R343" s="33">
        <v>0.26500000000000001</v>
      </c>
      <c r="S343" s="33">
        <v>0.26500000000000001</v>
      </c>
      <c r="T343" s="33">
        <v>0.25</v>
      </c>
      <c r="U343" s="33">
        <v>0.24</v>
      </c>
      <c r="V343" s="33">
        <v>0.23</v>
      </c>
    </row>
    <row r="344" spans="1:22" x14ac:dyDescent="0.25">
      <c r="A344" s="33" t="str">
        <f t="shared" si="56"/>
        <v>DRAL IT EquityBS_CUR_LIAB</v>
      </c>
      <c r="B344" s="33" t="s">
        <v>122</v>
      </c>
      <c r="C344" s="33" t="s">
        <v>269</v>
      </c>
      <c r="D344" s="33" t="s">
        <v>275</v>
      </c>
      <c r="E344" s="33">
        <v>0</v>
      </c>
      <c r="F344" s="33">
        <v>0</v>
      </c>
      <c r="G344" s="33">
        <v>0</v>
      </c>
      <c r="H344" s="33">
        <v>1259.1420000000001</v>
      </c>
      <c r="I344" s="33">
        <v>1267.886</v>
      </c>
      <c r="J344" s="33">
        <v>1066.806</v>
      </c>
      <c r="K344" s="33">
        <v>1150.9259999999999</v>
      </c>
      <c r="L344" s="33">
        <v>1115.0940000000001</v>
      </c>
      <c r="M344" s="33">
        <v>1211.5509999999999</v>
      </c>
      <c r="N344" s="33">
        <v>1263.7840000000001</v>
      </c>
      <c r="O344" s="33">
        <v>1642.2190000000001</v>
      </c>
      <c r="P344" s="33">
        <v>1632.3009999999999</v>
      </c>
      <c r="Q344" s="33">
        <v>1391.34</v>
      </c>
      <c r="R344" s="33">
        <v>1266.8989999999999</v>
      </c>
      <c r="S344" s="33">
        <v>1015.552</v>
      </c>
      <c r="T344" s="33">
        <v>891.17100000000005</v>
      </c>
      <c r="U344" s="33">
        <v>1082.693</v>
      </c>
      <c r="V344" s="33">
        <v>1209.251</v>
      </c>
    </row>
    <row r="345" spans="1:22" x14ac:dyDescent="0.25">
      <c r="A345" s="33" t="str">
        <f t="shared" si="56"/>
        <v>DRAL IT EquityBS_GOODWILL</v>
      </c>
      <c r="B345" s="33" t="s">
        <v>122</v>
      </c>
      <c r="C345" s="33" t="s">
        <v>279</v>
      </c>
      <c r="D345" s="33" t="s">
        <v>280</v>
      </c>
      <c r="E345" s="33">
        <v>0</v>
      </c>
      <c r="F345" s="33">
        <v>0</v>
      </c>
      <c r="G345" s="33">
        <v>0</v>
      </c>
      <c r="H345" s="33">
        <v>0</v>
      </c>
      <c r="I345" s="33">
        <v>0</v>
      </c>
      <c r="J345" s="33">
        <v>0</v>
      </c>
      <c r="K345" s="33">
        <v>0</v>
      </c>
      <c r="L345" s="33">
        <v>0</v>
      </c>
      <c r="M345" s="33">
        <v>150.68799999999999</v>
      </c>
      <c r="N345" s="33">
        <v>149.43899999999999</v>
      </c>
      <c r="O345" s="33">
        <v>149.43899999999999</v>
      </c>
      <c r="P345" s="33">
        <v>149.43899999999999</v>
      </c>
      <c r="Q345" s="33">
        <v>149.43899999999999</v>
      </c>
      <c r="R345" s="33">
        <v>149.43899999999999</v>
      </c>
      <c r="S345" s="33">
        <v>149.43899999999999</v>
      </c>
      <c r="T345" s="33">
        <v>149.43899999999999</v>
      </c>
      <c r="U345" s="33">
        <v>149.43899999999999</v>
      </c>
      <c r="V345" s="33">
        <v>150.74100000000001</v>
      </c>
    </row>
    <row r="346" spans="1:22" x14ac:dyDescent="0.25">
      <c r="A346" s="33" t="str">
        <f t="shared" si="56"/>
        <v>DRAL IT EquityNET_INCOME</v>
      </c>
      <c r="B346" s="33" t="s">
        <v>122</v>
      </c>
      <c r="C346" s="33" t="s">
        <v>305</v>
      </c>
      <c r="D346" s="33" t="s">
        <v>273</v>
      </c>
      <c r="E346" s="33">
        <v>0</v>
      </c>
      <c r="F346" s="33">
        <v>0</v>
      </c>
      <c r="G346" s="33">
        <v>0</v>
      </c>
      <c r="H346" s="33">
        <v>23.951999999999998</v>
      </c>
      <c r="I346" s="33">
        <v>34.975000000000001</v>
      </c>
      <c r="J346" s="33">
        <v>42.587000000000003</v>
      </c>
      <c r="K346" s="33">
        <v>42.003999999999998</v>
      </c>
      <c r="L346" s="33">
        <v>34.539000000000001</v>
      </c>
      <c r="M346" s="33">
        <v>57.661999999999999</v>
      </c>
      <c r="N346" s="33">
        <v>92.641999999999996</v>
      </c>
      <c r="O346" s="33">
        <v>60.234000000000002</v>
      </c>
      <c r="P346" s="33">
        <v>32.570999999999998</v>
      </c>
      <c r="Q346" s="33">
        <v>45.683</v>
      </c>
      <c r="R346" s="33">
        <v>41.258000000000003</v>
      </c>
      <c r="S346" s="33">
        <v>34.884999999999998</v>
      </c>
      <c r="T346" s="33">
        <v>73.417000000000002</v>
      </c>
      <c r="U346" s="33">
        <v>103.541</v>
      </c>
      <c r="V346" s="33">
        <v>137.38399999999999</v>
      </c>
    </row>
    <row r="347" spans="1:22" x14ac:dyDescent="0.25">
      <c r="A347" s="33" t="str">
        <f t="shared" ref="A347" si="69">B347&amp;D347</f>
        <v>DRAL IT EquityIS_INT_INC</v>
      </c>
      <c r="B347" s="33" t="s">
        <v>122</v>
      </c>
      <c r="C347" s="33" t="s">
        <v>301</v>
      </c>
      <c r="D347" s="33" t="s">
        <v>302</v>
      </c>
      <c r="E347" s="33">
        <v>0</v>
      </c>
      <c r="F347" s="33">
        <v>0</v>
      </c>
      <c r="G347" s="33">
        <v>0</v>
      </c>
      <c r="H347" s="33">
        <v>0</v>
      </c>
      <c r="I347" s="33">
        <v>0</v>
      </c>
      <c r="J347" s="33">
        <v>0</v>
      </c>
      <c r="K347" s="33">
        <v>14.923999999999999</v>
      </c>
      <c r="L347" s="33">
        <v>12.064</v>
      </c>
      <c r="M347" s="33">
        <v>8.0969999999999995</v>
      </c>
      <c r="N347" s="33">
        <v>28.731999999999999</v>
      </c>
      <c r="O347" s="33">
        <v>11.983000000000001</v>
      </c>
      <c r="P347" s="33">
        <v>30.431000000000001</v>
      </c>
      <c r="Q347" s="33">
        <v>32.299999999999997</v>
      </c>
      <c r="R347" s="33">
        <v>27.533000000000001</v>
      </c>
      <c r="S347" s="33">
        <v>27.533000000000001</v>
      </c>
      <c r="T347" s="33">
        <v>14.025</v>
      </c>
      <c r="U347" s="33">
        <v>38.067</v>
      </c>
      <c r="V347" s="33">
        <v>10.274000000000001</v>
      </c>
    </row>
    <row r="348" spans="1:22" x14ac:dyDescent="0.25">
      <c r="A348" s="33" t="str">
        <f t="shared" si="56"/>
        <v>DRAL IT EquityCapital Employed</v>
      </c>
      <c r="B348" s="33" t="s">
        <v>122</v>
      </c>
      <c r="C348" s="33" t="s">
        <v>277</v>
      </c>
      <c r="D348" s="33" t="s">
        <v>277</v>
      </c>
      <c r="E348" s="33">
        <f t="shared" ref="E348:V348" si="70">E339-E344-E345+E337+E340</f>
        <v>0</v>
      </c>
      <c r="F348" s="33">
        <f t="shared" si="70"/>
        <v>0</v>
      </c>
      <c r="G348" s="33">
        <f t="shared" si="70"/>
        <v>0</v>
      </c>
      <c r="H348" s="33">
        <f t="shared" si="70"/>
        <v>1187.1970999999999</v>
      </c>
      <c r="I348" s="33">
        <f t="shared" si="70"/>
        <v>1435.4170000000001</v>
      </c>
      <c r="J348" s="33">
        <f t="shared" si="70"/>
        <v>1591.5118999999997</v>
      </c>
      <c r="K348" s="33">
        <f t="shared" si="70"/>
        <v>1618.6170000000002</v>
      </c>
      <c r="L348" s="33">
        <f t="shared" si="70"/>
        <v>1460.4789999999998</v>
      </c>
      <c r="M348" s="33">
        <f t="shared" si="70"/>
        <v>1477.1579999999999</v>
      </c>
      <c r="N348" s="33">
        <f t="shared" si="70"/>
        <v>1547.1559999999997</v>
      </c>
      <c r="O348" s="33">
        <f t="shared" si="70"/>
        <v>1381.3779999999999</v>
      </c>
      <c r="P348" s="33">
        <f t="shared" si="70"/>
        <v>1419.56</v>
      </c>
      <c r="Q348" s="33">
        <f t="shared" si="70"/>
        <v>1598.5760000000002</v>
      </c>
      <c r="R348" s="33">
        <f t="shared" si="70"/>
        <v>1519.357</v>
      </c>
      <c r="S348" s="33">
        <f t="shared" si="70"/>
        <v>1599.7379999999996</v>
      </c>
      <c r="T348" s="33">
        <f t="shared" si="70"/>
        <v>1493.0439999999999</v>
      </c>
      <c r="U348" s="33">
        <f t="shared" si="70"/>
        <v>2054.0160000000001</v>
      </c>
      <c r="V348" s="33">
        <f t="shared" si="70"/>
        <v>2457.848</v>
      </c>
    </row>
    <row r="349" spans="1:22" x14ac:dyDescent="0.25">
      <c r="A349" s="33" t="str">
        <f t="shared" ref="A349:A409" si="71">B349&amp;D349</f>
        <v>DRAL IT EquityNPAT + IS after tax</v>
      </c>
      <c r="B349" s="33" t="s">
        <v>122</v>
      </c>
      <c r="C349" s="33" t="s">
        <v>291</v>
      </c>
      <c r="D349" s="33" t="s">
        <v>291</v>
      </c>
      <c r="E349" s="33">
        <f>E346+((1-E343)*(E341-E347))</f>
        <v>0</v>
      </c>
      <c r="F349" s="33">
        <f t="shared" ref="F349:V349" si="72">F346+((1-F343)*(F341-F347))</f>
        <v>0</v>
      </c>
      <c r="G349" s="33">
        <f t="shared" si="72"/>
        <v>0</v>
      </c>
      <c r="H349" s="33">
        <f t="shared" si="72"/>
        <v>69.597999999999999</v>
      </c>
      <c r="I349" s="33">
        <f t="shared" si="72"/>
        <v>144.673</v>
      </c>
      <c r="J349" s="33">
        <f t="shared" si="72"/>
        <v>141.83100000000002</v>
      </c>
      <c r="K349" s="33">
        <f t="shared" si="72"/>
        <v>164.17</v>
      </c>
      <c r="L349" s="33">
        <f t="shared" si="72"/>
        <v>194.47200000000004</v>
      </c>
      <c r="M349" s="33">
        <f t="shared" si="72"/>
        <v>159.499</v>
      </c>
      <c r="N349" s="33">
        <f t="shared" si="72"/>
        <v>171.05500000000001</v>
      </c>
      <c r="O349" s="33">
        <f t="shared" si="72"/>
        <v>163.76300000000001</v>
      </c>
      <c r="P349" s="33">
        <f t="shared" si="72"/>
        <v>84.915750000000003</v>
      </c>
      <c r="Q349" s="33">
        <f t="shared" si="72"/>
        <v>87.688250000000011</v>
      </c>
      <c r="R349" s="33">
        <f t="shared" si="72"/>
        <v>70.77192500000001</v>
      </c>
      <c r="S349" s="33">
        <f t="shared" si="72"/>
        <v>55.658304999999999</v>
      </c>
      <c r="T349" s="33">
        <f t="shared" si="72"/>
        <v>98.870500000000007</v>
      </c>
      <c r="U349" s="33">
        <f t="shared" si="72"/>
        <v>106.07028</v>
      </c>
      <c r="V349" s="33">
        <f t="shared" si="72"/>
        <v>162.18261999999999</v>
      </c>
    </row>
    <row r="350" spans="1:22" x14ac:dyDescent="0.25">
      <c r="A350" s="33" t="str">
        <f t="shared" si="71"/>
        <v>APGN ID EquityPRETAX_INC</v>
      </c>
      <c r="B350" s="33" t="s">
        <v>124</v>
      </c>
      <c r="C350" s="33" t="s">
        <v>295</v>
      </c>
      <c r="D350" s="33" t="s">
        <v>290</v>
      </c>
      <c r="E350" s="33">
        <v>0</v>
      </c>
      <c r="F350" s="33">
        <v>0</v>
      </c>
      <c r="G350" s="33">
        <v>0</v>
      </c>
      <c r="H350" s="33">
        <v>0</v>
      </c>
      <c r="I350" s="33">
        <v>0</v>
      </c>
      <c r="J350" s="33">
        <v>0</v>
      </c>
      <c r="K350" s="33">
        <v>0</v>
      </c>
      <c r="L350" s="33">
        <v>0</v>
      </c>
      <c r="M350" s="33">
        <v>0</v>
      </c>
      <c r="N350" s="33">
        <v>0</v>
      </c>
      <c r="O350" s="33">
        <v>0</v>
      </c>
      <c r="P350" s="33">
        <v>7.2780000000000005</v>
      </c>
      <c r="Q350" s="33">
        <v>16.213000000000001</v>
      </c>
      <c r="R350" s="33">
        <v>14.946999999999999</v>
      </c>
      <c r="S350" s="33">
        <v>13.920999999999999</v>
      </c>
      <c r="T350" s="33">
        <v>19.513999999999999</v>
      </c>
      <c r="U350" s="33">
        <v>21.966999999999999</v>
      </c>
      <c r="V350" s="33">
        <v>15.359</v>
      </c>
    </row>
    <row r="351" spans="1:22" x14ac:dyDescent="0.25">
      <c r="A351" s="33" t="str">
        <f t="shared" si="71"/>
        <v>APGN ID EquityIS_EBIT</v>
      </c>
      <c r="B351" s="33" t="s">
        <v>124</v>
      </c>
      <c r="C351" s="33" t="s">
        <v>296</v>
      </c>
      <c r="D351" s="33" t="s">
        <v>289</v>
      </c>
      <c r="E351" s="33">
        <v>0</v>
      </c>
      <c r="F351" s="33">
        <v>0</v>
      </c>
      <c r="G351" s="33">
        <v>0</v>
      </c>
      <c r="H351" s="33">
        <v>0</v>
      </c>
      <c r="I351" s="33">
        <v>0</v>
      </c>
      <c r="J351" s="33">
        <v>0</v>
      </c>
      <c r="K351" s="33">
        <v>0</v>
      </c>
      <c r="L351" s="33">
        <v>0</v>
      </c>
      <c r="M351" s="33">
        <v>0</v>
      </c>
      <c r="N351" s="33">
        <v>0</v>
      </c>
      <c r="O351" s="33">
        <v>0</v>
      </c>
      <c r="P351" s="33">
        <v>12.319000000000001</v>
      </c>
      <c r="Q351" s="33">
        <v>15.781000000000001</v>
      </c>
      <c r="R351" s="33">
        <v>17.414999999999999</v>
      </c>
      <c r="S351" s="33">
        <v>16.463999999999999</v>
      </c>
      <c r="T351" s="33">
        <v>18.992000000000001</v>
      </c>
      <c r="U351" s="33">
        <v>23.041</v>
      </c>
      <c r="V351" s="33">
        <v>23.954000000000001</v>
      </c>
    </row>
    <row r="352" spans="1:22" x14ac:dyDescent="0.25">
      <c r="A352" s="33" t="str">
        <f t="shared" si="71"/>
        <v>APGN ID EquityBS_ST_DEBT</v>
      </c>
      <c r="B352" s="33" t="s">
        <v>124</v>
      </c>
      <c r="C352" s="33" t="s">
        <v>297</v>
      </c>
      <c r="D352" s="33" t="s">
        <v>285</v>
      </c>
      <c r="E352" s="33">
        <v>0</v>
      </c>
      <c r="F352" s="33">
        <v>0</v>
      </c>
      <c r="G352" s="33">
        <v>0</v>
      </c>
      <c r="H352" s="33">
        <v>0</v>
      </c>
      <c r="I352" s="33">
        <v>0</v>
      </c>
      <c r="J352" s="33">
        <v>0</v>
      </c>
      <c r="K352" s="33">
        <v>0</v>
      </c>
      <c r="L352" s="33">
        <v>0</v>
      </c>
      <c r="M352" s="33">
        <v>0</v>
      </c>
      <c r="N352" s="33">
        <v>0</v>
      </c>
      <c r="O352" s="33">
        <v>0</v>
      </c>
      <c r="P352" s="33">
        <v>83.028999999999996</v>
      </c>
      <c r="Q352" s="33">
        <v>3.4689999999999999</v>
      </c>
      <c r="R352" s="33">
        <v>19.943000000000001</v>
      </c>
      <c r="S352" s="33">
        <v>5.2460000000000004</v>
      </c>
      <c r="T352" s="33">
        <v>5.0999999999999996</v>
      </c>
      <c r="U352" s="33">
        <v>3.82</v>
      </c>
      <c r="V352" s="33">
        <v>6.3319999999999999</v>
      </c>
    </row>
    <row r="353" spans="1:22" x14ac:dyDescent="0.25">
      <c r="A353" s="33" t="str">
        <f t="shared" si="71"/>
        <v>APGN ID EquityIS_FINANCE_COST</v>
      </c>
      <c r="B353" s="33" t="s">
        <v>124</v>
      </c>
      <c r="C353" s="33" t="s">
        <v>303</v>
      </c>
      <c r="D353" s="33" t="s">
        <v>284</v>
      </c>
      <c r="E353" s="33">
        <v>0</v>
      </c>
      <c r="F353" s="33">
        <v>0</v>
      </c>
      <c r="G353" s="33">
        <v>0</v>
      </c>
      <c r="H353" s="33">
        <v>0</v>
      </c>
      <c r="I353" s="33">
        <v>0</v>
      </c>
      <c r="J353" s="33">
        <v>0</v>
      </c>
      <c r="K353" s="33">
        <v>0</v>
      </c>
      <c r="L353" s="33">
        <v>0</v>
      </c>
      <c r="M353" s="33">
        <v>0</v>
      </c>
      <c r="N353" s="33">
        <v>0</v>
      </c>
      <c r="O353" s="33">
        <v>0</v>
      </c>
      <c r="P353" s="33">
        <v>5.0279999999999996</v>
      </c>
      <c r="Q353" s="33">
        <v>5.0279999999999996</v>
      </c>
      <c r="R353" s="33">
        <v>2.8849999999999998</v>
      </c>
      <c r="S353" s="33">
        <v>2.8769999999999998</v>
      </c>
      <c r="T353" s="33">
        <v>2.8769999999999998</v>
      </c>
      <c r="U353" s="33">
        <v>1.494</v>
      </c>
      <c r="V353" s="33">
        <v>8.8949999999999996</v>
      </c>
    </row>
    <row r="354" spans="1:22" x14ac:dyDescent="0.25">
      <c r="A354" s="33" t="str">
        <f t="shared" si="71"/>
        <v>APGN ID EquityBS_TOT_ASSET</v>
      </c>
      <c r="B354" s="33" t="s">
        <v>124</v>
      </c>
      <c r="C354" s="33" t="s">
        <v>278</v>
      </c>
      <c r="D354" s="33" t="s">
        <v>276</v>
      </c>
      <c r="E354" s="33">
        <v>0</v>
      </c>
      <c r="F354" s="33">
        <v>0</v>
      </c>
      <c r="G354" s="33">
        <v>0</v>
      </c>
      <c r="H354" s="33">
        <v>0</v>
      </c>
      <c r="I354" s="33">
        <v>0</v>
      </c>
      <c r="J354" s="33">
        <v>0</v>
      </c>
      <c r="K354" s="33">
        <v>0</v>
      </c>
      <c r="L354" s="33">
        <v>0</v>
      </c>
      <c r="M354" s="33">
        <v>0</v>
      </c>
      <c r="N354" s="33">
        <v>0</v>
      </c>
      <c r="O354" s="33">
        <v>0</v>
      </c>
      <c r="P354" s="33">
        <v>134.74</v>
      </c>
      <c r="Q354" s="33">
        <v>131.91999999999999</v>
      </c>
      <c r="R354" s="33">
        <v>176.65899999999999</v>
      </c>
      <c r="S354" s="33">
        <v>275.91800000000001</v>
      </c>
      <c r="T354" s="33">
        <v>306.077</v>
      </c>
      <c r="U354" s="33">
        <v>438.83300000000003</v>
      </c>
      <c r="V354" s="33">
        <v>1332.5650000000001</v>
      </c>
    </row>
    <row r="355" spans="1:22" x14ac:dyDescent="0.25">
      <c r="A355" s="33" t="str">
        <f t="shared" si="71"/>
        <v>APGN ID EquityBS_ST_PORTION_OF_LT_DEBT</v>
      </c>
      <c r="B355" s="33" t="s">
        <v>124</v>
      </c>
      <c r="C355" s="33" t="s">
        <v>298</v>
      </c>
      <c r="D355" s="33" t="s">
        <v>286</v>
      </c>
      <c r="E355" s="33">
        <v>0</v>
      </c>
      <c r="F355" s="33">
        <v>0</v>
      </c>
      <c r="G355" s="33">
        <v>0</v>
      </c>
      <c r="H355" s="33">
        <v>0</v>
      </c>
      <c r="I355" s="33">
        <v>0</v>
      </c>
      <c r="J355" s="33">
        <v>0</v>
      </c>
      <c r="K355" s="33">
        <v>0</v>
      </c>
      <c r="L355" s="33">
        <v>0</v>
      </c>
      <c r="M355" s="33">
        <v>0</v>
      </c>
      <c r="N355" s="33">
        <v>0</v>
      </c>
      <c r="O355" s="33">
        <v>0</v>
      </c>
      <c r="P355" s="33">
        <v>0.58599999999999997</v>
      </c>
      <c r="Q355" s="33">
        <v>1.012</v>
      </c>
      <c r="R355" s="33">
        <v>1.27</v>
      </c>
      <c r="S355" s="33">
        <v>0.96799999999999997</v>
      </c>
      <c r="T355" s="33">
        <v>0.749</v>
      </c>
      <c r="U355" s="33">
        <v>0.72499999999999998</v>
      </c>
      <c r="V355" s="33">
        <v>0.252</v>
      </c>
    </row>
    <row r="356" spans="1:22" x14ac:dyDescent="0.25">
      <c r="A356" s="33" t="str">
        <f t="shared" si="71"/>
        <v>APGN ID EquityIS_INT_EXPENSE</v>
      </c>
      <c r="B356" s="33" t="s">
        <v>124</v>
      </c>
      <c r="C356" s="33" t="s">
        <v>299</v>
      </c>
      <c r="D356" s="33" t="s">
        <v>274</v>
      </c>
      <c r="E356" s="33">
        <v>0</v>
      </c>
      <c r="F356" s="33">
        <v>0</v>
      </c>
      <c r="G356" s="33">
        <v>0</v>
      </c>
      <c r="H356" s="33">
        <v>0</v>
      </c>
      <c r="I356" s="33">
        <v>0</v>
      </c>
      <c r="J356" s="33">
        <v>0</v>
      </c>
      <c r="K356" s="33">
        <v>0</v>
      </c>
      <c r="L356" s="33">
        <v>0</v>
      </c>
      <c r="M356" s="33">
        <v>0</v>
      </c>
      <c r="N356" s="33">
        <v>0</v>
      </c>
      <c r="O356" s="33">
        <v>0</v>
      </c>
      <c r="P356" s="33">
        <v>5.0279999999999996</v>
      </c>
      <c r="Q356" s="33">
        <v>3.5449999999999999</v>
      </c>
      <c r="R356" s="33">
        <v>2.5659999999999998</v>
      </c>
      <c r="S356" s="33">
        <v>2.7</v>
      </c>
      <c r="T356" s="33">
        <v>1.7930000000000001</v>
      </c>
      <c r="U356" s="33">
        <v>2.0369999999999999</v>
      </c>
      <c r="V356" s="33">
        <v>9.7769999999999992</v>
      </c>
    </row>
    <row r="357" spans="1:22" x14ac:dyDescent="0.25">
      <c r="A357" s="33" t="str">
        <f t="shared" si="71"/>
        <v>APGN ID EquityIS_INT_EXPENSES</v>
      </c>
      <c r="B357" s="33" t="s">
        <v>124</v>
      </c>
      <c r="C357" s="33" t="s">
        <v>304</v>
      </c>
      <c r="D357" s="33" t="s">
        <v>292</v>
      </c>
      <c r="E357" s="33">
        <v>0</v>
      </c>
      <c r="F357" s="33">
        <v>0</v>
      </c>
      <c r="G357" s="33">
        <v>0</v>
      </c>
      <c r="H357" s="33">
        <v>0</v>
      </c>
      <c r="I357" s="33">
        <v>0</v>
      </c>
      <c r="J357" s="33">
        <v>0</v>
      </c>
      <c r="K357" s="33">
        <v>0</v>
      </c>
      <c r="L357" s="33">
        <v>0</v>
      </c>
      <c r="M357" s="33">
        <v>0</v>
      </c>
      <c r="N357" s="33">
        <v>0</v>
      </c>
      <c r="O357" s="33">
        <v>0</v>
      </c>
      <c r="P357" s="33">
        <v>0</v>
      </c>
      <c r="Q357" s="33">
        <v>0</v>
      </c>
      <c r="R357" s="33">
        <v>0</v>
      </c>
      <c r="S357" s="33">
        <v>0</v>
      </c>
      <c r="T357" s="33">
        <v>0</v>
      </c>
      <c r="U357" s="33">
        <v>0</v>
      </c>
      <c r="V357" s="33">
        <v>0</v>
      </c>
    </row>
    <row r="358" spans="1:22" x14ac:dyDescent="0.25">
      <c r="A358" s="33" t="str">
        <f t="shared" si="71"/>
        <v>APGN ID EquityIS_STATUTORY_TAX_RATE</v>
      </c>
      <c r="B358" s="33" t="s">
        <v>124</v>
      </c>
      <c r="C358" s="33" t="s">
        <v>300</v>
      </c>
      <c r="D358" s="33" t="s">
        <v>287</v>
      </c>
      <c r="E358" s="33">
        <v>0</v>
      </c>
      <c r="F358" s="33">
        <v>0</v>
      </c>
      <c r="G358" s="33">
        <v>0</v>
      </c>
      <c r="H358" s="33">
        <v>0</v>
      </c>
      <c r="I358" s="33">
        <v>0</v>
      </c>
      <c r="J358" s="33">
        <v>0</v>
      </c>
      <c r="K358" s="33">
        <v>0</v>
      </c>
      <c r="L358" s="33">
        <v>0</v>
      </c>
      <c r="M358" s="33">
        <v>0</v>
      </c>
      <c r="N358" s="33">
        <v>0</v>
      </c>
      <c r="O358" s="33">
        <v>0</v>
      </c>
      <c r="P358" s="33">
        <v>0.125</v>
      </c>
      <c r="Q358" s="33">
        <v>0.125</v>
      </c>
      <c r="R358" s="33">
        <v>0.125</v>
      </c>
      <c r="S358" s="33">
        <v>0.125</v>
      </c>
      <c r="T358" s="33">
        <v>0.125</v>
      </c>
      <c r="U358" s="33">
        <v>0.125</v>
      </c>
      <c r="V358" s="33">
        <v>0.125</v>
      </c>
    </row>
    <row r="359" spans="1:22" x14ac:dyDescent="0.25">
      <c r="A359" s="33" t="str">
        <f t="shared" si="71"/>
        <v>APGN ID EquityBS_CUR_LIAB</v>
      </c>
      <c r="B359" s="33" t="s">
        <v>124</v>
      </c>
      <c r="C359" s="33" t="s">
        <v>269</v>
      </c>
      <c r="D359" s="33" t="s">
        <v>275</v>
      </c>
      <c r="E359" s="33">
        <v>0</v>
      </c>
      <c r="F359" s="33">
        <v>0</v>
      </c>
      <c r="G359" s="33">
        <v>0</v>
      </c>
      <c r="H359" s="33">
        <v>0</v>
      </c>
      <c r="I359" s="33">
        <v>0</v>
      </c>
      <c r="J359" s="33">
        <v>0</v>
      </c>
      <c r="K359" s="33">
        <v>0</v>
      </c>
      <c r="L359" s="33">
        <v>0</v>
      </c>
      <c r="M359" s="33">
        <v>0</v>
      </c>
      <c r="N359" s="33">
        <v>0</v>
      </c>
      <c r="O359" s="33">
        <v>0</v>
      </c>
      <c r="P359" s="33">
        <v>139.053</v>
      </c>
      <c r="Q359" s="33">
        <v>81.722999999999999</v>
      </c>
      <c r="R359" s="33">
        <v>113.431</v>
      </c>
      <c r="S359" s="33">
        <v>119.547</v>
      </c>
      <c r="T359" s="33">
        <v>137.28899999999999</v>
      </c>
      <c r="U359" s="33">
        <v>181.00399999999999</v>
      </c>
      <c r="V359" s="33">
        <v>296.12099999999998</v>
      </c>
    </row>
    <row r="360" spans="1:22" x14ac:dyDescent="0.25">
      <c r="A360" s="33" t="str">
        <f t="shared" si="71"/>
        <v>APGN ID EquityBS_GOODWILL</v>
      </c>
      <c r="B360" s="33" t="s">
        <v>124</v>
      </c>
      <c r="C360" s="33" t="s">
        <v>279</v>
      </c>
      <c r="D360" s="33" t="s">
        <v>280</v>
      </c>
      <c r="E360" s="33">
        <v>0</v>
      </c>
      <c r="F360" s="33">
        <v>0</v>
      </c>
      <c r="G360" s="33">
        <v>0</v>
      </c>
      <c r="H360" s="33">
        <v>0</v>
      </c>
      <c r="I360" s="33">
        <v>0</v>
      </c>
      <c r="J360" s="33">
        <v>0</v>
      </c>
      <c r="K360" s="33">
        <v>0</v>
      </c>
      <c r="L360" s="33">
        <v>0</v>
      </c>
      <c r="M360" s="33">
        <v>0</v>
      </c>
      <c r="N360" s="33">
        <v>0</v>
      </c>
      <c r="O360" s="33">
        <v>0</v>
      </c>
      <c r="P360" s="33">
        <v>0</v>
      </c>
      <c r="Q360" s="33">
        <v>0</v>
      </c>
      <c r="R360" s="33">
        <v>0</v>
      </c>
      <c r="S360" s="33">
        <v>0</v>
      </c>
      <c r="T360" s="33">
        <v>0</v>
      </c>
      <c r="U360" s="33">
        <v>3.6909999999999998</v>
      </c>
      <c r="V360" s="33">
        <v>434.488</v>
      </c>
    </row>
    <row r="361" spans="1:22" x14ac:dyDescent="0.25">
      <c r="A361" s="33" t="str">
        <f t="shared" si="71"/>
        <v>APGN ID EquityNET_INCOME</v>
      </c>
      <c r="B361" s="33" t="s">
        <v>124</v>
      </c>
      <c r="C361" s="33" t="s">
        <v>305</v>
      </c>
      <c r="D361" s="33" t="s">
        <v>273</v>
      </c>
      <c r="E361" s="33">
        <v>0</v>
      </c>
      <c r="F361" s="33">
        <v>0</v>
      </c>
      <c r="G361" s="33">
        <v>0</v>
      </c>
      <c r="H361" s="33">
        <v>0</v>
      </c>
      <c r="I361" s="33">
        <v>0</v>
      </c>
      <c r="J361" s="33">
        <v>0</v>
      </c>
      <c r="K361" s="33">
        <v>0</v>
      </c>
      <c r="L361" s="33">
        <v>0</v>
      </c>
      <c r="M361" s="33">
        <v>0</v>
      </c>
      <c r="N361" s="33">
        <v>0</v>
      </c>
      <c r="O361" s="33">
        <v>0</v>
      </c>
      <c r="P361" s="33">
        <v>6.8529999999999998</v>
      </c>
      <c r="Q361" s="33">
        <v>14.65</v>
      </c>
      <c r="R361" s="33">
        <v>12.279</v>
      </c>
      <c r="S361" s="33">
        <v>12.004</v>
      </c>
      <c r="T361" s="33">
        <v>17.234000000000002</v>
      </c>
      <c r="U361" s="33">
        <v>18.655999999999999</v>
      </c>
      <c r="V361" s="33">
        <v>13.272</v>
      </c>
    </row>
    <row r="362" spans="1:22" x14ac:dyDescent="0.25">
      <c r="A362" s="33" t="str">
        <f t="shared" ref="A362" si="73">B362&amp;D362</f>
        <v>APGN ID EquityIS_INT_INC</v>
      </c>
      <c r="B362" s="33" t="s">
        <v>124</v>
      </c>
      <c r="C362" s="33" t="s">
        <v>301</v>
      </c>
      <c r="D362" s="33" t="s">
        <v>302</v>
      </c>
      <c r="E362" s="33">
        <v>0</v>
      </c>
      <c r="F362" s="33">
        <v>0</v>
      </c>
      <c r="G362" s="33">
        <v>0</v>
      </c>
      <c r="H362" s="33">
        <v>0</v>
      </c>
      <c r="I362" s="33">
        <v>0</v>
      </c>
      <c r="J362" s="33">
        <v>0</v>
      </c>
      <c r="K362" s="33">
        <v>0</v>
      </c>
      <c r="L362" s="33">
        <v>0</v>
      </c>
      <c r="M362" s="33">
        <v>0</v>
      </c>
      <c r="N362" s="33">
        <v>0</v>
      </c>
      <c r="O362" s="33">
        <v>0</v>
      </c>
      <c r="P362" s="33">
        <v>0.42799999999999999</v>
      </c>
      <c r="Q362" s="33">
        <v>0.35699999999999998</v>
      </c>
      <c r="R362" s="33">
        <v>0.41699999999999998</v>
      </c>
      <c r="S362" s="33">
        <v>0.33400000000000002</v>
      </c>
      <c r="T362" s="33">
        <v>0.32500000000000001</v>
      </c>
      <c r="U362" s="33">
        <v>0.42</v>
      </c>
      <c r="V362" s="33">
        <v>0.3</v>
      </c>
    </row>
    <row r="363" spans="1:22" x14ac:dyDescent="0.25">
      <c r="A363" s="33" t="str">
        <f t="shared" si="71"/>
        <v>APGN ID EquityCapital Employed</v>
      </c>
      <c r="B363" s="33" t="s">
        <v>124</v>
      </c>
      <c r="C363" s="33" t="s">
        <v>277</v>
      </c>
      <c r="D363" s="33" t="s">
        <v>277</v>
      </c>
      <c r="E363" s="33">
        <f t="shared" ref="E363:V363" si="74">E354-E359-E360+E352+E355</f>
        <v>0</v>
      </c>
      <c r="F363" s="33">
        <f t="shared" si="74"/>
        <v>0</v>
      </c>
      <c r="G363" s="33">
        <f t="shared" si="74"/>
        <v>0</v>
      </c>
      <c r="H363" s="33">
        <f t="shared" si="74"/>
        <v>0</v>
      </c>
      <c r="I363" s="33">
        <f t="shared" si="74"/>
        <v>0</v>
      </c>
      <c r="J363" s="33">
        <f t="shared" si="74"/>
        <v>0</v>
      </c>
      <c r="K363" s="33">
        <f t="shared" si="74"/>
        <v>0</v>
      </c>
      <c r="L363" s="33">
        <f t="shared" si="74"/>
        <v>0</v>
      </c>
      <c r="M363" s="33">
        <f t="shared" si="74"/>
        <v>0</v>
      </c>
      <c r="N363" s="33">
        <f t="shared" si="74"/>
        <v>0</v>
      </c>
      <c r="O363" s="33">
        <f t="shared" si="74"/>
        <v>0</v>
      </c>
      <c r="P363" s="33">
        <f t="shared" si="74"/>
        <v>79.302000000000007</v>
      </c>
      <c r="Q363" s="33">
        <f t="shared" si="74"/>
        <v>54.67799999999999</v>
      </c>
      <c r="R363" s="33">
        <f t="shared" si="74"/>
        <v>84.440999999999988</v>
      </c>
      <c r="S363" s="33">
        <f t="shared" si="74"/>
        <v>162.58500000000001</v>
      </c>
      <c r="T363" s="33">
        <f t="shared" si="74"/>
        <v>174.637</v>
      </c>
      <c r="U363" s="33">
        <f t="shared" si="74"/>
        <v>258.68300000000011</v>
      </c>
      <c r="V363" s="33">
        <f t="shared" si="74"/>
        <v>608.53999999999985</v>
      </c>
    </row>
    <row r="364" spans="1:22" x14ac:dyDescent="0.25">
      <c r="A364" s="33" t="str">
        <f t="shared" si="71"/>
        <v>APGN ID EquityNPAT + IS after tax</v>
      </c>
      <c r="B364" s="33" t="s">
        <v>124</v>
      </c>
      <c r="C364" s="33" t="s">
        <v>291</v>
      </c>
      <c r="D364" s="33" t="s">
        <v>291</v>
      </c>
      <c r="E364" s="33">
        <f>E361+((1-E358)*(E356-E362))</f>
        <v>0</v>
      </c>
      <c r="F364" s="33">
        <f t="shared" ref="F364:V364" si="75">F361+((1-F358)*(F356-F362))</f>
        <v>0</v>
      </c>
      <c r="G364" s="33">
        <f t="shared" si="75"/>
        <v>0</v>
      </c>
      <c r="H364" s="33">
        <f t="shared" si="75"/>
        <v>0</v>
      </c>
      <c r="I364" s="33">
        <f t="shared" si="75"/>
        <v>0</v>
      </c>
      <c r="J364" s="33">
        <f t="shared" si="75"/>
        <v>0</v>
      </c>
      <c r="K364" s="33">
        <f t="shared" si="75"/>
        <v>0</v>
      </c>
      <c r="L364" s="33">
        <f t="shared" si="75"/>
        <v>0</v>
      </c>
      <c r="M364" s="33">
        <f t="shared" si="75"/>
        <v>0</v>
      </c>
      <c r="N364" s="33">
        <f t="shared" si="75"/>
        <v>0</v>
      </c>
      <c r="O364" s="33">
        <f t="shared" si="75"/>
        <v>0</v>
      </c>
      <c r="P364" s="33">
        <f t="shared" si="75"/>
        <v>10.878</v>
      </c>
      <c r="Q364" s="33">
        <f t="shared" si="75"/>
        <v>17.439499999999999</v>
      </c>
      <c r="R364" s="33">
        <f t="shared" si="75"/>
        <v>14.159375000000001</v>
      </c>
      <c r="S364" s="33">
        <f t="shared" si="75"/>
        <v>14.074249999999999</v>
      </c>
      <c r="T364" s="33">
        <f t="shared" si="75"/>
        <v>18.518500000000003</v>
      </c>
      <c r="U364" s="33">
        <f t="shared" si="75"/>
        <v>20.070874999999997</v>
      </c>
      <c r="V364" s="33">
        <f t="shared" si="75"/>
        <v>21.564374999999998</v>
      </c>
    </row>
    <row r="365" spans="1:22" x14ac:dyDescent="0.25">
      <c r="A365" s="33" t="str">
        <f t="shared" si="71"/>
        <v>CAPL US EquityPRETAX_INC</v>
      </c>
      <c r="B365" s="33" t="s">
        <v>21</v>
      </c>
      <c r="C365" s="33" t="s">
        <v>295</v>
      </c>
      <c r="D365" s="33" t="s">
        <v>290</v>
      </c>
      <c r="E365" s="33">
        <v>0</v>
      </c>
      <c r="F365" s="33">
        <v>0</v>
      </c>
      <c r="G365" s="33">
        <v>0</v>
      </c>
      <c r="H365" s="33">
        <v>0</v>
      </c>
      <c r="I365" s="33">
        <v>0</v>
      </c>
      <c r="J365" s="33">
        <v>0</v>
      </c>
      <c r="K365" s="33">
        <v>26.036999999999999</v>
      </c>
      <c r="L365" s="33">
        <v>4.84</v>
      </c>
      <c r="M365" s="33">
        <v>5.7670000000000003</v>
      </c>
      <c r="N365" s="33">
        <v>3.6720000000000002</v>
      </c>
      <c r="O365" s="33">
        <v>10.443</v>
      </c>
      <c r="P365" s="33">
        <v>1.7909999999999999</v>
      </c>
      <c r="Q365" s="33">
        <v>16.353999999999999</v>
      </c>
      <c r="R365" s="33">
        <v>-7.5250000000000004</v>
      </c>
      <c r="S365" s="33">
        <v>7.92</v>
      </c>
      <c r="T365" s="33">
        <v>10.262</v>
      </c>
      <c r="U365" s="33">
        <v>4.9390000000000001</v>
      </c>
      <c r="V365" s="33">
        <v>2.5129999999999999</v>
      </c>
    </row>
    <row r="366" spans="1:22" x14ac:dyDescent="0.25">
      <c r="A366" s="33" t="str">
        <f t="shared" si="71"/>
        <v>CAPL US EquityIS_EBIT</v>
      </c>
      <c r="B366" s="33" t="s">
        <v>21</v>
      </c>
      <c r="C366" s="33" t="s">
        <v>296</v>
      </c>
      <c r="D366" s="33" t="s">
        <v>289</v>
      </c>
      <c r="E366" s="33">
        <v>0</v>
      </c>
      <c r="F366" s="33">
        <v>0</v>
      </c>
      <c r="G366" s="33">
        <v>0</v>
      </c>
      <c r="H366" s="33">
        <v>0</v>
      </c>
      <c r="I366" s="33">
        <v>0</v>
      </c>
      <c r="J366" s="33">
        <v>0</v>
      </c>
      <c r="K366" s="33">
        <v>0</v>
      </c>
      <c r="L366" s="33">
        <v>0</v>
      </c>
      <c r="M366" s="33">
        <v>0</v>
      </c>
      <c r="N366" s="33">
        <v>0</v>
      </c>
      <c r="O366" s="33">
        <v>0</v>
      </c>
      <c r="P366" s="33">
        <v>0</v>
      </c>
      <c r="Q366" s="33">
        <v>28.501000000000001</v>
      </c>
      <c r="R366" s="33">
        <v>8.64</v>
      </c>
      <c r="S366" s="33">
        <v>26.016999999999999</v>
      </c>
      <c r="T366" s="33">
        <v>32.170999999999999</v>
      </c>
      <c r="U366" s="33">
        <v>32.418999999999997</v>
      </c>
      <c r="V366" s="33">
        <v>35.012</v>
      </c>
    </row>
    <row r="367" spans="1:22" x14ac:dyDescent="0.25">
      <c r="A367" s="33" t="str">
        <f t="shared" si="71"/>
        <v>CAPL US EquityBS_ST_DEBT</v>
      </c>
      <c r="B367" s="33" t="s">
        <v>21</v>
      </c>
      <c r="C367" s="33" t="s">
        <v>297</v>
      </c>
      <c r="D367" s="33" t="s">
        <v>285</v>
      </c>
      <c r="E367" s="33">
        <v>0</v>
      </c>
      <c r="F367" s="33">
        <v>0</v>
      </c>
      <c r="G367" s="33">
        <v>0</v>
      </c>
      <c r="H367" s="33">
        <v>0</v>
      </c>
      <c r="I367" s="33">
        <v>0</v>
      </c>
      <c r="J367" s="33">
        <v>0</v>
      </c>
      <c r="K367" s="33">
        <v>0</v>
      </c>
      <c r="L367" s="33">
        <v>0</v>
      </c>
      <c r="M367" s="33">
        <v>0</v>
      </c>
      <c r="N367" s="33">
        <v>0</v>
      </c>
      <c r="O367" s="33">
        <v>0</v>
      </c>
      <c r="P367" s="33">
        <v>0</v>
      </c>
      <c r="Q367" s="33">
        <v>0</v>
      </c>
      <c r="R367" s="33">
        <v>0</v>
      </c>
      <c r="S367" s="33">
        <v>0</v>
      </c>
      <c r="T367" s="33">
        <v>0</v>
      </c>
      <c r="U367" s="33">
        <v>0</v>
      </c>
      <c r="V367" s="33">
        <v>0</v>
      </c>
    </row>
    <row r="368" spans="1:22" x14ac:dyDescent="0.25">
      <c r="A368" s="33" t="str">
        <f t="shared" si="71"/>
        <v>CAPL US EquityIS_FINANCE_COST</v>
      </c>
      <c r="B368" s="33" t="s">
        <v>21</v>
      </c>
      <c r="C368" s="33" t="s">
        <v>303</v>
      </c>
      <c r="D368" s="33" t="s">
        <v>284</v>
      </c>
      <c r="E368" s="33">
        <v>0</v>
      </c>
      <c r="F368" s="33">
        <v>0</v>
      </c>
      <c r="G368" s="33">
        <v>0</v>
      </c>
      <c r="H368" s="33">
        <v>0</v>
      </c>
      <c r="I368" s="33">
        <v>0</v>
      </c>
      <c r="J368" s="33">
        <v>0</v>
      </c>
      <c r="K368" s="33">
        <v>0</v>
      </c>
      <c r="L368" s="33">
        <v>0</v>
      </c>
      <c r="M368" s="33">
        <v>0</v>
      </c>
      <c r="N368" s="33">
        <v>0</v>
      </c>
      <c r="O368" s="33">
        <v>0</v>
      </c>
      <c r="P368" s="33">
        <v>0</v>
      </c>
      <c r="Q368" s="33">
        <v>0</v>
      </c>
      <c r="R368" s="33">
        <v>0</v>
      </c>
      <c r="S368" s="33">
        <v>0</v>
      </c>
      <c r="T368" s="33">
        <v>0</v>
      </c>
      <c r="U368" s="33">
        <v>0</v>
      </c>
      <c r="V368" s="33">
        <v>0</v>
      </c>
    </row>
    <row r="369" spans="1:22" x14ac:dyDescent="0.25">
      <c r="A369" s="33" t="str">
        <f t="shared" si="71"/>
        <v>CAPL US EquityBS_TOT_ASSET</v>
      </c>
      <c r="B369" s="33" t="s">
        <v>21</v>
      </c>
      <c r="C369" s="33" t="s">
        <v>278</v>
      </c>
      <c r="D369" s="33" t="s">
        <v>276</v>
      </c>
      <c r="E369" s="33">
        <v>0</v>
      </c>
      <c r="F369" s="33">
        <v>0</v>
      </c>
      <c r="G369" s="33">
        <v>0</v>
      </c>
      <c r="H369" s="33">
        <v>0</v>
      </c>
      <c r="I369" s="33">
        <v>0</v>
      </c>
      <c r="J369" s="33">
        <v>0</v>
      </c>
      <c r="K369" s="33">
        <v>0</v>
      </c>
      <c r="L369" s="33">
        <v>0</v>
      </c>
      <c r="M369" s="33">
        <v>0</v>
      </c>
      <c r="N369" s="33">
        <v>257.41500000000002</v>
      </c>
      <c r="O369" s="33">
        <v>269.62799999999999</v>
      </c>
      <c r="P369" s="33">
        <v>315.81</v>
      </c>
      <c r="Q369" s="33">
        <v>391.62099999999998</v>
      </c>
      <c r="R369" s="33">
        <v>604.64599999999996</v>
      </c>
      <c r="S369" s="33">
        <v>861.44399999999996</v>
      </c>
      <c r="T369" s="33">
        <v>931.98900000000003</v>
      </c>
      <c r="U369" s="33">
        <v>947.23599999999999</v>
      </c>
      <c r="V369" s="33">
        <v>866.92200000000003</v>
      </c>
    </row>
    <row r="370" spans="1:22" x14ac:dyDescent="0.25">
      <c r="A370" s="33" t="str">
        <f t="shared" si="71"/>
        <v>CAPL US EquityBS_ST_PORTION_OF_LT_DEBT</v>
      </c>
      <c r="B370" s="33" t="s">
        <v>21</v>
      </c>
      <c r="C370" s="33" t="s">
        <v>298</v>
      </c>
      <c r="D370" s="33" t="s">
        <v>286</v>
      </c>
      <c r="E370" s="33">
        <v>0</v>
      </c>
      <c r="F370" s="33">
        <v>0</v>
      </c>
      <c r="G370" s="33">
        <v>0</v>
      </c>
      <c r="H370" s="33">
        <v>0</v>
      </c>
      <c r="I370" s="33">
        <v>0</v>
      </c>
      <c r="J370" s="33">
        <v>0</v>
      </c>
      <c r="K370" s="33">
        <v>0</v>
      </c>
      <c r="L370" s="33">
        <v>0</v>
      </c>
      <c r="M370" s="33">
        <v>0</v>
      </c>
      <c r="N370" s="33">
        <v>18.863</v>
      </c>
      <c r="O370" s="33">
        <v>13.051</v>
      </c>
      <c r="P370" s="33">
        <v>2.1869999999999998</v>
      </c>
      <c r="Q370" s="33">
        <v>2.5680000000000001</v>
      </c>
      <c r="R370" s="33">
        <v>29.082999999999998</v>
      </c>
      <c r="S370" s="33">
        <v>7.6079999999999997</v>
      </c>
      <c r="T370" s="33">
        <v>2.1</v>
      </c>
      <c r="U370" s="33">
        <v>2.9159999999999999</v>
      </c>
      <c r="V370" s="33">
        <v>2.2959999999999998</v>
      </c>
    </row>
    <row r="371" spans="1:22" x14ac:dyDescent="0.25">
      <c r="A371" s="33" t="str">
        <f t="shared" si="71"/>
        <v>CAPL US EquityIS_INT_EXPENSE</v>
      </c>
      <c r="B371" s="33" t="s">
        <v>21</v>
      </c>
      <c r="C371" s="33" t="s">
        <v>299</v>
      </c>
      <c r="D371" s="33" t="s">
        <v>274</v>
      </c>
      <c r="E371" s="33">
        <v>0</v>
      </c>
      <c r="F371" s="33">
        <v>0</v>
      </c>
      <c r="G371" s="33">
        <v>0</v>
      </c>
      <c r="H371" s="33">
        <v>0</v>
      </c>
      <c r="I371" s="33">
        <v>0</v>
      </c>
      <c r="J371" s="33">
        <v>0</v>
      </c>
      <c r="K371" s="33">
        <v>0</v>
      </c>
      <c r="L371" s="33">
        <v>0</v>
      </c>
      <c r="M371" s="33">
        <v>0</v>
      </c>
      <c r="N371" s="33">
        <v>0</v>
      </c>
      <c r="O371" s="33">
        <v>0</v>
      </c>
      <c r="P371" s="33">
        <v>13.295</v>
      </c>
      <c r="Q371" s="33">
        <v>14.182</v>
      </c>
      <c r="R371" s="33">
        <v>16.631</v>
      </c>
      <c r="S371" s="33">
        <v>18.492999999999999</v>
      </c>
      <c r="T371" s="33">
        <v>22.757000000000001</v>
      </c>
      <c r="U371" s="33">
        <v>27.919</v>
      </c>
      <c r="V371" s="33">
        <v>32.872</v>
      </c>
    </row>
    <row r="372" spans="1:22" x14ac:dyDescent="0.25">
      <c r="A372" s="33" t="str">
        <f t="shared" si="71"/>
        <v>CAPL US EquityIS_INT_EXPENSES</v>
      </c>
      <c r="B372" s="33" t="s">
        <v>21</v>
      </c>
      <c r="C372" s="33" t="s">
        <v>304</v>
      </c>
      <c r="D372" s="33" t="s">
        <v>292</v>
      </c>
      <c r="E372" s="33">
        <v>0</v>
      </c>
      <c r="F372" s="33">
        <v>0</v>
      </c>
      <c r="G372" s="33">
        <v>0</v>
      </c>
      <c r="H372" s="33">
        <v>0</v>
      </c>
      <c r="I372" s="33">
        <v>0</v>
      </c>
      <c r="J372" s="33">
        <v>0</v>
      </c>
      <c r="K372" s="33">
        <v>0</v>
      </c>
      <c r="L372" s="33">
        <v>0</v>
      </c>
      <c r="M372" s="33">
        <v>0</v>
      </c>
      <c r="N372" s="33">
        <v>0</v>
      </c>
      <c r="O372" s="33">
        <v>0</v>
      </c>
      <c r="P372" s="33">
        <v>0</v>
      </c>
      <c r="Q372" s="33">
        <v>0</v>
      </c>
      <c r="R372" s="33">
        <v>0</v>
      </c>
      <c r="S372" s="33">
        <v>0</v>
      </c>
      <c r="T372" s="33">
        <v>0</v>
      </c>
      <c r="U372" s="33">
        <v>0</v>
      </c>
      <c r="V372" s="33">
        <v>0</v>
      </c>
    </row>
    <row r="373" spans="1:22" x14ac:dyDescent="0.25">
      <c r="A373" s="33" t="str">
        <f t="shared" si="71"/>
        <v>CAPL US EquityIS_STATUTORY_TAX_RATE</v>
      </c>
      <c r="B373" s="33" t="s">
        <v>21</v>
      </c>
      <c r="C373" s="33" t="s">
        <v>300</v>
      </c>
      <c r="D373" s="33" t="s">
        <v>287</v>
      </c>
      <c r="E373" s="33">
        <v>0</v>
      </c>
      <c r="F373" s="33">
        <v>0</v>
      </c>
      <c r="G373" s="33">
        <v>0</v>
      </c>
      <c r="H373" s="33">
        <v>0</v>
      </c>
      <c r="I373" s="33">
        <v>0</v>
      </c>
      <c r="J373" s="33">
        <v>0</v>
      </c>
      <c r="K373" s="33">
        <v>0</v>
      </c>
      <c r="L373" s="33">
        <v>0</v>
      </c>
      <c r="M373" s="33">
        <v>0</v>
      </c>
      <c r="N373" s="33">
        <v>0</v>
      </c>
      <c r="O373" s="33">
        <v>0</v>
      </c>
      <c r="P373" s="33">
        <v>0</v>
      </c>
      <c r="Q373" s="33">
        <v>0.35</v>
      </c>
      <c r="R373" s="33">
        <v>0.35</v>
      </c>
      <c r="S373" s="33">
        <v>0.35</v>
      </c>
      <c r="T373" s="33">
        <v>0.35</v>
      </c>
      <c r="U373" s="33">
        <v>0.35</v>
      </c>
      <c r="V373" s="33">
        <v>0.21</v>
      </c>
    </row>
    <row r="374" spans="1:22" x14ac:dyDescent="0.25">
      <c r="A374" s="33" t="str">
        <f t="shared" si="71"/>
        <v>CAPL US EquityBS_CUR_LIAB</v>
      </c>
      <c r="B374" s="33" t="s">
        <v>21</v>
      </c>
      <c r="C374" s="33" t="s">
        <v>269</v>
      </c>
      <c r="D374" s="33" t="s">
        <v>275</v>
      </c>
      <c r="E374" s="33">
        <v>0</v>
      </c>
      <c r="F374" s="33">
        <v>0</v>
      </c>
      <c r="G374" s="33">
        <v>0</v>
      </c>
      <c r="H374" s="33">
        <v>0</v>
      </c>
      <c r="I374" s="33">
        <v>0</v>
      </c>
      <c r="J374" s="33">
        <v>0</v>
      </c>
      <c r="K374" s="33">
        <v>0</v>
      </c>
      <c r="L374" s="33">
        <v>0</v>
      </c>
      <c r="M374" s="33">
        <v>0</v>
      </c>
      <c r="N374" s="33">
        <v>55.951999999999998</v>
      </c>
      <c r="O374" s="33">
        <v>44.2</v>
      </c>
      <c r="P374" s="33">
        <v>30.111999999999998</v>
      </c>
      <c r="Q374" s="33">
        <v>38.856999999999999</v>
      </c>
      <c r="R374" s="33">
        <v>94.033000000000001</v>
      </c>
      <c r="S374" s="33">
        <v>74.897999999999996</v>
      </c>
      <c r="T374" s="33">
        <v>75.132999999999996</v>
      </c>
      <c r="U374" s="33">
        <v>93.472999999999999</v>
      </c>
      <c r="V374" s="33">
        <v>88.447999999999993</v>
      </c>
    </row>
    <row r="375" spans="1:22" x14ac:dyDescent="0.25">
      <c r="A375" s="33" t="str">
        <f t="shared" si="71"/>
        <v>CAPL US EquityBS_GOODWILL</v>
      </c>
      <c r="B375" s="33" t="s">
        <v>21</v>
      </c>
      <c r="C375" s="33" t="s">
        <v>279</v>
      </c>
      <c r="D375" s="33" t="s">
        <v>280</v>
      </c>
      <c r="E375" s="33">
        <v>0</v>
      </c>
      <c r="F375" s="33">
        <v>0</v>
      </c>
      <c r="G375" s="33">
        <v>0</v>
      </c>
      <c r="H375" s="33">
        <v>0</v>
      </c>
      <c r="I375" s="33">
        <v>0</v>
      </c>
      <c r="J375" s="33">
        <v>0</v>
      </c>
      <c r="K375" s="33">
        <v>0</v>
      </c>
      <c r="L375" s="33">
        <v>0</v>
      </c>
      <c r="M375" s="33">
        <v>0</v>
      </c>
      <c r="N375" s="33">
        <v>2.7730000000000001</v>
      </c>
      <c r="O375" s="33">
        <v>4.4870000000000001</v>
      </c>
      <c r="P375" s="33">
        <v>5.6360000000000001</v>
      </c>
      <c r="Q375" s="33">
        <v>9.3239999999999998</v>
      </c>
      <c r="R375" s="33">
        <v>40.328000000000003</v>
      </c>
      <c r="S375" s="33">
        <v>80.820999999999998</v>
      </c>
      <c r="T375" s="33">
        <v>89.108999999999995</v>
      </c>
      <c r="U375" s="33">
        <v>89.108999999999995</v>
      </c>
      <c r="V375" s="33">
        <v>88.763999999999996</v>
      </c>
    </row>
    <row r="376" spans="1:22" x14ac:dyDescent="0.25">
      <c r="A376" s="33" t="str">
        <f t="shared" si="71"/>
        <v>CAPL US EquityNET_INCOME</v>
      </c>
      <c r="B376" s="33" t="s">
        <v>21</v>
      </c>
      <c r="C376" s="33" t="s">
        <v>305</v>
      </c>
      <c r="D376" s="33" t="s">
        <v>273</v>
      </c>
      <c r="E376" s="33">
        <v>0</v>
      </c>
      <c r="F376" s="33">
        <v>0</v>
      </c>
      <c r="G376" s="33">
        <v>0</v>
      </c>
      <c r="H376" s="33">
        <v>0</v>
      </c>
      <c r="I376" s="33">
        <v>0</v>
      </c>
      <c r="J376" s="33">
        <v>0</v>
      </c>
      <c r="K376" s="33">
        <v>24.861999999999998</v>
      </c>
      <c r="L376" s="33">
        <v>3.3279999999999998</v>
      </c>
      <c r="M376" s="33">
        <v>6.0780000000000003</v>
      </c>
      <c r="N376" s="33">
        <v>-2.9830000000000001</v>
      </c>
      <c r="O376" s="33">
        <v>9.5950000000000006</v>
      </c>
      <c r="P376" s="33">
        <v>1.758</v>
      </c>
      <c r="Q376" s="33">
        <v>18.07</v>
      </c>
      <c r="R376" s="33">
        <v>-6.1619999999999999</v>
      </c>
      <c r="S376" s="33">
        <v>11.441000000000001</v>
      </c>
      <c r="T376" s="33">
        <v>10.704000000000001</v>
      </c>
      <c r="U376" s="33">
        <v>23.158000000000001</v>
      </c>
      <c r="V376" s="33">
        <v>5.2510000000000003</v>
      </c>
    </row>
    <row r="377" spans="1:22" x14ac:dyDescent="0.25">
      <c r="A377" s="33" t="str">
        <f t="shared" ref="A377" si="76">B377&amp;D377</f>
        <v>CAPL US EquityIS_INT_INC</v>
      </c>
      <c r="B377" s="33" t="s">
        <v>21</v>
      </c>
      <c r="C377" s="33" t="s">
        <v>301</v>
      </c>
      <c r="D377" s="33" t="s">
        <v>302</v>
      </c>
      <c r="E377" s="33">
        <v>0</v>
      </c>
      <c r="F377" s="33">
        <v>0</v>
      </c>
      <c r="G377" s="33">
        <v>0</v>
      </c>
      <c r="H377" s="33">
        <v>0</v>
      </c>
      <c r="I377" s="33">
        <v>0</v>
      </c>
      <c r="J377" s="33">
        <v>0</v>
      </c>
      <c r="K377" s="33">
        <v>0</v>
      </c>
      <c r="L377" s="33">
        <v>0</v>
      </c>
      <c r="M377" s="33">
        <v>0</v>
      </c>
      <c r="N377" s="33">
        <v>0</v>
      </c>
      <c r="O377" s="33">
        <v>0</v>
      </c>
      <c r="P377" s="33">
        <v>0</v>
      </c>
      <c r="Q377" s="33">
        <v>0</v>
      </c>
      <c r="R377" s="33">
        <v>0</v>
      </c>
      <c r="S377" s="33">
        <v>0</v>
      </c>
      <c r="T377" s="33">
        <v>0</v>
      </c>
      <c r="U377" s="33">
        <v>0</v>
      </c>
      <c r="V377" s="33">
        <v>0</v>
      </c>
    </row>
    <row r="378" spans="1:22" x14ac:dyDescent="0.25">
      <c r="A378" s="33" t="str">
        <f t="shared" si="71"/>
        <v>CAPL US EquityCapital Employed</v>
      </c>
      <c r="B378" s="33" t="s">
        <v>21</v>
      </c>
      <c r="C378" s="33" t="s">
        <v>277</v>
      </c>
      <c r="D378" s="33" t="s">
        <v>277</v>
      </c>
      <c r="E378" s="33">
        <f t="shared" ref="E378:V378" si="77">E369-E374-E375+E367+E370</f>
        <v>0</v>
      </c>
      <c r="F378" s="33">
        <f t="shared" si="77"/>
        <v>0</v>
      </c>
      <c r="G378" s="33">
        <f t="shared" si="77"/>
        <v>0</v>
      </c>
      <c r="H378" s="33">
        <f t="shared" si="77"/>
        <v>0</v>
      </c>
      <c r="I378" s="33">
        <f t="shared" si="77"/>
        <v>0</v>
      </c>
      <c r="J378" s="33">
        <f t="shared" si="77"/>
        <v>0</v>
      </c>
      <c r="K378" s="33">
        <f t="shared" si="77"/>
        <v>0</v>
      </c>
      <c r="L378" s="33">
        <f t="shared" si="77"/>
        <v>0</v>
      </c>
      <c r="M378" s="33">
        <f t="shared" si="77"/>
        <v>0</v>
      </c>
      <c r="N378" s="33">
        <f t="shared" si="77"/>
        <v>217.55300000000003</v>
      </c>
      <c r="O378" s="33">
        <f t="shared" si="77"/>
        <v>233.99199999999999</v>
      </c>
      <c r="P378" s="33">
        <f t="shared" si="77"/>
        <v>282.24899999999997</v>
      </c>
      <c r="Q378" s="33">
        <f t="shared" si="77"/>
        <v>346.00799999999998</v>
      </c>
      <c r="R378" s="33">
        <f t="shared" si="77"/>
        <v>499.36799999999994</v>
      </c>
      <c r="S378" s="33">
        <f t="shared" si="77"/>
        <v>713.33299999999986</v>
      </c>
      <c r="T378" s="33">
        <f t="shared" si="77"/>
        <v>769.84699999999998</v>
      </c>
      <c r="U378" s="33">
        <f t="shared" si="77"/>
        <v>767.57</v>
      </c>
      <c r="V378" s="33">
        <f t="shared" si="77"/>
        <v>692.00600000000009</v>
      </c>
    </row>
    <row r="379" spans="1:22" x14ac:dyDescent="0.25">
      <c r="A379" s="33" t="str">
        <f t="shared" si="71"/>
        <v>CAPL US EquityNPAT + IS after tax</v>
      </c>
      <c r="B379" s="33" t="s">
        <v>21</v>
      </c>
      <c r="C379" s="33" t="s">
        <v>291</v>
      </c>
      <c r="D379" s="33" t="s">
        <v>291</v>
      </c>
      <c r="E379" s="33">
        <f>E376+((1-E373)*(E371-E377))</f>
        <v>0</v>
      </c>
      <c r="F379" s="33">
        <f t="shared" ref="F379:V379" si="78">F376+((1-F373)*(F371-F377))</f>
        <v>0</v>
      </c>
      <c r="G379" s="33">
        <f t="shared" si="78"/>
        <v>0</v>
      </c>
      <c r="H379" s="33">
        <f t="shared" si="78"/>
        <v>0</v>
      </c>
      <c r="I379" s="33">
        <f t="shared" si="78"/>
        <v>0</v>
      </c>
      <c r="J379" s="33">
        <f t="shared" si="78"/>
        <v>0</v>
      </c>
      <c r="K379" s="33">
        <f t="shared" si="78"/>
        <v>24.861999999999998</v>
      </c>
      <c r="L379" s="33">
        <f t="shared" si="78"/>
        <v>3.3279999999999998</v>
      </c>
      <c r="M379" s="33">
        <f t="shared" si="78"/>
        <v>6.0780000000000003</v>
      </c>
      <c r="N379" s="33">
        <f t="shared" si="78"/>
        <v>-2.9830000000000001</v>
      </c>
      <c r="O379" s="33">
        <f t="shared" si="78"/>
        <v>9.5950000000000006</v>
      </c>
      <c r="P379" s="33">
        <f t="shared" si="78"/>
        <v>15.053000000000001</v>
      </c>
      <c r="Q379" s="33">
        <f t="shared" si="78"/>
        <v>27.2883</v>
      </c>
      <c r="R379" s="33">
        <f t="shared" si="78"/>
        <v>4.6481500000000002</v>
      </c>
      <c r="S379" s="33">
        <f t="shared" si="78"/>
        <v>23.461449999999999</v>
      </c>
      <c r="T379" s="33">
        <f t="shared" si="78"/>
        <v>25.496050000000004</v>
      </c>
      <c r="U379" s="33">
        <f t="shared" si="78"/>
        <v>41.305350000000004</v>
      </c>
      <c r="V379" s="33">
        <f t="shared" si="78"/>
        <v>31.219880000000003</v>
      </c>
    </row>
    <row r="380" spans="1:22" x14ac:dyDescent="0.25">
      <c r="A380" s="33" t="str">
        <f t="shared" si="71"/>
        <v>SRLP US EquityPRETAX_INC</v>
      </c>
      <c r="B380" s="33" t="s">
        <v>22</v>
      </c>
      <c r="C380" s="33" t="s">
        <v>295</v>
      </c>
      <c r="D380" s="33" t="s">
        <v>290</v>
      </c>
      <c r="E380" s="33">
        <v>0</v>
      </c>
      <c r="F380" s="33">
        <v>0</v>
      </c>
      <c r="G380" s="33">
        <v>0</v>
      </c>
      <c r="H380" s="33">
        <v>0</v>
      </c>
      <c r="I380" s="33">
        <v>0</v>
      </c>
      <c r="J380" s="33">
        <v>23.315999999999999</v>
      </c>
      <c r="K380" s="33">
        <v>-11.113</v>
      </c>
      <c r="L380" s="33">
        <v>30.305</v>
      </c>
      <c r="M380" s="33">
        <v>31.587</v>
      </c>
      <c r="N380" s="33">
        <v>26.009</v>
      </c>
      <c r="O380" s="33">
        <v>46.207999999999998</v>
      </c>
      <c r="P380" s="33">
        <v>-15.627000000000001</v>
      </c>
      <c r="Q380" s="33">
        <v>-25.579000000000001</v>
      </c>
      <c r="R380" s="33">
        <v>128.32300000000001</v>
      </c>
      <c r="S380" s="33">
        <v>80.164000000000001</v>
      </c>
      <c r="T380" s="33">
        <v>12.274000000000001</v>
      </c>
      <c r="U380" s="33">
        <v>33.319000000000003</v>
      </c>
      <c r="V380" s="33">
        <v>84.850999999999999</v>
      </c>
    </row>
    <row r="381" spans="1:22" x14ac:dyDescent="0.25">
      <c r="A381" s="33" t="str">
        <f t="shared" si="71"/>
        <v>SRLP US EquityIS_EBIT</v>
      </c>
      <c r="B381" s="33" t="s">
        <v>22</v>
      </c>
      <c r="C381" s="33" t="s">
        <v>296</v>
      </c>
      <c r="D381" s="33" t="s">
        <v>289</v>
      </c>
      <c r="E381" s="33">
        <v>0</v>
      </c>
      <c r="F381" s="33">
        <v>0</v>
      </c>
      <c r="G381" s="33">
        <v>0</v>
      </c>
      <c r="H381" s="33">
        <v>0</v>
      </c>
      <c r="I381" s="33">
        <v>0</v>
      </c>
      <c r="J381" s="33">
        <v>0</v>
      </c>
      <c r="K381" s="33">
        <v>0</v>
      </c>
      <c r="L381" s="33">
        <v>0</v>
      </c>
      <c r="M381" s="33">
        <v>0</v>
      </c>
      <c r="N381" s="33">
        <v>0</v>
      </c>
      <c r="O381" s="33">
        <v>59.863999999999997</v>
      </c>
      <c r="P381" s="33">
        <v>8.968</v>
      </c>
      <c r="Q381" s="33">
        <v>4.1630000000000003</v>
      </c>
      <c r="R381" s="33">
        <v>157.69300000000001</v>
      </c>
      <c r="S381" s="33">
        <v>106.777</v>
      </c>
      <c r="T381" s="33">
        <v>39.533000000000001</v>
      </c>
      <c r="U381" s="33">
        <v>64.216999999999999</v>
      </c>
      <c r="V381" s="33">
        <v>122.91200000000001</v>
      </c>
    </row>
    <row r="382" spans="1:22" x14ac:dyDescent="0.25">
      <c r="A382" s="33" t="str">
        <f t="shared" si="71"/>
        <v>SRLP US EquityBS_ST_DEBT</v>
      </c>
      <c r="B382" s="33" t="s">
        <v>22</v>
      </c>
      <c r="C382" s="33" t="s">
        <v>297</v>
      </c>
      <c r="D382" s="33" t="s">
        <v>285</v>
      </c>
      <c r="E382" s="33">
        <v>0</v>
      </c>
      <c r="F382" s="33">
        <v>0</v>
      </c>
      <c r="G382" s="33">
        <v>0</v>
      </c>
      <c r="H382" s="33">
        <v>0</v>
      </c>
      <c r="I382" s="33">
        <v>0</v>
      </c>
      <c r="J382" s="33">
        <v>0</v>
      </c>
      <c r="K382" s="33">
        <v>0</v>
      </c>
      <c r="L382" s="33">
        <v>0</v>
      </c>
      <c r="M382" s="33">
        <v>0</v>
      </c>
      <c r="N382" s="33">
        <v>0</v>
      </c>
      <c r="O382" s="33">
        <v>0</v>
      </c>
      <c r="P382" s="33">
        <v>0</v>
      </c>
      <c r="Q382" s="33">
        <v>0</v>
      </c>
      <c r="R382" s="33">
        <v>0</v>
      </c>
      <c r="S382" s="33">
        <v>0</v>
      </c>
      <c r="T382" s="33">
        <v>0</v>
      </c>
      <c r="U382" s="33">
        <v>0</v>
      </c>
      <c r="V382" s="33">
        <v>0</v>
      </c>
    </row>
    <row r="383" spans="1:22" x14ac:dyDescent="0.25">
      <c r="A383" s="33" t="str">
        <f t="shared" si="71"/>
        <v>SRLP US EquityIS_FINANCE_COST</v>
      </c>
      <c r="B383" s="33" t="s">
        <v>22</v>
      </c>
      <c r="C383" s="33" t="s">
        <v>303</v>
      </c>
      <c r="D383" s="33" t="s">
        <v>284</v>
      </c>
      <c r="E383" s="33">
        <v>0</v>
      </c>
      <c r="F383" s="33">
        <v>0</v>
      </c>
      <c r="G383" s="33">
        <v>0</v>
      </c>
      <c r="H383" s="33">
        <v>0</v>
      </c>
      <c r="I383" s="33">
        <v>0</v>
      </c>
      <c r="J383" s="33">
        <v>0</v>
      </c>
      <c r="K383" s="33">
        <v>0</v>
      </c>
      <c r="L383" s="33">
        <v>0</v>
      </c>
      <c r="M383" s="33">
        <v>0</v>
      </c>
      <c r="N383" s="33">
        <v>0</v>
      </c>
      <c r="O383" s="33">
        <v>0</v>
      </c>
      <c r="P383" s="33">
        <v>0</v>
      </c>
      <c r="Q383" s="33">
        <v>0</v>
      </c>
      <c r="R383" s="33">
        <v>0</v>
      </c>
      <c r="S383" s="33">
        <v>0</v>
      </c>
      <c r="T383" s="33">
        <v>0</v>
      </c>
      <c r="U383" s="33">
        <v>0</v>
      </c>
      <c r="V383" s="33">
        <v>0</v>
      </c>
    </row>
    <row r="384" spans="1:22" x14ac:dyDescent="0.25">
      <c r="A384" s="33" t="str">
        <f t="shared" si="71"/>
        <v>SRLP US EquityBS_TOT_ASSET</v>
      </c>
      <c r="B384" s="33" t="s">
        <v>22</v>
      </c>
      <c r="C384" s="33" t="s">
        <v>278</v>
      </c>
      <c r="D384" s="33" t="s">
        <v>276</v>
      </c>
      <c r="E384" s="33">
        <v>0</v>
      </c>
      <c r="F384" s="33">
        <v>0</v>
      </c>
      <c r="G384" s="33">
        <v>0</v>
      </c>
      <c r="H384" s="33">
        <v>0</v>
      </c>
      <c r="I384" s="33">
        <v>0</v>
      </c>
      <c r="J384" s="33">
        <v>0</v>
      </c>
      <c r="K384" s="33">
        <v>0</v>
      </c>
      <c r="L384" s="33">
        <v>0</v>
      </c>
      <c r="M384" s="33">
        <v>843.51700000000005</v>
      </c>
      <c r="N384" s="33">
        <v>867.995</v>
      </c>
      <c r="O384" s="33">
        <v>970.05</v>
      </c>
      <c r="P384" s="33">
        <v>1054.2470000000001</v>
      </c>
      <c r="Q384" s="33">
        <v>1090.241</v>
      </c>
      <c r="R384" s="33">
        <v>1339.84</v>
      </c>
      <c r="S384" s="33">
        <v>1000.332</v>
      </c>
      <c r="T384" s="33">
        <v>1012.474</v>
      </c>
      <c r="U384" s="33">
        <v>1362.9849999999999</v>
      </c>
      <c r="V384" s="33">
        <v>1245.24</v>
      </c>
    </row>
    <row r="385" spans="1:22" x14ac:dyDescent="0.25">
      <c r="A385" s="33" t="str">
        <f t="shared" si="71"/>
        <v>SRLP US EquityBS_ST_PORTION_OF_LT_DEBT</v>
      </c>
      <c r="B385" s="33" t="s">
        <v>22</v>
      </c>
      <c r="C385" s="33" t="s">
        <v>298</v>
      </c>
      <c r="D385" s="33" t="s">
        <v>286</v>
      </c>
      <c r="E385" s="33">
        <v>0</v>
      </c>
      <c r="F385" s="33">
        <v>0</v>
      </c>
      <c r="G385" s="33">
        <v>0</v>
      </c>
      <c r="H385" s="33">
        <v>0</v>
      </c>
      <c r="I385" s="33">
        <v>0</v>
      </c>
      <c r="J385" s="33">
        <v>0</v>
      </c>
      <c r="K385" s="33">
        <v>0</v>
      </c>
      <c r="L385" s="33">
        <v>0</v>
      </c>
      <c r="M385" s="33">
        <v>324.47800000000001</v>
      </c>
      <c r="N385" s="33">
        <v>141.065</v>
      </c>
      <c r="O385" s="33">
        <v>236.08799999999999</v>
      </c>
      <c r="P385" s="33">
        <v>317.89499999999998</v>
      </c>
      <c r="Q385" s="33">
        <v>170.185</v>
      </c>
      <c r="R385" s="33">
        <v>398.52699999999999</v>
      </c>
      <c r="S385" s="33">
        <v>333.71300000000002</v>
      </c>
      <c r="T385" s="33">
        <v>154.96100000000001</v>
      </c>
      <c r="U385" s="33">
        <v>282.089</v>
      </c>
      <c r="V385" s="33">
        <v>161.36199999999999</v>
      </c>
    </row>
    <row r="386" spans="1:22" x14ac:dyDescent="0.25">
      <c r="A386" s="33" t="str">
        <f t="shared" si="71"/>
        <v>SRLP US EquityIS_INT_EXPENSE</v>
      </c>
      <c r="B386" s="33" t="s">
        <v>22</v>
      </c>
      <c r="C386" s="33" t="s">
        <v>299</v>
      </c>
      <c r="D386" s="33" t="s">
        <v>274</v>
      </c>
      <c r="E386" s="33">
        <v>0</v>
      </c>
      <c r="F386" s="33">
        <v>0</v>
      </c>
      <c r="G386" s="33">
        <v>0</v>
      </c>
      <c r="H386" s="33">
        <v>0</v>
      </c>
      <c r="I386" s="33">
        <v>0</v>
      </c>
      <c r="J386" s="33">
        <v>26.373000000000001</v>
      </c>
      <c r="K386" s="33">
        <v>24.879000000000001</v>
      </c>
      <c r="L386" s="33">
        <v>24.12</v>
      </c>
      <c r="M386" s="33">
        <v>20.809000000000001</v>
      </c>
      <c r="N386" s="33">
        <v>21.896999999999998</v>
      </c>
      <c r="O386" s="33">
        <v>24.048999999999999</v>
      </c>
      <c r="P386" s="33">
        <v>23.96</v>
      </c>
      <c r="Q386" s="33">
        <v>30.914000000000001</v>
      </c>
      <c r="R386" s="33">
        <v>29.651</v>
      </c>
      <c r="S386" s="33">
        <v>27.367000000000001</v>
      </c>
      <c r="T386" s="33">
        <v>27.533000000000001</v>
      </c>
      <c r="U386" s="33">
        <v>31.344999999999999</v>
      </c>
      <c r="V386" s="33">
        <v>38.930999999999997</v>
      </c>
    </row>
    <row r="387" spans="1:22" x14ac:dyDescent="0.25">
      <c r="A387" s="33" t="str">
        <f t="shared" si="71"/>
        <v>SRLP US EquityIS_INT_EXPENSES</v>
      </c>
      <c r="B387" s="33" t="s">
        <v>22</v>
      </c>
      <c r="C387" s="33" t="s">
        <v>304</v>
      </c>
      <c r="D387" s="33" t="s">
        <v>292</v>
      </c>
      <c r="E387" s="33">
        <v>0</v>
      </c>
      <c r="F387" s="33">
        <v>0</v>
      </c>
      <c r="G387" s="33">
        <v>0</v>
      </c>
      <c r="H387" s="33">
        <v>0</v>
      </c>
      <c r="I387" s="33">
        <v>0</v>
      </c>
      <c r="J387" s="33">
        <v>0</v>
      </c>
      <c r="K387" s="33">
        <v>0</v>
      </c>
      <c r="L387" s="33">
        <v>0</v>
      </c>
      <c r="M387" s="33">
        <v>0</v>
      </c>
      <c r="N387" s="33">
        <v>0</v>
      </c>
      <c r="O387" s="33">
        <v>0</v>
      </c>
      <c r="P387" s="33">
        <v>0</v>
      </c>
      <c r="Q387" s="33">
        <v>0</v>
      </c>
      <c r="R387" s="33">
        <v>0</v>
      </c>
      <c r="S387" s="33">
        <v>0</v>
      </c>
      <c r="T387" s="33">
        <v>0</v>
      </c>
      <c r="U387" s="33">
        <v>0</v>
      </c>
      <c r="V387" s="33">
        <v>0</v>
      </c>
    </row>
    <row r="388" spans="1:22" x14ac:dyDescent="0.25">
      <c r="A388" s="33" t="str">
        <f t="shared" si="71"/>
        <v>SRLP US EquityIS_STATUTORY_TAX_RATE</v>
      </c>
      <c r="B388" s="33" t="s">
        <v>22</v>
      </c>
      <c r="C388" s="33" t="s">
        <v>300</v>
      </c>
      <c r="D388" s="33" t="s">
        <v>287</v>
      </c>
      <c r="E388" s="33">
        <v>0</v>
      </c>
      <c r="F388" s="33">
        <v>0</v>
      </c>
      <c r="G388" s="33">
        <v>0</v>
      </c>
      <c r="H388" s="33">
        <v>0</v>
      </c>
      <c r="I388" s="33">
        <v>0</v>
      </c>
      <c r="J388" s="33">
        <v>0</v>
      </c>
      <c r="K388" s="33">
        <v>0</v>
      </c>
      <c r="L388" s="33">
        <v>0</v>
      </c>
      <c r="M388" s="33">
        <v>0</v>
      </c>
      <c r="N388" s="33">
        <v>0</v>
      </c>
      <c r="O388" s="33">
        <v>0</v>
      </c>
      <c r="P388" s="33">
        <v>0.35</v>
      </c>
      <c r="Q388" s="33">
        <v>0.35</v>
      </c>
      <c r="R388" s="33">
        <v>0.35</v>
      </c>
      <c r="S388" s="33">
        <v>0</v>
      </c>
      <c r="T388" s="33">
        <v>0</v>
      </c>
      <c r="U388" s="33">
        <v>0</v>
      </c>
      <c r="V388" s="33">
        <v>0.21</v>
      </c>
    </row>
    <row r="389" spans="1:22" x14ac:dyDescent="0.25">
      <c r="A389" s="33" t="str">
        <f t="shared" si="71"/>
        <v>SRLP US EquityBS_CUR_LIAB</v>
      </c>
      <c r="B389" s="33" t="s">
        <v>22</v>
      </c>
      <c r="C389" s="33" t="s">
        <v>269</v>
      </c>
      <c r="D389" s="33" t="s">
        <v>275</v>
      </c>
      <c r="E389" s="33">
        <v>0</v>
      </c>
      <c r="F389" s="33">
        <v>0</v>
      </c>
      <c r="G389" s="33">
        <v>0</v>
      </c>
      <c r="H389" s="33">
        <v>0</v>
      </c>
      <c r="I389" s="33">
        <v>0</v>
      </c>
      <c r="J389" s="33">
        <v>0</v>
      </c>
      <c r="K389" s="33">
        <v>0</v>
      </c>
      <c r="L389" s="33">
        <v>0</v>
      </c>
      <c r="M389" s="33">
        <v>612.46400000000006</v>
      </c>
      <c r="N389" s="33">
        <v>390.20499999999998</v>
      </c>
      <c r="O389" s="33">
        <v>461.35</v>
      </c>
      <c r="P389" s="33">
        <v>613.57299999999998</v>
      </c>
      <c r="Q389" s="33">
        <v>582.29200000000003</v>
      </c>
      <c r="R389" s="33">
        <v>765.46799999999996</v>
      </c>
      <c r="S389" s="33">
        <v>524.13900000000001</v>
      </c>
      <c r="T389" s="33">
        <v>451.19900000000001</v>
      </c>
      <c r="U389" s="33">
        <v>704.22299999999996</v>
      </c>
      <c r="V389" s="33">
        <v>523.15499999999997</v>
      </c>
    </row>
    <row r="390" spans="1:22" x14ac:dyDescent="0.25">
      <c r="A390" s="33" t="str">
        <f t="shared" si="71"/>
        <v>SRLP US EquityBS_GOODWILL</v>
      </c>
      <c r="B390" s="33" t="s">
        <v>22</v>
      </c>
      <c r="C390" s="33" t="s">
        <v>279</v>
      </c>
      <c r="D390" s="33" t="s">
        <v>280</v>
      </c>
      <c r="E390" s="33">
        <v>0</v>
      </c>
      <c r="F390" s="33">
        <v>0</v>
      </c>
      <c r="G390" s="33">
        <v>0</v>
      </c>
      <c r="H390" s="33">
        <v>0</v>
      </c>
      <c r="I390" s="33">
        <v>0</v>
      </c>
      <c r="J390" s="33">
        <v>0</v>
      </c>
      <c r="K390" s="33">
        <v>0</v>
      </c>
      <c r="L390" s="33">
        <v>0</v>
      </c>
      <c r="M390" s="33">
        <v>38.406999999999996</v>
      </c>
      <c r="N390" s="33">
        <v>38.406999999999996</v>
      </c>
      <c r="O390" s="33">
        <v>38.406999999999996</v>
      </c>
      <c r="P390" s="33">
        <v>50.893999999999998</v>
      </c>
      <c r="Q390" s="33">
        <v>49.045000000000002</v>
      </c>
      <c r="R390" s="33">
        <v>63.287999999999997</v>
      </c>
      <c r="S390" s="33">
        <v>63.287999999999997</v>
      </c>
      <c r="T390" s="33">
        <v>70.55</v>
      </c>
      <c r="U390" s="33">
        <v>115.03700000000001</v>
      </c>
      <c r="V390" s="33">
        <v>115.03700000000001</v>
      </c>
    </row>
    <row r="391" spans="1:22" x14ac:dyDescent="0.25">
      <c r="A391" s="33" t="str">
        <f t="shared" si="71"/>
        <v>SRLP US EquityNET_INCOME</v>
      </c>
      <c r="B391" s="33" t="s">
        <v>22</v>
      </c>
      <c r="C391" s="33" t="s">
        <v>305</v>
      </c>
      <c r="D391" s="33" t="s">
        <v>273</v>
      </c>
      <c r="E391" s="33">
        <v>0</v>
      </c>
      <c r="F391" s="33">
        <v>0</v>
      </c>
      <c r="G391" s="33">
        <v>0</v>
      </c>
      <c r="H391" s="33">
        <v>0</v>
      </c>
      <c r="I391" s="33">
        <v>0</v>
      </c>
      <c r="J391" s="33">
        <v>13.741</v>
      </c>
      <c r="K391" s="33">
        <v>-7.0960000000000001</v>
      </c>
      <c r="L391" s="33">
        <v>21.472000000000001</v>
      </c>
      <c r="M391" s="33">
        <v>19.744</v>
      </c>
      <c r="N391" s="33">
        <v>15.721</v>
      </c>
      <c r="O391" s="33">
        <v>29.571999999999999</v>
      </c>
      <c r="P391" s="33">
        <v>-12.831</v>
      </c>
      <c r="Q391" s="33">
        <v>-29.838000000000001</v>
      </c>
      <c r="R391" s="33">
        <v>122.81399999999999</v>
      </c>
      <c r="S391" s="33">
        <v>78.347999999999999</v>
      </c>
      <c r="T391" s="33">
        <v>10.166</v>
      </c>
      <c r="U391" s="33">
        <v>29.497</v>
      </c>
      <c r="V391" s="33">
        <v>79.819000000000003</v>
      </c>
    </row>
    <row r="392" spans="1:22" x14ac:dyDescent="0.25">
      <c r="A392" s="33" t="str">
        <f t="shared" ref="A392" si="79">B392&amp;D392</f>
        <v>SRLP US EquityIS_INT_INC</v>
      </c>
      <c r="B392" s="33" t="s">
        <v>22</v>
      </c>
      <c r="C392" s="33" t="s">
        <v>301</v>
      </c>
      <c r="D392" s="33" t="s">
        <v>302</v>
      </c>
      <c r="E392" s="33">
        <v>0</v>
      </c>
      <c r="F392" s="33">
        <v>0</v>
      </c>
      <c r="G392" s="33">
        <v>0</v>
      </c>
      <c r="H392" s="33">
        <v>0</v>
      </c>
      <c r="I392" s="33">
        <v>0</v>
      </c>
      <c r="J392" s="33">
        <v>1.83</v>
      </c>
      <c r="K392" s="33">
        <v>1.603</v>
      </c>
      <c r="L392" s="33">
        <v>1.181</v>
      </c>
      <c r="M392" s="33">
        <v>0.38300000000000001</v>
      </c>
      <c r="N392" s="33">
        <v>0.503</v>
      </c>
      <c r="O392" s="33">
        <v>0.755</v>
      </c>
      <c r="P392" s="33">
        <v>0.53400000000000003</v>
      </c>
      <c r="Q392" s="33">
        <v>0.60399999999999998</v>
      </c>
      <c r="R392" s="33">
        <v>0.56899999999999995</v>
      </c>
      <c r="S392" s="33">
        <v>0.45600000000000002</v>
      </c>
      <c r="T392" s="33">
        <v>0.38800000000000001</v>
      </c>
      <c r="U392" s="33">
        <v>0.33900000000000002</v>
      </c>
      <c r="V392" s="33">
        <v>0.57699999999999996</v>
      </c>
    </row>
    <row r="393" spans="1:22" x14ac:dyDescent="0.25">
      <c r="A393" s="33" t="str">
        <f t="shared" si="71"/>
        <v>SRLP US EquityCapital Employed</v>
      </c>
      <c r="B393" s="33" t="s">
        <v>22</v>
      </c>
      <c r="C393" s="33" t="s">
        <v>277</v>
      </c>
      <c r="D393" s="33" t="s">
        <v>277</v>
      </c>
      <c r="E393" s="33">
        <f t="shared" ref="E393:V393" si="80">E384-E389-E390+E382+E385</f>
        <v>0</v>
      </c>
      <c r="F393" s="33">
        <f t="shared" si="80"/>
        <v>0</v>
      </c>
      <c r="G393" s="33">
        <f t="shared" si="80"/>
        <v>0</v>
      </c>
      <c r="H393" s="33">
        <f t="shared" si="80"/>
        <v>0</v>
      </c>
      <c r="I393" s="33">
        <f t="shared" si="80"/>
        <v>0</v>
      </c>
      <c r="J393" s="33">
        <f t="shared" si="80"/>
        <v>0</v>
      </c>
      <c r="K393" s="33">
        <f t="shared" si="80"/>
        <v>0</v>
      </c>
      <c r="L393" s="33">
        <f t="shared" si="80"/>
        <v>0</v>
      </c>
      <c r="M393" s="33">
        <f t="shared" si="80"/>
        <v>517.12400000000002</v>
      </c>
      <c r="N393" s="33">
        <f t="shared" si="80"/>
        <v>580.44800000000009</v>
      </c>
      <c r="O393" s="33">
        <f t="shared" si="80"/>
        <v>706.38099999999997</v>
      </c>
      <c r="P393" s="33">
        <f t="shared" si="80"/>
        <v>707.67500000000007</v>
      </c>
      <c r="Q393" s="33">
        <f t="shared" si="80"/>
        <v>629.08899999999994</v>
      </c>
      <c r="R393" s="33">
        <f t="shared" si="80"/>
        <v>909.61099999999988</v>
      </c>
      <c r="S393" s="33">
        <f t="shared" si="80"/>
        <v>746.61799999999994</v>
      </c>
      <c r="T393" s="33">
        <f t="shared" si="80"/>
        <v>645.68600000000015</v>
      </c>
      <c r="U393" s="33">
        <f t="shared" si="80"/>
        <v>825.81399999999985</v>
      </c>
      <c r="V393" s="33">
        <f t="shared" si="80"/>
        <v>768.41</v>
      </c>
    </row>
    <row r="394" spans="1:22" x14ac:dyDescent="0.25">
      <c r="A394" s="33" t="str">
        <f t="shared" si="71"/>
        <v>SRLP US EquityNPAT + IS after tax</v>
      </c>
      <c r="B394" s="33" t="s">
        <v>22</v>
      </c>
      <c r="C394" s="33" t="s">
        <v>291</v>
      </c>
      <c r="D394" s="33" t="s">
        <v>291</v>
      </c>
      <c r="E394" s="33">
        <f>E391+((1-E388)*(E386-E392))</f>
        <v>0</v>
      </c>
      <c r="F394" s="33">
        <f t="shared" ref="F394:V394" si="81">F391+((1-F388)*(F386-F392))</f>
        <v>0</v>
      </c>
      <c r="G394" s="33">
        <f t="shared" si="81"/>
        <v>0</v>
      </c>
      <c r="H394" s="33">
        <f t="shared" si="81"/>
        <v>0</v>
      </c>
      <c r="I394" s="33">
        <f t="shared" si="81"/>
        <v>0</v>
      </c>
      <c r="J394" s="33">
        <f t="shared" si="81"/>
        <v>38.283999999999999</v>
      </c>
      <c r="K394" s="33">
        <f t="shared" si="81"/>
        <v>16.18</v>
      </c>
      <c r="L394" s="33">
        <f t="shared" si="81"/>
        <v>44.411000000000001</v>
      </c>
      <c r="M394" s="33">
        <f t="shared" si="81"/>
        <v>40.17</v>
      </c>
      <c r="N394" s="33">
        <f t="shared" si="81"/>
        <v>37.114999999999995</v>
      </c>
      <c r="O394" s="33">
        <f t="shared" si="81"/>
        <v>52.866</v>
      </c>
      <c r="P394" s="33">
        <f t="shared" si="81"/>
        <v>2.3959000000000028</v>
      </c>
      <c r="Q394" s="33">
        <f t="shared" si="81"/>
        <v>-10.136499999999998</v>
      </c>
      <c r="R394" s="33">
        <f t="shared" si="81"/>
        <v>141.71729999999999</v>
      </c>
      <c r="S394" s="33">
        <f t="shared" si="81"/>
        <v>105.259</v>
      </c>
      <c r="T394" s="33">
        <f t="shared" si="81"/>
        <v>37.311</v>
      </c>
      <c r="U394" s="33">
        <f t="shared" si="81"/>
        <v>60.503</v>
      </c>
      <c r="V394" s="33">
        <f t="shared" si="81"/>
        <v>110.11866000000001</v>
      </c>
    </row>
    <row r="395" spans="1:22" x14ac:dyDescent="0.25">
      <c r="A395" s="33" t="str">
        <f t="shared" si="71"/>
        <v>ES FP EquityPRETAX_INC</v>
      </c>
      <c r="B395" s="33" t="s">
        <v>127</v>
      </c>
      <c r="C395" s="33" t="s">
        <v>295</v>
      </c>
      <c r="D395" s="33" t="s">
        <v>290</v>
      </c>
      <c r="E395" s="33">
        <v>265.5</v>
      </c>
      <c r="F395" s="33">
        <v>-56.6</v>
      </c>
      <c r="G395" s="33">
        <v>105.2</v>
      </c>
      <c r="H395" s="33">
        <v>271.10000000000002</v>
      </c>
      <c r="I395" s="33">
        <v>563.20000000000005</v>
      </c>
      <c r="J395" s="33">
        <v>335.3</v>
      </c>
      <c r="K395" s="33">
        <v>543.9</v>
      </c>
      <c r="L395" s="33">
        <v>-56.7</v>
      </c>
      <c r="M395" s="33">
        <v>125.5</v>
      </c>
      <c r="N395" s="33">
        <v>215.4</v>
      </c>
      <c r="O395" s="33">
        <v>63.8</v>
      </c>
      <c r="P395" s="33">
        <v>131.6</v>
      </c>
      <c r="Q395" s="33">
        <v>-168.4</v>
      </c>
      <c r="R395" s="33">
        <v>-575.1</v>
      </c>
      <c r="S395" s="33">
        <v>145.30000000000001</v>
      </c>
      <c r="T395" s="33">
        <v>394.6</v>
      </c>
      <c r="U395" s="33">
        <v>223.8</v>
      </c>
      <c r="V395" s="33">
        <v>-157.19999999999999</v>
      </c>
    </row>
    <row r="396" spans="1:22" x14ac:dyDescent="0.25">
      <c r="A396" s="33" t="str">
        <f t="shared" si="71"/>
        <v>ES FP EquityIS_EBIT</v>
      </c>
      <c r="B396" s="33" t="s">
        <v>127</v>
      </c>
      <c r="C396" s="33" t="s">
        <v>296</v>
      </c>
      <c r="D396" s="33" t="s">
        <v>289</v>
      </c>
      <c r="E396" s="33">
        <v>0</v>
      </c>
      <c r="F396" s="33">
        <v>0</v>
      </c>
      <c r="G396" s="33">
        <v>0</v>
      </c>
      <c r="H396" s="33">
        <v>0</v>
      </c>
      <c r="I396" s="33">
        <v>0</v>
      </c>
      <c r="J396" s="33">
        <v>0</v>
      </c>
      <c r="K396" s="33">
        <v>0</v>
      </c>
      <c r="L396" s="33">
        <v>0</v>
      </c>
      <c r="M396" s="33">
        <v>96.6</v>
      </c>
      <c r="N396" s="33">
        <v>238.7</v>
      </c>
      <c r="O396" s="33">
        <v>56.4</v>
      </c>
      <c r="P396" s="33">
        <v>123</v>
      </c>
      <c r="Q396" s="33">
        <v>-178.8</v>
      </c>
      <c r="R396" s="33">
        <v>-580.9</v>
      </c>
      <c r="S396" s="33">
        <v>137.6</v>
      </c>
      <c r="T396" s="33">
        <v>385.2</v>
      </c>
      <c r="U396" s="33">
        <v>210.5</v>
      </c>
      <c r="V396" s="33">
        <v>-169.1</v>
      </c>
    </row>
    <row r="397" spans="1:22" x14ac:dyDescent="0.25">
      <c r="A397" s="33" t="str">
        <f t="shared" si="71"/>
        <v>ES FP EquityBS_ST_DEBT</v>
      </c>
      <c r="B397" s="33" t="s">
        <v>127</v>
      </c>
      <c r="C397" s="33" t="s">
        <v>297</v>
      </c>
      <c r="D397" s="33" t="s">
        <v>285</v>
      </c>
      <c r="E397" s="33">
        <v>0</v>
      </c>
      <c r="F397" s="33">
        <v>0</v>
      </c>
      <c r="G397" s="33">
        <v>0</v>
      </c>
      <c r="H397" s="33">
        <v>0</v>
      </c>
      <c r="I397" s="33">
        <v>0</v>
      </c>
      <c r="J397" s="33">
        <v>0</v>
      </c>
      <c r="K397" s="33">
        <v>0</v>
      </c>
      <c r="L397" s="33">
        <v>0</v>
      </c>
      <c r="M397" s="33">
        <v>123.8</v>
      </c>
      <c r="N397" s="33">
        <v>36.4</v>
      </c>
      <c r="O397" s="33">
        <v>94.5</v>
      </c>
      <c r="P397" s="33">
        <v>62.2</v>
      </c>
      <c r="Q397" s="33">
        <v>321.39999999999998</v>
      </c>
      <c r="R397" s="33">
        <v>295.10000000000002</v>
      </c>
      <c r="S397" s="33">
        <v>20.3</v>
      </c>
      <c r="T397" s="33">
        <v>20.6</v>
      </c>
      <c r="U397" s="33">
        <v>24.1</v>
      </c>
      <c r="V397" s="33">
        <v>20.399999999999999</v>
      </c>
    </row>
    <row r="398" spans="1:22" x14ac:dyDescent="0.25">
      <c r="A398" s="33" t="str">
        <f t="shared" si="71"/>
        <v>ES FP EquityIS_FINANCE_COST</v>
      </c>
      <c r="B398" s="33" t="s">
        <v>127</v>
      </c>
      <c r="C398" s="33" t="s">
        <v>303</v>
      </c>
      <c r="D398" s="33" t="s">
        <v>284</v>
      </c>
      <c r="E398" s="33">
        <v>0</v>
      </c>
      <c r="F398" s="33">
        <v>0</v>
      </c>
      <c r="G398" s="33">
        <v>0</v>
      </c>
      <c r="H398" s="33">
        <v>0</v>
      </c>
      <c r="I398" s="33">
        <v>0</v>
      </c>
      <c r="J398" s="33">
        <v>0</v>
      </c>
      <c r="K398" s="33">
        <v>0</v>
      </c>
      <c r="L398" s="33">
        <v>0</v>
      </c>
      <c r="M398" s="33">
        <v>207.1</v>
      </c>
      <c r="N398" s="33">
        <v>280.39999999999998</v>
      </c>
      <c r="O398" s="33">
        <v>1.1000000000000001</v>
      </c>
      <c r="P398" s="33">
        <v>1</v>
      </c>
      <c r="Q398" s="33">
        <v>0</v>
      </c>
      <c r="R398" s="33">
        <v>9.5</v>
      </c>
      <c r="S398" s="33">
        <v>8.1</v>
      </c>
      <c r="T398" s="33">
        <v>0.4</v>
      </c>
      <c r="U398" s="33">
        <v>1.3</v>
      </c>
      <c r="V398" s="33">
        <v>2.2999999999999998</v>
      </c>
    </row>
    <row r="399" spans="1:22" x14ac:dyDescent="0.25">
      <c r="A399" s="33" t="str">
        <f t="shared" si="71"/>
        <v>ES FP EquityBS_TOT_ASSET</v>
      </c>
      <c r="B399" s="33" t="s">
        <v>127</v>
      </c>
      <c r="C399" s="33" t="s">
        <v>278</v>
      </c>
      <c r="D399" s="33" t="s">
        <v>276</v>
      </c>
      <c r="E399" s="33">
        <v>2000.3</v>
      </c>
      <c r="F399" s="33">
        <v>1918</v>
      </c>
      <c r="G399" s="33">
        <v>1955</v>
      </c>
      <c r="H399" s="33">
        <v>2815.8998999999999</v>
      </c>
      <c r="I399" s="33">
        <v>3551.2</v>
      </c>
      <c r="J399" s="33">
        <v>3373.8998999999999</v>
      </c>
      <c r="K399" s="33">
        <v>3739.5</v>
      </c>
      <c r="L399" s="33">
        <v>3290.1</v>
      </c>
      <c r="M399" s="33">
        <v>3415.7</v>
      </c>
      <c r="N399" s="33">
        <v>3704.2</v>
      </c>
      <c r="O399" s="33">
        <v>3922.1</v>
      </c>
      <c r="P399" s="33">
        <v>4042.9</v>
      </c>
      <c r="Q399" s="33">
        <v>3952.8</v>
      </c>
      <c r="R399" s="33">
        <v>3386</v>
      </c>
      <c r="S399" s="33">
        <v>2823.1</v>
      </c>
      <c r="T399" s="33">
        <v>3467</v>
      </c>
      <c r="U399" s="33">
        <v>3629.8</v>
      </c>
      <c r="V399" s="33">
        <v>3599.8</v>
      </c>
    </row>
    <row r="400" spans="1:22" x14ac:dyDescent="0.25">
      <c r="A400" s="33" t="str">
        <f t="shared" si="71"/>
        <v>ES FP EquityBS_ST_PORTION_OF_LT_DEBT</v>
      </c>
      <c r="B400" s="33" t="s">
        <v>127</v>
      </c>
      <c r="C400" s="33" t="s">
        <v>298</v>
      </c>
      <c r="D400" s="33" t="s">
        <v>286</v>
      </c>
      <c r="E400" s="33">
        <v>0</v>
      </c>
      <c r="F400" s="33">
        <v>0</v>
      </c>
      <c r="G400" s="33">
        <v>0</v>
      </c>
      <c r="H400" s="33">
        <v>0</v>
      </c>
      <c r="I400" s="33">
        <v>0</v>
      </c>
      <c r="J400" s="33">
        <v>0</v>
      </c>
      <c r="K400" s="33">
        <v>0</v>
      </c>
      <c r="L400" s="33">
        <v>0</v>
      </c>
      <c r="M400" s="33">
        <v>3.8</v>
      </c>
      <c r="N400" s="33">
        <v>1</v>
      </c>
      <c r="O400" s="33">
        <v>4.4000000000000004</v>
      </c>
      <c r="P400" s="33">
        <v>3.8</v>
      </c>
      <c r="Q400" s="33">
        <v>3.3</v>
      </c>
      <c r="R400" s="33">
        <v>4.5999999999999996</v>
      </c>
      <c r="S400" s="33">
        <v>4.5999999999999996</v>
      </c>
      <c r="T400" s="33">
        <v>5.7</v>
      </c>
      <c r="U400" s="33">
        <v>5.3</v>
      </c>
      <c r="V400" s="33">
        <v>5.2</v>
      </c>
    </row>
    <row r="401" spans="1:22" x14ac:dyDescent="0.25">
      <c r="A401" s="33" t="str">
        <f t="shared" si="71"/>
        <v>ES FP EquityIS_INT_EXPENSE</v>
      </c>
      <c r="B401" s="33" t="s">
        <v>127</v>
      </c>
      <c r="C401" s="33" t="s">
        <v>299</v>
      </c>
      <c r="D401" s="33" t="s">
        <v>274</v>
      </c>
      <c r="E401" s="33">
        <v>7.8</v>
      </c>
      <c r="F401" s="33">
        <v>7.8</v>
      </c>
      <c r="G401" s="33">
        <v>7.8</v>
      </c>
      <c r="H401" s="33">
        <v>8.9</v>
      </c>
      <c r="I401" s="33">
        <v>5.7</v>
      </c>
      <c r="J401" s="33">
        <v>3.3</v>
      </c>
      <c r="K401" s="33">
        <v>9.9</v>
      </c>
      <c r="L401" s="33">
        <v>1.8</v>
      </c>
      <c r="M401" s="33">
        <v>1.7</v>
      </c>
      <c r="N401" s="33">
        <v>2.5</v>
      </c>
      <c r="O401" s="33">
        <v>4.5999999999999996</v>
      </c>
      <c r="P401" s="33">
        <v>3.8</v>
      </c>
      <c r="Q401" s="33">
        <v>4.5</v>
      </c>
      <c r="R401" s="33">
        <v>4.5999999999999996</v>
      </c>
      <c r="S401" s="33">
        <v>4.0999999999999996</v>
      </c>
      <c r="T401" s="33">
        <v>4.7</v>
      </c>
      <c r="U401" s="33">
        <v>2.9</v>
      </c>
      <c r="V401" s="33">
        <v>2.6</v>
      </c>
    </row>
    <row r="402" spans="1:22" x14ac:dyDescent="0.25">
      <c r="A402" s="33" t="str">
        <f t="shared" si="71"/>
        <v>ES FP EquityIS_INT_EXPENSES</v>
      </c>
      <c r="B402" s="33" t="s">
        <v>127</v>
      </c>
      <c r="C402" s="33" t="s">
        <v>304</v>
      </c>
      <c r="D402" s="33" t="s">
        <v>292</v>
      </c>
      <c r="E402" s="33">
        <v>0</v>
      </c>
      <c r="F402" s="33">
        <v>0</v>
      </c>
      <c r="G402" s="33">
        <v>0</v>
      </c>
      <c r="H402" s="33">
        <v>0</v>
      </c>
      <c r="I402" s="33">
        <v>0</v>
      </c>
      <c r="J402" s="33">
        <v>0</v>
      </c>
      <c r="K402" s="33">
        <v>0</v>
      </c>
      <c r="L402" s="33">
        <v>0</v>
      </c>
      <c r="M402" s="33">
        <v>0</v>
      </c>
      <c r="N402" s="33">
        <v>0</v>
      </c>
      <c r="O402" s="33">
        <v>0</v>
      </c>
      <c r="P402" s="33">
        <v>0</v>
      </c>
      <c r="Q402" s="33">
        <v>0</v>
      </c>
      <c r="R402" s="33">
        <v>0</v>
      </c>
      <c r="S402" s="33">
        <v>0</v>
      </c>
      <c r="T402" s="33">
        <v>0</v>
      </c>
      <c r="U402" s="33">
        <v>0</v>
      </c>
      <c r="V402" s="33">
        <v>0</v>
      </c>
    </row>
    <row r="403" spans="1:22" x14ac:dyDescent="0.25">
      <c r="A403" s="33" t="str">
        <f t="shared" si="71"/>
        <v>ES FP EquityIS_STATUTORY_TAX_RATE</v>
      </c>
      <c r="B403" s="33" t="s">
        <v>127</v>
      </c>
      <c r="C403" s="33" t="s">
        <v>300</v>
      </c>
      <c r="D403" s="33" t="s">
        <v>287</v>
      </c>
      <c r="E403" s="33">
        <v>0</v>
      </c>
      <c r="F403" s="33">
        <v>0</v>
      </c>
      <c r="G403" s="33">
        <v>0</v>
      </c>
      <c r="H403" s="33">
        <v>0</v>
      </c>
      <c r="I403" s="33">
        <v>0</v>
      </c>
      <c r="J403" s="33">
        <v>0</v>
      </c>
      <c r="K403" s="33">
        <v>0</v>
      </c>
      <c r="L403" s="33">
        <v>0</v>
      </c>
      <c r="M403" s="33">
        <v>0.34429999999999999</v>
      </c>
      <c r="N403" s="33">
        <v>0.34429999999999999</v>
      </c>
      <c r="O403" s="33">
        <v>0.36099999999999999</v>
      </c>
      <c r="P403" s="33">
        <v>0.36099999999999999</v>
      </c>
      <c r="Q403" s="33">
        <v>0.38</v>
      </c>
      <c r="R403" s="33">
        <v>0.38</v>
      </c>
      <c r="S403" s="33">
        <v>0.38</v>
      </c>
      <c r="T403" s="33">
        <v>0.34429999999999999</v>
      </c>
      <c r="U403" s="33">
        <v>0.34429999999999999</v>
      </c>
      <c r="V403" s="33">
        <v>0.34429999999999999</v>
      </c>
    </row>
    <row r="404" spans="1:22" x14ac:dyDescent="0.25">
      <c r="A404" s="33" t="str">
        <f t="shared" si="71"/>
        <v>ES FP EquityBS_CUR_LIAB</v>
      </c>
      <c r="B404" s="33" t="s">
        <v>127</v>
      </c>
      <c r="C404" s="33" t="s">
        <v>269</v>
      </c>
      <c r="D404" s="33" t="s">
        <v>275</v>
      </c>
      <c r="E404" s="33">
        <v>1108.8</v>
      </c>
      <c r="F404" s="33">
        <v>1181.2</v>
      </c>
      <c r="G404" s="33">
        <v>1100.0999999999999</v>
      </c>
      <c r="H404" s="33">
        <v>920.5</v>
      </c>
      <c r="I404" s="33">
        <v>1331.6</v>
      </c>
      <c r="J404" s="33">
        <v>995.1</v>
      </c>
      <c r="K404" s="33">
        <v>1145.5999999999999</v>
      </c>
      <c r="L404" s="33">
        <v>951.9</v>
      </c>
      <c r="M404" s="33">
        <v>1023.6</v>
      </c>
      <c r="N404" s="33">
        <v>1225.8</v>
      </c>
      <c r="O404" s="33">
        <v>1665.5</v>
      </c>
      <c r="P404" s="33">
        <v>1461.4</v>
      </c>
      <c r="Q404" s="33">
        <v>1543.5</v>
      </c>
      <c r="R404" s="33">
        <v>1277.2</v>
      </c>
      <c r="S404" s="33">
        <v>833.9</v>
      </c>
      <c r="T404" s="33">
        <v>1207.0999999999999</v>
      </c>
      <c r="U404" s="33">
        <v>1303.5999999999999</v>
      </c>
      <c r="V404" s="33">
        <v>1421.9</v>
      </c>
    </row>
    <row r="405" spans="1:22" x14ac:dyDescent="0.25">
      <c r="A405" s="33" t="str">
        <f t="shared" si="71"/>
        <v>ES FP EquityBS_GOODWILL</v>
      </c>
      <c r="B405" s="33" t="s">
        <v>127</v>
      </c>
      <c r="C405" s="33" t="s">
        <v>279</v>
      </c>
      <c r="D405" s="33" t="s">
        <v>280</v>
      </c>
      <c r="E405" s="33">
        <v>0</v>
      </c>
      <c r="F405" s="33">
        <v>0</v>
      </c>
      <c r="G405" s="33">
        <v>0</v>
      </c>
      <c r="H405" s="33">
        <v>0</v>
      </c>
      <c r="I405" s="33">
        <v>0</v>
      </c>
      <c r="J405" s="33">
        <v>0</v>
      </c>
      <c r="K405" s="33">
        <v>0</v>
      </c>
      <c r="L405" s="33">
        <v>0</v>
      </c>
      <c r="M405" s="33">
        <v>0</v>
      </c>
      <c r="N405" s="33">
        <v>0</v>
      </c>
      <c r="O405" s="33">
        <v>0</v>
      </c>
      <c r="P405" s="33">
        <v>0</v>
      </c>
      <c r="Q405" s="33">
        <v>0</v>
      </c>
      <c r="R405" s="33">
        <v>0</v>
      </c>
      <c r="S405" s="33">
        <v>0</v>
      </c>
      <c r="T405" s="33">
        <v>0</v>
      </c>
      <c r="U405" s="33">
        <v>0</v>
      </c>
      <c r="V405" s="33">
        <v>0</v>
      </c>
    </row>
    <row r="406" spans="1:22" x14ac:dyDescent="0.25">
      <c r="A406" s="33" t="str">
        <f t="shared" si="71"/>
        <v>ES FP EquityNET_INCOME</v>
      </c>
      <c r="B406" s="33" t="s">
        <v>127</v>
      </c>
      <c r="C406" s="33" t="s">
        <v>305</v>
      </c>
      <c r="D406" s="33" t="s">
        <v>273</v>
      </c>
      <c r="E406" s="33">
        <v>161.6</v>
      </c>
      <c r="F406" s="33">
        <v>-32.9</v>
      </c>
      <c r="G406" s="33">
        <v>65.400000000000006</v>
      </c>
      <c r="H406" s="33">
        <v>178.9</v>
      </c>
      <c r="I406" s="33">
        <v>370.5</v>
      </c>
      <c r="J406" s="33">
        <v>231.7</v>
      </c>
      <c r="K406" s="33">
        <v>398.8</v>
      </c>
      <c r="L406" s="33">
        <v>-39.799999999999997</v>
      </c>
      <c r="M406" s="33">
        <v>89.7</v>
      </c>
      <c r="N406" s="33">
        <v>147.6</v>
      </c>
      <c r="O406" s="33">
        <v>46.4</v>
      </c>
      <c r="P406" s="33">
        <v>80.3</v>
      </c>
      <c r="Q406" s="33">
        <v>-109.5</v>
      </c>
      <c r="R406" s="33">
        <v>-442.2</v>
      </c>
      <c r="S406" s="33">
        <v>99.7</v>
      </c>
      <c r="T406" s="33">
        <v>276.39999999999998</v>
      </c>
      <c r="U406" s="33">
        <v>158.5</v>
      </c>
      <c r="V406" s="33">
        <v>-126.7</v>
      </c>
    </row>
    <row r="407" spans="1:22" x14ac:dyDescent="0.25">
      <c r="A407" s="33" t="str">
        <f t="shared" ref="A407" si="82">B407&amp;D407</f>
        <v>ES FP EquityIS_INT_INC</v>
      </c>
      <c r="B407" s="33" t="s">
        <v>127</v>
      </c>
      <c r="C407" s="33" t="s">
        <v>301</v>
      </c>
      <c r="D407" s="33" t="s">
        <v>302</v>
      </c>
      <c r="E407" s="33">
        <v>0</v>
      </c>
      <c r="F407" s="33">
        <v>0</v>
      </c>
      <c r="G407" s="33">
        <v>0</v>
      </c>
      <c r="H407" s="33">
        <v>14.7</v>
      </c>
      <c r="I407" s="33">
        <v>16.8</v>
      </c>
      <c r="J407" s="33">
        <v>2.4</v>
      </c>
      <c r="K407" s="33">
        <v>8.1</v>
      </c>
      <c r="L407" s="33">
        <v>7.1</v>
      </c>
      <c r="M407" s="33">
        <v>2.5</v>
      </c>
      <c r="N407" s="33">
        <v>0.6</v>
      </c>
      <c r="O407" s="33">
        <v>0.5</v>
      </c>
      <c r="P407" s="33">
        <v>0.2</v>
      </c>
      <c r="Q407" s="33">
        <v>0</v>
      </c>
      <c r="R407" s="33">
        <v>0</v>
      </c>
      <c r="S407" s="33">
        <v>0</v>
      </c>
      <c r="T407" s="33">
        <v>0</v>
      </c>
      <c r="U407" s="33">
        <v>0</v>
      </c>
      <c r="V407" s="33">
        <v>0</v>
      </c>
    </row>
    <row r="408" spans="1:22" x14ac:dyDescent="0.25">
      <c r="A408" s="33" t="str">
        <f t="shared" si="71"/>
        <v>ES FP EquityCapital Employed</v>
      </c>
      <c r="B408" s="33" t="s">
        <v>127</v>
      </c>
      <c r="C408" s="33" t="s">
        <v>277</v>
      </c>
      <c r="D408" s="33" t="s">
        <v>277</v>
      </c>
      <c r="E408" s="33">
        <f t="shared" ref="E408:V408" si="83">E399-E404-E405+E397+E400</f>
        <v>891.5</v>
      </c>
      <c r="F408" s="33">
        <f t="shared" si="83"/>
        <v>736.8</v>
      </c>
      <c r="G408" s="33">
        <f t="shared" si="83"/>
        <v>854.90000000000009</v>
      </c>
      <c r="H408" s="33">
        <f t="shared" si="83"/>
        <v>1895.3998999999999</v>
      </c>
      <c r="I408" s="33">
        <f t="shared" si="83"/>
        <v>2219.6</v>
      </c>
      <c r="J408" s="33">
        <f t="shared" si="83"/>
        <v>2378.7999</v>
      </c>
      <c r="K408" s="33">
        <f t="shared" si="83"/>
        <v>2593.9</v>
      </c>
      <c r="L408" s="33">
        <f t="shared" si="83"/>
        <v>2338.1999999999998</v>
      </c>
      <c r="M408" s="33">
        <f t="shared" si="83"/>
        <v>2519.7000000000003</v>
      </c>
      <c r="N408" s="33">
        <f t="shared" si="83"/>
        <v>2515.7999999999997</v>
      </c>
      <c r="O408" s="33">
        <f t="shared" si="83"/>
        <v>2355.5</v>
      </c>
      <c r="P408" s="33">
        <f t="shared" si="83"/>
        <v>2647.5</v>
      </c>
      <c r="Q408" s="33">
        <f t="shared" si="83"/>
        <v>2734.0000000000005</v>
      </c>
      <c r="R408" s="33">
        <f t="shared" si="83"/>
        <v>2408.5</v>
      </c>
      <c r="S408" s="33">
        <f t="shared" si="83"/>
        <v>2014.0999999999997</v>
      </c>
      <c r="T408" s="33">
        <f t="shared" si="83"/>
        <v>2286.1999999999998</v>
      </c>
      <c r="U408" s="33">
        <f t="shared" si="83"/>
        <v>2355.6000000000004</v>
      </c>
      <c r="V408" s="33">
        <f t="shared" si="83"/>
        <v>2203.5</v>
      </c>
    </row>
    <row r="409" spans="1:22" x14ac:dyDescent="0.25">
      <c r="A409" s="33" t="str">
        <f t="shared" si="71"/>
        <v>ES FP EquityNPAT + IS after tax</v>
      </c>
      <c r="B409" s="33" t="s">
        <v>127</v>
      </c>
      <c r="C409" s="33" t="s">
        <v>291</v>
      </c>
      <c r="D409" s="33" t="s">
        <v>291</v>
      </c>
      <c r="E409" s="33">
        <f>E406+((1-E403)*(E401-E407))</f>
        <v>169.4</v>
      </c>
      <c r="F409" s="33">
        <f t="shared" ref="F409:V409" si="84">F406+((1-F403)*(F401-F407))</f>
        <v>-25.099999999999998</v>
      </c>
      <c r="G409" s="33">
        <f t="shared" si="84"/>
        <v>73.2</v>
      </c>
      <c r="H409" s="33">
        <f t="shared" si="84"/>
        <v>173.1</v>
      </c>
      <c r="I409" s="33">
        <f t="shared" si="84"/>
        <v>359.4</v>
      </c>
      <c r="J409" s="33">
        <f t="shared" si="84"/>
        <v>232.6</v>
      </c>
      <c r="K409" s="33">
        <f t="shared" si="84"/>
        <v>400.6</v>
      </c>
      <c r="L409" s="33">
        <f t="shared" si="84"/>
        <v>-45.099999999999994</v>
      </c>
      <c r="M409" s="33">
        <f t="shared" si="84"/>
        <v>89.175440000000009</v>
      </c>
      <c r="N409" s="33">
        <f t="shared" si="84"/>
        <v>148.84583000000001</v>
      </c>
      <c r="O409" s="33">
        <f t="shared" si="84"/>
        <v>49.0199</v>
      </c>
      <c r="P409" s="33">
        <f t="shared" si="84"/>
        <v>82.600399999999993</v>
      </c>
      <c r="Q409" s="33">
        <f t="shared" si="84"/>
        <v>-106.71</v>
      </c>
      <c r="R409" s="33">
        <f t="shared" si="84"/>
        <v>-439.34800000000001</v>
      </c>
      <c r="S409" s="33">
        <f t="shared" si="84"/>
        <v>102.242</v>
      </c>
      <c r="T409" s="33">
        <f t="shared" si="84"/>
        <v>279.48178999999999</v>
      </c>
      <c r="U409" s="33">
        <f t="shared" si="84"/>
        <v>160.40153000000001</v>
      </c>
      <c r="V409" s="33">
        <f t="shared" si="84"/>
        <v>-124.99518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138E0-F53A-4F9C-9741-876244950BB7}">
  <sheetPr>
    <tabColor rgb="FF002060"/>
  </sheetPr>
  <dimension ref="A1:M861"/>
  <sheetViews>
    <sheetView tabSelected="1" workbookViewId="0">
      <pane xSplit="2" ySplit="4" topLeftCell="C845" activePane="bottomRight" state="frozen"/>
      <selection pane="topRight" activeCell="C1" sqref="C1"/>
      <selection pane="bottomLeft" activeCell="A5" sqref="A5"/>
      <selection pane="bottomRight" activeCell="E855" sqref="E855"/>
    </sheetView>
  </sheetViews>
  <sheetFormatPr defaultColWidth="9.140625" defaultRowHeight="15" x14ac:dyDescent="0.25"/>
  <cols>
    <col min="1" max="1" width="14.140625" style="33" bestFit="1" customWidth="1"/>
    <col min="2" max="2" width="32.140625" style="33" bestFit="1" customWidth="1"/>
    <col min="3" max="3" width="27.5703125" style="33" bestFit="1" customWidth="1"/>
    <col min="4" max="5" width="10" style="33" bestFit="1" customWidth="1"/>
    <col min="6" max="7" width="9.5703125" style="33" bestFit="1" customWidth="1"/>
    <col min="8" max="13" width="10" style="33" bestFit="1" customWidth="1"/>
    <col min="14" max="14" width="9.5703125" style="33" bestFit="1" customWidth="1"/>
    <col min="15" max="16384" width="9.140625" style="33"/>
  </cols>
  <sheetData>
    <row r="1" spans="1:13" x14ac:dyDescent="0.25">
      <c r="A1" s="33" t="s">
        <v>270</v>
      </c>
      <c r="B1" s="33">
        <v>2009</v>
      </c>
    </row>
    <row r="2" spans="1:13" x14ac:dyDescent="0.25">
      <c r="A2" s="33" t="s">
        <v>271</v>
      </c>
    </row>
    <row r="4" spans="1:13" x14ac:dyDescent="0.25">
      <c r="C4" s="33" t="s">
        <v>272</v>
      </c>
      <c r="D4" s="43">
        <v>2010</v>
      </c>
      <c r="E4" s="43">
        <v>2011</v>
      </c>
      <c r="F4" s="43">
        <v>2012</v>
      </c>
      <c r="G4" s="43">
        <v>2013</v>
      </c>
      <c r="H4" s="43">
        <v>2014</v>
      </c>
      <c r="I4" s="43">
        <v>2015</v>
      </c>
      <c r="J4" s="43">
        <v>2016</v>
      </c>
      <c r="K4" s="43">
        <v>2017</v>
      </c>
      <c r="L4" s="43">
        <v>2018</v>
      </c>
      <c r="M4" s="43">
        <v>2019</v>
      </c>
    </row>
    <row r="5" spans="1:13" x14ac:dyDescent="0.25">
      <c r="A5" s="33" t="s">
        <v>310</v>
      </c>
      <c r="B5" s="33" t="s">
        <v>295</v>
      </c>
      <c r="C5" s="33" t="s">
        <v>290</v>
      </c>
      <c r="D5" s="33">
        <v>6096</v>
      </c>
      <c r="E5" s="33">
        <v>8038</v>
      </c>
      <c r="F5" s="33">
        <v>8514</v>
      </c>
      <c r="G5" s="33">
        <v>8862</v>
      </c>
      <c r="H5" s="33">
        <v>9865</v>
      </c>
      <c r="I5" s="33">
        <v>10740</v>
      </c>
      <c r="J5" s="33">
        <v>11416</v>
      </c>
      <c r="K5" s="33">
        <v>10644</v>
      </c>
      <c r="L5" s="33">
        <v>11515</v>
      </c>
      <c r="M5" s="33">
        <v>11731</v>
      </c>
    </row>
    <row r="6" spans="1:13" x14ac:dyDescent="0.25">
      <c r="B6" s="33" t="s">
        <v>296</v>
      </c>
      <c r="C6" s="33" t="s">
        <v>289</v>
      </c>
      <c r="D6" s="33">
        <v>0</v>
      </c>
      <c r="E6" s="33">
        <v>0</v>
      </c>
      <c r="F6" s="33">
        <v>0</v>
      </c>
      <c r="G6" s="33">
        <v>0</v>
      </c>
      <c r="H6" s="33">
        <v>0</v>
      </c>
      <c r="I6" s="33">
        <v>0</v>
      </c>
      <c r="J6" s="33">
        <v>0</v>
      </c>
      <c r="K6" s="33">
        <v>0</v>
      </c>
      <c r="L6" s="33">
        <v>0</v>
      </c>
      <c r="M6" s="33">
        <v>0</v>
      </c>
    </row>
    <row r="7" spans="1:13" x14ac:dyDescent="0.25">
      <c r="B7" s="33" t="s">
        <v>297</v>
      </c>
      <c r="C7" s="33" t="s">
        <v>285</v>
      </c>
      <c r="D7" s="33">
        <v>9235</v>
      </c>
      <c r="E7" s="33">
        <v>8898</v>
      </c>
      <c r="F7" s="33">
        <v>54250</v>
      </c>
      <c r="G7" s="33">
        <v>34403</v>
      </c>
      <c r="H7" s="33">
        <v>39571</v>
      </c>
      <c r="I7" s="33">
        <v>50457</v>
      </c>
      <c r="J7" s="33">
        <v>18731</v>
      </c>
      <c r="K7" s="33">
        <v>37916</v>
      </c>
      <c r="L7" s="33">
        <v>48450</v>
      </c>
      <c r="M7" s="33">
        <v>44403</v>
      </c>
    </row>
    <row r="8" spans="1:13" x14ac:dyDescent="0.25">
      <c r="B8" s="33" t="s">
        <v>311</v>
      </c>
      <c r="C8" s="33" t="s">
        <v>284</v>
      </c>
      <c r="D8" s="33">
        <v>0</v>
      </c>
      <c r="E8" s="33">
        <v>0</v>
      </c>
      <c r="F8" s="33">
        <v>0</v>
      </c>
      <c r="G8" s="33">
        <v>0</v>
      </c>
      <c r="H8" s="33">
        <v>0</v>
      </c>
      <c r="I8" s="33">
        <v>0</v>
      </c>
      <c r="J8" s="33">
        <v>0</v>
      </c>
      <c r="K8" s="33">
        <v>0</v>
      </c>
      <c r="L8" s="33">
        <v>0</v>
      </c>
      <c r="M8" s="33">
        <v>0</v>
      </c>
    </row>
    <row r="9" spans="1:13" x14ac:dyDescent="0.25">
      <c r="B9" s="33" t="s">
        <v>278</v>
      </c>
      <c r="C9" s="33" t="s">
        <v>276</v>
      </c>
      <c r="D9" s="33">
        <v>589587</v>
      </c>
      <c r="E9" s="33">
        <v>618277</v>
      </c>
      <c r="F9" s="33">
        <v>670228</v>
      </c>
      <c r="G9" s="33">
        <v>674965</v>
      </c>
      <c r="H9" s="33">
        <v>696603</v>
      </c>
      <c r="I9" s="33">
        <v>770842</v>
      </c>
      <c r="J9" s="33">
        <v>812156</v>
      </c>
      <c r="K9" s="33">
        <v>839202</v>
      </c>
      <c r="L9" s="33">
        <v>851875</v>
      </c>
      <c r="M9" s="33">
        <v>879592</v>
      </c>
    </row>
    <row r="10" spans="1:13" x14ac:dyDescent="0.25">
      <c r="B10" s="33" t="s">
        <v>298</v>
      </c>
      <c r="C10" s="33" t="s">
        <v>286</v>
      </c>
      <c r="D10" s="33">
        <v>0</v>
      </c>
      <c r="E10" s="33">
        <v>0</v>
      </c>
      <c r="F10" s="33">
        <v>4143</v>
      </c>
      <c r="G10" s="33">
        <v>2762</v>
      </c>
      <c r="H10" s="33">
        <v>2762</v>
      </c>
      <c r="I10" s="33">
        <v>2762</v>
      </c>
      <c r="J10" s="33">
        <v>2762</v>
      </c>
      <c r="K10" s="33">
        <v>2762</v>
      </c>
      <c r="L10" s="33">
        <v>2762</v>
      </c>
      <c r="M10" s="33">
        <v>2762</v>
      </c>
    </row>
    <row r="11" spans="1:13" x14ac:dyDescent="0.25">
      <c r="B11" s="33" t="s">
        <v>299</v>
      </c>
      <c r="C11" s="33" t="s">
        <v>274</v>
      </c>
      <c r="D11" s="33">
        <v>0</v>
      </c>
      <c r="E11" s="33">
        <v>0</v>
      </c>
      <c r="F11" s="33">
        <v>0</v>
      </c>
      <c r="G11" s="33">
        <v>0</v>
      </c>
      <c r="H11" s="33">
        <v>0</v>
      </c>
      <c r="I11" s="33">
        <v>0</v>
      </c>
      <c r="J11" s="33">
        <v>0</v>
      </c>
      <c r="K11" s="33">
        <v>0</v>
      </c>
      <c r="L11" s="33">
        <v>0</v>
      </c>
      <c r="M11" s="33">
        <v>0</v>
      </c>
    </row>
    <row r="12" spans="1:13" x14ac:dyDescent="0.25">
      <c r="B12" s="33" t="s">
        <v>311</v>
      </c>
      <c r="C12" s="33" t="s">
        <v>292</v>
      </c>
      <c r="D12" s="33">
        <v>18800</v>
      </c>
      <c r="E12" s="33">
        <v>22309</v>
      </c>
      <c r="F12" s="33">
        <v>26102</v>
      </c>
      <c r="G12" s="33">
        <v>24371</v>
      </c>
      <c r="H12" s="33">
        <v>20144</v>
      </c>
      <c r="I12" s="33">
        <v>18706</v>
      </c>
      <c r="J12" s="33">
        <v>18028</v>
      </c>
      <c r="K12" s="33">
        <v>16674</v>
      </c>
      <c r="L12" s="33">
        <v>15716</v>
      </c>
      <c r="M12" s="33">
        <v>16066</v>
      </c>
    </row>
    <row r="13" spans="1:13" x14ac:dyDescent="0.25">
      <c r="B13" s="33" t="s">
        <v>300</v>
      </c>
      <c r="C13" s="33" t="s">
        <v>287</v>
      </c>
      <c r="D13" s="33">
        <v>0.3</v>
      </c>
      <c r="E13" s="33">
        <v>0.3</v>
      </c>
      <c r="F13" s="33">
        <v>0.3</v>
      </c>
      <c r="G13" s="33">
        <v>0.3</v>
      </c>
      <c r="H13" s="33">
        <v>0.3</v>
      </c>
      <c r="I13" s="33">
        <v>0.3</v>
      </c>
      <c r="J13" s="33">
        <v>0.3</v>
      </c>
      <c r="K13" s="33">
        <v>0.3</v>
      </c>
      <c r="L13" s="33">
        <v>0.3</v>
      </c>
      <c r="M13" s="33">
        <v>0.3</v>
      </c>
    </row>
    <row r="14" spans="1:13" x14ac:dyDescent="0.25">
      <c r="B14" s="33" t="s">
        <v>269</v>
      </c>
      <c r="C14" s="33" t="s">
        <v>275</v>
      </c>
      <c r="D14" s="33">
        <v>0</v>
      </c>
      <c r="E14" s="33">
        <v>0</v>
      </c>
      <c r="F14" s="33">
        <v>0</v>
      </c>
      <c r="G14" s="33">
        <v>0</v>
      </c>
      <c r="H14" s="33">
        <v>0</v>
      </c>
      <c r="I14" s="33">
        <v>0</v>
      </c>
      <c r="J14" s="33">
        <v>0</v>
      </c>
      <c r="K14" s="33">
        <v>0</v>
      </c>
      <c r="L14" s="33">
        <v>0</v>
      </c>
      <c r="M14" s="33">
        <v>0</v>
      </c>
    </row>
    <row r="15" spans="1:13" x14ac:dyDescent="0.25">
      <c r="B15" s="33" t="s">
        <v>279</v>
      </c>
      <c r="C15" s="33" t="s">
        <v>280</v>
      </c>
      <c r="D15" s="33">
        <v>8597</v>
      </c>
      <c r="E15" s="33">
        <v>8569</v>
      </c>
      <c r="F15" s="33">
        <v>8582</v>
      </c>
      <c r="G15" s="33">
        <v>8797</v>
      </c>
      <c r="H15" s="33">
        <v>8868</v>
      </c>
      <c r="I15" s="33">
        <v>9112</v>
      </c>
      <c r="J15" s="33">
        <v>8809</v>
      </c>
      <c r="K15" s="33">
        <v>8829</v>
      </c>
      <c r="L15" s="33">
        <v>9012</v>
      </c>
      <c r="M15" s="33">
        <v>8890</v>
      </c>
    </row>
    <row r="16" spans="1:13" x14ac:dyDescent="0.25">
      <c r="B16" s="33" t="s">
        <v>311</v>
      </c>
      <c r="C16" s="33" t="s">
        <v>273</v>
      </c>
      <c r="D16" s="33">
        <v>3446</v>
      </c>
      <c r="E16" s="33">
        <v>6346</v>
      </c>
      <c r="F16" s="33">
        <v>6991</v>
      </c>
      <c r="G16" s="33">
        <v>5970</v>
      </c>
      <c r="H16" s="33">
        <v>6816</v>
      </c>
      <c r="I16" s="33">
        <v>7561</v>
      </c>
      <c r="J16" s="33">
        <v>8012</v>
      </c>
      <c r="K16" s="33">
        <v>7445</v>
      </c>
      <c r="L16" s="33">
        <v>7990</v>
      </c>
      <c r="M16" s="33">
        <v>8095</v>
      </c>
    </row>
    <row r="17" spans="1:13" x14ac:dyDescent="0.25">
      <c r="B17" s="33" t="s">
        <v>301</v>
      </c>
      <c r="C17" s="33" t="s">
        <v>302</v>
      </c>
      <c r="D17" s="33">
        <v>28652</v>
      </c>
      <c r="E17" s="33">
        <v>31683</v>
      </c>
      <c r="F17" s="33">
        <v>34796</v>
      </c>
      <c r="G17" s="33">
        <v>33451</v>
      </c>
      <c r="H17" s="33">
        <v>29918</v>
      </c>
      <c r="I17" s="33">
        <v>29213</v>
      </c>
      <c r="J17" s="33">
        <v>29423</v>
      </c>
      <c r="K17" s="33">
        <v>29097</v>
      </c>
      <c r="L17" s="33">
        <v>28660</v>
      </c>
      <c r="M17" s="33">
        <v>30025</v>
      </c>
    </row>
    <row r="18" spans="1:13" x14ac:dyDescent="0.25">
      <c r="B18" s="25" t="s">
        <v>277</v>
      </c>
      <c r="C18" s="25" t="s">
        <v>277</v>
      </c>
      <c r="D18" s="25">
        <f>D9-D14+D10+D7-D15</f>
        <v>590225</v>
      </c>
      <c r="E18" s="25">
        <f t="shared" ref="E18:M18" si="0">E9-E14+E10+E7-E15</f>
        <v>618606</v>
      </c>
      <c r="F18" s="25">
        <f t="shared" si="0"/>
        <v>720039</v>
      </c>
      <c r="G18" s="25">
        <f t="shared" si="0"/>
        <v>703333</v>
      </c>
      <c r="H18" s="25">
        <f t="shared" si="0"/>
        <v>730068</v>
      </c>
      <c r="I18" s="25">
        <f t="shared" si="0"/>
        <v>814949</v>
      </c>
      <c r="J18" s="25">
        <f t="shared" si="0"/>
        <v>824840</v>
      </c>
      <c r="K18" s="25">
        <f t="shared" si="0"/>
        <v>871051</v>
      </c>
      <c r="L18" s="25">
        <f t="shared" si="0"/>
        <v>894075</v>
      </c>
      <c r="M18" s="25">
        <f t="shared" si="0"/>
        <v>917867</v>
      </c>
    </row>
    <row r="19" spans="1:13" x14ac:dyDescent="0.25">
      <c r="B19" s="25" t="s">
        <v>312</v>
      </c>
      <c r="C19" s="25" t="s">
        <v>312</v>
      </c>
      <c r="D19" s="25">
        <f>IF(C18=0,D18,IF(D18=0,0,AVERAGE(C18:D18)))</f>
        <v>590225</v>
      </c>
      <c r="E19" s="25">
        <f t="shared" ref="E19:M19" si="1">IF(D18=0,E18,IF(E18=0,0,AVERAGE(D18:E18)))</f>
        <v>604415.5</v>
      </c>
      <c r="F19" s="25">
        <f t="shared" si="1"/>
        <v>669322.5</v>
      </c>
      <c r="G19" s="25">
        <f t="shared" si="1"/>
        <v>711686</v>
      </c>
      <c r="H19" s="25">
        <f t="shared" si="1"/>
        <v>716700.5</v>
      </c>
      <c r="I19" s="25">
        <f t="shared" si="1"/>
        <v>772508.5</v>
      </c>
      <c r="J19" s="25">
        <f t="shared" si="1"/>
        <v>819894.5</v>
      </c>
      <c r="K19" s="25">
        <f t="shared" si="1"/>
        <v>847945.5</v>
      </c>
      <c r="L19" s="25">
        <f t="shared" si="1"/>
        <v>882563</v>
      </c>
      <c r="M19" s="25">
        <f t="shared" si="1"/>
        <v>905971</v>
      </c>
    </row>
    <row r="20" spans="1:13" x14ac:dyDescent="0.25">
      <c r="B20" s="25" t="s">
        <v>313</v>
      </c>
      <c r="C20" s="25" t="s">
        <v>313</v>
      </c>
      <c r="D20" s="25">
        <f>D16</f>
        <v>3446</v>
      </c>
      <c r="E20" s="25">
        <f t="shared" ref="E20:M20" si="2">E16</f>
        <v>6346</v>
      </c>
      <c r="F20" s="25">
        <f t="shared" si="2"/>
        <v>6991</v>
      </c>
      <c r="G20" s="25">
        <f t="shared" si="2"/>
        <v>5970</v>
      </c>
      <c r="H20" s="25">
        <f t="shared" si="2"/>
        <v>6816</v>
      </c>
      <c r="I20" s="25">
        <f t="shared" si="2"/>
        <v>7561</v>
      </c>
      <c r="J20" s="25">
        <f t="shared" si="2"/>
        <v>8012</v>
      </c>
      <c r="K20" s="25">
        <f t="shared" si="2"/>
        <v>7445</v>
      </c>
      <c r="L20" s="25">
        <f t="shared" si="2"/>
        <v>7990</v>
      </c>
      <c r="M20" s="25">
        <f t="shared" si="2"/>
        <v>8095</v>
      </c>
    </row>
    <row r="21" spans="1:13" x14ac:dyDescent="0.25">
      <c r="B21" s="25" t="s">
        <v>307</v>
      </c>
      <c r="C21" s="25" t="s">
        <v>307</v>
      </c>
      <c r="D21" s="25">
        <f>IFERROR(D20/D19,0)</f>
        <v>5.8384514380109285E-3</v>
      </c>
      <c r="E21" s="25">
        <f t="shared" ref="E21:M21" si="3">IFERROR(E20/E19,0)</f>
        <v>1.0499399833392757E-2</v>
      </c>
      <c r="F21" s="25">
        <f t="shared" si="3"/>
        <v>1.0444890168790083E-2</v>
      </c>
      <c r="G21" s="25">
        <f t="shared" si="3"/>
        <v>8.3885308970529145E-3</v>
      </c>
      <c r="H21" s="25">
        <f t="shared" si="3"/>
        <v>9.5102487022124312E-3</v>
      </c>
      <c r="I21" s="25">
        <f t="shared" si="3"/>
        <v>9.7875945701568334E-3</v>
      </c>
      <c r="J21" s="25">
        <f t="shared" si="3"/>
        <v>9.7719889571158246E-3</v>
      </c>
      <c r="K21" s="25">
        <f t="shared" si="3"/>
        <v>8.7800454156546619E-3</v>
      </c>
      <c r="L21" s="25">
        <f t="shared" si="3"/>
        <v>9.0531780734066578E-3</v>
      </c>
      <c r="M21" s="25">
        <f t="shared" si="3"/>
        <v>8.9351645913610927E-3</v>
      </c>
    </row>
    <row r="22" spans="1:13" x14ac:dyDescent="0.25">
      <c r="A22" s="33" t="s">
        <v>314</v>
      </c>
      <c r="B22" s="33" t="s">
        <v>295</v>
      </c>
      <c r="C22" s="33" t="s">
        <v>290</v>
      </c>
      <c r="D22" s="33">
        <v>4380</v>
      </c>
      <c r="E22" s="33">
        <v>6601</v>
      </c>
      <c r="F22" s="33">
        <v>7672</v>
      </c>
      <c r="G22" s="33">
        <v>7994</v>
      </c>
      <c r="H22" s="33">
        <v>9077</v>
      </c>
      <c r="I22" s="33">
        <v>10308</v>
      </c>
      <c r="J22" s="33">
        <v>10533</v>
      </c>
      <c r="K22" s="33">
        <v>8178</v>
      </c>
      <c r="L22" s="33">
        <v>9233</v>
      </c>
      <c r="M22" s="33">
        <v>9895</v>
      </c>
    </row>
    <row r="23" spans="1:13" x14ac:dyDescent="0.25">
      <c r="B23" s="33" t="s">
        <v>311</v>
      </c>
      <c r="C23" s="33" t="s">
        <v>289</v>
      </c>
      <c r="D23" s="33">
        <v>0</v>
      </c>
      <c r="E23" s="33">
        <v>0</v>
      </c>
      <c r="F23" s="33">
        <v>0</v>
      </c>
      <c r="G23" s="33">
        <v>0</v>
      </c>
      <c r="H23" s="33">
        <v>0</v>
      </c>
      <c r="I23" s="33">
        <v>0</v>
      </c>
      <c r="J23" s="33">
        <v>0</v>
      </c>
      <c r="K23" s="33">
        <v>0</v>
      </c>
      <c r="L23" s="33">
        <v>0</v>
      </c>
      <c r="M23" s="33">
        <v>0</v>
      </c>
    </row>
    <row r="24" spans="1:13" x14ac:dyDescent="0.25">
      <c r="B24" s="33" t="s">
        <v>297</v>
      </c>
      <c r="C24" s="33" t="s">
        <v>285</v>
      </c>
      <c r="D24" s="33">
        <v>19924</v>
      </c>
      <c r="E24" s="33">
        <v>21610</v>
      </c>
      <c r="F24" s="33">
        <v>27535</v>
      </c>
      <c r="G24" s="33">
        <v>30538</v>
      </c>
      <c r="H24" s="33">
        <v>27241</v>
      </c>
      <c r="I24" s="33">
        <v>38193</v>
      </c>
      <c r="J24" s="33">
        <v>38985</v>
      </c>
      <c r="K24" s="33">
        <v>57278</v>
      </c>
      <c r="L24" s="33">
        <v>59292</v>
      </c>
      <c r="M24" s="33">
        <v>72691</v>
      </c>
    </row>
    <row r="25" spans="1:13" x14ac:dyDescent="0.25">
      <c r="B25" s="33" t="s">
        <v>303</v>
      </c>
      <c r="C25" s="33" t="s">
        <v>284</v>
      </c>
      <c r="D25" s="33">
        <v>0</v>
      </c>
      <c r="E25" s="33">
        <v>0</v>
      </c>
      <c r="F25" s="33">
        <v>0</v>
      </c>
      <c r="G25" s="33">
        <v>0</v>
      </c>
      <c r="H25" s="33">
        <v>0</v>
      </c>
      <c r="I25" s="33">
        <v>0</v>
      </c>
      <c r="J25" s="33">
        <v>0</v>
      </c>
      <c r="K25" s="33">
        <v>0</v>
      </c>
      <c r="L25" s="33">
        <v>0</v>
      </c>
      <c r="M25" s="33">
        <v>0</v>
      </c>
    </row>
    <row r="26" spans="1:13" x14ac:dyDescent="0.25">
      <c r="B26" s="33" t="s">
        <v>278</v>
      </c>
      <c r="C26" s="33" t="s">
        <v>276</v>
      </c>
      <c r="D26" s="33">
        <v>476987</v>
      </c>
      <c r="E26" s="33">
        <v>531703</v>
      </c>
      <c r="F26" s="33">
        <v>604213</v>
      </c>
      <c r="G26" s="33">
        <v>642127</v>
      </c>
      <c r="H26" s="33">
        <v>702995</v>
      </c>
      <c r="I26" s="33">
        <v>772092</v>
      </c>
      <c r="J26" s="33">
        <v>889900</v>
      </c>
      <c r="K26" s="33">
        <v>914869</v>
      </c>
      <c r="L26" s="33">
        <v>897326</v>
      </c>
      <c r="M26" s="33">
        <v>942624</v>
      </c>
    </row>
    <row r="27" spans="1:13" x14ac:dyDescent="0.25">
      <c r="B27" s="33" t="s">
        <v>311</v>
      </c>
      <c r="C27" s="33" t="s">
        <v>286</v>
      </c>
      <c r="D27" s="33">
        <v>0</v>
      </c>
      <c r="E27" s="33">
        <v>0</v>
      </c>
      <c r="F27" s="33">
        <v>0</v>
      </c>
      <c r="G27" s="33">
        <v>0</v>
      </c>
      <c r="H27" s="33">
        <v>0</v>
      </c>
      <c r="I27" s="33">
        <v>0</v>
      </c>
      <c r="J27" s="33">
        <v>0</v>
      </c>
      <c r="K27" s="33">
        <v>0</v>
      </c>
      <c r="L27" s="33">
        <v>0</v>
      </c>
      <c r="M27" s="33">
        <v>0</v>
      </c>
    </row>
    <row r="28" spans="1:13" x14ac:dyDescent="0.25">
      <c r="B28" s="33" t="s">
        <v>299</v>
      </c>
      <c r="C28" s="33" t="s">
        <v>274</v>
      </c>
      <c r="D28" s="33">
        <v>0</v>
      </c>
      <c r="E28" s="33">
        <v>0</v>
      </c>
      <c r="F28" s="33">
        <v>0</v>
      </c>
      <c r="G28" s="33">
        <v>0</v>
      </c>
      <c r="H28" s="33">
        <v>0</v>
      </c>
      <c r="I28" s="33">
        <v>0</v>
      </c>
      <c r="J28" s="33">
        <v>0</v>
      </c>
      <c r="K28" s="33">
        <v>0</v>
      </c>
      <c r="L28" s="33">
        <v>0</v>
      </c>
      <c r="M28" s="33">
        <v>0</v>
      </c>
    </row>
    <row r="29" spans="1:13" x14ac:dyDescent="0.25">
      <c r="B29" s="33" t="s">
        <v>304</v>
      </c>
      <c r="C29" s="33" t="s">
        <v>292</v>
      </c>
      <c r="D29" s="33">
        <v>16398</v>
      </c>
      <c r="E29" s="33">
        <v>15739</v>
      </c>
      <c r="F29" s="33">
        <v>18943</v>
      </c>
      <c r="G29" s="33">
        <v>18428</v>
      </c>
      <c r="H29" s="33">
        <v>15869</v>
      </c>
      <c r="I29" s="33">
        <v>15714</v>
      </c>
      <c r="J29" s="33">
        <v>15910</v>
      </c>
      <c r="K29" s="33">
        <v>14856</v>
      </c>
      <c r="L29" s="33">
        <v>14245</v>
      </c>
      <c r="M29" s="33">
        <v>15813</v>
      </c>
    </row>
    <row r="30" spans="1:13" x14ac:dyDescent="0.25">
      <c r="B30" s="33" t="s">
        <v>300</v>
      </c>
      <c r="C30" s="33" t="s">
        <v>287</v>
      </c>
      <c r="D30" s="33">
        <v>0.3</v>
      </c>
      <c r="E30" s="33">
        <v>0.3</v>
      </c>
      <c r="F30" s="33">
        <v>0.3</v>
      </c>
      <c r="G30" s="33">
        <v>0.3</v>
      </c>
      <c r="H30" s="33">
        <v>0.3</v>
      </c>
      <c r="I30" s="33">
        <v>0.3</v>
      </c>
      <c r="J30" s="33">
        <v>0.3</v>
      </c>
      <c r="K30" s="33">
        <v>0.3</v>
      </c>
      <c r="L30" s="33">
        <v>0.3</v>
      </c>
      <c r="M30" s="33">
        <v>0.3</v>
      </c>
    </row>
    <row r="31" spans="1:13" x14ac:dyDescent="0.25">
      <c r="B31" s="33" t="s">
        <v>311</v>
      </c>
      <c r="C31" s="33" t="s">
        <v>275</v>
      </c>
      <c r="D31" s="33">
        <v>0</v>
      </c>
      <c r="E31" s="33">
        <v>0</v>
      </c>
      <c r="F31" s="33">
        <v>0</v>
      </c>
      <c r="G31" s="33">
        <v>0</v>
      </c>
      <c r="H31" s="33">
        <v>0</v>
      </c>
      <c r="I31" s="33">
        <v>0</v>
      </c>
      <c r="J31" s="33">
        <v>0</v>
      </c>
      <c r="K31" s="33">
        <v>0</v>
      </c>
      <c r="L31" s="33">
        <v>0</v>
      </c>
      <c r="M31" s="33">
        <v>0</v>
      </c>
    </row>
    <row r="32" spans="1:13" x14ac:dyDescent="0.25">
      <c r="B32" s="33" t="s">
        <v>279</v>
      </c>
      <c r="C32" s="33" t="s">
        <v>280</v>
      </c>
      <c r="D32" s="33">
        <v>2999</v>
      </c>
      <c r="E32" s="33">
        <v>4086</v>
      </c>
      <c r="F32" s="33">
        <v>4163</v>
      </c>
      <c r="G32" s="33">
        <v>4212</v>
      </c>
      <c r="H32" s="33">
        <v>4499</v>
      </c>
      <c r="I32" s="33">
        <v>4511</v>
      </c>
      <c r="J32" s="33">
        <v>4597</v>
      </c>
      <c r="K32" s="33">
        <v>4729</v>
      </c>
      <c r="L32" s="33">
        <v>4447</v>
      </c>
      <c r="M32" s="33">
        <v>3440</v>
      </c>
    </row>
    <row r="33" spans="1:13" x14ac:dyDescent="0.25">
      <c r="B33" s="33" t="s">
        <v>305</v>
      </c>
      <c r="C33" s="33" t="s">
        <v>273</v>
      </c>
      <c r="D33" s="33">
        <v>2943</v>
      </c>
      <c r="E33" s="33">
        <v>4501</v>
      </c>
      <c r="F33" s="33">
        <v>5355</v>
      </c>
      <c r="G33" s="33">
        <v>5661</v>
      </c>
      <c r="H33" s="33">
        <v>6310</v>
      </c>
      <c r="I33" s="33">
        <v>7271</v>
      </c>
      <c r="J33" s="33">
        <v>7493</v>
      </c>
      <c r="K33" s="33">
        <v>5709</v>
      </c>
      <c r="L33" s="33">
        <v>6406</v>
      </c>
      <c r="M33" s="33">
        <v>6400</v>
      </c>
    </row>
    <row r="34" spans="1:13" x14ac:dyDescent="0.25">
      <c r="B34" s="33" t="s">
        <v>301</v>
      </c>
      <c r="C34" s="33" t="s">
        <v>302</v>
      </c>
      <c r="D34" s="33">
        <v>24619</v>
      </c>
      <c r="E34" s="33">
        <v>24548</v>
      </c>
      <c r="F34" s="33">
        <v>28392</v>
      </c>
      <c r="G34" s="33">
        <v>28549</v>
      </c>
      <c r="H34" s="33">
        <v>26780</v>
      </c>
      <c r="I34" s="33">
        <v>27351</v>
      </c>
      <c r="J34" s="33">
        <v>28173</v>
      </c>
      <c r="K34" s="33">
        <v>27635</v>
      </c>
      <c r="L34" s="33">
        <v>26790</v>
      </c>
      <c r="M34" s="33">
        <v>27657</v>
      </c>
    </row>
    <row r="35" spans="1:13" x14ac:dyDescent="0.25">
      <c r="B35" s="25" t="s">
        <v>277</v>
      </c>
      <c r="C35" s="25" t="s">
        <v>277</v>
      </c>
      <c r="D35" s="25">
        <f>D26-D31+D27+D24-D32</f>
        <v>493912</v>
      </c>
      <c r="E35" s="25">
        <f t="shared" ref="E35:M35" si="4">E26-E31+E27+E24-E32</f>
        <v>549227</v>
      </c>
      <c r="F35" s="25">
        <f t="shared" si="4"/>
        <v>627585</v>
      </c>
      <c r="G35" s="25">
        <f t="shared" si="4"/>
        <v>668453</v>
      </c>
      <c r="H35" s="25">
        <f t="shared" si="4"/>
        <v>725737</v>
      </c>
      <c r="I35" s="25">
        <f t="shared" si="4"/>
        <v>805774</v>
      </c>
      <c r="J35" s="25">
        <f t="shared" si="4"/>
        <v>924288</v>
      </c>
      <c r="K35" s="25">
        <f t="shared" si="4"/>
        <v>967418</v>
      </c>
      <c r="L35" s="25">
        <f t="shared" si="4"/>
        <v>952171</v>
      </c>
      <c r="M35" s="25">
        <f t="shared" si="4"/>
        <v>1011875</v>
      </c>
    </row>
    <row r="36" spans="1:13" x14ac:dyDescent="0.25">
      <c r="B36" s="25" t="s">
        <v>312</v>
      </c>
      <c r="C36" s="25" t="s">
        <v>312</v>
      </c>
      <c r="D36" s="25">
        <f>IF(C35=0,D35,IF(D35=0,0,AVERAGE(C35:D35)))</f>
        <v>493912</v>
      </c>
      <c r="E36" s="25">
        <f t="shared" ref="E36:M36" si="5">IF(D35=0,E35,IF(E35=0,0,AVERAGE(D35:E35)))</f>
        <v>521569.5</v>
      </c>
      <c r="F36" s="25">
        <f t="shared" si="5"/>
        <v>588406</v>
      </c>
      <c r="G36" s="25">
        <f t="shared" si="5"/>
        <v>648019</v>
      </c>
      <c r="H36" s="25">
        <f t="shared" si="5"/>
        <v>697095</v>
      </c>
      <c r="I36" s="25">
        <f t="shared" si="5"/>
        <v>765755.5</v>
      </c>
      <c r="J36" s="25">
        <f t="shared" si="5"/>
        <v>865031</v>
      </c>
      <c r="K36" s="25">
        <f t="shared" si="5"/>
        <v>945853</v>
      </c>
      <c r="L36" s="25">
        <f t="shared" si="5"/>
        <v>959794.5</v>
      </c>
      <c r="M36" s="25">
        <f t="shared" si="5"/>
        <v>982023</v>
      </c>
    </row>
    <row r="37" spans="1:13" x14ac:dyDescent="0.25">
      <c r="B37" s="25" t="s">
        <v>313</v>
      </c>
      <c r="C37" s="25" t="s">
        <v>313</v>
      </c>
      <c r="D37" s="25">
        <f t="shared" ref="D37:M37" si="6">D33</f>
        <v>2943</v>
      </c>
      <c r="E37" s="25">
        <f t="shared" si="6"/>
        <v>4501</v>
      </c>
      <c r="F37" s="25">
        <f t="shared" si="6"/>
        <v>5355</v>
      </c>
      <c r="G37" s="25">
        <f t="shared" si="6"/>
        <v>5661</v>
      </c>
      <c r="H37" s="25">
        <f t="shared" si="6"/>
        <v>6310</v>
      </c>
      <c r="I37" s="25">
        <f t="shared" si="6"/>
        <v>7271</v>
      </c>
      <c r="J37" s="25">
        <f t="shared" si="6"/>
        <v>7493</v>
      </c>
      <c r="K37" s="25">
        <f t="shared" si="6"/>
        <v>5709</v>
      </c>
      <c r="L37" s="25">
        <f t="shared" si="6"/>
        <v>6406</v>
      </c>
      <c r="M37" s="25">
        <f t="shared" si="6"/>
        <v>6400</v>
      </c>
    </row>
    <row r="38" spans="1:13" x14ac:dyDescent="0.25">
      <c r="B38" s="25" t="s">
        <v>307</v>
      </c>
      <c r="C38" s="25" t="s">
        <v>307</v>
      </c>
      <c r="D38" s="25">
        <f>IFERROR(D37/D36,0)</f>
        <v>5.9585513208830721E-3</v>
      </c>
      <c r="E38" s="25">
        <f t="shared" ref="E38:M38" si="7">IFERROR(E37/E36,0)</f>
        <v>8.6297224051636451E-3</v>
      </c>
      <c r="F38" s="25">
        <f t="shared" si="7"/>
        <v>9.1008589307383005E-3</v>
      </c>
      <c r="G38" s="25">
        <f t="shared" si="7"/>
        <v>8.7358549672154669E-3</v>
      </c>
      <c r="H38" s="25">
        <f t="shared" si="7"/>
        <v>9.0518508955020477E-3</v>
      </c>
      <c r="I38" s="25">
        <f t="shared" si="7"/>
        <v>9.495197879740987E-3</v>
      </c>
      <c r="J38" s="25">
        <f t="shared" si="7"/>
        <v>8.6621173114027131E-3</v>
      </c>
      <c r="K38" s="25">
        <f t="shared" si="7"/>
        <v>6.0358216340171255E-3</v>
      </c>
      <c r="L38" s="25">
        <f t="shared" si="7"/>
        <v>6.6743453937275115E-3</v>
      </c>
      <c r="M38" s="25">
        <f t="shared" si="7"/>
        <v>6.5171589667451782E-3</v>
      </c>
    </row>
    <row r="39" spans="1:13" x14ac:dyDescent="0.25">
      <c r="A39" s="33" t="s">
        <v>315</v>
      </c>
      <c r="B39" s="33" t="s">
        <v>311</v>
      </c>
      <c r="C39" s="33" t="s">
        <v>290</v>
      </c>
      <c r="D39" s="33">
        <v>-2.194</v>
      </c>
      <c r="E39" s="33">
        <v>2.859</v>
      </c>
      <c r="F39" s="33">
        <v>4.1180000000000003</v>
      </c>
      <c r="G39" s="33">
        <v>5.1639999999999997</v>
      </c>
      <c r="H39" s="33">
        <v>0.72</v>
      </c>
      <c r="I39" s="33">
        <v>1.2810000000000001</v>
      </c>
      <c r="J39" s="33">
        <v>52.298999999999999</v>
      </c>
      <c r="K39" s="33">
        <v>139.351</v>
      </c>
      <c r="L39" s="33">
        <v>283.23200000000003</v>
      </c>
    </row>
    <row r="40" spans="1:13" x14ac:dyDescent="0.25">
      <c r="B40" s="33" t="s">
        <v>296</v>
      </c>
      <c r="C40" s="33" t="s">
        <v>289</v>
      </c>
      <c r="D40" s="33">
        <v>-3.2389999999999999</v>
      </c>
      <c r="E40" s="33">
        <v>2.5760000000000001</v>
      </c>
      <c r="F40" s="33">
        <v>4.9059999999999997</v>
      </c>
      <c r="G40" s="33">
        <v>8.5939999999999994</v>
      </c>
      <c r="H40" s="33">
        <v>2.3039999999999998</v>
      </c>
      <c r="I40" s="33">
        <v>0.43</v>
      </c>
      <c r="J40" s="33">
        <v>52.755000000000003</v>
      </c>
      <c r="K40" s="33">
        <v>138.864</v>
      </c>
      <c r="L40" s="33">
        <v>281.00099999999998</v>
      </c>
    </row>
    <row r="41" spans="1:13" x14ac:dyDescent="0.25">
      <c r="B41" s="33" t="s">
        <v>297</v>
      </c>
      <c r="C41" s="33" t="s">
        <v>285</v>
      </c>
      <c r="D41" s="33">
        <v>0</v>
      </c>
      <c r="E41" s="33">
        <v>0.622</v>
      </c>
      <c r="F41" s="33">
        <v>4.4139999999999997</v>
      </c>
      <c r="G41" s="33">
        <v>0</v>
      </c>
      <c r="H41" s="33">
        <v>0</v>
      </c>
      <c r="I41" s="33">
        <v>0</v>
      </c>
      <c r="J41" s="33">
        <v>0</v>
      </c>
      <c r="K41" s="33">
        <v>0</v>
      </c>
      <c r="L41" s="33">
        <v>0</v>
      </c>
    </row>
    <row r="42" spans="1:13" x14ac:dyDescent="0.25">
      <c r="B42" s="33" t="s">
        <v>311</v>
      </c>
      <c r="C42" s="33" t="s">
        <v>284</v>
      </c>
      <c r="D42" s="33">
        <v>1.0699999999999999E-2</v>
      </c>
      <c r="E42" s="33">
        <v>0.126</v>
      </c>
      <c r="F42" s="33">
        <v>0.20399999999999999</v>
      </c>
      <c r="G42" s="33">
        <v>0.12</v>
      </c>
      <c r="H42" s="33">
        <v>8.1000000000000003E-2</v>
      </c>
      <c r="I42" s="33">
        <v>0.13</v>
      </c>
      <c r="J42" s="33">
        <v>0.20499999999999999</v>
      </c>
      <c r="K42" s="33">
        <v>0.13500000000000001</v>
      </c>
      <c r="L42" s="33">
        <v>0.13800000000000001</v>
      </c>
    </row>
    <row r="43" spans="1:13" x14ac:dyDescent="0.25">
      <c r="B43" s="33" t="s">
        <v>278</v>
      </c>
      <c r="C43" s="33" t="s">
        <v>276</v>
      </c>
      <c r="D43" s="33">
        <v>8.2723999999999993</v>
      </c>
      <c r="E43" s="33">
        <v>32.728999999999999</v>
      </c>
      <c r="F43" s="33">
        <v>49.671999999999997</v>
      </c>
      <c r="G43" s="33">
        <v>72.403999999999996</v>
      </c>
      <c r="H43" s="33">
        <v>76.643000000000001</v>
      </c>
      <c r="I43" s="33">
        <v>88.867000000000004</v>
      </c>
      <c r="J43" s="33">
        <v>210.15199999999999</v>
      </c>
      <c r="K43" s="33">
        <v>343.93</v>
      </c>
      <c r="L43" s="33">
        <v>716.21799999999996</v>
      </c>
    </row>
    <row r="44" spans="1:13" x14ac:dyDescent="0.25">
      <c r="B44" s="33" t="s">
        <v>298</v>
      </c>
      <c r="C44" s="33" t="s">
        <v>286</v>
      </c>
      <c r="D44" s="33">
        <v>0</v>
      </c>
      <c r="E44" s="33">
        <v>0</v>
      </c>
      <c r="F44" s="33">
        <v>1.0999999999999999E-2</v>
      </c>
      <c r="G44" s="33">
        <v>0</v>
      </c>
      <c r="H44" s="33">
        <v>0</v>
      </c>
      <c r="I44" s="33">
        <v>0</v>
      </c>
      <c r="J44" s="33">
        <v>0</v>
      </c>
      <c r="K44" s="33">
        <v>0</v>
      </c>
      <c r="L44" s="33">
        <v>0</v>
      </c>
    </row>
    <row r="45" spans="1:13" x14ac:dyDescent="0.25">
      <c r="B45" s="33" t="s">
        <v>299</v>
      </c>
      <c r="C45" s="33" t="s">
        <v>274</v>
      </c>
      <c r="D45" s="33">
        <v>0</v>
      </c>
      <c r="E45" s="33">
        <v>0</v>
      </c>
      <c r="F45" s="33">
        <v>0</v>
      </c>
      <c r="G45" s="33">
        <v>0</v>
      </c>
      <c r="H45" s="33">
        <v>0.04</v>
      </c>
      <c r="I45" s="33">
        <v>4.9000000000000002E-2</v>
      </c>
      <c r="J45" s="33">
        <v>3.6999999999999998E-2</v>
      </c>
      <c r="K45" s="33">
        <v>0</v>
      </c>
      <c r="L45" s="33">
        <v>0</v>
      </c>
    </row>
    <row r="46" spans="1:13" x14ac:dyDescent="0.25">
      <c r="B46" s="33" t="s">
        <v>311</v>
      </c>
      <c r="C46" s="33" t="s">
        <v>292</v>
      </c>
      <c r="D46" s="33">
        <v>0</v>
      </c>
      <c r="E46" s="33">
        <v>0</v>
      </c>
      <c r="F46" s="33">
        <v>0</v>
      </c>
      <c r="G46" s="33">
        <v>0</v>
      </c>
      <c r="H46" s="33">
        <v>0</v>
      </c>
      <c r="I46" s="33">
        <v>0</v>
      </c>
      <c r="J46" s="33">
        <v>0</v>
      </c>
      <c r="K46" s="33">
        <v>0</v>
      </c>
      <c r="L46" s="33">
        <v>0</v>
      </c>
    </row>
    <row r="47" spans="1:13" x14ac:dyDescent="0.25">
      <c r="B47" s="33" t="s">
        <v>300</v>
      </c>
      <c r="C47" s="33" t="s">
        <v>287</v>
      </c>
      <c r="D47" s="33">
        <v>0.3</v>
      </c>
      <c r="E47" s="33">
        <v>0.3</v>
      </c>
      <c r="F47" s="33">
        <v>0.3</v>
      </c>
      <c r="G47" s="33">
        <v>0.28000000000000003</v>
      </c>
      <c r="H47" s="33">
        <v>0.28000000000000003</v>
      </c>
      <c r="I47" s="33">
        <v>0.28000000000000003</v>
      </c>
      <c r="J47" s="33">
        <v>0.28000000000000003</v>
      </c>
      <c r="K47" s="33">
        <v>0.28000000000000003</v>
      </c>
      <c r="L47" s="33">
        <v>0.28000000000000003</v>
      </c>
    </row>
    <row r="48" spans="1:13" x14ac:dyDescent="0.25">
      <c r="B48" s="33" t="s">
        <v>269</v>
      </c>
      <c r="C48" s="33" t="s">
        <v>275</v>
      </c>
      <c r="D48" s="33">
        <v>1.0055000000000001</v>
      </c>
      <c r="E48" s="33">
        <v>7.4989999999999997</v>
      </c>
      <c r="F48" s="33">
        <v>12.288</v>
      </c>
      <c r="G48" s="33">
        <v>12.394</v>
      </c>
      <c r="H48" s="33">
        <v>17.875</v>
      </c>
      <c r="I48" s="33">
        <v>28.951999999999998</v>
      </c>
      <c r="J48" s="33">
        <v>76.808000000000007</v>
      </c>
      <c r="K48" s="33">
        <v>102.348</v>
      </c>
      <c r="L48" s="33">
        <v>160.38900000000001</v>
      </c>
    </row>
    <row r="49" spans="1:13" x14ac:dyDescent="0.25">
      <c r="B49" s="33" t="s">
        <v>279</v>
      </c>
      <c r="C49" s="33" t="s">
        <v>280</v>
      </c>
      <c r="D49" s="33">
        <v>0</v>
      </c>
      <c r="E49" s="33">
        <v>10.167</v>
      </c>
      <c r="F49" s="33">
        <v>10.055</v>
      </c>
      <c r="G49" s="33">
        <v>9.3699999999999992</v>
      </c>
      <c r="H49" s="33">
        <v>10.587</v>
      </c>
      <c r="I49" s="33">
        <v>10.993</v>
      </c>
      <c r="J49" s="33">
        <v>10.381</v>
      </c>
      <c r="K49" s="33">
        <v>10.041</v>
      </c>
      <c r="L49" s="33">
        <v>10.209</v>
      </c>
    </row>
    <row r="50" spans="1:13" x14ac:dyDescent="0.25">
      <c r="B50" s="33" t="s">
        <v>311</v>
      </c>
      <c r="C50" s="33" t="s">
        <v>273</v>
      </c>
      <c r="D50" s="33">
        <v>-2.194</v>
      </c>
      <c r="E50" s="33">
        <v>2.1160000000000001</v>
      </c>
      <c r="F50" s="33">
        <v>4.4050000000000002</v>
      </c>
      <c r="G50" s="33">
        <v>4.12</v>
      </c>
      <c r="H50" s="33">
        <v>0.01</v>
      </c>
      <c r="I50" s="33">
        <v>-2.0910000000000002</v>
      </c>
      <c r="J50" s="33">
        <v>30.436</v>
      </c>
      <c r="K50" s="33">
        <v>90.646000000000001</v>
      </c>
      <c r="L50" s="33">
        <v>195.684</v>
      </c>
    </row>
    <row r="51" spans="1:13" x14ac:dyDescent="0.25">
      <c r="B51" s="33" t="s">
        <v>301</v>
      </c>
      <c r="C51" s="33" t="s">
        <v>302</v>
      </c>
      <c r="D51" s="33">
        <v>0.16850000000000001</v>
      </c>
      <c r="E51" s="33">
        <v>0.215</v>
      </c>
      <c r="F51" s="33">
        <v>0.17699999999999999</v>
      </c>
      <c r="G51" s="33">
        <v>0.28799999999999998</v>
      </c>
      <c r="H51" s="33">
        <v>0.45500000000000002</v>
      </c>
      <c r="I51" s="33">
        <v>0.15</v>
      </c>
      <c r="J51" s="33">
        <v>0.502</v>
      </c>
      <c r="K51" s="33">
        <v>0.88700000000000001</v>
      </c>
      <c r="L51" s="33">
        <v>2.3689999999999998</v>
      </c>
    </row>
    <row r="52" spans="1:13" x14ac:dyDescent="0.25">
      <c r="B52" s="25" t="s">
        <v>277</v>
      </c>
      <c r="C52" s="25" t="s">
        <v>277</v>
      </c>
      <c r="D52" s="25">
        <f>D43-D48+D44+D41-D49</f>
        <v>7.2668999999999997</v>
      </c>
      <c r="E52" s="25">
        <f t="shared" ref="E52:M52" si="8">E43-E48+E44+E41-E49</f>
        <v>15.685</v>
      </c>
      <c r="F52" s="25">
        <f t="shared" si="8"/>
        <v>31.754000000000005</v>
      </c>
      <c r="G52" s="25">
        <f t="shared" si="8"/>
        <v>50.64</v>
      </c>
      <c r="H52" s="25">
        <f t="shared" si="8"/>
        <v>48.180999999999997</v>
      </c>
      <c r="I52" s="25">
        <f t="shared" si="8"/>
        <v>48.922000000000004</v>
      </c>
      <c r="J52" s="25">
        <f t="shared" si="8"/>
        <v>122.96299999999999</v>
      </c>
      <c r="K52" s="25">
        <f t="shared" si="8"/>
        <v>231.541</v>
      </c>
      <c r="L52" s="25">
        <f t="shared" si="8"/>
        <v>545.62</v>
      </c>
      <c r="M52" s="25">
        <f t="shared" si="8"/>
        <v>0</v>
      </c>
    </row>
    <row r="53" spans="1:13" x14ac:dyDescent="0.25">
      <c r="B53" s="25" t="s">
        <v>312</v>
      </c>
      <c r="C53" s="25" t="s">
        <v>312</v>
      </c>
      <c r="D53" s="25">
        <f>IF(C52=0,D52,IF(D52=0,0,AVERAGE(C52:D52)))</f>
        <v>7.2668999999999997</v>
      </c>
      <c r="E53" s="25">
        <f t="shared" ref="E53:M53" si="9">IF(D52=0,E52,IF(E52=0,0,AVERAGE(D52:E52)))</f>
        <v>11.475950000000001</v>
      </c>
      <c r="F53" s="25">
        <f t="shared" si="9"/>
        <v>23.719500000000004</v>
      </c>
      <c r="G53" s="25">
        <f t="shared" si="9"/>
        <v>41.197000000000003</v>
      </c>
      <c r="H53" s="25">
        <f t="shared" si="9"/>
        <v>49.410499999999999</v>
      </c>
      <c r="I53" s="25">
        <f t="shared" si="9"/>
        <v>48.551500000000004</v>
      </c>
      <c r="J53" s="25">
        <f t="shared" si="9"/>
        <v>85.942499999999995</v>
      </c>
      <c r="K53" s="25">
        <f t="shared" si="9"/>
        <v>177.25200000000001</v>
      </c>
      <c r="L53" s="25">
        <f t="shared" si="9"/>
        <v>388.58050000000003</v>
      </c>
      <c r="M53" s="25">
        <f t="shared" si="9"/>
        <v>0</v>
      </c>
    </row>
    <row r="54" spans="1:13" x14ac:dyDescent="0.25">
      <c r="B54" s="25" t="s">
        <v>313</v>
      </c>
      <c r="C54" s="25" t="s">
        <v>313</v>
      </c>
      <c r="D54" s="25">
        <f t="shared" ref="D54:M54" si="10">D50+((D45-D51)*(1-D47))</f>
        <v>-2.3119499999999999</v>
      </c>
      <c r="E54" s="25">
        <f t="shared" si="10"/>
        <v>1.9655</v>
      </c>
      <c r="F54" s="25">
        <f t="shared" si="10"/>
        <v>4.2811000000000003</v>
      </c>
      <c r="G54" s="25">
        <f t="shared" si="10"/>
        <v>3.9126400000000001</v>
      </c>
      <c r="H54" s="25">
        <f t="shared" si="10"/>
        <v>-0.2888</v>
      </c>
      <c r="I54" s="25">
        <f t="shared" si="10"/>
        <v>-2.1637200000000001</v>
      </c>
      <c r="J54" s="25">
        <f t="shared" si="10"/>
        <v>30.101199999999999</v>
      </c>
      <c r="K54" s="25">
        <f t="shared" si="10"/>
        <v>90.007360000000006</v>
      </c>
      <c r="L54" s="25">
        <f t="shared" si="10"/>
        <v>193.97832</v>
      </c>
      <c r="M54" s="25">
        <f t="shared" si="10"/>
        <v>0</v>
      </c>
    </row>
    <row r="55" spans="1:13" x14ac:dyDescent="0.25">
      <c r="B55" s="25" t="s">
        <v>307</v>
      </c>
      <c r="C55" s="25" t="s">
        <v>307</v>
      </c>
      <c r="D55" s="25">
        <f>IFERROR(D54/D53,0)</f>
        <v>-0.31814804111794576</v>
      </c>
      <c r="E55" s="25">
        <f t="shared" ref="E55:M55" si="11">IFERROR(E54/E53,0)</f>
        <v>0.17127122373311141</v>
      </c>
      <c r="F55" s="25">
        <f t="shared" si="11"/>
        <v>0.18048862750057967</v>
      </c>
      <c r="G55" s="25">
        <f t="shared" si="11"/>
        <v>9.4973905866932051E-2</v>
      </c>
      <c r="H55" s="25">
        <f t="shared" si="11"/>
        <v>-5.8449115066635639E-3</v>
      </c>
      <c r="I55" s="25">
        <f t="shared" si="11"/>
        <v>-4.4565461417257958E-2</v>
      </c>
      <c r="J55" s="25">
        <f t="shared" si="11"/>
        <v>0.3502481310178317</v>
      </c>
      <c r="K55" s="25">
        <f t="shared" si="11"/>
        <v>0.50779319838422132</v>
      </c>
      <c r="L55" s="25">
        <f t="shared" si="11"/>
        <v>0.49919725771107915</v>
      </c>
      <c r="M55" s="25">
        <f t="shared" si="11"/>
        <v>0</v>
      </c>
    </row>
    <row r="56" spans="1:13" x14ac:dyDescent="0.25">
      <c r="A56" s="33" t="s">
        <v>316</v>
      </c>
      <c r="B56" s="33" t="s">
        <v>295</v>
      </c>
      <c r="C56" s="33" t="s">
        <v>290</v>
      </c>
      <c r="D56" s="33">
        <v>127.953</v>
      </c>
      <c r="E56" s="33">
        <v>277.23599999999999</v>
      </c>
      <c r="F56" s="33">
        <v>384.28899999999999</v>
      </c>
      <c r="G56" s="33">
        <v>158.024</v>
      </c>
      <c r="H56" s="33">
        <v>427.3</v>
      </c>
      <c r="I56" s="33">
        <v>316.39999999999998</v>
      </c>
      <c r="J56" s="33">
        <v>249</v>
      </c>
      <c r="K56" s="33">
        <v>256</v>
      </c>
      <c r="L56" s="33">
        <v>281</v>
      </c>
      <c r="M56" s="33">
        <v>296</v>
      </c>
    </row>
    <row r="57" spans="1:13" x14ac:dyDescent="0.25">
      <c r="B57" s="33" t="s">
        <v>311</v>
      </c>
      <c r="C57" s="33" t="s">
        <v>289</v>
      </c>
      <c r="D57" s="33">
        <v>230.959</v>
      </c>
      <c r="E57" s="33">
        <v>388.596</v>
      </c>
      <c r="F57" s="33">
        <v>511.976</v>
      </c>
      <c r="G57" s="33">
        <v>311.59500000000003</v>
      </c>
      <c r="H57" s="33">
        <v>497.9</v>
      </c>
      <c r="I57" s="33">
        <v>364.9</v>
      </c>
      <c r="J57" s="33">
        <v>359</v>
      </c>
      <c r="K57" s="33">
        <v>402</v>
      </c>
      <c r="L57" s="33">
        <v>303</v>
      </c>
      <c r="M57" s="33">
        <v>380</v>
      </c>
    </row>
    <row r="58" spans="1:13" x14ac:dyDescent="0.25">
      <c r="B58" s="33" t="s">
        <v>297</v>
      </c>
      <c r="C58" s="33" t="s">
        <v>285</v>
      </c>
      <c r="D58" s="33">
        <v>0</v>
      </c>
      <c r="E58" s="33">
        <v>0</v>
      </c>
      <c r="F58" s="33">
        <v>0</v>
      </c>
      <c r="G58" s="33">
        <v>0</v>
      </c>
      <c r="H58" s="33">
        <v>0</v>
      </c>
      <c r="I58" s="33">
        <v>0</v>
      </c>
      <c r="J58" s="33">
        <v>0</v>
      </c>
      <c r="K58" s="33">
        <v>0</v>
      </c>
      <c r="L58" s="33">
        <v>0</v>
      </c>
      <c r="M58" s="33">
        <v>0</v>
      </c>
    </row>
    <row r="59" spans="1:13" x14ac:dyDescent="0.25">
      <c r="B59" s="33" t="s">
        <v>303</v>
      </c>
      <c r="C59" s="33" t="s">
        <v>284</v>
      </c>
      <c r="D59" s="33">
        <v>73.025999999999996</v>
      </c>
      <c r="E59" s="33">
        <v>86.816000000000003</v>
      </c>
      <c r="F59" s="33">
        <v>110.46</v>
      </c>
      <c r="G59" s="33">
        <v>90.228999999999999</v>
      </c>
      <c r="H59" s="33">
        <v>115.1</v>
      </c>
      <c r="I59" s="33">
        <v>82.2</v>
      </c>
      <c r="J59" s="33">
        <v>86</v>
      </c>
      <c r="K59" s="33">
        <v>80</v>
      </c>
      <c r="L59" s="33">
        <v>79</v>
      </c>
      <c r="M59" s="33">
        <v>82</v>
      </c>
    </row>
    <row r="60" spans="1:13" x14ac:dyDescent="0.25">
      <c r="B60" s="33" t="s">
        <v>278</v>
      </c>
      <c r="C60" s="33" t="s">
        <v>276</v>
      </c>
      <c r="D60" s="33">
        <v>7177.268</v>
      </c>
      <c r="E60" s="33">
        <v>8715.5990000000002</v>
      </c>
      <c r="F60" s="33">
        <v>8459.973</v>
      </c>
      <c r="G60" s="33">
        <v>8692.7749999999996</v>
      </c>
      <c r="H60" s="33">
        <v>7737.4</v>
      </c>
      <c r="I60" s="33">
        <v>7589.8</v>
      </c>
      <c r="J60" s="33">
        <v>7661</v>
      </c>
      <c r="K60" s="33">
        <v>8538</v>
      </c>
      <c r="L60" s="33">
        <v>8683</v>
      </c>
      <c r="M60" s="33">
        <v>8632</v>
      </c>
    </row>
    <row r="61" spans="1:13" x14ac:dyDescent="0.25">
      <c r="B61" s="33" t="s">
        <v>311</v>
      </c>
      <c r="C61" s="33" t="s">
        <v>286</v>
      </c>
      <c r="D61" s="33">
        <v>123.166</v>
      </c>
      <c r="E61" s="33">
        <v>284.41699999999997</v>
      </c>
      <c r="F61" s="33">
        <v>298.16699999999997</v>
      </c>
      <c r="G61" s="33">
        <v>247.91900000000001</v>
      </c>
      <c r="H61" s="33">
        <v>146.69999999999999</v>
      </c>
      <c r="I61" s="33">
        <v>134</v>
      </c>
      <c r="J61" s="33">
        <v>214</v>
      </c>
      <c r="K61" s="33">
        <v>215</v>
      </c>
      <c r="L61" s="33">
        <v>171</v>
      </c>
      <c r="M61" s="33">
        <v>451</v>
      </c>
    </row>
    <row r="62" spans="1:13" x14ac:dyDescent="0.25">
      <c r="B62" s="33" t="s">
        <v>299</v>
      </c>
      <c r="C62" s="33" t="s">
        <v>274</v>
      </c>
      <c r="D62" s="33">
        <v>73.025999999999996</v>
      </c>
      <c r="E62" s="33">
        <v>86.816000000000003</v>
      </c>
      <c r="F62" s="33">
        <v>110.46</v>
      </c>
      <c r="G62" s="33">
        <v>90.228999999999999</v>
      </c>
      <c r="H62" s="33">
        <v>115.1</v>
      </c>
      <c r="I62" s="33">
        <v>82.2</v>
      </c>
      <c r="J62" s="33">
        <v>86</v>
      </c>
      <c r="K62" s="33">
        <v>80</v>
      </c>
      <c r="L62" s="33">
        <v>79</v>
      </c>
      <c r="M62" s="33">
        <v>82</v>
      </c>
    </row>
    <row r="63" spans="1:13" x14ac:dyDescent="0.25">
      <c r="B63" s="33" t="s">
        <v>304</v>
      </c>
      <c r="C63" s="33" t="s">
        <v>292</v>
      </c>
      <c r="D63" s="33">
        <v>0</v>
      </c>
      <c r="E63" s="33">
        <v>0</v>
      </c>
      <c r="F63" s="33">
        <v>0</v>
      </c>
      <c r="G63" s="33">
        <v>0</v>
      </c>
      <c r="H63" s="33">
        <v>0</v>
      </c>
      <c r="I63" s="33">
        <v>0</v>
      </c>
      <c r="J63" s="33">
        <v>0</v>
      </c>
      <c r="K63" s="33">
        <v>0</v>
      </c>
      <c r="L63" s="33">
        <v>0</v>
      </c>
      <c r="M63" s="33">
        <v>0</v>
      </c>
    </row>
    <row r="64" spans="1:13" x14ac:dyDescent="0.25">
      <c r="B64" s="33" t="s">
        <v>300</v>
      </c>
      <c r="C64" s="33" t="s">
        <v>287</v>
      </c>
      <c r="D64" s="33">
        <v>0.3</v>
      </c>
      <c r="E64" s="33">
        <v>0.3</v>
      </c>
      <c r="F64" s="33">
        <v>0.3</v>
      </c>
      <c r="G64" s="33">
        <v>0.3</v>
      </c>
      <c r="H64" s="33">
        <v>0.3</v>
      </c>
      <c r="I64" s="33">
        <v>0.3</v>
      </c>
      <c r="J64" s="33">
        <v>0.28000000000000003</v>
      </c>
      <c r="K64" s="33">
        <v>0.28000000000000003</v>
      </c>
      <c r="L64" s="33">
        <v>0.28000000000000003</v>
      </c>
      <c r="M64" s="33">
        <v>0.28000000000000003</v>
      </c>
    </row>
    <row r="65" spans="1:13" x14ac:dyDescent="0.25">
      <c r="B65" s="33" t="s">
        <v>311</v>
      </c>
      <c r="C65" s="33" t="s">
        <v>275</v>
      </c>
      <c r="D65" s="33">
        <v>356.81200000000001</v>
      </c>
      <c r="E65" s="33">
        <v>557.00699999999995</v>
      </c>
      <c r="F65" s="33">
        <v>569.65200000000004</v>
      </c>
      <c r="G65" s="33">
        <v>593.35299999999995</v>
      </c>
      <c r="H65" s="33">
        <v>520.5</v>
      </c>
      <c r="I65" s="33">
        <v>465.9</v>
      </c>
      <c r="J65" s="33">
        <v>478</v>
      </c>
      <c r="K65" s="33">
        <v>513</v>
      </c>
      <c r="L65" s="33">
        <v>579</v>
      </c>
      <c r="M65" s="33">
        <v>843</v>
      </c>
    </row>
    <row r="66" spans="1:13" x14ac:dyDescent="0.25">
      <c r="B66" s="33" t="s">
        <v>279</v>
      </c>
      <c r="C66" s="33" t="s">
        <v>280</v>
      </c>
      <c r="D66" s="33">
        <v>6.9559999999999995</v>
      </c>
      <c r="E66" s="33">
        <v>17.951999999999998</v>
      </c>
      <c r="F66" s="33">
        <v>15.792</v>
      </c>
      <c r="G66" s="33">
        <v>2.7149999999999999</v>
      </c>
      <c r="H66" s="33">
        <v>2.5</v>
      </c>
      <c r="I66" s="33">
        <v>2.2999999999999998</v>
      </c>
      <c r="J66" s="33">
        <v>0</v>
      </c>
      <c r="K66" s="33">
        <v>0</v>
      </c>
      <c r="L66" s="33">
        <v>0</v>
      </c>
      <c r="M66" s="33">
        <v>0</v>
      </c>
    </row>
    <row r="67" spans="1:13" x14ac:dyDescent="0.25">
      <c r="B67" s="33" t="s">
        <v>305</v>
      </c>
      <c r="C67" s="33" t="s">
        <v>273</v>
      </c>
      <c r="D67" s="33">
        <v>90.209000000000003</v>
      </c>
      <c r="E67" s="33">
        <v>184.852</v>
      </c>
      <c r="F67" s="33">
        <v>303.81700000000001</v>
      </c>
      <c r="G67" s="33">
        <v>74.912999999999997</v>
      </c>
      <c r="H67" s="33">
        <v>295.10000000000002</v>
      </c>
      <c r="I67" s="33">
        <v>229.8</v>
      </c>
      <c r="J67" s="33">
        <v>247</v>
      </c>
      <c r="K67" s="33">
        <v>185</v>
      </c>
      <c r="L67" s="33">
        <v>200</v>
      </c>
      <c r="M67" s="33">
        <v>201</v>
      </c>
    </row>
    <row r="68" spans="1:13" x14ac:dyDescent="0.25">
      <c r="B68" s="33" t="s">
        <v>301</v>
      </c>
      <c r="C68" s="33" t="s">
        <v>302</v>
      </c>
      <c r="D68" s="33">
        <v>4.5999999999999996</v>
      </c>
      <c r="E68" s="33">
        <v>1.73</v>
      </c>
      <c r="F68" s="33">
        <v>2.786</v>
      </c>
      <c r="G68" s="33">
        <v>7.6980000000000004</v>
      </c>
      <c r="H68" s="33">
        <v>1.6</v>
      </c>
      <c r="I68" s="33">
        <v>8.5</v>
      </c>
      <c r="J68" s="33">
        <v>8</v>
      </c>
      <c r="K68" s="33">
        <v>2</v>
      </c>
      <c r="L68" s="33">
        <v>2</v>
      </c>
      <c r="M68" s="33">
        <v>1</v>
      </c>
    </row>
    <row r="69" spans="1:13" x14ac:dyDescent="0.25">
      <c r="B69" s="25" t="s">
        <v>277</v>
      </c>
      <c r="C69" s="25" t="s">
        <v>277</v>
      </c>
      <c r="D69" s="25">
        <f>D60-D65+D61+D58-D66</f>
        <v>6936.6660000000002</v>
      </c>
      <c r="E69" s="25">
        <f t="shared" ref="E69:M69" si="12">E60-E65+E61+E58-E66</f>
        <v>8425.0570000000007</v>
      </c>
      <c r="F69" s="25">
        <f t="shared" si="12"/>
        <v>8172.6959999999999</v>
      </c>
      <c r="G69" s="25">
        <f t="shared" si="12"/>
        <v>8344.6260000000002</v>
      </c>
      <c r="H69" s="25">
        <f t="shared" si="12"/>
        <v>7361.0999999999995</v>
      </c>
      <c r="I69" s="25">
        <f t="shared" si="12"/>
        <v>7255.6</v>
      </c>
      <c r="J69" s="25">
        <f t="shared" si="12"/>
        <v>7397</v>
      </c>
      <c r="K69" s="25">
        <f t="shared" si="12"/>
        <v>8240</v>
      </c>
      <c r="L69" s="25">
        <f t="shared" si="12"/>
        <v>8275</v>
      </c>
      <c r="M69" s="25">
        <f t="shared" si="12"/>
        <v>8240</v>
      </c>
    </row>
    <row r="70" spans="1:13" x14ac:dyDescent="0.25">
      <c r="B70" s="25" t="s">
        <v>312</v>
      </c>
      <c r="C70" s="25" t="s">
        <v>312</v>
      </c>
      <c r="D70" s="25">
        <f>IF(C69=0,D69,IF(D69=0,0,AVERAGE(C69:D69)))</f>
        <v>6936.6660000000002</v>
      </c>
      <c r="E70" s="25">
        <f t="shared" ref="E70:M70" si="13">IF(D69=0,E69,IF(E69=0,0,AVERAGE(D69:E69)))</f>
        <v>7680.8615000000009</v>
      </c>
      <c r="F70" s="25">
        <f t="shared" si="13"/>
        <v>8298.8765000000003</v>
      </c>
      <c r="G70" s="25">
        <f t="shared" si="13"/>
        <v>8258.6610000000001</v>
      </c>
      <c r="H70" s="25">
        <f t="shared" si="13"/>
        <v>7852.8629999999994</v>
      </c>
      <c r="I70" s="25">
        <f t="shared" si="13"/>
        <v>7308.35</v>
      </c>
      <c r="J70" s="25">
        <f t="shared" si="13"/>
        <v>7326.3</v>
      </c>
      <c r="K70" s="25">
        <f t="shared" si="13"/>
        <v>7818.5</v>
      </c>
      <c r="L70" s="25">
        <f t="shared" si="13"/>
        <v>8257.5</v>
      </c>
      <c r="M70" s="25">
        <f t="shared" si="13"/>
        <v>8257.5</v>
      </c>
    </row>
    <row r="71" spans="1:13" x14ac:dyDescent="0.25">
      <c r="B71" s="25" t="s">
        <v>313</v>
      </c>
      <c r="C71" s="25" t="s">
        <v>313</v>
      </c>
      <c r="D71" s="25">
        <f t="shared" ref="D71:M71" si="14">D67+((D62-D68)*(1-D64))</f>
        <v>138.10720000000001</v>
      </c>
      <c r="E71" s="25">
        <f t="shared" si="14"/>
        <v>244.41219999999998</v>
      </c>
      <c r="F71" s="25">
        <f t="shared" si="14"/>
        <v>379.18880000000001</v>
      </c>
      <c r="G71" s="25">
        <f t="shared" si="14"/>
        <v>132.68469999999999</v>
      </c>
      <c r="H71" s="25">
        <f t="shared" si="14"/>
        <v>374.55</v>
      </c>
      <c r="I71" s="25">
        <f t="shared" si="14"/>
        <v>281.39</v>
      </c>
      <c r="J71" s="25">
        <f t="shared" si="14"/>
        <v>303.15999999999997</v>
      </c>
      <c r="K71" s="25">
        <f t="shared" si="14"/>
        <v>241.16</v>
      </c>
      <c r="L71" s="25">
        <f t="shared" si="14"/>
        <v>255.44</v>
      </c>
      <c r="M71" s="25">
        <f t="shared" si="14"/>
        <v>259.32</v>
      </c>
    </row>
    <row r="72" spans="1:13" x14ac:dyDescent="0.25">
      <c r="B72" s="25" t="s">
        <v>307</v>
      </c>
      <c r="C72" s="25" t="s">
        <v>307</v>
      </c>
      <c r="D72" s="25">
        <f>IFERROR(D71/D70,0)</f>
        <v>1.9909737617466373E-2</v>
      </c>
      <c r="E72" s="25">
        <f t="shared" ref="E72:M72" si="15">IFERROR(E71/E70,0)</f>
        <v>3.1820935711443302E-2</v>
      </c>
      <c r="F72" s="25">
        <f t="shared" si="15"/>
        <v>4.5691582469024571E-2</v>
      </c>
      <c r="G72" s="25">
        <f t="shared" si="15"/>
        <v>1.6066127426709969E-2</v>
      </c>
      <c r="H72" s="25">
        <f t="shared" si="15"/>
        <v>4.7695980434142304E-2</v>
      </c>
      <c r="I72" s="25">
        <f t="shared" si="15"/>
        <v>3.8502534771870531E-2</v>
      </c>
      <c r="J72" s="25">
        <f t="shared" si="15"/>
        <v>4.137968688150908E-2</v>
      </c>
      <c r="K72" s="25">
        <f t="shared" si="15"/>
        <v>3.0844791200358126E-2</v>
      </c>
      <c r="L72" s="25">
        <f t="shared" si="15"/>
        <v>3.0934302149561006E-2</v>
      </c>
      <c r="M72" s="25">
        <f t="shared" si="15"/>
        <v>3.1404178019981834E-2</v>
      </c>
    </row>
    <row r="73" spans="1:13" x14ac:dyDescent="0.25">
      <c r="A73" s="33" t="s">
        <v>317</v>
      </c>
      <c r="B73" s="33" t="s">
        <v>311</v>
      </c>
      <c r="C73" s="33" t="s">
        <v>290</v>
      </c>
      <c r="D73" s="33">
        <v>85.421000000000006</v>
      </c>
      <c r="E73" s="33">
        <v>158.20400000000001</v>
      </c>
      <c r="F73" s="33">
        <v>138.642</v>
      </c>
      <c r="G73" s="33">
        <v>194.29</v>
      </c>
      <c r="H73" s="33">
        <v>236.577</v>
      </c>
      <c r="I73" s="33">
        <v>281.75799999999998</v>
      </c>
      <c r="J73" s="33">
        <v>286.3</v>
      </c>
      <c r="K73" s="33">
        <v>337.8</v>
      </c>
      <c r="L73" s="33">
        <v>436.2</v>
      </c>
      <c r="M73" s="33">
        <v>805.9</v>
      </c>
    </row>
    <row r="74" spans="1:13" x14ac:dyDescent="0.25">
      <c r="B74" s="33" t="s">
        <v>296</v>
      </c>
      <c r="C74" s="33" t="s">
        <v>289</v>
      </c>
      <c r="D74" s="33">
        <v>157.45099999999999</v>
      </c>
      <c r="E74" s="33">
        <v>228.36600000000001</v>
      </c>
      <c r="F74" s="33">
        <v>202.84399999999999</v>
      </c>
      <c r="G74" s="33">
        <v>252.43799999999999</v>
      </c>
      <c r="H74" s="33">
        <v>290.52699999999999</v>
      </c>
      <c r="I74" s="33">
        <v>336.541</v>
      </c>
      <c r="J74" s="33">
        <v>356.2</v>
      </c>
      <c r="K74" s="33">
        <v>423.7</v>
      </c>
      <c r="L74" s="33">
        <v>487.3</v>
      </c>
      <c r="M74" s="33">
        <v>864.2</v>
      </c>
    </row>
    <row r="75" spans="1:13" x14ac:dyDescent="0.25">
      <c r="B75" s="33" t="s">
        <v>297</v>
      </c>
      <c r="C75" s="33" t="s">
        <v>285</v>
      </c>
      <c r="D75" s="33">
        <v>272.99799999999999</v>
      </c>
      <c r="E75" s="33">
        <v>206.78</v>
      </c>
      <c r="F75" s="33">
        <v>432.00599999999997</v>
      </c>
      <c r="G75" s="33">
        <v>181.8</v>
      </c>
      <c r="H75" s="33">
        <v>131.709</v>
      </c>
      <c r="I75" s="33">
        <v>380.12</v>
      </c>
      <c r="J75" s="33">
        <v>217.6</v>
      </c>
      <c r="K75" s="33">
        <v>396.9</v>
      </c>
      <c r="L75" s="33">
        <v>421.1</v>
      </c>
      <c r="M75" s="33">
        <v>166.8</v>
      </c>
    </row>
    <row r="76" spans="1:13" x14ac:dyDescent="0.25">
      <c r="B76" s="33" t="s">
        <v>311</v>
      </c>
      <c r="C76" s="33" t="s">
        <v>284</v>
      </c>
      <c r="D76" s="33">
        <v>75.59</v>
      </c>
      <c r="E76" s="33">
        <v>71.938000000000002</v>
      </c>
      <c r="F76" s="33">
        <v>70.417000000000002</v>
      </c>
      <c r="G76" s="33">
        <v>68.957999999999998</v>
      </c>
      <c r="H76" s="33">
        <v>66.688999999999993</v>
      </c>
      <c r="I76" s="33">
        <v>68.171000000000006</v>
      </c>
      <c r="J76" s="33">
        <v>86</v>
      </c>
      <c r="K76" s="33">
        <v>79.099999999999994</v>
      </c>
      <c r="L76" s="33">
        <v>72.8</v>
      </c>
      <c r="M76" s="33">
        <v>77.2</v>
      </c>
    </row>
    <row r="77" spans="1:13" x14ac:dyDescent="0.25">
      <c r="B77" s="33" t="s">
        <v>278</v>
      </c>
      <c r="C77" s="33" t="s">
        <v>276</v>
      </c>
      <c r="D77" s="33">
        <v>3088.1489999999999</v>
      </c>
      <c r="E77" s="33">
        <v>3262.058</v>
      </c>
      <c r="F77" s="33">
        <v>3866.21</v>
      </c>
      <c r="G77" s="33">
        <v>3875.5329999999999</v>
      </c>
      <c r="H77" s="33">
        <v>3938.5520000000001</v>
      </c>
      <c r="I77" s="33">
        <v>4733.9189999999999</v>
      </c>
      <c r="J77" s="33">
        <v>5101.5</v>
      </c>
      <c r="K77" s="33">
        <v>6141.5</v>
      </c>
      <c r="L77" s="33">
        <v>6503.5</v>
      </c>
      <c r="M77" s="33">
        <v>8196.7999999999993</v>
      </c>
    </row>
    <row r="78" spans="1:13" x14ac:dyDescent="0.25">
      <c r="B78" s="33" t="s">
        <v>298</v>
      </c>
      <c r="C78" s="33" t="s">
        <v>286</v>
      </c>
      <c r="D78" s="33">
        <v>0</v>
      </c>
      <c r="E78" s="33">
        <v>0</v>
      </c>
      <c r="F78" s="33">
        <v>0</v>
      </c>
      <c r="G78" s="33">
        <v>0</v>
      </c>
      <c r="H78" s="33">
        <v>0</v>
      </c>
      <c r="I78" s="33">
        <v>0</v>
      </c>
      <c r="J78" s="33">
        <v>0</v>
      </c>
      <c r="K78" s="33">
        <v>0</v>
      </c>
      <c r="L78" s="33">
        <v>0</v>
      </c>
      <c r="M78" s="33">
        <v>0</v>
      </c>
    </row>
    <row r="79" spans="1:13" x14ac:dyDescent="0.25">
      <c r="B79" s="33" t="s">
        <v>299</v>
      </c>
      <c r="C79" s="33" t="s">
        <v>274</v>
      </c>
      <c r="D79" s="33">
        <v>75.59</v>
      </c>
      <c r="E79" s="33">
        <v>71.938000000000002</v>
      </c>
      <c r="F79" s="33">
        <v>70.417000000000002</v>
      </c>
      <c r="G79" s="33">
        <v>68.957999999999998</v>
      </c>
      <c r="H79" s="33">
        <v>66.688999999999993</v>
      </c>
      <c r="I79" s="33">
        <v>68.171000000000006</v>
      </c>
      <c r="J79" s="33">
        <v>86</v>
      </c>
      <c r="K79" s="33">
        <v>79.099999999999994</v>
      </c>
      <c r="L79" s="33">
        <v>72.8</v>
      </c>
      <c r="M79" s="33">
        <v>77.2</v>
      </c>
    </row>
    <row r="80" spans="1:13" x14ac:dyDescent="0.25">
      <c r="B80" s="33" t="s">
        <v>311</v>
      </c>
      <c r="C80" s="33" t="s">
        <v>292</v>
      </c>
      <c r="D80" s="33">
        <v>0</v>
      </c>
      <c r="E80" s="33">
        <v>0</v>
      </c>
      <c r="F80" s="33">
        <v>0</v>
      </c>
      <c r="G80" s="33">
        <v>0</v>
      </c>
      <c r="H80" s="33">
        <v>0</v>
      </c>
      <c r="I80" s="33">
        <v>0</v>
      </c>
      <c r="J80" s="33">
        <v>0</v>
      </c>
      <c r="K80" s="33">
        <v>0</v>
      </c>
      <c r="L80" s="33">
        <v>0</v>
      </c>
      <c r="M80" s="33">
        <v>0</v>
      </c>
    </row>
    <row r="81" spans="1:13" x14ac:dyDescent="0.25">
      <c r="B81" s="33" t="s">
        <v>300</v>
      </c>
      <c r="C81" s="33" t="s">
        <v>287</v>
      </c>
      <c r="D81" s="33">
        <v>0.3</v>
      </c>
      <c r="E81" s="33">
        <v>0.3</v>
      </c>
      <c r="F81" s="33">
        <v>0.3</v>
      </c>
      <c r="G81" s="33">
        <v>0.28000000000000003</v>
      </c>
      <c r="H81" s="33">
        <v>0.28000000000000003</v>
      </c>
      <c r="I81" s="33">
        <v>0.28000000000000003</v>
      </c>
      <c r="J81" s="33">
        <v>0.28000000000000003</v>
      </c>
      <c r="K81" s="33">
        <v>0.28000000000000003</v>
      </c>
      <c r="L81" s="33">
        <v>0.28000000000000003</v>
      </c>
      <c r="M81" s="33">
        <v>0.28000000000000003</v>
      </c>
    </row>
    <row r="82" spans="1:13" x14ac:dyDescent="0.25">
      <c r="B82" s="33" t="s">
        <v>269</v>
      </c>
      <c r="C82" s="33" t="s">
        <v>275</v>
      </c>
      <c r="D82" s="33">
        <v>322.27600000000001</v>
      </c>
      <c r="E82" s="33">
        <v>264.79000000000002</v>
      </c>
      <c r="F82" s="33">
        <v>499.07400000000001</v>
      </c>
      <c r="G82" s="33">
        <v>244.26300000000001</v>
      </c>
      <c r="H82" s="33">
        <v>206.172</v>
      </c>
      <c r="I82" s="33">
        <v>454.154</v>
      </c>
      <c r="J82" s="33">
        <v>309.89999999999998</v>
      </c>
      <c r="K82" s="33">
        <v>492.2</v>
      </c>
      <c r="L82" s="33">
        <v>563.5</v>
      </c>
      <c r="M82" s="33">
        <v>329.1</v>
      </c>
    </row>
    <row r="83" spans="1:13" x14ac:dyDescent="0.25">
      <c r="B83" s="33" t="s">
        <v>279</v>
      </c>
      <c r="C83" s="33" t="s">
        <v>280</v>
      </c>
      <c r="D83" s="33">
        <v>0</v>
      </c>
      <c r="E83" s="33">
        <v>0</v>
      </c>
      <c r="F83" s="33">
        <v>0</v>
      </c>
      <c r="G83" s="33">
        <v>0</v>
      </c>
      <c r="H83" s="33">
        <v>0</v>
      </c>
      <c r="I83" s="33">
        <v>0</v>
      </c>
      <c r="J83" s="33">
        <v>0</v>
      </c>
      <c r="K83" s="33">
        <v>0</v>
      </c>
      <c r="L83" s="33">
        <v>0</v>
      </c>
      <c r="M83" s="33">
        <v>0</v>
      </c>
    </row>
    <row r="84" spans="1:13" x14ac:dyDescent="0.25">
      <c r="B84" s="33" t="s">
        <v>311</v>
      </c>
      <c r="C84" s="33" t="s">
        <v>273</v>
      </c>
      <c r="D84" s="33">
        <v>41.725000000000001</v>
      </c>
      <c r="E84" s="33">
        <v>29.693999999999999</v>
      </c>
      <c r="F84" s="33">
        <v>100.761</v>
      </c>
      <c r="G84" s="33">
        <v>142.28399999999999</v>
      </c>
      <c r="H84" s="33">
        <v>177.96700000000001</v>
      </c>
      <c r="I84" s="33">
        <v>215.881</v>
      </c>
      <c r="J84" s="33">
        <v>223.5</v>
      </c>
      <c r="K84" s="33">
        <v>262.39999999999998</v>
      </c>
      <c r="L84" s="33">
        <v>332.9</v>
      </c>
      <c r="M84" s="33">
        <v>650.1</v>
      </c>
    </row>
    <row r="85" spans="1:13" x14ac:dyDescent="0.25">
      <c r="B85" s="33" t="s">
        <v>301</v>
      </c>
      <c r="C85" s="33" t="s">
        <v>302</v>
      </c>
      <c r="D85" s="33">
        <v>2.6109999999999998</v>
      </c>
      <c r="E85" s="33">
        <v>1.6779999999999999</v>
      </c>
      <c r="F85" s="33">
        <v>1.46</v>
      </c>
      <c r="G85" s="33">
        <v>1.5699999999999998</v>
      </c>
      <c r="H85" s="33">
        <v>2.823</v>
      </c>
      <c r="I85" s="33">
        <v>2.0019999999999998</v>
      </c>
      <c r="J85" s="33">
        <v>3.3</v>
      </c>
      <c r="K85" s="33">
        <v>1.7</v>
      </c>
      <c r="L85" s="33">
        <v>2.2999999999999998</v>
      </c>
      <c r="M85" s="33">
        <v>2.2000000000000002</v>
      </c>
    </row>
    <row r="86" spans="1:13" x14ac:dyDescent="0.25">
      <c r="B86" s="25" t="s">
        <v>277</v>
      </c>
      <c r="C86" s="25" t="s">
        <v>277</v>
      </c>
      <c r="D86" s="25">
        <f>D77-D82+D78+D75-D83</f>
        <v>3038.8710000000001</v>
      </c>
      <c r="E86" s="25">
        <f t="shared" ref="E86:M86" si="16">E77-E82+E78+E75-E83</f>
        <v>3204.0480000000002</v>
      </c>
      <c r="F86" s="25">
        <f t="shared" si="16"/>
        <v>3799.1419999999998</v>
      </c>
      <c r="G86" s="25">
        <f t="shared" si="16"/>
        <v>3813.07</v>
      </c>
      <c r="H86" s="25">
        <f t="shared" si="16"/>
        <v>3864.0889999999999</v>
      </c>
      <c r="I86" s="25">
        <f t="shared" si="16"/>
        <v>4659.8849999999993</v>
      </c>
      <c r="J86" s="25">
        <f t="shared" si="16"/>
        <v>5009.2000000000007</v>
      </c>
      <c r="K86" s="25">
        <f t="shared" si="16"/>
        <v>6046.2</v>
      </c>
      <c r="L86" s="25">
        <f t="shared" si="16"/>
        <v>6361.1</v>
      </c>
      <c r="M86" s="25">
        <f t="shared" si="16"/>
        <v>8034.4999999999991</v>
      </c>
    </row>
    <row r="87" spans="1:13" x14ac:dyDescent="0.25">
      <c r="B87" s="25" t="s">
        <v>312</v>
      </c>
      <c r="C87" s="25" t="s">
        <v>312</v>
      </c>
      <c r="D87" s="25">
        <f>IF(C86=0,D86,IF(D86=0,0,AVERAGE(C86:D86)))</f>
        <v>3038.8710000000001</v>
      </c>
      <c r="E87" s="25">
        <f t="shared" ref="E87:M87" si="17">IF(D86=0,E86,IF(E86=0,0,AVERAGE(D86:E86)))</f>
        <v>3121.4594999999999</v>
      </c>
      <c r="F87" s="25">
        <f t="shared" si="17"/>
        <v>3501.5950000000003</v>
      </c>
      <c r="G87" s="25">
        <f t="shared" si="17"/>
        <v>3806.1059999999998</v>
      </c>
      <c r="H87" s="25">
        <f t="shared" si="17"/>
        <v>3838.5794999999998</v>
      </c>
      <c r="I87" s="25">
        <f t="shared" si="17"/>
        <v>4261.9869999999992</v>
      </c>
      <c r="J87" s="25">
        <f t="shared" si="17"/>
        <v>4834.5424999999996</v>
      </c>
      <c r="K87" s="25">
        <f t="shared" si="17"/>
        <v>5527.7000000000007</v>
      </c>
      <c r="L87" s="25">
        <f t="shared" si="17"/>
        <v>6203.65</v>
      </c>
      <c r="M87" s="25">
        <f t="shared" si="17"/>
        <v>7197.7999999999993</v>
      </c>
    </row>
    <row r="88" spans="1:13" x14ac:dyDescent="0.25">
      <c r="B88" s="25" t="s">
        <v>313</v>
      </c>
      <c r="C88" s="25" t="s">
        <v>313</v>
      </c>
      <c r="D88" s="25">
        <f t="shared" ref="D88:M88" si="18">D84+((D79-D85)*(1-D81))</f>
        <v>92.810299999999998</v>
      </c>
      <c r="E88" s="25">
        <f t="shared" si="18"/>
        <v>78.876000000000005</v>
      </c>
      <c r="F88" s="25">
        <f t="shared" si="18"/>
        <v>149.0309</v>
      </c>
      <c r="G88" s="25">
        <f t="shared" si="18"/>
        <v>190.80336</v>
      </c>
      <c r="H88" s="25">
        <f t="shared" si="18"/>
        <v>223.95052000000001</v>
      </c>
      <c r="I88" s="25">
        <f t="shared" si="18"/>
        <v>263.52268000000004</v>
      </c>
      <c r="J88" s="25">
        <f t="shared" si="18"/>
        <v>283.04399999999998</v>
      </c>
      <c r="K88" s="25">
        <f t="shared" si="18"/>
        <v>318.12799999999999</v>
      </c>
      <c r="L88" s="25">
        <f t="shared" si="18"/>
        <v>383.65999999999997</v>
      </c>
      <c r="M88" s="25">
        <f t="shared" si="18"/>
        <v>704.1</v>
      </c>
    </row>
    <row r="89" spans="1:13" x14ac:dyDescent="0.25">
      <c r="B89" s="25" t="s">
        <v>307</v>
      </c>
      <c r="C89" s="25" t="s">
        <v>307</v>
      </c>
      <c r="D89" s="25">
        <f>IFERROR(D88/D87,0)</f>
        <v>3.0541046329376927E-2</v>
      </c>
      <c r="E89" s="25">
        <f t="shared" ref="E89:M89" si="19">IFERROR(E88/E87,0)</f>
        <v>2.5268948708128364E-2</v>
      </c>
      <c r="F89" s="25">
        <f t="shared" si="19"/>
        <v>4.256086155023639E-2</v>
      </c>
      <c r="G89" s="25">
        <f t="shared" si="19"/>
        <v>5.0130858152663119E-2</v>
      </c>
      <c r="H89" s="25">
        <f t="shared" si="19"/>
        <v>5.83420299097622E-2</v>
      </c>
      <c r="I89" s="25">
        <f t="shared" si="19"/>
        <v>6.1830944111279575E-2</v>
      </c>
      <c r="J89" s="25">
        <f t="shared" si="19"/>
        <v>5.8546180946801071E-2</v>
      </c>
      <c r="K89" s="25">
        <f t="shared" si="19"/>
        <v>5.7551603741158155E-2</v>
      </c>
      <c r="L89" s="25">
        <f t="shared" si="19"/>
        <v>6.1844236860557893E-2</v>
      </c>
      <c r="M89" s="25">
        <f t="shared" si="19"/>
        <v>9.7821556586734845E-2</v>
      </c>
    </row>
    <row r="90" spans="1:13" x14ac:dyDescent="0.25">
      <c r="A90" s="33" t="s">
        <v>318</v>
      </c>
      <c r="B90" s="33" t="s">
        <v>295</v>
      </c>
      <c r="C90" s="33" t="s">
        <v>290</v>
      </c>
      <c r="D90" s="33">
        <v>85.037999999999997</v>
      </c>
      <c r="E90" s="33">
        <v>106.815</v>
      </c>
      <c r="F90" s="33">
        <v>92.813999999999993</v>
      </c>
      <c r="G90" s="33">
        <v>92.316999999999993</v>
      </c>
      <c r="H90" s="33">
        <v>109.386</v>
      </c>
      <c r="I90" s="33">
        <v>136.66399999999999</v>
      </c>
      <c r="J90" s="33">
        <v>158.76599999999999</v>
      </c>
      <c r="K90" s="33">
        <v>200.83</v>
      </c>
      <c r="L90" s="33">
        <v>238.44399999999999</v>
      </c>
      <c r="M90" s="33">
        <v>267.8</v>
      </c>
    </row>
    <row r="91" spans="1:13" x14ac:dyDescent="0.25">
      <c r="B91" s="33" t="s">
        <v>311</v>
      </c>
      <c r="C91" s="33" t="s">
        <v>289</v>
      </c>
      <c r="D91" s="33">
        <v>129.19</v>
      </c>
      <c r="E91" s="33">
        <v>74.272000000000006</v>
      </c>
      <c r="F91" s="33">
        <v>59.348999999999997</v>
      </c>
      <c r="G91" s="33">
        <v>42.843000000000004</v>
      </c>
      <c r="H91" s="33">
        <v>63.732999999999997</v>
      </c>
      <c r="I91" s="33">
        <v>88.653999999999996</v>
      </c>
      <c r="J91" s="33">
        <v>141.74799999999999</v>
      </c>
      <c r="K91" s="33">
        <v>214.08500000000001</v>
      </c>
      <c r="L91" s="33">
        <v>240.11799999999999</v>
      </c>
      <c r="M91" s="33">
        <v>253.5</v>
      </c>
    </row>
    <row r="92" spans="1:13" x14ac:dyDescent="0.25">
      <c r="B92" s="33" t="s">
        <v>297</v>
      </c>
      <c r="C92" s="33" t="s">
        <v>285</v>
      </c>
      <c r="D92" s="33">
        <v>23.446999999999999</v>
      </c>
      <c r="E92" s="33">
        <v>24.501999999999999</v>
      </c>
      <c r="F92" s="33">
        <v>17.11</v>
      </c>
      <c r="G92" s="33">
        <v>80.23</v>
      </c>
      <c r="H92" s="33">
        <v>17.135999999999999</v>
      </c>
      <c r="I92" s="33">
        <v>45.786000000000001</v>
      </c>
      <c r="J92" s="33">
        <v>14.154</v>
      </c>
      <c r="K92" s="33">
        <v>16.286000000000001</v>
      </c>
      <c r="L92" s="33">
        <v>21.091000000000001</v>
      </c>
      <c r="M92" s="33">
        <v>29.9</v>
      </c>
    </row>
    <row r="93" spans="1:13" x14ac:dyDescent="0.25">
      <c r="B93" s="33" t="s">
        <v>303</v>
      </c>
      <c r="C93" s="33" t="s">
        <v>284</v>
      </c>
      <c r="D93" s="33">
        <v>0</v>
      </c>
      <c r="E93" s="33">
        <v>0</v>
      </c>
      <c r="F93" s="33">
        <v>0</v>
      </c>
      <c r="G93" s="33">
        <v>0</v>
      </c>
      <c r="H93" s="33">
        <v>0</v>
      </c>
      <c r="I93" s="33">
        <v>0</v>
      </c>
      <c r="J93" s="33">
        <v>0</v>
      </c>
      <c r="K93" s="33">
        <v>6.3840000000000003</v>
      </c>
      <c r="L93" s="33">
        <v>3.5209999999999999</v>
      </c>
      <c r="M93" s="33">
        <v>3.7</v>
      </c>
    </row>
    <row r="94" spans="1:13" x14ac:dyDescent="0.25">
      <c r="B94" s="33" t="s">
        <v>278</v>
      </c>
      <c r="C94" s="33" t="s">
        <v>276</v>
      </c>
      <c r="D94" s="33">
        <v>413.73700000000002</v>
      </c>
      <c r="E94" s="33">
        <v>475.05900000000003</v>
      </c>
      <c r="F94" s="33">
        <v>517.60799999999995</v>
      </c>
      <c r="G94" s="33">
        <v>572.05399999999997</v>
      </c>
      <c r="H94" s="33">
        <v>618.59699999999998</v>
      </c>
      <c r="I94" s="33">
        <v>630.32500000000005</v>
      </c>
      <c r="J94" s="33">
        <v>669.81600000000003</v>
      </c>
      <c r="K94" s="33">
        <v>766.803</v>
      </c>
      <c r="L94" s="33">
        <v>878.19100000000003</v>
      </c>
      <c r="M94" s="33">
        <v>1025.0999999999999</v>
      </c>
    </row>
    <row r="95" spans="1:13" x14ac:dyDescent="0.25">
      <c r="B95" s="33" t="s">
        <v>311</v>
      </c>
      <c r="C95" s="33" t="s">
        <v>286</v>
      </c>
      <c r="D95" s="33">
        <v>0</v>
      </c>
      <c r="E95" s="33">
        <v>0</v>
      </c>
      <c r="F95" s="33">
        <v>0</v>
      </c>
      <c r="G95" s="33">
        <v>0</v>
      </c>
      <c r="H95" s="33">
        <v>0</v>
      </c>
      <c r="I95" s="33">
        <v>0</v>
      </c>
      <c r="J95" s="33">
        <v>0</v>
      </c>
      <c r="K95" s="33">
        <v>0</v>
      </c>
      <c r="L95" s="33">
        <v>0</v>
      </c>
      <c r="M95" s="33">
        <v>0</v>
      </c>
    </row>
    <row r="96" spans="1:13" x14ac:dyDescent="0.25">
      <c r="B96" s="33" t="s">
        <v>299</v>
      </c>
      <c r="C96" s="33" t="s">
        <v>274</v>
      </c>
      <c r="D96" s="33">
        <v>8.7769999999999992</v>
      </c>
      <c r="E96" s="33">
        <v>6.444</v>
      </c>
      <c r="F96" s="33">
        <v>6.0259999999999998</v>
      </c>
      <c r="G96" s="33">
        <v>4.3339999999999996</v>
      </c>
      <c r="H96" s="33">
        <v>4.9030000000000005</v>
      </c>
      <c r="I96" s="33">
        <v>7.78</v>
      </c>
      <c r="J96" s="33">
        <v>9.3290000000000006</v>
      </c>
      <c r="K96" s="33">
        <v>6.3840000000000003</v>
      </c>
      <c r="L96" s="33">
        <v>3.5209999999999999</v>
      </c>
      <c r="M96" s="33">
        <v>3.7</v>
      </c>
    </row>
    <row r="97" spans="1:13" x14ac:dyDescent="0.25">
      <c r="B97" s="33" t="s">
        <v>304</v>
      </c>
      <c r="C97" s="33" t="s">
        <v>292</v>
      </c>
      <c r="D97" s="33">
        <v>0</v>
      </c>
      <c r="E97" s="33">
        <v>0</v>
      </c>
      <c r="F97" s="33">
        <v>0</v>
      </c>
      <c r="G97" s="33">
        <v>0</v>
      </c>
      <c r="H97" s="33">
        <v>0</v>
      </c>
      <c r="I97" s="33">
        <v>0</v>
      </c>
      <c r="J97" s="33">
        <v>0</v>
      </c>
      <c r="K97" s="33">
        <v>0</v>
      </c>
      <c r="L97" s="33">
        <v>0</v>
      </c>
      <c r="M97" s="33">
        <v>0</v>
      </c>
    </row>
    <row r="98" spans="1:13" x14ac:dyDescent="0.25">
      <c r="B98" s="33" t="s">
        <v>300</v>
      </c>
      <c r="C98" s="33" t="s">
        <v>287</v>
      </c>
      <c r="D98" s="33">
        <v>0.3</v>
      </c>
      <c r="E98" s="33">
        <v>0.3</v>
      </c>
      <c r="F98" s="33">
        <v>0.28000000000000003</v>
      </c>
      <c r="G98" s="33">
        <v>0.28000000000000003</v>
      </c>
      <c r="H98" s="33">
        <v>0.28000000000000003</v>
      </c>
      <c r="I98" s="33">
        <v>0.28000000000000003</v>
      </c>
      <c r="J98" s="33">
        <v>0.28000000000000003</v>
      </c>
      <c r="K98" s="33">
        <v>0.28000000000000003</v>
      </c>
      <c r="L98" s="33">
        <v>0.28000000000000003</v>
      </c>
      <c r="M98" s="33">
        <v>0.28000000000000003</v>
      </c>
    </row>
    <row r="99" spans="1:13" x14ac:dyDescent="0.25">
      <c r="B99" s="33" t="s">
        <v>311</v>
      </c>
      <c r="C99" s="33" t="s">
        <v>275</v>
      </c>
      <c r="D99" s="33">
        <v>93.853999999999999</v>
      </c>
      <c r="E99" s="33">
        <v>97.811999999999998</v>
      </c>
      <c r="F99" s="33">
        <v>84.177999999999997</v>
      </c>
      <c r="G99" s="33">
        <v>150.62299999999999</v>
      </c>
      <c r="H99" s="33">
        <v>91.067999999999998</v>
      </c>
      <c r="I99" s="33">
        <v>128.79</v>
      </c>
      <c r="J99" s="33">
        <v>117.114</v>
      </c>
      <c r="K99" s="33">
        <v>149.523</v>
      </c>
      <c r="L99" s="33">
        <v>145.58000000000001</v>
      </c>
      <c r="M99" s="33">
        <v>178.4</v>
      </c>
    </row>
    <row r="100" spans="1:13" x14ac:dyDescent="0.25">
      <c r="B100" s="33" t="s">
        <v>279</v>
      </c>
      <c r="C100" s="33" t="s">
        <v>280</v>
      </c>
      <c r="D100" s="33">
        <v>1.03</v>
      </c>
      <c r="E100" s="33">
        <v>1.03</v>
      </c>
      <c r="F100" s="33">
        <v>1.03</v>
      </c>
      <c r="G100" s="33">
        <v>1.03</v>
      </c>
      <c r="H100" s="33">
        <v>1.45</v>
      </c>
      <c r="I100" s="33">
        <v>1.45</v>
      </c>
      <c r="J100" s="33">
        <v>1.45</v>
      </c>
      <c r="K100" s="33">
        <v>0</v>
      </c>
      <c r="L100" s="33">
        <v>0</v>
      </c>
      <c r="M100" s="33">
        <v>0</v>
      </c>
    </row>
    <row r="101" spans="1:13" x14ac:dyDescent="0.25">
      <c r="B101" s="33" t="s">
        <v>305</v>
      </c>
      <c r="C101" s="33" t="s">
        <v>273</v>
      </c>
      <c r="D101" s="33">
        <v>62.232999999999997</v>
      </c>
      <c r="E101" s="33">
        <v>71.631</v>
      </c>
      <c r="F101" s="33">
        <v>52.466000000000001</v>
      </c>
      <c r="G101" s="33">
        <v>64.11</v>
      </c>
      <c r="H101" s="33">
        <v>77.052999999999997</v>
      </c>
      <c r="I101" s="33">
        <v>97.052999999999997</v>
      </c>
      <c r="J101" s="33">
        <v>113.173</v>
      </c>
      <c r="K101" s="33">
        <v>143.42500000000001</v>
      </c>
      <c r="L101" s="33">
        <v>169.15199999999999</v>
      </c>
      <c r="M101" s="33">
        <v>190.2</v>
      </c>
    </row>
    <row r="102" spans="1:13" x14ac:dyDescent="0.25">
      <c r="B102" s="33" t="s">
        <v>301</v>
      </c>
      <c r="C102" s="33" t="s">
        <v>302</v>
      </c>
      <c r="D102" s="33">
        <v>1.2629999999999999</v>
      </c>
      <c r="E102" s="33">
        <v>0.65700000000000003</v>
      </c>
      <c r="F102" s="33">
        <v>0.57699999999999996</v>
      </c>
      <c r="G102" s="33">
        <v>0.28000000000000003</v>
      </c>
      <c r="H102" s="33">
        <v>0.189</v>
      </c>
      <c r="I102" s="33">
        <v>5.7000000000000002E-2</v>
      </c>
      <c r="J102" s="33">
        <v>0.14399999999999999</v>
      </c>
      <c r="K102" s="33">
        <v>0.10199999999999999</v>
      </c>
      <c r="L102" s="33">
        <v>0.41499999999999998</v>
      </c>
      <c r="M102" s="33">
        <v>1.6</v>
      </c>
    </row>
    <row r="103" spans="1:13" x14ac:dyDescent="0.25">
      <c r="B103" s="25" t="s">
        <v>277</v>
      </c>
      <c r="C103" s="25" t="s">
        <v>277</v>
      </c>
      <c r="D103" s="25">
        <f>D94-D99+D95+D92-D100</f>
        <v>342.30000000000007</v>
      </c>
      <c r="E103" s="25">
        <f t="shared" ref="E103:M103" si="20">E94-E99+E95+E92-E100</f>
        <v>400.71900000000005</v>
      </c>
      <c r="F103" s="25">
        <f t="shared" si="20"/>
        <v>449.51</v>
      </c>
      <c r="G103" s="25">
        <f t="shared" si="20"/>
        <v>500.63100000000003</v>
      </c>
      <c r="H103" s="25">
        <f t="shared" si="20"/>
        <v>543.21499999999992</v>
      </c>
      <c r="I103" s="25">
        <f t="shared" si="20"/>
        <v>545.87100000000009</v>
      </c>
      <c r="J103" s="25">
        <f t="shared" si="20"/>
        <v>565.40599999999995</v>
      </c>
      <c r="K103" s="25">
        <f t="shared" si="20"/>
        <v>633.56600000000003</v>
      </c>
      <c r="L103" s="25">
        <f t="shared" si="20"/>
        <v>753.702</v>
      </c>
      <c r="M103" s="25">
        <f t="shared" si="20"/>
        <v>876.59999999999991</v>
      </c>
    </row>
    <row r="104" spans="1:13" x14ac:dyDescent="0.25">
      <c r="B104" s="25" t="s">
        <v>312</v>
      </c>
      <c r="C104" s="25" t="s">
        <v>312</v>
      </c>
      <c r="D104" s="25">
        <f>IF(C103=0,D103,IF(D103=0,0,AVERAGE(C103:D103)))</f>
        <v>342.30000000000007</v>
      </c>
      <c r="E104" s="25">
        <f t="shared" ref="E104:M104" si="21">IF(D103=0,E103,IF(E103=0,0,AVERAGE(D103:E103)))</f>
        <v>371.50950000000006</v>
      </c>
      <c r="F104" s="25">
        <f t="shared" si="21"/>
        <v>425.11450000000002</v>
      </c>
      <c r="G104" s="25">
        <f t="shared" si="21"/>
        <v>475.07050000000004</v>
      </c>
      <c r="H104" s="25">
        <f t="shared" si="21"/>
        <v>521.923</v>
      </c>
      <c r="I104" s="25">
        <f t="shared" si="21"/>
        <v>544.54300000000001</v>
      </c>
      <c r="J104" s="25">
        <f t="shared" si="21"/>
        <v>555.63850000000002</v>
      </c>
      <c r="K104" s="25">
        <f t="shared" si="21"/>
        <v>599.48599999999999</v>
      </c>
      <c r="L104" s="25">
        <f t="shared" si="21"/>
        <v>693.63400000000001</v>
      </c>
      <c r="M104" s="25">
        <f t="shared" si="21"/>
        <v>815.15099999999995</v>
      </c>
    </row>
    <row r="105" spans="1:13" x14ac:dyDescent="0.25">
      <c r="B105" s="25" t="s">
        <v>313</v>
      </c>
      <c r="C105" s="25" t="s">
        <v>313</v>
      </c>
      <c r="D105" s="25">
        <f t="shared" ref="D105:M105" si="22">D101+((D96-D102)*(1-D98))</f>
        <v>67.492800000000003</v>
      </c>
      <c r="E105" s="25">
        <f t="shared" si="22"/>
        <v>75.681899999999999</v>
      </c>
      <c r="F105" s="25">
        <f t="shared" si="22"/>
        <v>56.389279999999999</v>
      </c>
      <c r="G105" s="25">
        <f t="shared" si="22"/>
        <v>67.028880000000001</v>
      </c>
      <c r="H105" s="25">
        <f t="shared" si="22"/>
        <v>80.44708</v>
      </c>
      <c r="I105" s="25">
        <f t="shared" si="22"/>
        <v>102.61355999999999</v>
      </c>
      <c r="J105" s="25">
        <f t="shared" si="22"/>
        <v>119.78620000000001</v>
      </c>
      <c r="K105" s="25">
        <f t="shared" si="22"/>
        <v>147.94804000000002</v>
      </c>
      <c r="L105" s="25">
        <f t="shared" si="22"/>
        <v>171.38831999999999</v>
      </c>
      <c r="M105" s="25">
        <f t="shared" si="22"/>
        <v>191.71199999999999</v>
      </c>
    </row>
    <row r="106" spans="1:13" x14ac:dyDescent="0.25">
      <c r="B106" s="25" t="s">
        <v>307</v>
      </c>
      <c r="C106" s="25" t="s">
        <v>307</v>
      </c>
      <c r="D106" s="25">
        <f>IFERROR(D105/D104,0)</f>
        <v>0.19717440841367218</v>
      </c>
      <c r="E106" s="25">
        <f t="shared" ref="E106:M106" si="23">IFERROR(E105/E104,0)</f>
        <v>0.20371457526658129</v>
      </c>
      <c r="F106" s="25">
        <f t="shared" si="23"/>
        <v>0.1326449227208199</v>
      </c>
      <c r="G106" s="25">
        <f t="shared" si="23"/>
        <v>0.14109249048299147</v>
      </c>
      <c r="H106" s="25">
        <f t="shared" si="23"/>
        <v>0.15413591660072462</v>
      </c>
      <c r="I106" s="25">
        <f t="shared" si="23"/>
        <v>0.18843977426943326</v>
      </c>
      <c r="J106" s="25">
        <f t="shared" si="23"/>
        <v>0.21558297346206212</v>
      </c>
      <c r="K106" s="25">
        <f t="shared" si="23"/>
        <v>0.24679148470523085</v>
      </c>
      <c r="L106" s="25">
        <f t="shared" si="23"/>
        <v>0.24708754184483459</v>
      </c>
      <c r="M106" s="25">
        <f t="shared" si="23"/>
        <v>0.23518587353754089</v>
      </c>
    </row>
    <row r="107" spans="1:13" x14ac:dyDescent="0.25">
      <c r="A107" s="33" t="s">
        <v>319</v>
      </c>
      <c r="B107" s="33" t="s">
        <v>295</v>
      </c>
      <c r="C107" s="33" t="s">
        <v>290</v>
      </c>
      <c r="D107" s="33">
        <v>560</v>
      </c>
      <c r="E107" s="33">
        <v>553</v>
      </c>
      <c r="F107" s="33">
        <v>-83</v>
      </c>
      <c r="G107" s="33">
        <v>423</v>
      </c>
      <c r="H107" s="33">
        <v>373</v>
      </c>
      <c r="I107" s="33">
        <v>454</v>
      </c>
      <c r="J107" s="33">
        <v>482</v>
      </c>
      <c r="K107" s="33">
        <v>512</v>
      </c>
      <c r="L107" s="33">
        <v>560</v>
      </c>
      <c r="M107" s="33">
        <v>525</v>
      </c>
    </row>
    <row r="108" spans="1:13" x14ac:dyDescent="0.25">
      <c r="B108" s="33" t="s">
        <v>296</v>
      </c>
      <c r="C108" s="33" t="s">
        <v>289</v>
      </c>
      <c r="D108" s="33">
        <v>671</v>
      </c>
      <c r="E108" s="33">
        <v>676</v>
      </c>
      <c r="F108" s="33">
        <v>-14</v>
      </c>
      <c r="G108" s="33">
        <v>445</v>
      </c>
      <c r="H108" s="33">
        <v>359</v>
      </c>
      <c r="I108" s="33">
        <v>418</v>
      </c>
      <c r="J108" s="33">
        <v>459</v>
      </c>
      <c r="K108" s="33">
        <v>479</v>
      </c>
      <c r="L108" s="33">
        <v>529</v>
      </c>
      <c r="M108" s="33">
        <v>508</v>
      </c>
    </row>
    <row r="109" spans="1:13" x14ac:dyDescent="0.25">
      <c r="B109" s="33" t="s">
        <v>297</v>
      </c>
      <c r="C109" s="33" t="s">
        <v>285</v>
      </c>
      <c r="D109" s="33">
        <v>385</v>
      </c>
      <c r="E109" s="33">
        <v>184</v>
      </c>
      <c r="F109" s="33">
        <v>397</v>
      </c>
      <c r="G109" s="33">
        <v>407</v>
      </c>
      <c r="H109" s="33">
        <v>122</v>
      </c>
      <c r="I109" s="33">
        <v>113</v>
      </c>
      <c r="J109" s="33">
        <v>144</v>
      </c>
      <c r="K109" s="33">
        <v>190</v>
      </c>
      <c r="L109" s="33">
        <v>295</v>
      </c>
      <c r="M109" s="33">
        <v>249</v>
      </c>
    </row>
    <row r="110" spans="1:13" x14ac:dyDescent="0.25">
      <c r="B110" s="33" t="s">
        <v>303</v>
      </c>
      <c r="C110" s="33" t="s">
        <v>284</v>
      </c>
      <c r="D110" s="33">
        <v>242</v>
      </c>
      <c r="E110" s="33">
        <v>202</v>
      </c>
      <c r="F110" s="33">
        <v>152</v>
      </c>
      <c r="G110" s="33">
        <v>106</v>
      </c>
      <c r="H110" s="33">
        <v>74</v>
      </c>
      <c r="I110" s="33">
        <v>60</v>
      </c>
      <c r="J110" s="33">
        <v>54</v>
      </c>
      <c r="K110" s="33">
        <v>46</v>
      </c>
      <c r="L110" s="33">
        <v>46</v>
      </c>
      <c r="M110" s="33">
        <v>46</v>
      </c>
    </row>
    <row r="111" spans="1:13" x14ac:dyDescent="0.25">
      <c r="B111" s="33" t="s">
        <v>278</v>
      </c>
      <c r="C111" s="33" t="s">
        <v>276</v>
      </c>
      <c r="D111" s="33">
        <v>6765</v>
      </c>
      <c r="E111" s="33">
        <v>6865</v>
      </c>
      <c r="F111" s="33">
        <v>6392</v>
      </c>
      <c r="G111" s="33">
        <v>3667</v>
      </c>
      <c r="H111" s="33">
        <v>3493</v>
      </c>
      <c r="I111" s="33">
        <v>3243</v>
      </c>
      <c r="J111" s="33">
        <v>3206</v>
      </c>
      <c r="K111" s="33">
        <v>3237</v>
      </c>
      <c r="L111" s="33">
        <v>3331</v>
      </c>
      <c r="M111" s="33">
        <v>3844</v>
      </c>
    </row>
    <row r="112" spans="1:13" x14ac:dyDescent="0.25">
      <c r="B112" s="33" t="s">
        <v>298</v>
      </c>
      <c r="C112" s="33" t="s">
        <v>286</v>
      </c>
      <c r="D112" s="33">
        <v>0</v>
      </c>
      <c r="E112" s="33">
        <v>0</v>
      </c>
      <c r="F112" s="33">
        <v>0</v>
      </c>
      <c r="G112" s="33">
        <v>0</v>
      </c>
      <c r="H112" s="33">
        <v>103</v>
      </c>
      <c r="I112" s="33">
        <v>103</v>
      </c>
      <c r="J112" s="33">
        <v>103</v>
      </c>
      <c r="K112" s="33">
        <v>103</v>
      </c>
      <c r="L112" s="33">
        <v>103</v>
      </c>
      <c r="M112" s="33">
        <v>103</v>
      </c>
    </row>
    <row r="113" spans="1:13" x14ac:dyDescent="0.25">
      <c r="B113" s="33" t="s">
        <v>299</v>
      </c>
      <c r="C113" s="33" t="s">
        <v>274</v>
      </c>
      <c r="D113" s="33">
        <v>212</v>
      </c>
      <c r="E113" s="33">
        <v>176</v>
      </c>
      <c r="F113" s="33">
        <v>131</v>
      </c>
      <c r="G113" s="33">
        <v>80</v>
      </c>
      <c r="H113" s="33">
        <v>55</v>
      </c>
      <c r="I113" s="33">
        <v>42</v>
      </c>
      <c r="J113" s="33">
        <v>37</v>
      </c>
      <c r="K113" s="33">
        <v>34</v>
      </c>
      <c r="L113" s="33">
        <v>30</v>
      </c>
      <c r="M113" s="33">
        <v>33</v>
      </c>
    </row>
    <row r="114" spans="1:13" x14ac:dyDescent="0.25">
      <c r="B114" s="33" t="s">
        <v>304</v>
      </c>
      <c r="C114" s="33" t="s">
        <v>292</v>
      </c>
      <c r="D114" s="33">
        <v>0</v>
      </c>
      <c r="E114" s="33">
        <v>0</v>
      </c>
      <c r="F114" s="33">
        <v>0</v>
      </c>
      <c r="G114" s="33">
        <v>0</v>
      </c>
      <c r="H114" s="33">
        <v>0</v>
      </c>
      <c r="I114" s="33">
        <v>0</v>
      </c>
      <c r="J114" s="33">
        <v>0</v>
      </c>
      <c r="K114" s="33">
        <v>0</v>
      </c>
      <c r="L114" s="33">
        <v>0</v>
      </c>
      <c r="M114" s="33">
        <v>0</v>
      </c>
    </row>
    <row r="115" spans="1:13" x14ac:dyDescent="0.25">
      <c r="B115" s="33" t="s">
        <v>300</v>
      </c>
      <c r="C115" s="33" t="s">
        <v>287</v>
      </c>
      <c r="D115" s="33">
        <v>0.3</v>
      </c>
      <c r="E115" s="33">
        <v>0.3</v>
      </c>
      <c r="F115" s="33">
        <v>0.3</v>
      </c>
      <c r="G115" s="33">
        <v>0.28000000000000003</v>
      </c>
      <c r="H115" s="33">
        <v>0.28000000000000003</v>
      </c>
      <c r="I115" s="33">
        <v>0.28000000000000003</v>
      </c>
      <c r="J115" s="33">
        <v>0.28000000000000003</v>
      </c>
      <c r="K115" s="33">
        <v>0.28000000000000003</v>
      </c>
      <c r="L115" s="33">
        <v>0.28000000000000003</v>
      </c>
      <c r="M115" s="33">
        <v>0.28000000000000003</v>
      </c>
    </row>
    <row r="116" spans="1:13" x14ac:dyDescent="0.25">
      <c r="B116" s="33" t="s">
        <v>269</v>
      </c>
      <c r="C116" s="33" t="s">
        <v>275</v>
      </c>
      <c r="D116" s="33">
        <v>1483</v>
      </c>
      <c r="E116" s="33">
        <v>1411</v>
      </c>
      <c r="F116" s="33">
        <v>1790</v>
      </c>
      <c r="G116" s="33">
        <v>1204</v>
      </c>
      <c r="H116" s="33">
        <v>1086</v>
      </c>
      <c r="I116" s="33">
        <v>773</v>
      </c>
      <c r="J116" s="33">
        <v>717</v>
      </c>
      <c r="K116" s="33">
        <v>653</v>
      </c>
      <c r="L116" s="33">
        <v>791</v>
      </c>
      <c r="M116" s="33">
        <v>759</v>
      </c>
    </row>
    <row r="117" spans="1:13" x14ac:dyDescent="0.25">
      <c r="B117" s="33" t="s">
        <v>279</v>
      </c>
      <c r="C117" s="33" t="s">
        <v>280</v>
      </c>
      <c r="D117" s="33">
        <v>106</v>
      </c>
      <c r="E117" s="33">
        <v>106</v>
      </c>
      <c r="F117" s="33">
        <v>106</v>
      </c>
      <c r="G117" s="33">
        <v>106</v>
      </c>
      <c r="H117" s="33">
        <v>171</v>
      </c>
      <c r="I117" s="33">
        <v>154</v>
      </c>
      <c r="J117" s="33">
        <v>163</v>
      </c>
      <c r="K117" s="33">
        <v>188</v>
      </c>
      <c r="L117" s="33">
        <v>194</v>
      </c>
      <c r="M117" s="33">
        <v>194</v>
      </c>
    </row>
    <row r="118" spans="1:13" x14ac:dyDescent="0.25">
      <c r="B118" s="33" t="s">
        <v>305</v>
      </c>
      <c r="C118" s="33" t="s">
        <v>273</v>
      </c>
      <c r="D118" s="33">
        <v>398</v>
      </c>
      <c r="E118" s="33">
        <v>380</v>
      </c>
      <c r="F118" s="33">
        <v>164</v>
      </c>
      <c r="G118" s="33">
        <v>1155</v>
      </c>
      <c r="H118" s="33">
        <v>236</v>
      </c>
      <c r="I118" s="33">
        <v>458</v>
      </c>
      <c r="J118" s="33">
        <v>373</v>
      </c>
      <c r="K118" s="33">
        <v>370</v>
      </c>
      <c r="L118" s="33">
        <v>418</v>
      </c>
      <c r="M118" s="33">
        <v>385</v>
      </c>
    </row>
    <row r="119" spans="1:13" x14ac:dyDescent="0.25">
      <c r="B119" s="33" t="s">
        <v>301</v>
      </c>
      <c r="C119" s="33" t="s">
        <v>302</v>
      </c>
      <c r="D119" s="33">
        <v>41</v>
      </c>
      <c r="E119" s="33">
        <v>22</v>
      </c>
      <c r="F119" s="33">
        <v>15</v>
      </c>
      <c r="G119" s="33">
        <v>26</v>
      </c>
      <c r="H119" s="33">
        <v>32</v>
      </c>
      <c r="I119" s="33">
        <v>29</v>
      </c>
      <c r="J119" s="33">
        <v>27</v>
      </c>
      <c r="K119" s="33">
        <v>18</v>
      </c>
      <c r="L119" s="33">
        <v>16</v>
      </c>
      <c r="M119" s="33">
        <v>16</v>
      </c>
    </row>
    <row r="120" spans="1:13" x14ac:dyDescent="0.25">
      <c r="B120" s="25" t="s">
        <v>277</v>
      </c>
      <c r="C120" s="25" t="s">
        <v>277</v>
      </c>
      <c r="D120" s="25">
        <f>D111-D116+D112+D109-D117</f>
        <v>5561</v>
      </c>
      <c r="E120" s="25">
        <f t="shared" ref="E120:M120" si="24">E111-E116+E112+E109-E117</f>
        <v>5532</v>
      </c>
      <c r="F120" s="25">
        <f t="shared" si="24"/>
        <v>4893</v>
      </c>
      <c r="G120" s="25">
        <f t="shared" si="24"/>
        <v>2764</v>
      </c>
      <c r="H120" s="25">
        <f t="shared" si="24"/>
        <v>2461</v>
      </c>
      <c r="I120" s="25">
        <f t="shared" si="24"/>
        <v>2532</v>
      </c>
      <c r="J120" s="25">
        <f t="shared" si="24"/>
        <v>2573</v>
      </c>
      <c r="K120" s="25">
        <f t="shared" si="24"/>
        <v>2689</v>
      </c>
      <c r="L120" s="25">
        <f t="shared" si="24"/>
        <v>2744</v>
      </c>
      <c r="M120" s="25">
        <f t="shared" si="24"/>
        <v>3243</v>
      </c>
    </row>
    <row r="121" spans="1:13" x14ac:dyDescent="0.25">
      <c r="B121" s="25" t="s">
        <v>312</v>
      </c>
      <c r="C121" s="25" t="s">
        <v>312</v>
      </c>
      <c r="D121" s="25">
        <f>IF(C120=0,D120,IF(D120=0,0,AVERAGE(C120:D120)))</f>
        <v>5561</v>
      </c>
      <c r="E121" s="25">
        <f t="shared" ref="E121:M121" si="25">IF(D120=0,E120,IF(E120=0,0,AVERAGE(D120:E120)))</f>
        <v>5546.5</v>
      </c>
      <c r="F121" s="25">
        <f t="shared" si="25"/>
        <v>5212.5</v>
      </c>
      <c r="G121" s="25">
        <f t="shared" si="25"/>
        <v>3828.5</v>
      </c>
      <c r="H121" s="25">
        <f t="shared" si="25"/>
        <v>2612.5</v>
      </c>
      <c r="I121" s="25">
        <f t="shared" si="25"/>
        <v>2496.5</v>
      </c>
      <c r="J121" s="25">
        <f t="shared" si="25"/>
        <v>2552.5</v>
      </c>
      <c r="K121" s="25">
        <f t="shared" si="25"/>
        <v>2631</v>
      </c>
      <c r="L121" s="25">
        <f t="shared" si="25"/>
        <v>2716.5</v>
      </c>
      <c r="M121" s="25">
        <f t="shared" si="25"/>
        <v>2993.5</v>
      </c>
    </row>
    <row r="122" spans="1:13" x14ac:dyDescent="0.25">
      <c r="B122" s="25" t="s">
        <v>313</v>
      </c>
      <c r="C122" s="25" t="s">
        <v>313</v>
      </c>
      <c r="D122" s="25">
        <f t="shared" ref="D122:M122" si="26">D118+((D113-D119)*(1-D115))</f>
        <v>517.70000000000005</v>
      </c>
      <c r="E122" s="25">
        <f t="shared" si="26"/>
        <v>487.8</v>
      </c>
      <c r="F122" s="25">
        <f t="shared" si="26"/>
        <v>245.2</v>
      </c>
      <c r="G122" s="25">
        <f t="shared" si="26"/>
        <v>1193.8800000000001</v>
      </c>
      <c r="H122" s="25">
        <f t="shared" si="26"/>
        <v>252.56</v>
      </c>
      <c r="I122" s="25">
        <f t="shared" si="26"/>
        <v>467.36</v>
      </c>
      <c r="J122" s="25">
        <f t="shared" si="26"/>
        <v>380.2</v>
      </c>
      <c r="K122" s="25">
        <f t="shared" si="26"/>
        <v>381.52</v>
      </c>
      <c r="L122" s="25">
        <f t="shared" si="26"/>
        <v>428.08</v>
      </c>
      <c r="M122" s="25">
        <f t="shared" si="26"/>
        <v>397.24</v>
      </c>
    </row>
    <row r="123" spans="1:13" x14ac:dyDescent="0.25">
      <c r="B123" s="25" t="s">
        <v>307</v>
      </c>
      <c r="C123" s="25" t="s">
        <v>307</v>
      </c>
      <c r="D123" s="25">
        <f>IFERROR(D122/D121,0)</f>
        <v>9.3094767128214365E-2</v>
      </c>
      <c r="E123" s="25">
        <f t="shared" ref="E123:M123" si="27">IFERROR(E122/E121,0)</f>
        <v>8.7947354187325341E-2</v>
      </c>
      <c r="F123" s="25">
        <f t="shared" si="27"/>
        <v>4.7040767386091122E-2</v>
      </c>
      <c r="G123" s="25">
        <f t="shared" si="27"/>
        <v>0.31184014627138568</v>
      </c>
      <c r="H123" s="25">
        <f t="shared" si="27"/>
        <v>9.6673684210526314E-2</v>
      </c>
      <c r="I123" s="25">
        <f t="shared" si="27"/>
        <v>0.1872060885239335</v>
      </c>
      <c r="J123" s="25">
        <f t="shared" si="27"/>
        <v>0.14895200783545542</v>
      </c>
      <c r="K123" s="25">
        <f t="shared" si="27"/>
        <v>0.1450095020904599</v>
      </c>
      <c r="L123" s="25">
        <f t="shared" si="27"/>
        <v>0.15758512792195839</v>
      </c>
      <c r="M123" s="25">
        <f t="shared" si="27"/>
        <v>0.1327008518456656</v>
      </c>
    </row>
    <row r="124" spans="1:13" x14ac:dyDescent="0.25">
      <c r="A124" s="33" t="s">
        <v>320</v>
      </c>
      <c r="B124" s="33" t="s">
        <v>295</v>
      </c>
      <c r="C124" s="33" t="s">
        <v>290</v>
      </c>
      <c r="D124" s="33">
        <v>69.44</v>
      </c>
      <c r="E124" s="33">
        <v>83.816000000000003</v>
      </c>
      <c r="F124" s="33">
        <v>102.77200000000001</v>
      </c>
      <c r="G124" s="33">
        <v>130.15299999999999</v>
      </c>
      <c r="H124" s="33">
        <v>150.279</v>
      </c>
      <c r="I124" s="33">
        <v>203.28700000000001</v>
      </c>
      <c r="J124" s="33">
        <v>242.03100000000001</v>
      </c>
      <c r="K124" s="33">
        <v>309.33100000000002</v>
      </c>
      <c r="L124" s="33">
        <v>362.98899999999998</v>
      </c>
      <c r="M124" s="33">
        <v>388.85599999999999</v>
      </c>
    </row>
    <row r="125" spans="1:13" x14ac:dyDescent="0.25">
      <c r="B125" s="33" t="s">
        <v>296</v>
      </c>
      <c r="C125" s="33" t="s">
        <v>289</v>
      </c>
      <c r="D125" s="33">
        <v>16.527999999999999</v>
      </c>
      <c r="E125" s="33">
        <v>23.068999999999999</v>
      </c>
      <c r="F125" s="33">
        <v>29.433</v>
      </c>
      <c r="G125" s="33">
        <v>34.700000000000003</v>
      </c>
      <c r="H125" s="33">
        <v>40.192</v>
      </c>
      <c r="I125" s="33">
        <v>38.380000000000003</v>
      </c>
      <c r="J125" s="33">
        <v>33.356999999999999</v>
      </c>
      <c r="K125" s="33">
        <v>43.526000000000003</v>
      </c>
      <c r="L125" s="33">
        <v>48.226999999999997</v>
      </c>
      <c r="M125" s="33">
        <v>53.478000000000002</v>
      </c>
    </row>
    <row r="126" spans="1:13" x14ac:dyDescent="0.25">
      <c r="B126" s="33" t="s">
        <v>297</v>
      </c>
      <c r="C126" s="33" t="s">
        <v>285</v>
      </c>
      <c r="D126" s="33">
        <v>0</v>
      </c>
      <c r="E126" s="33">
        <v>2.5</v>
      </c>
      <c r="F126" s="33">
        <v>9</v>
      </c>
      <c r="G126" s="33">
        <v>25</v>
      </c>
      <c r="H126" s="33">
        <v>26</v>
      </c>
      <c r="I126" s="33">
        <v>18.5</v>
      </c>
      <c r="J126" s="33">
        <v>21.5</v>
      </c>
      <c r="K126" s="33">
        <v>7.4610000000000003</v>
      </c>
      <c r="L126" s="33">
        <v>17.614000000000001</v>
      </c>
      <c r="M126" s="33">
        <v>14.007</v>
      </c>
    </row>
    <row r="127" spans="1:13" x14ac:dyDescent="0.25">
      <c r="B127" s="33" t="s">
        <v>303</v>
      </c>
      <c r="C127" s="33" t="s">
        <v>284</v>
      </c>
      <c r="D127" s="33">
        <v>5.0670000000000002</v>
      </c>
      <c r="E127" s="33">
        <v>6.1289999999999996</v>
      </c>
      <c r="F127" s="33">
        <v>7.9580000000000002</v>
      </c>
      <c r="G127" s="33">
        <v>7.0659999999999998</v>
      </c>
      <c r="H127" s="33">
        <v>9.4770000000000003</v>
      </c>
      <c r="I127" s="33">
        <v>9.7089999999999996</v>
      </c>
      <c r="J127" s="33">
        <v>9.5939999999999994</v>
      </c>
      <c r="K127" s="33">
        <v>9.5329999999999995</v>
      </c>
      <c r="L127" s="33">
        <v>10.66</v>
      </c>
      <c r="M127" s="33">
        <v>16.576999999999998</v>
      </c>
    </row>
    <row r="128" spans="1:13" x14ac:dyDescent="0.25">
      <c r="B128" s="33" t="s">
        <v>278</v>
      </c>
      <c r="C128" s="33" t="s">
        <v>276</v>
      </c>
      <c r="D128" s="33">
        <v>1173.787</v>
      </c>
      <c r="E128" s="33">
        <v>1329.36</v>
      </c>
      <c r="F128" s="33">
        <v>1609.3150000000001</v>
      </c>
      <c r="G128" s="33">
        <v>1913.4970000000001</v>
      </c>
      <c r="H128" s="33">
        <v>2202.6370000000002</v>
      </c>
      <c r="I128" s="33">
        <v>2729.0140000000001</v>
      </c>
      <c r="J128" s="33">
        <v>3312.1480000000001</v>
      </c>
      <c r="K128" s="33">
        <v>3973.47</v>
      </c>
      <c r="L128" s="33">
        <v>4944.8190000000004</v>
      </c>
      <c r="M128" s="33">
        <v>5796.85</v>
      </c>
    </row>
    <row r="129" spans="1:13" x14ac:dyDescent="0.25">
      <c r="B129" s="33" t="s">
        <v>298</v>
      </c>
      <c r="C129" s="33" t="s">
        <v>286</v>
      </c>
      <c r="D129" s="33">
        <v>0</v>
      </c>
      <c r="E129" s="33">
        <v>0</v>
      </c>
      <c r="F129" s="33">
        <v>0</v>
      </c>
      <c r="G129" s="33">
        <v>0</v>
      </c>
      <c r="H129" s="33">
        <v>0</v>
      </c>
      <c r="I129" s="33">
        <v>0</v>
      </c>
      <c r="J129" s="33">
        <v>0</v>
      </c>
      <c r="K129" s="33">
        <v>0</v>
      </c>
      <c r="L129" s="33">
        <v>0</v>
      </c>
      <c r="M129" s="33">
        <v>0</v>
      </c>
    </row>
    <row r="130" spans="1:13" x14ac:dyDescent="0.25">
      <c r="B130" s="33" t="s">
        <v>299</v>
      </c>
      <c r="C130" s="33" t="s">
        <v>274</v>
      </c>
      <c r="D130" s="33">
        <v>0</v>
      </c>
      <c r="E130" s="33">
        <v>3.552</v>
      </c>
      <c r="F130" s="33">
        <v>5.4690000000000003</v>
      </c>
      <c r="G130" s="33">
        <v>4.0279999999999996</v>
      </c>
      <c r="H130" s="33">
        <v>6.8049999999999997</v>
      </c>
      <c r="I130" s="33">
        <v>7.4749999999999996</v>
      </c>
      <c r="J130" s="33">
        <v>8.3509999999999991</v>
      </c>
      <c r="K130" s="33">
        <v>7.819</v>
      </c>
      <c r="L130" s="33">
        <v>8.58</v>
      </c>
      <c r="M130" s="33">
        <v>16.576999999999998</v>
      </c>
    </row>
    <row r="131" spans="1:13" x14ac:dyDescent="0.25">
      <c r="B131" s="33" t="s">
        <v>304</v>
      </c>
      <c r="C131" s="33" t="s">
        <v>292</v>
      </c>
      <c r="D131" s="33">
        <v>0</v>
      </c>
      <c r="E131" s="33">
        <v>0</v>
      </c>
      <c r="F131" s="33">
        <v>0</v>
      </c>
      <c r="G131" s="33">
        <v>0</v>
      </c>
      <c r="H131" s="33">
        <v>0</v>
      </c>
      <c r="I131" s="33">
        <v>0</v>
      </c>
      <c r="J131" s="33">
        <v>0</v>
      </c>
      <c r="K131" s="33">
        <v>0</v>
      </c>
      <c r="L131" s="33">
        <v>0</v>
      </c>
      <c r="M131" s="33">
        <v>0</v>
      </c>
    </row>
    <row r="132" spans="1:13" x14ac:dyDescent="0.25">
      <c r="B132" s="33" t="s">
        <v>300</v>
      </c>
      <c r="C132" s="33" t="s">
        <v>287</v>
      </c>
      <c r="D132" s="33">
        <v>0.3</v>
      </c>
      <c r="E132" s="33">
        <v>0.3</v>
      </c>
      <c r="F132" s="33">
        <v>0.28000000000000003</v>
      </c>
      <c r="G132" s="33">
        <v>0.28000000000000003</v>
      </c>
      <c r="H132" s="33">
        <v>0.28000000000000003</v>
      </c>
      <c r="I132" s="33">
        <v>0.28000000000000003</v>
      </c>
      <c r="J132" s="33">
        <v>0.28000000000000003</v>
      </c>
      <c r="K132" s="33">
        <v>0.28000000000000003</v>
      </c>
      <c r="L132" s="33">
        <v>0.28000000000000003</v>
      </c>
      <c r="M132" s="33">
        <v>0.28000000000000003</v>
      </c>
    </row>
    <row r="133" spans="1:13" x14ac:dyDescent="0.25">
      <c r="B133" s="33" t="s">
        <v>269</v>
      </c>
      <c r="C133" s="33" t="s">
        <v>275</v>
      </c>
      <c r="D133" s="33">
        <v>39.314999999999998</v>
      </c>
      <c r="E133" s="33">
        <v>49.5</v>
      </c>
      <c r="F133" s="33">
        <v>75.415000000000006</v>
      </c>
      <c r="G133" s="33">
        <v>109.515</v>
      </c>
      <c r="H133" s="33">
        <v>100.973</v>
      </c>
      <c r="I133" s="33">
        <v>174.35400000000001</v>
      </c>
      <c r="J133" s="33">
        <v>183.13399999999999</v>
      </c>
      <c r="K133" s="33">
        <v>188.84299999999999</v>
      </c>
      <c r="L133" s="33">
        <v>264.29899999999998</v>
      </c>
      <c r="M133" s="33">
        <v>223.476</v>
      </c>
    </row>
    <row r="134" spans="1:13" x14ac:dyDescent="0.25">
      <c r="B134" s="33" t="s">
        <v>279</v>
      </c>
      <c r="C134" s="33" t="s">
        <v>280</v>
      </c>
      <c r="D134" s="33">
        <v>0</v>
      </c>
      <c r="E134" s="33">
        <v>0</v>
      </c>
      <c r="F134" s="33">
        <v>0</v>
      </c>
      <c r="G134" s="33">
        <v>0</v>
      </c>
      <c r="H134" s="33">
        <v>0</v>
      </c>
      <c r="I134" s="33">
        <v>0</v>
      </c>
      <c r="J134" s="33">
        <v>0</v>
      </c>
      <c r="K134" s="33">
        <v>0</v>
      </c>
      <c r="L134" s="33">
        <v>0</v>
      </c>
      <c r="M134" s="33">
        <v>0</v>
      </c>
    </row>
    <row r="135" spans="1:13" x14ac:dyDescent="0.25">
      <c r="B135" s="33" t="s">
        <v>305</v>
      </c>
      <c r="C135" s="33" t="s">
        <v>273</v>
      </c>
      <c r="D135" s="33">
        <v>66.067999999999998</v>
      </c>
      <c r="E135" s="33">
        <v>78.417000000000002</v>
      </c>
      <c r="F135" s="33">
        <v>100.17700000000001</v>
      </c>
      <c r="G135" s="33">
        <v>120.771</v>
      </c>
      <c r="H135" s="33">
        <v>136.72999999999999</v>
      </c>
      <c r="I135" s="33">
        <v>194.80500000000001</v>
      </c>
      <c r="J135" s="33">
        <v>241.91800000000001</v>
      </c>
      <c r="K135" s="33">
        <v>305.423</v>
      </c>
      <c r="L135" s="33">
        <v>356.69400000000002</v>
      </c>
      <c r="M135" s="33">
        <v>388.21600000000001</v>
      </c>
    </row>
    <row r="136" spans="1:13" x14ac:dyDescent="0.25">
      <c r="B136" s="33" t="s">
        <v>301</v>
      </c>
      <c r="C136" s="33" t="s">
        <v>302</v>
      </c>
      <c r="D136" s="33">
        <v>0.78100000000000003</v>
      </c>
      <c r="E136" s="33">
        <v>0.54900000000000004</v>
      </c>
      <c r="F136" s="33">
        <v>0.501</v>
      </c>
      <c r="G136" s="33">
        <v>0.66200000000000003</v>
      </c>
      <c r="H136" s="33">
        <v>0.629</v>
      </c>
      <c r="I136" s="33">
        <v>0.59699999999999998</v>
      </c>
      <c r="J136" s="33">
        <v>0.64400000000000002</v>
      </c>
      <c r="K136" s="33">
        <v>0.71099999999999997</v>
      </c>
      <c r="L136" s="33">
        <v>0.45600000000000002</v>
      </c>
      <c r="M136" s="33">
        <v>0.441</v>
      </c>
    </row>
    <row r="137" spans="1:13" x14ac:dyDescent="0.25">
      <c r="B137" s="25" t="s">
        <v>277</v>
      </c>
      <c r="C137" s="25" t="s">
        <v>277</v>
      </c>
      <c r="D137" s="25">
        <f>D128-D133+D129+D126-D134</f>
        <v>1134.472</v>
      </c>
      <c r="E137" s="25">
        <f t="shared" ref="E137:M137" si="28">E128-E133+E129+E126-E134</f>
        <v>1282.3599999999999</v>
      </c>
      <c r="F137" s="25">
        <f t="shared" si="28"/>
        <v>1542.9</v>
      </c>
      <c r="G137" s="25">
        <f t="shared" si="28"/>
        <v>1828.982</v>
      </c>
      <c r="H137" s="25">
        <f t="shared" si="28"/>
        <v>2127.6640000000002</v>
      </c>
      <c r="I137" s="25">
        <f t="shared" si="28"/>
        <v>2573.1600000000003</v>
      </c>
      <c r="J137" s="25">
        <f t="shared" si="28"/>
        <v>3150.5140000000001</v>
      </c>
      <c r="K137" s="25">
        <f t="shared" si="28"/>
        <v>3792.0879999999997</v>
      </c>
      <c r="L137" s="25">
        <f t="shared" si="28"/>
        <v>4698.134</v>
      </c>
      <c r="M137" s="25">
        <f t="shared" si="28"/>
        <v>5587.3810000000003</v>
      </c>
    </row>
    <row r="138" spans="1:13" x14ac:dyDescent="0.25">
      <c r="B138" s="25" t="s">
        <v>312</v>
      </c>
      <c r="C138" s="25" t="s">
        <v>312</v>
      </c>
      <c r="D138" s="25">
        <f>IF(C137=0,D137,IF(D137=0,0,AVERAGE(C137:D137)))</f>
        <v>1134.472</v>
      </c>
      <c r="E138" s="25">
        <f t="shared" ref="E138:M138" si="29">IF(D137=0,E137,IF(E137=0,0,AVERAGE(D137:E137)))</f>
        <v>1208.4159999999999</v>
      </c>
      <c r="F138" s="25">
        <f t="shared" si="29"/>
        <v>1412.63</v>
      </c>
      <c r="G138" s="25">
        <f t="shared" si="29"/>
        <v>1685.941</v>
      </c>
      <c r="H138" s="25">
        <f t="shared" si="29"/>
        <v>1978.3230000000001</v>
      </c>
      <c r="I138" s="25">
        <f t="shared" si="29"/>
        <v>2350.4120000000003</v>
      </c>
      <c r="J138" s="25">
        <f t="shared" si="29"/>
        <v>2861.8370000000004</v>
      </c>
      <c r="K138" s="25">
        <f t="shared" si="29"/>
        <v>3471.3009999999999</v>
      </c>
      <c r="L138" s="25">
        <f t="shared" si="29"/>
        <v>4245.1109999999999</v>
      </c>
      <c r="M138" s="25">
        <f t="shared" si="29"/>
        <v>5142.7574999999997</v>
      </c>
    </row>
    <row r="139" spans="1:13" x14ac:dyDescent="0.25">
      <c r="B139" s="25" t="s">
        <v>313</v>
      </c>
      <c r="C139" s="25" t="s">
        <v>313</v>
      </c>
      <c r="D139" s="25">
        <f t="shared" ref="D139:M139" si="30">D135+((D130-D136)*(1-D132))</f>
        <v>65.521299999999997</v>
      </c>
      <c r="E139" s="25">
        <f t="shared" si="30"/>
        <v>80.519100000000009</v>
      </c>
      <c r="F139" s="25">
        <f t="shared" si="30"/>
        <v>103.75396000000001</v>
      </c>
      <c r="G139" s="25">
        <f t="shared" si="30"/>
        <v>123.19452</v>
      </c>
      <c r="H139" s="25">
        <f t="shared" si="30"/>
        <v>141.17671999999999</v>
      </c>
      <c r="I139" s="25">
        <f t="shared" si="30"/>
        <v>199.75716</v>
      </c>
      <c r="J139" s="25">
        <f t="shared" si="30"/>
        <v>247.46704</v>
      </c>
      <c r="K139" s="25">
        <f t="shared" si="30"/>
        <v>310.54075999999998</v>
      </c>
      <c r="L139" s="25">
        <f t="shared" si="30"/>
        <v>362.54328000000004</v>
      </c>
      <c r="M139" s="25">
        <f t="shared" si="30"/>
        <v>399.83392000000003</v>
      </c>
    </row>
    <row r="140" spans="1:13" x14ac:dyDescent="0.25">
      <c r="B140" s="25" t="s">
        <v>307</v>
      </c>
      <c r="C140" s="25" t="s">
        <v>307</v>
      </c>
      <c r="D140" s="25">
        <f>IFERROR(D139/D138,0)</f>
        <v>5.7754885091919408E-2</v>
      </c>
      <c r="E140" s="25">
        <f t="shared" ref="E140:M140" si="31">IFERROR(E139/E138,0)</f>
        <v>6.6631938008103186E-2</v>
      </c>
      <c r="F140" s="25">
        <f t="shared" si="31"/>
        <v>7.3447371215392562E-2</v>
      </c>
      <c r="G140" s="25">
        <f t="shared" si="31"/>
        <v>7.3071667395241E-2</v>
      </c>
      <c r="H140" s="25">
        <f t="shared" si="31"/>
        <v>7.1361815032226786E-2</v>
      </c>
      <c r="I140" s="25">
        <f t="shared" si="31"/>
        <v>8.498814675895118E-2</v>
      </c>
      <c r="J140" s="25">
        <f t="shared" si="31"/>
        <v>8.6471395820237121E-2</v>
      </c>
      <c r="K140" s="25">
        <f t="shared" si="31"/>
        <v>8.9459473551846982E-2</v>
      </c>
      <c r="L140" s="25">
        <f t="shared" si="31"/>
        <v>8.5402544244426129E-2</v>
      </c>
      <c r="M140" s="25">
        <f t="shared" si="31"/>
        <v>7.7746990792391057E-2</v>
      </c>
    </row>
    <row r="141" spans="1:13" x14ac:dyDescent="0.25">
      <c r="A141" s="33" t="s">
        <v>321</v>
      </c>
      <c r="B141" s="33" t="s">
        <v>295</v>
      </c>
      <c r="C141" s="33" t="s">
        <v>290</v>
      </c>
      <c r="D141" s="33">
        <v>378.16430000000003</v>
      </c>
      <c r="E141" s="33">
        <v>201.40960000000001</v>
      </c>
      <c r="F141" s="33">
        <v>185.46</v>
      </c>
      <c r="G141" s="33">
        <v>108.99</v>
      </c>
      <c r="H141" s="33">
        <v>186</v>
      </c>
      <c r="I141" s="33">
        <v>295</v>
      </c>
      <c r="J141" s="33">
        <v>94</v>
      </c>
      <c r="K141" s="33">
        <v>218</v>
      </c>
      <c r="L141" s="33">
        <v>258</v>
      </c>
      <c r="M141" s="33">
        <v>325</v>
      </c>
    </row>
    <row r="142" spans="1:13" x14ac:dyDescent="0.25">
      <c r="B142" s="33" t="s">
        <v>296</v>
      </c>
      <c r="C142" s="33" t="s">
        <v>289</v>
      </c>
      <c r="D142" s="33">
        <v>492.54230000000001</v>
      </c>
      <c r="E142" s="33">
        <v>284.2672</v>
      </c>
      <c r="F142" s="33">
        <v>280.334</v>
      </c>
      <c r="G142" s="33">
        <v>298.87900000000002</v>
      </c>
      <c r="H142" s="33">
        <v>131</v>
      </c>
      <c r="I142" s="33">
        <v>343</v>
      </c>
      <c r="J142" s="33">
        <v>182</v>
      </c>
      <c r="K142" s="33">
        <v>292</v>
      </c>
      <c r="L142" s="33">
        <v>316</v>
      </c>
      <c r="M142" s="33">
        <v>364</v>
      </c>
    </row>
    <row r="143" spans="1:13" x14ac:dyDescent="0.25">
      <c r="B143" s="33" t="s">
        <v>297</v>
      </c>
      <c r="C143" s="33" t="s">
        <v>285</v>
      </c>
      <c r="D143" s="33">
        <v>0</v>
      </c>
      <c r="E143" s="33">
        <v>0</v>
      </c>
      <c r="F143" s="33">
        <v>0</v>
      </c>
      <c r="G143" s="33">
        <v>0</v>
      </c>
      <c r="H143" s="33">
        <v>0</v>
      </c>
      <c r="I143" s="33">
        <v>0</v>
      </c>
      <c r="J143" s="33">
        <v>10</v>
      </c>
      <c r="K143" s="33">
        <v>130</v>
      </c>
      <c r="L143" s="33">
        <v>75</v>
      </c>
      <c r="M143" s="33">
        <v>170</v>
      </c>
    </row>
    <row r="144" spans="1:13" x14ac:dyDescent="0.25">
      <c r="B144" s="33" t="s">
        <v>303</v>
      </c>
      <c r="C144" s="33" t="s">
        <v>284</v>
      </c>
      <c r="D144" s="33">
        <v>0</v>
      </c>
      <c r="E144" s="33">
        <v>0</v>
      </c>
      <c r="F144" s="33">
        <v>0</v>
      </c>
      <c r="G144" s="33">
        <v>0</v>
      </c>
      <c r="H144" s="33">
        <v>0</v>
      </c>
      <c r="I144" s="33">
        <v>0</v>
      </c>
      <c r="J144" s="33">
        <v>0</v>
      </c>
      <c r="K144" s="33">
        <v>0</v>
      </c>
      <c r="L144" s="33">
        <v>0</v>
      </c>
      <c r="M144" s="33">
        <v>0</v>
      </c>
    </row>
    <row r="145" spans="1:13" x14ac:dyDescent="0.25">
      <c r="B145" s="33" t="s">
        <v>278</v>
      </c>
      <c r="C145" s="33" t="s">
        <v>276</v>
      </c>
      <c r="D145" s="33">
        <v>6793.7204000000002</v>
      </c>
      <c r="E145" s="33">
        <v>7103.3231999999998</v>
      </c>
      <c r="F145" s="33">
        <v>5376.5870000000004</v>
      </c>
      <c r="G145" s="33">
        <v>5877.4059999999999</v>
      </c>
      <c r="H145" s="33">
        <v>5802</v>
      </c>
      <c r="I145" s="33">
        <v>5689</v>
      </c>
      <c r="J145" s="33">
        <v>6058</v>
      </c>
      <c r="K145" s="33">
        <v>6085</v>
      </c>
      <c r="L145" s="33">
        <v>5997</v>
      </c>
      <c r="M145" s="33">
        <v>6091</v>
      </c>
    </row>
    <row r="146" spans="1:13" x14ac:dyDescent="0.25">
      <c r="B146" s="33" t="s">
        <v>298</v>
      </c>
      <c r="C146" s="33" t="s">
        <v>286</v>
      </c>
      <c r="D146" s="33">
        <v>65.731499999999997</v>
      </c>
      <c r="E146" s="33">
        <v>0</v>
      </c>
      <c r="F146" s="33">
        <v>12.081</v>
      </c>
      <c r="G146" s="33">
        <v>305.68400000000003</v>
      </c>
      <c r="H146" s="33">
        <v>105</v>
      </c>
      <c r="I146" s="33">
        <v>56</v>
      </c>
      <c r="J146" s="33">
        <v>56</v>
      </c>
      <c r="K146" s="33">
        <v>56</v>
      </c>
      <c r="L146" s="33">
        <v>56</v>
      </c>
      <c r="M146" s="33">
        <v>56</v>
      </c>
    </row>
    <row r="147" spans="1:13" x14ac:dyDescent="0.25">
      <c r="B147" s="33" t="s">
        <v>299</v>
      </c>
      <c r="C147" s="33" t="s">
        <v>274</v>
      </c>
      <c r="D147" s="33">
        <v>51.714399999999998</v>
      </c>
      <c r="E147" s="33">
        <v>49.006999999999998</v>
      </c>
      <c r="F147" s="33">
        <v>74.629000000000005</v>
      </c>
      <c r="G147" s="33">
        <v>75.36</v>
      </c>
      <c r="H147" s="33">
        <v>61</v>
      </c>
      <c r="I147" s="33">
        <v>87</v>
      </c>
      <c r="J147" s="33">
        <v>104</v>
      </c>
      <c r="K147" s="33">
        <v>100</v>
      </c>
      <c r="L147" s="33">
        <v>97</v>
      </c>
      <c r="M147" s="33">
        <v>90</v>
      </c>
    </row>
    <row r="148" spans="1:13" x14ac:dyDescent="0.25">
      <c r="B148" s="33" t="s">
        <v>304</v>
      </c>
      <c r="C148" s="33" t="s">
        <v>292</v>
      </c>
      <c r="D148" s="33">
        <v>0</v>
      </c>
      <c r="E148" s="33">
        <v>0</v>
      </c>
      <c r="F148" s="33">
        <v>0</v>
      </c>
      <c r="G148" s="33">
        <v>0</v>
      </c>
      <c r="H148" s="33">
        <v>0</v>
      </c>
      <c r="I148" s="33">
        <v>0</v>
      </c>
      <c r="J148" s="33">
        <v>0</v>
      </c>
      <c r="K148" s="33">
        <v>0</v>
      </c>
      <c r="L148" s="33">
        <v>0</v>
      </c>
      <c r="M148" s="33">
        <v>0</v>
      </c>
    </row>
    <row r="149" spans="1:13" x14ac:dyDescent="0.25">
      <c r="B149" s="33" t="s">
        <v>300</v>
      </c>
      <c r="C149" s="33" t="s">
        <v>287</v>
      </c>
      <c r="D149" s="33">
        <v>0.3</v>
      </c>
      <c r="E149" s="33">
        <v>0.3</v>
      </c>
      <c r="F149" s="33">
        <v>0.3</v>
      </c>
      <c r="G149" s="33">
        <v>0.28000000000000003</v>
      </c>
      <c r="H149" s="33">
        <v>0.28000000000000003</v>
      </c>
      <c r="I149" s="33">
        <v>0.28000000000000003</v>
      </c>
      <c r="J149" s="33">
        <v>0.28000000000000003</v>
      </c>
      <c r="K149" s="33">
        <v>0.28000000000000003</v>
      </c>
      <c r="L149" s="33">
        <v>0.28000000000000003</v>
      </c>
      <c r="M149" s="33">
        <v>0.28000000000000003</v>
      </c>
    </row>
    <row r="150" spans="1:13" x14ac:dyDescent="0.25">
      <c r="B150" s="33" t="s">
        <v>269</v>
      </c>
      <c r="C150" s="33" t="s">
        <v>275</v>
      </c>
      <c r="D150" s="33">
        <v>549.61599999999999</v>
      </c>
      <c r="E150" s="33">
        <v>442.45100000000002</v>
      </c>
      <c r="F150" s="33">
        <v>365.524</v>
      </c>
      <c r="G150" s="33">
        <v>642.11699999999996</v>
      </c>
      <c r="H150" s="33">
        <v>399</v>
      </c>
      <c r="I150" s="33">
        <v>271</v>
      </c>
      <c r="J150" s="33">
        <v>198</v>
      </c>
      <c r="K150" s="33">
        <v>310</v>
      </c>
      <c r="L150" s="33">
        <v>358</v>
      </c>
      <c r="M150" s="33">
        <v>584</v>
      </c>
    </row>
    <row r="151" spans="1:13" x14ac:dyDescent="0.25">
      <c r="B151" s="33" t="s">
        <v>279</v>
      </c>
      <c r="C151" s="33" t="s">
        <v>280</v>
      </c>
      <c r="D151" s="33">
        <v>2.0065</v>
      </c>
      <c r="E151" s="33">
        <v>1.8807</v>
      </c>
      <c r="F151" s="33">
        <v>1.296</v>
      </c>
      <c r="G151" s="33">
        <v>1.296</v>
      </c>
      <c r="H151" s="33">
        <v>0</v>
      </c>
      <c r="I151" s="33">
        <v>0</v>
      </c>
      <c r="J151" s="33">
        <v>0</v>
      </c>
      <c r="K151" s="33">
        <v>0</v>
      </c>
      <c r="L151" s="33">
        <v>0</v>
      </c>
      <c r="M151" s="33">
        <v>0</v>
      </c>
    </row>
    <row r="152" spans="1:13" x14ac:dyDescent="0.25">
      <c r="B152" s="33" t="s">
        <v>305</v>
      </c>
      <c r="C152" s="33" t="s">
        <v>273</v>
      </c>
      <c r="D152" s="33">
        <v>266.17259999999999</v>
      </c>
      <c r="E152" s="33">
        <v>120.6109</v>
      </c>
      <c r="F152" s="33">
        <v>127.087</v>
      </c>
      <c r="G152" s="33">
        <v>67.775000000000006</v>
      </c>
      <c r="H152" s="33">
        <v>115</v>
      </c>
      <c r="I152" s="33">
        <v>212</v>
      </c>
      <c r="J152" s="33">
        <v>47</v>
      </c>
      <c r="K152" s="33">
        <v>160</v>
      </c>
      <c r="L152" s="33">
        <v>184</v>
      </c>
      <c r="M152" s="33">
        <v>234</v>
      </c>
    </row>
    <row r="153" spans="1:13" x14ac:dyDescent="0.25">
      <c r="B153" s="33" t="s">
        <v>301</v>
      </c>
      <c r="C153" s="33" t="s">
        <v>302</v>
      </c>
      <c r="D153" s="33">
        <v>11.2927</v>
      </c>
      <c r="E153" s="33">
        <v>5.2050000000000001</v>
      </c>
      <c r="F153" s="33">
        <v>2.843</v>
      </c>
      <c r="G153" s="33">
        <v>2.8079999999999998</v>
      </c>
      <c r="H153" s="33">
        <v>4</v>
      </c>
      <c r="I153" s="33">
        <v>3</v>
      </c>
      <c r="J153" s="33">
        <v>5</v>
      </c>
      <c r="K153" s="33">
        <v>3</v>
      </c>
      <c r="L153" s="33">
        <v>2</v>
      </c>
      <c r="M153" s="33">
        <v>2</v>
      </c>
    </row>
    <row r="154" spans="1:13" x14ac:dyDescent="0.25">
      <c r="B154" s="25" t="s">
        <v>277</v>
      </c>
      <c r="C154" s="25" t="s">
        <v>277</v>
      </c>
      <c r="D154" s="25">
        <f>D145-D150+D146+D143-D151</f>
        <v>6307.8293999999996</v>
      </c>
      <c r="E154" s="25">
        <f t="shared" ref="E154:M154" si="32">E145-E150+E146+E143-E151</f>
        <v>6658.9915000000001</v>
      </c>
      <c r="F154" s="25">
        <f t="shared" si="32"/>
        <v>5021.848</v>
      </c>
      <c r="G154" s="25">
        <f t="shared" si="32"/>
        <v>5539.6769999999997</v>
      </c>
      <c r="H154" s="25">
        <f t="shared" si="32"/>
        <v>5508</v>
      </c>
      <c r="I154" s="25">
        <f t="shared" si="32"/>
        <v>5474</v>
      </c>
      <c r="J154" s="25">
        <f t="shared" si="32"/>
        <v>5926</v>
      </c>
      <c r="K154" s="25">
        <f t="shared" si="32"/>
        <v>5961</v>
      </c>
      <c r="L154" s="25">
        <f t="shared" si="32"/>
        <v>5770</v>
      </c>
      <c r="M154" s="25">
        <f t="shared" si="32"/>
        <v>5733</v>
      </c>
    </row>
    <row r="155" spans="1:13" x14ac:dyDescent="0.25">
      <c r="B155" s="25" t="s">
        <v>312</v>
      </c>
      <c r="C155" s="25" t="s">
        <v>312</v>
      </c>
      <c r="D155" s="25">
        <f>IF(C154=0,D154,IF(D154=0,0,AVERAGE(C154:D154)))</f>
        <v>6307.8293999999996</v>
      </c>
      <c r="E155" s="25">
        <f t="shared" ref="E155:M155" si="33">IF(D154=0,E154,IF(E154=0,0,AVERAGE(D154:E154)))</f>
        <v>6483.4104499999994</v>
      </c>
      <c r="F155" s="25">
        <f t="shared" si="33"/>
        <v>5840.41975</v>
      </c>
      <c r="G155" s="25">
        <f t="shared" si="33"/>
        <v>5280.7624999999998</v>
      </c>
      <c r="H155" s="25">
        <f t="shared" si="33"/>
        <v>5523.8384999999998</v>
      </c>
      <c r="I155" s="25">
        <f t="shared" si="33"/>
        <v>5491</v>
      </c>
      <c r="J155" s="25">
        <f t="shared" si="33"/>
        <v>5700</v>
      </c>
      <c r="K155" s="25">
        <f t="shared" si="33"/>
        <v>5943.5</v>
      </c>
      <c r="L155" s="25">
        <f t="shared" si="33"/>
        <v>5865.5</v>
      </c>
      <c r="M155" s="25">
        <f t="shared" si="33"/>
        <v>5751.5</v>
      </c>
    </row>
    <row r="156" spans="1:13" x14ac:dyDescent="0.25">
      <c r="B156" s="25" t="s">
        <v>313</v>
      </c>
      <c r="C156" s="25" t="s">
        <v>313</v>
      </c>
      <c r="D156" s="25">
        <f t="shared" ref="D156:M156" si="34">D152+((D147-D153)*(1-D149))</f>
        <v>294.46778999999998</v>
      </c>
      <c r="E156" s="25">
        <f t="shared" si="34"/>
        <v>151.2723</v>
      </c>
      <c r="F156" s="25">
        <f t="shared" si="34"/>
        <v>177.3372</v>
      </c>
      <c r="G156" s="25">
        <f t="shared" si="34"/>
        <v>120.01244</v>
      </c>
      <c r="H156" s="25">
        <f t="shared" si="34"/>
        <v>156.04</v>
      </c>
      <c r="I156" s="25">
        <f t="shared" si="34"/>
        <v>272.48</v>
      </c>
      <c r="J156" s="25">
        <f t="shared" si="34"/>
        <v>118.28</v>
      </c>
      <c r="K156" s="25">
        <f t="shared" si="34"/>
        <v>229.84</v>
      </c>
      <c r="L156" s="25">
        <f t="shared" si="34"/>
        <v>252.39999999999998</v>
      </c>
      <c r="M156" s="25">
        <f t="shared" si="34"/>
        <v>297.36</v>
      </c>
    </row>
    <row r="157" spans="1:13" x14ac:dyDescent="0.25">
      <c r="B157" s="25" t="s">
        <v>307</v>
      </c>
      <c r="C157" s="25" t="s">
        <v>307</v>
      </c>
      <c r="D157" s="25">
        <f>IFERROR(D156/D155,0)</f>
        <v>4.6682903313777002E-2</v>
      </c>
      <c r="E157" s="25">
        <f t="shared" ref="E157:M157" si="35">IFERROR(E156/E155,0)</f>
        <v>2.3332210904524794E-2</v>
      </c>
      <c r="F157" s="25">
        <f t="shared" si="35"/>
        <v>3.03637765076731E-2</v>
      </c>
      <c r="G157" s="25">
        <f t="shared" si="35"/>
        <v>2.272634681071152E-2</v>
      </c>
      <c r="H157" s="25">
        <f t="shared" si="35"/>
        <v>2.8248472506935168E-2</v>
      </c>
      <c r="I157" s="25">
        <f t="shared" si="35"/>
        <v>4.962301948643235E-2</v>
      </c>
      <c r="J157" s="25">
        <f t="shared" si="35"/>
        <v>2.0750877192982457E-2</v>
      </c>
      <c r="K157" s="25">
        <f t="shared" si="35"/>
        <v>3.867081685875326E-2</v>
      </c>
      <c r="L157" s="25">
        <f t="shared" si="35"/>
        <v>4.3031284630466279E-2</v>
      </c>
      <c r="M157" s="25">
        <f t="shared" si="35"/>
        <v>5.1701295314265844E-2</v>
      </c>
    </row>
    <row r="158" spans="1:13" x14ac:dyDescent="0.25">
      <c r="A158" s="33" t="s">
        <v>322</v>
      </c>
      <c r="B158" s="33" t="s">
        <v>295</v>
      </c>
      <c r="C158" s="33" t="s">
        <v>290</v>
      </c>
      <c r="D158" s="33">
        <v>542</v>
      </c>
      <c r="E158" s="33">
        <v>765</v>
      </c>
      <c r="F158" s="33">
        <v>622</v>
      </c>
      <c r="G158" s="33">
        <v>677</v>
      </c>
      <c r="H158" s="33">
        <v>668</v>
      </c>
      <c r="I158" s="33">
        <v>137</v>
      </c>
      <c r="J158" s="33">
        <v>424</v>
      </c>
      <c r="K158" s="33">
        <v>932</v>
      </c>
      <c r="L158" s="33">
        <v>765</v>
      </c>
      <c r="M158" s="33">
        <v>-154</v>
      </c>
    </row>
    <row r="159" spans="1:13" x14ac:dyDescent="0.25">
      <c r="B159" s="33" t="s">
        <v>296</v>
      </c>
      <c r="C159" s="33" t="s">
        <v>289</v>
      </c>
      <c r="D159" s="33">
        <v>901</v>
      </c>
      <c r="E159" s="33">
        <v>1029</v>
      </c>
      <c r="F159" s="33">
        <v>1056</v>
      </c>
      <c r="G159" s="33">
        <v>942</v>
      </c>
      <c r="H159" s="33">
        <v>881</v>
      </c>
      <c r="I159" s="33">
        <v>391</v>
      </c>
      <c r="J159" s="33">
        <v>806</v>
      </c>
      <c r="K159" s="33">
        <v>1370</v>
      </c>
      <c r="L159" s="33">
        <v>1084</v>
      </c>
      <c r="M159" s="33">
        <v>254</v>
      </c>
    </row>
    <row r="160" spans="1:13" x14ac:dyDescent="0.25">
      <c r="B160" s="33" t="s">
        <v>297</v>
      </c>
      <c r="C160" s="33" t="s">
        <v>285</v>
      </c>
      <c r="D160" s="33">
        <v>1679</v>
      </c>
      <c r="E160" s="33">
        <v>919</v>
      </c>
      <c r="F160" s="33">
        <v>460</v>
      </c>
      <c r="G160" s="33">
        <v>1238</v>
      </c>
      <c r="H160" s="33">
        <v>1562</v>
      </c>
      <c r="I160" s="33">
        <v>1546</v>
      </c>
      <c r="J160" s="33">
        <v>1694</v>
      </c>
      <c r="K160" s="33">
        <v>961</v>
      </c>
      <c r="L160" s="33">
        <v>1117</v>
      </c>
      <c r="M160" s="33">
        <v>985</v>
      </c>
    </row>
    <row r="161" spans="1:13" x14ac:dyDescent="0.25">
      <c r="B161" s="33" t="s">
        <v>303</v>
      </c>
      <c r="C161" s="33" t="s">
        <v>284</v>
      </c>
      <c r="D161" s="33">
        <v>489</v>
      </c>
      <c r="E161" s="33">
        <v>334</v>
      </c>
      <c r="F161" s="33">
        <v>438</v>
      </c>
      <c r="G161" s="33">
        <v>340</v>
      </c>
      <c r="H161" s="33">
        <v>294</v>
      </c>
      <c r="I161" s="33">
        <v>379</v>
      </c>
      <c r="J161" s="33">
        <v>557</v>
      </c>
      <c r="K161" s="33">
        <v>517</v>
      </c>
      <c r="L161" s="33">
        <v>389</v>
      </c>
      <c r="M161" s="33">
        <v>439</v>
      </c>
    </row>
    <row r="162" spans="1:13" x14ac:dyDescent="0.25">
      <c r="B162" s="33" t="s">
        <v>278</v>
      </c>
      <c r="C162" s="33" t="s">
        <v>276</v>
      </c>
      <c r="D162" s="33">
        <v>14117</v>
      </c>
      <c r="E162" s="33">
        <v>14169</v>
      </c>
      <c r="F162" s="33">
        <v>15530</v>
      </c>
      <c r="G162" s="33">
        <v>15117</v>
      </c>
      <c r="H162" s="33">
        <v>14373</v>
      </c>
      <c r="I162" s="33">
        <v>15529</v>
      </c>
      <c r="J162" s="33">
        <v>18315</v>
      </c>
      <c r="K162" s="33">
        <v>17118</v>
      </c>
      <c r="L162" s="33">
        <v>17842</v>
      </c>
      <c r="M162" s="33">
        <v>18015</v>
      </c>
    </row>
    <row r="163" spans="1:13" x14ac:dyDescent="0.25">
      <c r="B163" s="33" t="s">
        <v>298</v>
      </c>
      <c r="C163" s="33" t="s">
        <v>286</v>
      </c>
      <c r="D163" s="33">
        <v>0</v>
      </c>
      <c r="E163" s="33">
        <v>0</v>
      </c>
      <c r="F163" s="33">
        <v>0</v>
      </c>
      <c r="G163" s="33">
        <v>0</v>
      </c>
      <c r="H163" s="33">
        <v>0</v>
      </c>
      <c r="I163" s="33">
        <v>0</v>
      </c>
      <c r="J163" s="33">
        <v>0</v>
      </c>
      <c r="K163" s="33">
        <v>0</v>
      </c>
      <c r="L163" s="33">
        <v>0</v>
      </c>
      <c r="M163" s="33">
        <v>0</v>
      </c>
    </row>
    <row r="164" spans="1:13" x14ac:dyDescent="0.25">
      <c r="B164" s="33" t="s">
        <v>299</v>
      </c>
      <c r="C164" s="33" t="s">
        <v>274</v>
      </c>
      <c r="D164" s="33">
        <v>527</v>
      </c>
      <c r="E164" s="33">
        <v>404</v>
      </c>
      <c r="F164" s="33">
        <v>397</v>
      </c>
      <c r="G164" s="33">
        <v>364</v>
      </c>
      <c r="H164" s="33">
        <v>324</v>
      </c>
      <c r="I164" s="33">
        <v>335</v>
      </c>
      <c r="J164" s="33">
        <v>414</v>
      </c>
      <c r="K164" s="33">
        <v>434</v>
      </c>
      <c r="L164" s="33">
        <v>427</v>
      </c>
      <c r="M164" s="33">
        <v>462</v>
      </c>
    </row>
    <row r="165" spans="1:13" x14ac:dyDescent="0.25">
      <c r="B165" s="33" t="s">
        <v>304</v>
      </c>
      <c r="C165" s="33" t="s">
        <v>292</v>
      </c>
      <c r="D165" s="33">
        <v>0</v>
      </c>
      <c r="E165" s="33">
        <v>0</v>
      </c>
      <c r="F165" s="33">
        <v>0</v>
      </c>
      <c r="G165" s="33">
        <v>0</v>
      </c>
      <c r="H165" s="33">
        <v>0</v>
      </c>
      <c r="I165" s="33">
        <v>0</v>
      </c>
      <c r="J165" s="33">
        <v>0</v>
      </c>
      <c r="K165" s="33">
        <v>0</v>
      </c>
      <c r="L165" s="33">
        <v>0</v>
      </c>
      <c r="M165" s="33">
        <v>0</v>
      </c>
    </row>
    <row r="166" spans="1:13" x14ac:dyDescent="0.25">
      <c r="B166" s="33" t="s">
        <v>300</v>
      </c>
      <c r="C166" s="33" t="s">
        <v>287</v>
      </c>
      <c r="D166" s="33">
        <v>0.3</v>
      </c>
      <c r="E166" s="33">
        <v>0.3</v>
      </c>
      <c r="F166" s="33">
        <v>0.3</v>
      </c>
      <c r="G166" s="33">
        <v>0.28000000000000003</v>
      </c>
      <c r="H166" s="33">
        <v>0.28000000000000003</v>
      </c>
      <c r="I166" s="33">
        <v>0.28000000000000003</v>
      </c>
      <c r="J166" s="33">
        <v>0.28000000000000003</v>
      </c>
      <c r="K166" s="33">
        <v>0.28000000000000003</v>
      </c>
      <c r="L166" s="33">
        <v>0.28000000000000003</v>
      </c>
      <c r="M166" s="33">
        <v>0.28000000000000003</v>
      </c>
    </row>
    <row r="167" spans="1:13" x14ac:dyDescent="0.25">
      <c r="B167" s="33" t="s">
        <v>269</v>
      </c>
      <c r="C167" s="33" t="s">
        <v>275</v>
      </c>
      <c r="D167" s="33">
        <v>4414</v>
      </c>
      <c r="E167" s="33">
        <v>3558</v>
      </c>
      <c r="F167" s="33">
        <v>3646</v>
      </c>
      <c r="G167" s="33">
        <v>4125</v>
      </c>
      <c r="H167" s="33">
        <v>4078</v>
      </c>
      <c r="I167" s="33">
        <v>5133</v>
      </c>
      <c r="J167" s="33">
        <v>5031</v>
      </c>
      <c r="K167" s="33">
        <v>3998</v>
      </c>
      <c r="L167" s="33">
        <v>4731</v>
      </c>
      <c r="M167" s="33">
        <v>5133</v>
      </c>
    </row>
    <row r="168" spans="1:13" x14ac:dyDescent="0.25">
      <c r="B168" s="33" t="s">
        <v>279</v>
      </c>
      <c r="C168" s="33" t="s">
        <v>280</v>
      </c>
      <c r="D168" s="33">
        <v>1002</v>
      </c>
      <c r="E168" s="33">
        <v>987</v>
      </c>
      <c r="F168" s="33">
        <v>999</v>
      </c>
      <c r="G168" s="33">
        <v>1008</v>
      </c>
      <c r="H168" s="33">
        <v>970</v>
      </c>
      <c r="I168" s="33">
        <v>938</v>
      </c>
      <c r="J168" s="33">
        <v>1099</v>
      </c>
      <c r="K168" s="33">
        <v>1079</v>
      </c>
      <c r="L168" s="33">
        <v>1073</v>
      </c>
      <c r="M168" s="33">
        <v>1081</v>
      </c>
    </row>
    <row r="169" spans="1:13" x14ac:dyDescent="0.25">
      <c r="B169" s="33" t="s">
        <v>305</v>
      </c>
      <c r="C169" s="33" t="s">
        <v>273</v>
      </c>
      <c r="D169" s="33">
        <v>599</v>
      </c>
      <c r="E169" s="33">
        <v>669</v>
      </c>
      <c r="F169" s="33">
        <v>754</v>
      </c>
      <c r="G169" s="33">
        <v>609</v>
      </c>
      <c r="H169" s="33">
        <v>718</v>
      </c>
      <c r="I169" s="33">
        <v>157</v>
      </c>
      <c r="J169" s="33">
        <v>466</v>
      </c>
      <c r="K169" s="33">
        <v>810</v>
      </c>
      <c r="L169" s="33">
        <v>734</v>
      </c>
      <c r="M169" s="33">
        <v>-221</v>
      </c>
    </row>
    <row r="170" spans="1:13" x14ac:dyDescent="0.25">
      <c r="B170" s="33" t="s">
        <v>301</v>
      </c>
      <c r="C170" s="33" t="s">
        <v>302</v>
      </c>
      <c r="D170" s="33">
        <v>41</v>
      </c>
      <c r="E170" s="33">
        <v>21</v>
      </c>
      <c r="F170" s="33">
        <v>32</v>
      </c>
      <c r="G170" s="33">
        <v>30</v>
      </c>
      <c r="H170" s="33">
        <v>25</v>
      </c>
      <c r="I170" s="33">
        <v>13</v>
      </c>
      <c r="J170" s="33">
        <v>39</v>
      </c>
      <c r="K170" s="33">
        <v>18</v>
      </c>
      <c r="L170" s="33">
        <v>34</v>
      </c>
      <c r="M170" s="33">
        <v>23</v>
      </c>
    </row>
    <row r="171" spans="1:13" x14ac:dyDescent="0.25">
      <c r="B171" s="25" t="s">
        <v>277</v>
      </c>
      <c r="C171" s="25" t="s">
        <v>277</v>
      </c>
      <c r="D171" s="25">
        <f>D162-D167+D163+D160-D168</f>
        <v>10380</v>
      </c>
      <c r="E171" s="25">
        <f t="shared" ref="E171:M171" si="36">E162-E167+E163+E160-E168</f>
        <v>10543</v>
      </c>
      <c r="F171" s="25">
        <f t="shared" si="36"/>
        <v>11345</v>
      </c>
      <c r="G171" s="25">
        <f t="shared" si="36"/>
        <v>11222</v>
      </c>
      <c r="H171" s="25">
        <f t="shared" si="36"/>
        <v>10887</v>
      </c>
      <c r="I171" s="25">
        <f t="shared" si="36"/>
        <v>11004</v>
      </c>
      <c r="J171" s="25">
        <f t="shared" si="36"/>
        <v>13879</v>
      </c>
      <c r="K171" s="25">
        <f t="shared" si="36"/>
        <v>13002</v>
      </c>
      <c r="L171" s="25">
        <f t="shared" si="36"/>
        <v>13155</v>
      </c>
      <c r="M171" s="25">
        <f t="shared" si="36"/>
        <v>12786</v>
      </c>
    </row>
    <row r="172" spans="1:13" x14ac:dyDescent="0.25">
      <c r="B172" s="25" t="s">
        <v>312</v>
      </c>
      <c r="C172" s="25" t="s">
        <v>312</v>
      </c>
      <c r="D172" s="25">
        <f>IF(C171=0,D171,IF(D171=0,0,AVERAGE(C171:D171)))</f>
        <v>10380</v>
      </c>
      <c r="E172" s="25">
        <f t="shared" ref="E172:M172" si="37">IF(D171=0,E171,IF(E171=0,0,AVERAGE(D171:E171)))</f>
        <v>10461.5</v>
      </c>
      <c r="F172" s="25">
        <f t="shared" si="37"/>
        <v>10944</v>
      </c>
      <c r="G172" s="25">
        <f t="shared" si="37"/>
        <v>11283.5</v>
      </c>
      <c r="H172" s="25">
        <f t="shared" si="37"/>
        <v>11054.5</v>
      </c>
      <c r="I172" s="25">
        <f t="shared" si="37"/>
        <v>10945.5</v>
      </c>
      <c r="J172" s="25">
        <f t="shared" si="37"/>
        <v>12441.5</v>
      </c>
      <c r="K172" s="25">
        <f t="shared" si="37"/>
        <v>13440.5</v>
      </c>
      <c r="L172" s="25">
        <f t="shared" si="37"/>
        <v>13078.5</v>
      </c>
      <c r="M172" s="25">
        <f t="shared" si="37"/>
        <v>12970.5</v>
      </c>
    </row>
    <row r="173" spans="1:13" x14ac:dyDescent="0.25">
      <c r="B173" s="25" t="s">
        <v>313</v>
      </c>
      <c r="C173" s="25" t="s">
        <v>313</v>
      </c>
      <c r="D173" s="25">
        <f t="shared" ref="D173:M173" si="38">D169+((D164-D170)*(1-D166))</f>
        <v>939.2</v>
      </c>
      <c r="E173" s="25">
        <f t="shared" si="38"/>
        <v>937.09999999999991</v>
      </c>
      <c r="F173" s="25">
        <f t="shared" si="38"/>
        <v>1009.5</v>
      </c>
      <c r="G173" s="25">
        <f t="shared" si="38"/>
        <v>849.48</v>
      </c>
      <c r="H173" s="25">
        <f t="shared" si="38"/>
        <v>933.28</v>
      </c>
      <c r="I173" s="25">
        <f t="shared" si="38"/>
        <v>388.84000000000003</v>
      </c>
      <c r="J173" s="25">
        <f t="shared" si="38"/>
        <v>736</v>
      </c>
      <c r="K173" s="25">
        <f t="shared" si="38"/>
        <v>1109.52</v>
      </c>
      <c r="L173" s="25">
        <f t="shared" si="38"/>
        <v>1016.96</v>
      </c>
      <c r="M173" s="25">
        <f t="shared" si="38"/>
        <v>95.079999999999984</v>
      </c>
    </row>
    <row r="174" spans="1:13" x14ac:dyDescent="0.25">
      <c r="B174" s="25" t="s">
        <v>307</v>
      </c>
      <c r="C174" s="25" t="s">
        <v>307</v>
      </c>
      <c r="D174" s="25">
        <f>IFERROR(D173/D172,0)</f>
        <v>9.0481695568400772E-2</v>
      </c>
      <c r="E174" s="25">
        <f t="shared" ref="E174:M174" si="39">IFERROR(E173/E172,0)</f>
        <v>8.9576064617884615E-2</v>
      </c>
      <c r="F174" s="25">
        <f t="shared" si="39"/>
        <v>9.2242324561403508E-2</v>
      </c>
      <c r="G174" s="25">
        <f t="shared" si="39"/>
        <v>7.5285150884034216E-2</v>
      </c>
      <c r="H174" s="25">
        <f t="shared" si="39"/>
        <v>8.4425347143697135E-2</v>
      </c>
      <c r="I174" s="25">
        <f t="shared" si="39"/>
        <v>3.5525101639943359E-2</v>
      </c>
      <c r="J174" s="25">
        <f t="shared" si="39"/>
        <v>5.9156854077080739E-2</v>
      </c>
      <c r="K174" s="25">
        <f t="shared" si="39"/>
        <v>8.2550500353409467E-2</v>
      </c>
      <c r="L174" s="25">
        <f t="shared" si="39"/>
        <v>7.7758152693351693E-2</v>
      </c>
      <c r="M174" s="25">
        <f t="shared" si="39"/>
        <v>7.3304807062179551E-3</v>
      </c>
    </row>
    <row r="175" spans="1:13" x14ac:dyDescent="0.25">
      <c r="A175" s="33" t="s">
        <v>323</v>
      </c>
      <c r="B175" s="33" t="s">
        <v>295</v>
      </c>
      <c r="C175" s="33" t="s">
        <v>290</v>
      </c>
      <c r="D175" s="33">
        <v>160.05600000000001</v>
      </c>
      <c r="E175" s="33">
        <v>208.00800000000001</v>
      </c>
      <c r="F175" s="33">
        <v>210.67699999999999</v>
      </c>
      <c r="G175" s="33">
        <v>256</v>
      </c>
      <c r="H175" s="33">
        <v>263</v>
      </c>
      <c r="I175" s="33">
        <v>328</v>
      </c>
      <c r="J175" s="33">
        <v>162</v>
      </c>
      <c r="K175" s="33">
        <v>-106</v>
      </c>
      <c r="L175" s="33">
        <v>180</v>
      </c>
      <c r="M175" s="33">
        <v>153</v>
      </c>
    </row>
    <row r="176" spans="1:13" x14ac:dyDescent="0.25">
      <c r="B176" s="33" t="s">
        <v>296</v>
      </c>
      <c r="C176" s="33" t="s">
        <v>289</v>
      </c>
      <c r="D176" s="33">
        <v>276.54399999999998</v>
      </c>
      <c r="E176" s="33">
        <v>256.185</v>
      </c>
      <c r="F176" s="33">
        <v>275.09300000000002</v>
      </c>
      <c r="G176" s="33">
        <v>337</v>
      </c>
      <c r="H176" s="33">
        <v>318</v>
      </c>
      <c r="I176" s="33">
        <v>398</v>
      </c>
      <c r="J176" s="33">
        <v>297</v>
      </c>
      <c r="K176" s="33">
        <v>322</v>
      </c>
      <c r="L176" s="33">
        <v>262</v>
      </c>
      <c r="M176" s="33">
        <v>234</v>
      </c>
    </row>
    <row r="177" spans="1:13" x14ac:dyDescent="0.25">
      <c r="B177" s="33" t="s">
        <v>297</v>
      </c>
      <c r="C177" s="33" t="s">
        <v>285</v>
      </c>
      <c r="D177" s="33">
        <v>3.2549999999999999</v>
      </c>
      <c r="E177" s="33">
        <v>2.0390000000000001</v>
      </c>
      <c r="F177" s="33">
        <v>2.0990000000000002</v>
      </c>
      <c r="G177" s="33">
        <v>101</v>
      </c>
      <c r="H177" s="33">
        <v>670</v>
      </c>
      <c r="I177" s="33">
        <v>237</v>
      </c>
      <c r="J177" s="33">
        <v>531</v>
      </c>
      <c r="K177" s="33">
        <v>305</v>
      </c>
      <c r="L177" s="33">
        <v>391</v>
      </c>
      <c r="M177" s="33">
        <v>513</v>
      </c>
    </row>
    <row r="178" spans="1:13" x14ac:dyDescent="0.25">
      <c r="B178" s="33" t="s">
        <v>303</v>
      </c>
      <c r="C178" s="33" t="s">
        <v>284</v>
      </c>
      <c r="D178" s="33">
        <v>0</v>
      </c>
      <c r="E178" s="33">
        <v>0</v>
      </c>
      <c r="F178" s="33">
        <v>0</v>
      </c>
      <c r="G178" s="33">
        <v>0</v>
      </c>
      <c r="H178" s="33">
        <v>0</v>
      </c>
      <c r="I178" s="33">
        <v>0</v>
      </c>
      <c r="J178" s="33">
        <v>0</v>
      </c>
      <c r="K178" s="33">
        <v>0</v>
      </c>
      <c r="L178" s="33">
        <v>0</v>
      </c>
      <c r="M178" s="33">
        <v>0</v>
      </c>
    </row>
    <row r="179" spans="1:13" x14ac:dyDescent="0.25">
      <c r="B179" s="33" t="s">
        <v>278</v>
      </c>
      <c r="C179" s="33" t="s">
        <v>276</v>
      </c>
      <c r="D179" s="33">
        <v>5026.1670000000004</v>
      </c>
      <c r="E179" s="33">
        <v>5147.817</v>
      </c>
      <c r="F179" s="33">
        <v>5643.4989999999998</v>
      </c>
      <c r="G179" s="33">
        <v>6112</v>
      </c>
      <c r="H179" s="33">
        <v>6197</v>
      </c>
      <c r="I179" s="33">
        <v>6186</v>
      </c>
      <c r="J179" s="33">
        <v>6089</v>
      </c>
      <c r="K179" s="33">
        <v>5652</v>
      </c>
      <c r="L179" s="33">
        <v>5455</v>
      </c>
      <c r="M179" s="33">
        <v>5311</v>
      </c>
    </row>
    <row r="180" spans="1:13" x14ac:dyDescent="0.25">
      <c r="B180" s="33" t="s">
        <v>298</v>
      </c>
      <c r="C180" s="33" t="s">
        <v>286</v>
      </c>
      <c r="D180" s="33">
        <v>141.66200000000001</v>
      </c>
      <c r="E180" s="33">
        <v>0</v>
      </c>
      <c r="F180" s="33">
        <v>0</v>
      </c>
      <c r="G180" s="33">
        <v>0</v>
      </c>
      <c r="H180" s="33">
        <v>0</v>
      </c>
      <c r="I180" s="33">
        <v>0</v>
      </c>
      <c r="J180" s="33">
        <v>0</v>
      </c>
      <c r="K180" s="33">
        <v>0</v>
      </c>
      <c r="L180" s="33">
        <v>0</v>
      </c>
      <c r="M180" s="33">
        <v>0</v>
      </c>
    </row>
    <row r="181" spans="1:13" x14ac:dyDescent="0.25">
      <c r="B181" s="33" t="s">
        <v>299</v>
      </c>
      <c r="C181" s="33" t="s">
        <v>274</v>
      </c>
      <c r="D181" s="33">
        <v>68.387</v>
      </c>
      <c r="E181" s="33">
        <v>60.357999999999997</v>
      </c>
      <c r="F181" s="33">
        <v>63.414999999999999</v>
      </c>
      <c r="G181" s="33">
        <v>75</v>
      </c>
      <c r="H181" s="33">
        <v>68</v>
      </c>
      <c r="I181" s="33">
        <v>79</v>
      </c>
      <c r="J181" s="33">
        <v>93</v>
      </c>
      <c r="K181" s="33">
        <v>98</v>
      </c>
      <c r="L181" s="33">
        <v>90</v>
      </c>
      <c r="M181" s="33">
        <v>80</v>
      </c>
    </row>
    <row r="182" spans="1:13" x14ac:dyDescent="0.25">
      <c r="B182" s="33" t="s">
        <v>304</v>
      </c>
      <c r="C182" s="33" t="s">
        <v>292</v>
      </c>
      <c r="D182" s="33">
        <v>0</v>
      </c>
      <c r="E182" s="33">
        <v>0</v>
      </c>
      <c r="F182" s="33">
        <v>0</v>
      </c>
      <c r="G182" s="33">
        <v>0</v>
      </c>
      <c r="H182" s="33">
        <v>0</v>
      </c>
      <c r="I182" s="33">
        <v>0</v>
      </c>
      <c r="J182" s="33">
        <v>0</v>
      </c>
      <c r="K182" s="33">
        <v>0</v>
      </c>
      <c r="L182" s="33">
        <v>0</v>
      </c>
      <c r="M182" s="33">
        <v>0</v>
      </c>
    </row>
    <row r="183" spans="1:13" x14ac:dyDescent="0.25">
      <c r="B183" s="33" t="s">
        <v>300</v>
      </c>
      <c r="C183" s="33" t="s">
        <v>287</v>
      </c>
      <c r="D183" s="33">
        <v>0.3</v>
      </c>
      <c r="E183" s="33">
        <v>0.3</v>
      </c>
      <c r="F183" s="33">
        <v>0.3</v>
      </c>
      <c r="G183" s="33">
        <v>0.28000000000000003</v>
      </c>
      <c r="H183" s="33">
        <v>0.28000000000000003</v>
      </c>
      <c r="I183" s="33">
        <v>0.28000000000000003</v>
      </c>
      <c r="J183" s="33">
        <v>0.28000000000000003</v>
      </c>
      <c r="K183" s="33">
        <v>0.28000000000000003</v>
      </c>
      <c r="L183" s="33">
        <v>0.28000000000000003</v>
      </c>
      <c r="M183" s="33">
        <v>0.28000000000000003</v>
      </c>
    </row>
    <row r="184" spans="1:13" x14ac:dyDescent="0.25">
      <c r="B184" s="33" t="s">
        <v>269</v>
      </c>
      <c r="C184" s="33" t="s">
        <v>275</v>
      </c>
      <c r="D184" s="33">
        <v>532.98900000000003</v>
      </c>
      <c r="E184" s="33">
        <v>310.65100000000001</v>
      </c>
      <c r="F184" s="33">
        <v>410.19799999999998</v>
      </c>
      <c r="G184" s="33">
        <v>600</v>
      </c>
      <c r="H184" s="33">
        <v>1071</v>
      </c>
      <c r="I184" s="33">
        <v>624</v>
      </c>
      <c r="J184" s="33">
        <v>781</v>
      </c>
      <c r="K184" s="33">
        <v>562</v>
      </c>
      <c r="L184" s="33">
        <v>661</v>
      </c>
      <c r="M184" s="33">
        <v>762</v>
      </c>
    </row>
    <row r="185" spans="1:13" x14ac:dyDescent="0.25">
      <c r="B185" s="33" t="s">
        <v>279</v>
      </c>
      <c r="C185" s="33" t="s">
        <v>280</v>
      </c>
      <c r="D185" s="33">
        <v>181.941</v>
      </c>
      <c r="E185" s="33">
        <v>181.941</v>
      </c>
      <c r="F185" s="33">
        <v>181.941</v>
      </c>
      <c r="G185" s="33">
        <v>182</v>
      </c>
      <c r="H185" s="33">
        <v>182</v>
      </c>
      <c r="I185" s="33">
        <v>182</v>
      </c>
      <c r="J185" s="33">
        <v>182</v>
      </c>
      <c r="K185" s="33">
        <v>182</v>
      </c>
      <c r="L185" s="33">
        <v>182</v>
      </c>
      <c r="M185" s="33">
        <v>179</v>
      </c>
    </row>
    <row r="186" spans="1:13" x14ac:dyDescent="0.25">
      <c r="B186" s="33" t="s">
        <v>305</v>
      </c>
      <c r="C186" s="33" t="s">
        <v>273</v>
      </c>
      <c r="D186" s="33">
        <v>115.639</v>
      </c>
      <c r="E186" s="33">
        <v>154.66800000000001</v>
      </c>
      <c r="F186" s="33">
        <v>150.29400000000001</v>
      </c>
      <c r="G186" s="33">
        <v>190</v>
      </c>
      <c r="H186" s="33">
        <v>199</v>
      </c>
      <c r="I186" s="33">
        <v>234</v>
      </c>
      <c r="J186" s="33">
        <v>133</v>
      </c>
      <c r="K186" s="33">
        <v>-66</v>
      </c>
      <c r="L186" s="33">
        <v>151</v>
      </c>
      <c r="M186" s="33">
        <v>132</v>
      </c>
    </row>
    <row r="187" spans="1:13" x14ac:dyDescent="0.25">
      <c r="B187" s="33" t="s">
        <v>301</v>
      </c>
      <c r="C187" s="33" t="s">
        <v>302</v>
      </c>
      <c r="D187" s="33">
        <v>5.7859999999999996</v>
      </c>
      <c r="E187" s="33">
        <v>4.3780000000000001</v>
      </c>
      <c r="F187" s="33">
        <v>1.077</v>
      </c>
      <c r="G187" s="33">
        <v>3</v>
      </c>
      <c r="H187" s="33">
        <v>2</v>
      </c>
      <c r="I187" s="33">
        <v>6</v>
      </c>
      <c r="J187" s="33">
        <v>1</v>
      </c>
      <c r="K187" s="33">
        <v>3</v>
      </c>
      <c r="L187" s="33">
        <v>2</v>
      </c>
      <c r="M187" s="33">
        <v>1</v>
      </c>
    </row>
    <row r="188" spans="1:13" x14ac:dyDescent="0.25">
      <c r="B188" s="25" t="s">
        <v>277</v>
      </c>
      <c r="C188" s="25" t="s">
        <v>277</v>
      </c>
      <c r="D188" s="25">
        <f>D179-D184+D180+D177-D185</f>
        <v>4456.1540000000005</v>
      </c>
      <c r="E188" s="25">
        <f t="shared" ref="E188:M188" si="40">E179-E184+E180+E177-E185</f>
        <v>4657.2640000000001</v>
      </c>
      <c r="F188" s="25">
        <f t="shared" si="40"/>
        <v>5053.4589999999998</v>
      </c>
      <c r="G188" s="25">
        <f t="shared" si="40"/>
        <v>5431</v>
      </c>
      <c r="H188" s="25">
        <f t="shared" si="40"/>
        <v>5614</v>
      </c>
      <c r="I188" s="25">
        <f t="shared" si="40"/>
        <v>5617</v>
      </c>
      <c r="J188" s="25">
        <f t="shared" si="40"/>
        <v>5657</v>
      </c>
      <c r="K188" s="25">
        <f t="shared" si="40"/>
        <v>5213</v>
      </c>
      <c r="L188" s="25">
        <f t="shared" si="40"/>
        <v>5003</v>
      </c>
      <c r="M188" s="25">
        <f t="shared" si="40"/>
        <v>4883</v>
      </c>
    </row>
    <row r="189" spans="1:13" x14ac:dyDescent="0.25">
      <c r="B189" s="25" t="s">
        <v>312</v>
      </c>
      <c r="C189" s="25" t="s">
        <v>312</v>
      </c>
      <c r="D189" s="25">
        <f>IF(C188=0,D188,IF(D188=0,0,AVERAGE(C188:D188)))</f>
        <v>4456.1540000000005</v>
      </c>
      <c r="E189" s="25">
        <f t="shared" ref="E189:M189" si="41">IF(D188=0,E188,IF(E188=0,0,AVERAGE(D188:E188)))</f>
        <v>4556.7090000000007</v>
      </c>
      <c r="F189" s="25">
        <f t="shared" si="41"/>
        <v>4855.3615</v>
      </c>
      <c r="G189" s="25">
        <f t="shared" si="41"/>
        <v>5242.2294999999995</v>
      </c>
      <c r="H189" s="25">
        <f t="shared" si="41"/>
        <v>5522.5</v>
      </c>
      <c r="I189" s="25">
        <f t="shared" si="41"/>
        <v>5615.5</v>
      </c>
      <c r="J189" s="25">
        <f t="shared" si="41"/>
        <v>5637</v>
      </c>
      <c r="K189" s="25">
        <f t="shared" si="41"/>
        <v>5435</v>
      </c>
      <c r="L189" s="25">
        <f t="shared" si="41"/>
        <v>5108</v>
      </c>
      <c r="M189" s="25">
        <f t="shared" si="41"/>
        <v>4943</v>
      </c>
    </row>
    <row r="190" spans="1:13" x14ac:dyDescent="0.25">
      <c r="B190" s="25" t="s">
        <v>313</v>
      </c>
      <c r="C190" s="25" t="s">
        <v>313</v>
      </c>
      <c r="D190" s="25">
        <f t="shared" ref="D190:M190" si="42">D186+((D181-D187)*(1-D183))</f>
        <v>159.4597</v>
      </c>
      <c r="E190" s="25">
        <f t="shared" si="42"/>
        <v>193.85399999999998</v>
      </c>
      <c r="F190" s="25">
        <f t="shared" si="42"/>
        <v>193.93060000000003</v>
      </c>
      <c r="G190" s="25">
        <f t="shared" si="42"/>
        <v>241.84</v>
      </c>
      <c r="H190" s="25">
        <f t="shared" si="42"/>
        <v>246.51999999999998</v>
      </c>
      <c r="I190" s="25">
        <f t="shared" si="42"/>
        <v>286.56</v>
      </c>
      <c r="J190" s="25">
        <f t="shared" si="42"/>
        <v>199.24</v>
      </c>
      <c r="K190" s="25">
        <f t="shared" si="42"/>
        <v>2.3999999999999915</v>
      </c>
      <c r="L190" s="25">
        <f t="shared" si="42"/>
        <v>214.36</v>
      </c>
      <c r="M190" s="25">
        <f t="shared" si="42"/>
        <v>188.88</v>
      </c>
    </row>
    <row r="191" spans="1:13" x14ac:dyDescent="0.25">
      <c r="B191" s="25" t="s">
        <v>307</v>
      </c>
      <c r="C191" s="25" t="s">
        <v>307</v>
      </c>
      <c r="D191" s="25">
        <f>IFERROR(D190/D189,0)</f>
        <v>3.5784153779245507E-2</v>
      </c>
      <c r="E191" s="25">
        <f t="shared" ref="E191:M191" si="43">IFERROR(E190/E189,0)</f>
        <v>4.2542545508172665E-2</v>
      </c>
      <c r="F191" s="25">
        <f t="shared" si="43"/>
        <v>3.9941536793913289E-2</v>
      </c>
      <c r="G191" s="25">
        <f t="shared" si="43"/>
        <v>4.613304320232451E-2</v>
      </c>
      <c r="H191" s="25">
        <f t="shared" si="43"/>
        <v>4.4639203259393384E-2</v>
      </c>
      <c r="I191" s="25">
        <f t="shared" si="43"/>
        <v>5.1030184311281278E-2</v>
      </c>
      <c r="J191" s="25">
        <f t="shared" si="43"/>
        <v>3.5345041688841582E-2</v>
      </c>
      <c r="K191" s="25">
        <f t="shared" si="43"/>
        <v>4.4158233670653016E-4</v>
      </c>
      <c r="L191" s="25">
        <f t="shared" si="43"/>
        <v>4.1965544244322632E-2</v>
      </c>
      <c r="M191" s="25">
        <f t="shared" si="43"/>
        <v>3.8211612381145052E-2</v>
      </c>
    </row>
    <row r="192" spans="1:13" x14ac:dyDescent="0.25">
      <c r="A192" s="33" t="s">
        <v>324</v>
      </c>
      <c r="B192" s="33" t="s">
        <v>295</v>
      </c>
      <c r="C192" s="33" t="s">
        <v>290</v>
      </c>
      <c r="D192" s="33">
        <v>19</v>
      </c>
      <c r="E192" s="33">
        <v>414</v>
      </c>
      <c r="F192" s="33">
        <v>370</v>
      </c>
      <c r="G192" s="33">
        <v>251</v>
      </c>
      <c r="H192" s="33">
        <v>422</v>
      </c>
      <c r="I192" s="33">
        <v>462</v>
      </c>
      <c r="J192" s="33">
        <v>376</v>
      </c>
      <c r="K192" s="33">
        <v>604</v>
      </c>
      <c r="L192" s="33">
        <v>162</v>
      </c>
      <c r="M192" s="33">
        <v>-275</v>
      </c>
    </row>
    <row r="193" spans="2:13" x14ac:dyDescent="0.25">
      <c r="B193" s="33" t="s">
        <v>296</v>
      </c>
      <c r="C193" s="33" t="s">
        <v>289</v>
      </c>
      <c r="D193" s="33">
        <v>132</v>
      </c>
      <c r="E193" s="33">
        <v>491</v>
      </c>
      <c r="F193" s="33">
        <v>455</v>
      </c>
      <c r="G193" s="33">
        <v>376</v>
      </c>
      <c r="H193" s="33">
        <v>548</v>
      </c>
      <c r="I193" s="33">
        <v>567</v>
      </c>
      <c r="J193" s="33">
        <v>480</v>
      </c>
      <c r="K193" s="33">
        <v>707</v>
      </c>
      <c r="L193" s="33">
        <v>253</v>
      </c>
      <c r="M193" s="33">
        <v>-144</v>
      </c>
    </row>
    <row r="194" spans="2:13" x14ac:dyDescent="0.25">
      <c r="B194" s="33" t="s">
        <v>297</v>
      </c>
      <c r="C194" s="33" t="s">
        <v>285</v>
      </c>
      <c r="D194" s="33">
        <v>103</v>
      </c>
      <c r="E194" s="33">
        <v>86</v>
      </c>
      <c r="F194" s="33">
        <v>139</v>
      </c>
      <c r="G194" s="33">
        <v>456</v>
      </c>
      <c r="H194" s="33">
        <v>151</v>
      </c>
      <c r="I194" s="33">
        <v>138</v>
      </c>
      <c r="J194" s="33">
        <v>340</v>
      </c>
      <c r="K194" s="33">
        <v>413</v>
      </c>
      <c r="L194" s="33">
        <v>269</v>
      </c>
      <c r="M194" s="33">
        <v>185</v>
      </c>
    </row>
    <row r="195" spans="2:13" x14ac:dyDescent="0.25">
      <c r="B195" s="33" t="s">
        <v>303</v>
      </c>
      <c r="C195" s="33" t="s">
        <v>284</v>
      </c>
      <c r="D195" s="33">
        <v>140</v>
      </c>
      <c r="E195" s="33">
        <v>107</v>
      </c>
      <c r="F195" s="33">
        <v>122</v>
      </c>
      <c r="G195" s="33">
        <v>152</v>
      </c>
      <c r="H195" s="33">
        <v>147</v>
      </c>
      <c r="I195" s="33">
        <v>130</v>
      </c>
      <c r="J195" s="33">
        <v>127</v>
      </c>
      <c r="K195" s="33">
        <v>115</v>
      </c>
      <c r="L195" s="33">
        <v>111</v>
      </c>
      <c r="M195" s="33">
        <v>157</v>
      </c>
    </row>
    <row r="196" spans="2:13" x14ac:dyDescent="0.25">
      <c r="B196" s="33" t="s">
        <v>278</v>
      </c>
      <c r="C196" s="33" t="s">
        <v>276</v>
      </c>
      <c r="D196" s="33">
        <v>5805</v>
      </c>
      <c r="E196" s="33">
        <v>5714</v>
      </c>
      <c r="F196" s="33">
        <v>7492</v>
      </c>
      <c r="G196" s="33">
        <v>7479</v>
      </c>
      <c r="H196" s="33">
        <v>7125</v>
      </c>
      <c r="I196" s="33">
        <v>6941</v>
      </c>
      <c r="J196" s="33">
        <v>7501</v>
      </c>
      <c r="K196" s="33">
        <v>7267</v>
      </c>
      <c r="L196" s="33">
        <v>7673</v>
      </c>
      <c r="M196" s="33">
        <v>8532</v>
      </c>
    </row>
    <row r="197" spans="2:13" x14ac:dyDescent="0.25">
      <c r="B197" s="33" t="s">
        <v>298</v>
      </c>
      <c r="C197" s="33" t="s">
        <v>286</v>
      </c>
      <c r="D197" s="33">
        <v>0</v>
      </c>
      <c r="E197" s="33">
        <v>0</v>
      </c>
      <c r="F197" s="33">
        <v>0</v>
      </c>
      <c r="G197" s="33">
        <v>0</v>
      </c>
      <c r="H197" s="33">
        <v>0</v>
      </c>
      <c r="I197" s="33">
        <v>0</v>
      </c>
      <c r="J197" s="33">
        <v>0</v>
      </c>
      <c r="K197" s="33">
        <v>0</v>
      </c>
      <c r="L197" s="33">
        <v>0</v>
      </c>
      <c r="M197" s="33">
        <v>0</v>
      </c>
    </row>
    <row r="198" spans="2:13" x14ac:dyDescent="0.25">
      <c r="B198" s="33" t="s">
        <v>299</v>
      </c>
      <c r="C198" s="33" t="s">
        <v>274</v>
      </c>
      <c r="D198" s="33">
        <v>134</v>
      </c>
      <c r="E198" s="33">
        <v>96</v>
      </c>
      <c r="F198" s="33">
        <v>107</v>
      </c>
      <c r="G198" s="33">
        <v>142</v>
      </c>
      <c r="H198" s="33">
        <v>135</v>
      </c>
      <c r="I198" s="33">
        <v>121</v>
      </c>
      <c r="J198" s="33">
        <v>119</v>
      </c>
      <c r="K198" s="33">
        <v>108</v>
      </c>
      <c r="L198" s="33">
        <v>104</v>
      </c>
      <c r="M198" s="33">
        <v>128</v>
      </c>
    </row>
    <row r="199" spans="2:13" x14ac:dyDescent="0.25">
      <c r="B199" s="33" t="s">
        <v>304</v>
      </c>
      <c r="C199" s="33" t="s">
        <v>292</v>
      </c>
      <c r="D199" s="33">
        <v>0</v>
      </c>
      <c r="E199" s="33">
        <v>0</v>
      </c>
      <c r="F199" s="33">
        <v>0</v>
      </c>
      <c r="G199" s="33">
        <v>0</v>
      </c>
      <c r="H199" s="33">
        <v>0</v>
      </c>
      <c r="I199" s="33">
        <v>0</v>
      </c>
      <c r="J199" s="33">
        <v>0</v>
      </c>
      <c r="K199" s="33">
        <v>0</v>
      </c>
      <c r="L199" s="33">
        <v>0</v>
      </c>
      <c r="M199" s="33">
        <v>0</v>
      </c>
    </row>
    <row r="200" spans="2:13" x14ac:dyDescent="0.25">
      <c r="B200" s="33" t="s">
        <v>300</v>
      </c>
      <c r="C200" s="33" t="s">
        <v>287</v>
      </c>
      <c r="D200" s="33">
        <v>0.3</v>
      </c>
      <c r="E200" s="33">
        <v>0.3</v>
      </c>
      <c r="F200" s="33">
        <v>0.28000000000000003</v>
      </c>
      <c r="G200" s="33">
        <v>0.28000000000000003</v>
      </c>
      <c r="H200" s="33">
        <v>0.28000000000000003</v>
      </c>
      <c r="I200" s="33">
        <v>0.28000000000000003</v>
      </c>
      <c r="J200" s="33">
        <v>0.28000000000000003</v>
      </c>
      <c r="K200" s="33">
        <v>0.28000000000000003</v>
      </c>
      <c r="L200" s="33">
        <v>0.28000000000000003</v>
      </c>
      <c r="M200" s="33">
        <v>0.28000000000000003</v>
      </c>
    </row>
    <row r="201" spans="2:13" x14ac:dyDescent="0.25">
      <c r="B201" s="33" t="s">
        <v>269</v>
      </c>
      <c r="C201" s="33" t="s">
        <v>275</v>
      </c>
      <c r="D201" s="33">
        <v>1313</v>
      </c>
      <c r="E201" s="33">
        <v>1384</v>
      </c>
      <c r="F201" s="33">
        <v>1700</v>
      </c>
      <c r="G201" s="33">
        <v>1936</v>
      </c>
      <c r="H201" s="33">
        <v>1557</v>
      </c>
      <c r="I201" s="33">
        <v>1596</v>
      </c>
      <c r="J201" s="33">
        <v>1947</v>
      </c>
      <c r="K201" s="33">
        <v>1997</v>
      </c>
      <c r="L201" s="33">
        <v>1996</v>
      </c>
      <c r="M201" s="33">
        <v>2480</v>
      </c>
    </row>
    <row r="202" spans="2:13" x14ac:dyDescent="0.25">
      <c r="B202" s="33" t="s">
        <v>279</v>
      </c>
      <c r="C202" s="33" t="s">
        <v>280</v>
      </c>
      <c r="D202" s="33">
        <v>846</v>
      </c>
      <c r="E202" s="33">
        <v>820</v>
      </c>
      <c r="F202" s="33">
        <v>1424</v>
      </c>
      <c r="G202" s="33">
        <v>1243</v>
      </c>
      <c r="H202" s="33">
        <v>1219</v>
      </c>
      <c r="I202" s="33">
        <v>1122</v>
      </c>
      <c r="J202" s="33">
        <v>1131</v>
      </c>
      <c r="K202" s="33">
        <v>1083</v>
      </c>
      <c r="L202" s="33">
        <v>1069</v>
      </c>
      <c r="M202" s="33">
        <v>1085</v>
      </c>
    </row>
    <row r="203" spans="2:13" x14ac:dyDescent="0.25">
      <c r="B203" s="33" t="s">
        <v>305</v>
      </c>
      <c r="C203" s="33" t="s">
        <v>273</v>
      </c>
      <c r="D203" s="33">
        <v>-46</v>
      </c>
      <c r="E203" s="33">
        <v>272</v>
      </c>
      <c r="F203" s="33">
        <v>283</v>
      </c>
      <c r="G203" s="33">
        <v>185</v>
      </c>
      <c r="H203" s="33">
        <v>326</v>
      </c>
      <c r="I203" s="33">
        <v>339</v>
      </c>
      <c r="J203" s="33">
        <v>270</v>
      </c>
      <c r="K203" s="33">
        <v>462</v>
      </c>
      <c r="L203" s="33">
        <v>94</v>
      </c>
      <c r="M203" s="33">
        <v>-190</v>
      </c>
    </row>
    <row r="204" spans="2:13" x14ac:dyDescent="0.25">
      <c r="B204" s="33" t="s">
        <v>301</v>
      </c>
      <c r="C204" s="33" t="s">
        <v>302</v>
      </c>
      <c r="D204" s="33">
        <v>0</v>
      </c>
      <c r="E204" s="33">
        <v>0</v>
      </c>
      <c r="F204" s="33">
        <v>0</v>
      </c>
      <c r="G204" s="33">
        <v>0</v>
      </c>
      <c r="H204" s="33">
        <v>0</v>
      </c>
      <c r="I204" s="33">
        <v>0</v>
      </c>
      <c r="J204" s="33">
        <v>0</v>
      </c>
      <c r="K204" s="33">
        <v>1</v>
      </c>
      <c r="L204" s="33">
        <v>2</v>
      </c>
      <c r="M204" s="33">
        <v>3</v>
      </c>
    </row>
    <row r="205" spans="2:13" x14ac:dyDescent="0.25">
      <c r="B205" s="25" t="s">
        <v>277</v>
      </c>
      <c r="C205" s="25" t="s">
        <v>277</v>
      </c>
      <c r="D205" s="25">
        <f>D196-D201+D197+D194-D202</f>
        <v>3749</v>
      </c>
      <c r="E205" s="25">
        <f t="shared" ref="E205:M205" si="44">E196-E201+E197+E194-E202</f>
        <v>3596</v>
      </c>
      <c r="F205" s="25">
        <f t="shared" si="44"/>
        <v>4507</v>
      </c>
      <c r="G205" s="25">
        <f t="shared" si="44"/>
        <v>4756</v>
      </c>
      <c r="H205" s="25">
        <f t="shared" si="44"/>
        <v>4500</v>
      </c>
      <c r="I205" s="25">
        <f t="shared" si="44"/>
        <v>4361</v>
      </c>
      <c r="J205" s="25">
        <f t="shared" si="44"/>
        <v>4763</v>
      </c>
      <c r="K205" s="25">
        <f t="shared" si="44"/>
        <v>4600</v>
      </c>
      <c r="L205" s="25">
        <f t="shared" si="44"/>
        <v>4877</v>
      </c>
      <c r="M205" s="25">
        <f t="shared" si="44"/>
        <v>5152</v>
      </c>
    </row>
    <row r="206" spans="2:13" x14ac:dyDescent="0.25">
      <c r="B206" s="25" t="s">
        <v>312</v>
      </c>
      <c r="C206" s="25" t="s">
        <v>312</v>
      </c>
      <c r="D206" s="25">
        <f>IF(C205=0,D205,IF(D205=0,0,AVERAGE(C205:D205)))</f>
        <v>3749</v>
      </c>
      <c r="E206" s="25">
        <f t="shared" ref="E206:M206" si="45">IF(D205=0,E205,IF(E205=0,0,AVERAGE(D205:E205)))</f>
        <v>3672.5</v>
      </c>
      <c r="F206" s="25">
        <f t="shared" si="45"/>
        <v>4051.5</v>
      </c>
      <c r="G206" s="25">
        <f t="shared" si="45"/>
        <v>4631.5</v>
      </c>
      <c r="H206" s="25">
        <f t="shared" si="45"/>
        <v>4628</v>
      </c>
      <c r="I206" s="25">
        <f t="shared" si="45"/>
        <v>4430.5</v>
      </c>
      <c r="J206" s="25">
        <f t="shared" si="45"/>
        <v>4562</v>
      </c>
      <c r="K206" s="25">
        <f t="shared" si="45"/>
        <v>4681.5</v>
      </c>
      <c r="L206" s="25">
        <f t="shared" si="45"/>
        <v>4738.5</v>
      </c>
      <c r="M206" s="25">
        <f t="shared" si="45"/>
        <v>5014.5</v>
      </c>
    </row>
    <row r="207" spans="2:13" x14ac:dyDescent="0.25">
      <c r="B207" s="25" t="s">
        <v>313</v>
      </c>
      <c r="C207" s="25" t="s">
        <v>313</v>
      </c>
      <c r="D207" s="25">
        <f t="shared" ref="D207:M207" si="46">D203+((D198-D204)*(1-D200))</f>
        <v>47.8</v>
      </c>
      <c r="E207" s="25">
        <f t="shared" si="46"/>
        <v>339.2</v>
      </c>
      <c r="F207" s="25">
        <f t="shared" si="46"/>
        <v>360.03999999999996</v>
      </c>
      <c r="G207" s="25">
        <f t="shared" si="46"/>
        <v>287.24</v>
      </c>
      <c r="H207" s="25">
        <f t="shared" si="46"/>
        <v>423.2</v>
      </c>
      <c r="I207" s="25">
        <f t="shared" si="46"/>
        <v>426.12</v>
      </c>
      <c r="J207" s="25">
        <f t="shared" si="46"/>
        <v>355.68</v>
      </c>
      <c r="K207" s="25">
        <f t="shared" si="46"/>
        <v>539.04</v>
      </c>
      <c r="L207" s="25">
        <f t="shared" si="46"/>
        <v>167.44</v>
      </c>
      <c r="M207" s="25">
        <f t="shared" si="46"/>
        <v>-100</v>
      </c>
    </row>
    <row r="208" spans="2:13" x14ac:dyDescent="0.25">
      <c r="B208" s="25" t="s">
        <v>307</v>
      </c>
      <c r="C208" s="25" t="s">
        <v>307</v>
      </c>
      <c r="D208" s="25">
        <f>IFERROR(D207/D206,0)</f>
        <v>1.2750066684449186E-2</v>
      </c>
      <c r="E208" s="25">
        <f t="shared" ref="E208:M208" si="47">IFERROR(E207/E206,0)</f>
        <v>9.2362151123213068E-2</v>
      </c>
      <c r="F208" s="25">
        <f t="shared" si="47"/>
        <v>8.8865852153523384E-2</v>
      </c>
      <c r="G208" s="25">
        <f t="shared" si="47"/>
        <v>6.201878441109792E-2</v>
      </c>
      <c r="H208" s="25">
        <f t="shared" si="47"/>
        <v>9.144338807260155E-2</v>
      </c>
      <c r="I208" s="25">
        <f t="shared" si="47"/>
        <v>9.617876086220517E-2</v>
      </c>
      <c r="J208" s="25">
        <f t="shared" si="47"/>
        <v>7.7965804471722924E-2</v>
      </c>
      <c r="K208" s="25">
        <f t="shared" si="47"/>
        <v>0.11514258250560717</v>
      </c>
      <c r="L208" s="25">
        <f t="shared" si="47"/>
        <v>3.53360768175583E-2</v>
      </c>
      <c r="M208" s="25">
        <f t="shared" si="47"/>
        <v>-1.9942167713630471E-2</v>
      </c>
    </row>
    <row r="209" spans="1:13" x14ac:dyDescent="0.25">
      <c r="A209" s="33" t="s">
        <v>325</v>
      </c>
      <c r="B209" s="33" t="s">
        <v>295</v>
      </c>
      <c r="C209" s="33" t="s">
        <v>290</v>
      </c>
      <c r="D209" s="33">
        <v>54.393000000000001</v>
      </c>
      <c r="E209" s="33">
        <v>50.917000000000002</v>
      </c>
      <c r="F209" s="33">
        <v>48.033999999999999</v>
      </c>
      <c r="G209" s="33">
        <v>107.40900000000001</v>
      </c>
      <c r="H209" s="33">
        <v>94.94</v>
      </c>
      <c r="I209" s="33">
        <v>121.871</v>
      </c>
      <c r="J209" s="33">
        <v>119.47499999999999</v>
      </c>
      <c r="K209" s="33">
        <v>124.447</v>
      </c>
      <c r="L209" s="33">
        <v>144.322</v>
      </c>
      <c r="M209" s="33">
        <v>153.34800000000001</v>
      </c>
    </row>
    <row r="210" spans="1:13" x14ac:dyDescent="0.25">
      <c r="B210" s="33" t="s">
        <v>296</v>
      </c>
      <c r="C210" s="33" t="s">
        <v>289</v>
      </c>
      <c r="D210" s="33">
        <v>57.701999999999998</v>
      </c>
      <c r="E210" s="33">
        <v>55.414000000000001</v>
      </c>
      <c r="F210" s="33">
        <v>52.573</v>
      </c>
      <c r="G210" s="33">
        <v>117.559</v>
      </c>
      <c r="H210" s="33">
        <v>101.935</v>
      </c>
      <c r="I210" s="33">
        <v>127.72</v>
      </c>
      <c r="J210" s="33">
        <v>123.849</v>
      </c>
      <c r="K210" s="33">
        <v>128.93700000000001</v>
      </c>
      <c r="L210" s="33">
        <v>148.13800000000001</v>
      </c>
      <c r="M210" s="33">
        <v>158.29300000000001</v>
      </c>
    </row>
    <row r="211" spans="1:13" x14ac:dyDescent="0.25">
      <c r="B211" s="33" t="s">
        <v>297</v>
      </c>
      <c r="C211" s="33" t="s">
        <v>285</v>
      </c>
      <c r="D211" s="33">
        <v>5.9059999999999997</v>
      </c>
      <c r="E211" s="33">
        <v>0</v>
      </c>
      <c r="F211" s="33">
        <v>0</v>
      </c>
      <c r="G211" s="33">
        <v>9.2119999999999997</v>
      </c>
      <c r="H211" s="33">
        <v>4.9980000000000002</v>
      </c>
      <c r="I211" s="33">
        <v>1.425</v>
      </c>
      <c r="J211" s="33">
        <v>0.55400000000000005</v>
      </c>
      <c r="K211" s="33">
        <v>1.093</v>
      </c>
      <c r="L211" s="33">
        <v>0.94699999999999995</v>
      </c>
      <c r="M211" s="33">
        <v>3.5999999999999997E-2</v>
      </c>
    </row>
    <row r="212" spans="1:13" x14ac:dyDescent="0.25">
      <c r="B212" s="33" t="s">
        <v>303</v>
      </c>
      <c r="C212" s="33" t="s">
        <v>284</v>
      </c>
      <c r="D212" s="33">
        <v>0</v>
      </c>
      <c r="E212" s="33">
        <v>0</v>
      </c>
      <c r="F212" s="33">
        <v>0</v>
      </c>
      <c r="G212" s="33">
        <v>0</v>
      </c>
      <c r="H212" s="33">
        <v>0</v>
      </c>
      <c r="I212" s="33">
        <v>0</v>
      </c>
      <c r="J212" s="33">
        <v>0</v>
      </c>
      <c r="K212" s="33">
        <v>8.9529999999999994</v>
      </c>
      <c r="L212" s="33">
        <v>7.7279999999999998</v>
      </c>
      <c r="M212" s="33">
        <v>7.5670000000000002</v>
      </c>
    </row>
    <row r="213" spans="1:13" x14ac:dyDescent="0.25">
      <c r="B213" s="33" t="s">
        <v>278</v>
      </c>
      <c r="C213" s="33" t="s">
        <v>276</v>
      </c>
      <c r="D213" s="33">
        <v>547.71</v>
      </c>
      <c r="E213" s="33">
        <v>565.37699999999995</v>
      </c>
      <c r="F213" s="33">
        <v>593.66</v>
      </c>
      <c r="G213" s="33">
        <v>917.64599999999996</v>
      </c>
      <c r="H213" s="33">
        <v>942.96</v>
      </c>
      <c r="I213" s="33">
        <v>975.827</v>
      </c>
      <c r="J213" s="33">
        <v>1124.4549999999999</v>
      </c>
      <c r="K213" s="33">
        <v>1278.577</v>
      </c>
      <c r="L213" s="33">
        <v>1284.7650000000001</v>
      </c>
      <c r="M213" s="33">
        <v>1376.402</v>
      </c>
    </row>
    <row r="214" spans="1:13" x14ac:dyDescent="0.25">
      <c r="B214" s="33" t="s">
        <v>298</v>
      </c>
      <c r="C214" s="33" t="s">
        <v>286</v>
      </c>
      <c r="D214" s="33">
        <v>23.503</v>
      </c>
      <c r="E214" s="33">
        <v>0.65</v>
      </c>
      <c r="F214" s="33">
        <v>0.39600000000000002</v>
      </c>
      <c r="G214" s="33">
        <v>1.8519999999999999</v>
      </c>
      <c r="H214" s="33">
        <v>2.0089999999999999</v>
      </c>
      <c r="I214" s="33">
        <v>2.1280000000000001</v>
      </c>
      <c r="J214" s="33">
        <v>2.153</v>
      </c>
      <c r="K214" s="33">
        <v>2.3689999999999998</v>
      </c>
      <c r="L214" s="33">
        <v>1.8010000000000002</v>
      </c>
      <c r="M214" s="33">
        <v>2.077</v>
      </c>
    </row>
    <row r="215" spans="1:13" x14ac:dyDescent="0.25">
      <c r="B215" s="33" t="s">
        <v>299</v>
      </c>
      <c r="C215" s="33" t="s">
        <v>274</v>
      </c>
      <c r="D215" s="33">
        <v>6.4269999999999996</v>
      </c>
      <c r="E215" s="33">
        <v>6.327</v>
      </c>
      <c r="F215" s="33">
        <v>6.54</v>
      </c>
      <c r="G215" s="33">
        <v>12.964</v>
      </c>
      <c r="H215" s="33">
        <v>9.6829999999999998</v>
      </c>
      <c r="I215" s="33">
        <v>7.7190000000000003</v>
      </c>
      <c r="J215" s="33">
        <v>7.2610000000000001</v>
      </c>
      <c r="K215" s="33">
        <v>8.9529999999999994</v>
      </c>
      <c r="L215" s="33">
        <v>7.7279999999999998</v>
      </c>
      <c r="M215" s="33">
        <v>7.5670000000000002</v>
      </c>
    </row>
    <row r="216" spans="1:13" x14ac:dyDescent="0.25">
      <c r="B216" s="33" t="s">
        <v>304</v>
      </c>
      <c r="C216" s="33" t="s">
        <v>292</v>
      </c>
      <c r="D216" s="33">
        <v>0</v>
      </c>
      <c r="E216" s="33">
        <v>0</v>
      </c>
      <c r="F216" s="33">
        <v>0</v>
      </c>
      <c r="G216" s="33">
        <v>0</v>
      </c>
      <c r="H216" s="33">
        <v>0</v>
      </c>
      <c r="I216" s="33">
        <v>0</v>
      </c>
      <c r="J216" s="33">
        <v>0</v>
      </c>
      <c r="K216" s="33">
        <v>0</v>
      </c>
      <c r="L216" s="33">
        <v>0</v>
      </c>
      <c r="M216" s="33">
        <v>0</v>
      </c>
    </row>
    <row r="217" spans="1:13" x14ac:dyDescent="0.25">
      <c r="B217" s="33" t="s">
        <v>300</v>
      </c>
      <c r="C217" s="33" t="s">
        <v>287</v>
      </c>
      <c r="D217" s="33">
        <v>0.3</v>
      </c>
      <c r="E217" s="33">
        <v>0.3</v>
      </c>
      <c r="F217" s="33">
        <v>0.28000000000000003</v>
      </c>
      <c r="G217" s="33">
        <v>0.28000000000000003</v>
      </c>
      <c r="H217" s="33">
        <v>0.28000000000000003</v>
      </c>
      <c r="I217" s="33">
        <v>0.28000000000000003</v>
      </c>
      <c r="J217" s="33">
        <v>0.28000000000000003</v>
      </c>
      <c r="K217" s="33">
        <v>0.28000000000000003</v>
      </c>
      <c r="L217" s="33">
        <v>0.28000000000000003</v>
      </c>
      <c r="M217" s="33">
        <v>0.28000000000000003</v>
      </c>
    </row>
    <row r="218" spans="1:13" x14ac:dyDescent="0.25">
      <c r="B218" s="33" t="s">
        <v>269</v>
      </c>
      <c r="C218" s="33" t="s">
        <v>275</v>
      </c>
      <c r="D218" s="33">
        <v>154.65899999999999</v>
      </c>
      <c r="E218" s="33">
        <v>143.6</v>
      </c>
      <c r="F218" s="33">
        <v>170.94900000000001</v>
      </c>
      <c r="G218" s="33">
        <v>251.209</v>
      </c>
      <c r="H218" s="33">
        <v>246.899</v>
      </c>
      <c r="I218" s="33">
        <v>247.12100000000001</v>
      </c>
      <c r="J218" s="33">
        <v>283.83</v>
      </c>
      <c r="K218" s="33">
        <v>314.98399999999998</v>
      </c>
      <c r="L218" s="33">
        <v>325.98200000000003</v>
      </c>
      <c r="M218" s="33">
        <v>362.80900000000003</v>
      </c>
    </row>
    <row r="219" spans="1:13" x14ac:dyDescent="0.25">
      <c r="B219" s="33" t="s">
        <v>279</v>
      </c>
      <c r="C219" s="33" t="s">
        <v>280</v>
      </c>
      <c r="D219" s="33">
        <v>139.48500000000001</v>
      </c>
      <c r="E219" s="33">
        <v>123.014</v>
      </c>
      <c r="F219" s="33">
        <v>117.158</v>
      </c>
      <c r="G219" s="33">
        <v>197.3</v>
      </c>
      <c r="H219" s="33">
        <v>189.88499999999999</v>
      </c>
      <c r="I219" s="33">
        <v>187.154</v>
      </c>
      <c r="J219" s="33">
        <v>190.999</v>
      </c>
      <c r="K219" s="33">
        <v>207.64400000000001</v>
      </c>
      <c r="L219" s="33">
        <v>200.721</v>
      </c>
      <c r="M219" s="33">
        <v>207.91900000000001</v>
      </c>
    </row>
    <row r="220" spans="1:13" x14ac:dyDescent="0.25">
      <c r="B220" s="33" t="s">
        <v>305</v>
      </c>
      <c r="C220" s="33" t="s">
        <v>273</v>
      </c>
      <c r="D220" s="33">
        <v>35.481999999999999</v>
      </c>
      <c r="E220" s="33">
        <v>36.365000000000002</v>
      </c>
      <c r="F220" s="33">
        <v>25.715</v>
      </c>
      <c r="G220" s="33">
        <v>80.45</v>
      </c>
      <c r="H220" s="33">
        <v>65.911000000000001</v>
      </c>
      <c r="I220" s="33">
        <v>89.638000000000005</v>
      </c>
      <c r="J220" s="33">
        <v>82.405000000000001</v>
      </c>
      <c r="K220" s="33">
        <v>87.603999999999999</v>
      </c>
      <c r="L220" s="33">
        <v>101.523</v>
      </c>
      <c r="M220" s="33">
        <v>107.893</v>
      </c>
    </row>
    <row r="221" spans="1:13" x14ac:dyDescent="0.25">
      <c r="B221" s="33" t="s">
        <v>301</v>
      </c>
      <c r="C221" s="33" t="s">
        <v>302</v>
      </c>
      <c r="D221" s="33">
        <v>1.099</v>
      </c>
      <c r="E221" s="33">
        <v>1.012</v>
      </c>
      <c r="F221" s="33">
        <v>1.5529999999999999</v>
      </c>
      <c r="G221" s="33">
        <v>1.5960000000000001</v>
      </c>
      <c r="H221" s="33">
        <v>0.92600000000000005</v>
      </c>
      <c r="I221" s="33">
        <v>0.88100000000000001</v>
      </c>
      <c r="J221" s="33">
        <v>0.623</v>
      </c>
      <c r="K221" s="33">
        <v>0.58099999999999996</v>
      </c>
      <c r="L221" s="33">
        <v>0.503</v>
      </c>
      <c r="M221" s="33">
        <v>0.51100000000000001</v>
      </c>
    </row>
    <row r="222" spans="1:13" x14ac:dyDescent="0.25">
      <c r="B222" s="25" t="s">
        <v>277</v>
      </c>
      <c r="C222" s="25" t="s">
        <v>277</v>
      </c>
      <c r="D222" s="25">
        <f>D213-D218+D214+D211-D219</f>
        <v>282.97500000000002</v>
      </c>
      <c r="E222" s="25">
        <f t="shared" ref="E222:M222" si="48">E213-E218+E214+E211-E219</f>
        <v>299.4129999999999</v>
      </c>
      <c r="F222" s="25">
        <f t="shared" si="48"/>
        <v>305.94899999999996</v>
      </c>
      <c r="G222" s="25">
        <f t="shared" si="48"/>
        <v>480.20099999999985</v>
      </c>
      <c r="H222" s="25">
        <f t="shared" si="48"/>
        <v>513.18300000000011</v>
      </c>
      <c r="I222" s="25">
        <f t="shared" si="48"/>
        <v>545.10500000000002</v>
      </c>
      <c r="J222" s="25">
        <f t="shared" si="48"/>
        <v>652.33299999999997</v>
      </c>
      <c r="K222" s="25">
        <f t="shared" si="48"/>
        <v>759.41100000000006</v>
      </c>
      <c r="L222" s="25">
        <f t="shared" si="48"/>
        <v>760.81000000000017</v>
      </c>
      <c r="M222" s="25">
        <f t="shared" si="48"/>
        <v>807.78700000000003</v>
      </c>
    </row>
    <row r="223" spans="1:13" x14ac:dyDescent="0.25">
      <c r="B223" s="25" t="s">
        <v>312</v>
      </c>
      <c r="C223" s="25" t="s">
        <v>312</v>
      </c>
      <c r="D223" s="25">
        <f>IF(C222=0,D222,IF(D222=0,0,AVERAGE(C222:D222)))</f>
        <v>282.97500000000002</v>
      </c>
      <c r="E223" s="25">
        <f t="shared" ref="E223:M223" si="49">IF(D222=0,E222,IF(E222=0,0,AVERAGE(D222:E222)))</f>
        <v>291.19399999999996</v>
      </c>
      <c r="F223" s="25">
        <f t="shared" si="49"/>
        <v>302.68099999999993</v>
      </c>
      <c r="G223" s="25">
        <f t="shared" si="49"/>
        <v>393.07499999999993</v>
      </c>
      <c r="H223" s="25">
        <f t="shared" si="49"/>
        <v>496.69200000000001</v>
      </c>
      <c r="I223" s="25">
        <f t="shared" si="49"/>
        <v>529.14400000000001</v>
      </c>
      <c r="J223" s="25">
        <f t="shared" si="49"/>
        <v>598.71900000000005</v>
      </c>
      <c r="K223" s="25">
        <f t="shared" si="49"/>
        <v>705.87200000000007</v>
      </c>
      <c r="L223" s="25">
        <f t="shared" si="49"/>
        <v>760.11050000000012</v>
      </c>
      <c r="M223" s="25">
        <f t="shared" si="49"/>
        <v>784.2985000000001</v>
      </c>
    </row>
    <row r="224" spans="1:13" x14ac:dyDescent="0.25">
      <c r="B224" s="25" t="s">
        <v>313</v>
      </c>
      <c r="C224" s="25" t="s">
        <v>313</v>
      </c>
      <c r="D224" s="25">
        <f t="shared" ref="D224:M224" si="50">D220+((D215-D221)*(1-D217))</f>
        <v>39.211599999999997</v>
      </c>
      <c r="E224" s="25">
        <f t="shared" si="50"/>
        <v>40.085500000000003</v>
      </c>
      <c r="F224" s="25">
        <f t="shared" si="50"/>
        <v>29.30564</v>
      </c>
      <c r="G224" s="25">
        <f t="shared" si="50"/>
        <v>88.634960000000007</v>
      </c>
      <c r="H224" s="25">
        <f t="shared" si="50"/>
        <v>72.216040000000007</v>
      </c>
      <c r="I224" s="25">
        <f t="shared" si="50"/>
        <v>94.561360000000008</v>
      </c>
      <c r="J224" s="25">
        <f t="shared" si="50"/>
        <v>87.184359999999998</v>
      </c>
      <c r="K224" s="25">
        <f t="shared" si="50"/>
        <v>93.631839999999997</v>
      </c>
      <c r="L224" s="25">
        <f t="shared" si="50"/>
        <v>106.72499999999999</v>
      </c>
      <c r="M224" s="25">
        <f t="shared" si="50"/>
        <v>112.97332</v>
      </c>
    </row>
    <row r="225" spans="1:13" x14ac:dyDescent="0.25">
      <c r="B225" s="25" t="s">
        <v>307</v>
      </c>
      <c r="C225" s="25" t="s">
        <v>307</v>
      </c>
      <c r="D225" s="25">
        <f>IFERROR(D224/D223,0)</f>
        <v>0.13856913154872336</v>
      </c>
      <c r="E225" s="25">
        <f t="shared" ref="E225:M225" si="51">IFERROR(E224/E223,0)</f>
        <v>0.13765908638227439</v>
      </c>
      <c r="F225" s="25">
        <f t="shared" si="51"/>
        <v>9.6820216663748321E-2</v>
      </c>
      <c r="G225" s="25">
        <f t="shared" si="51"/>
        <v>0.2254912166889271</v>
      </c>
      <c r="H225" s="25">
        <f t="shared" si="51"/>
        <v>0.14539400674864908</v>
      </c>
      <c r="I225" s="25">
        <f t="shared" si="51"/>
        <v>0.17870628789138684</v>
      </c>
      <c r="J225" s="25">
        <f t="shared" si="51"/>
        <v>0.14561816144134393</v>
      </c>
      <c r="K225" s="25">
        <f t="shared" si="51"/>
        <v>0.13264705215676495</v>
      </c>
      <c r="L225" s="25">
        <f t="shared" si="51"/>
        <v>0.1404072171085651</v>
      </c>
      <c r="M225" s="25">
        <f t="shared" si="51"/>
        <v>0.14404377924986467</v>
      </c>
    </row>
    <row r="226" spans="1:13" x14ac:dyDescent="0.25">
      <c r="A226" s="33" t="s">
        <v>326</v>
      </c>
      <c r="B226" s="33" t="s">
        <v>295</v>
      </c>
      <c r="C226" s="33" t="s">
        <v>290</v>
      </c>
      <c r="D226" s="33">
        <v>62.344000000000001</v>
      </c>
      <c r="E226" s="33">
        <v>64.695999999999998</v>
      </c>
      <c r="F226" s="33">
        <v>77.923000000000002</v>
      </c>
      <c r="G226" s="33">
        <v>97.281000000000006</v>
      </c>
      <c r="H226" s="33">
        <v>137.251</v>
      </c>
      <c r="I226" s="33">
        <v>104.81100000000001</v>
      </c>
      <c r="J226" s="33">
        <v>105.39100000000001</v>
      </c>
      <c r="K226" s="33">
        <v>103.08799999999999</v>
      </c>
      <c r="L226" s="33">
        <v>111.34699999999999</v>
      </c>
      <c r="M226" s="33">
        <v>126.386</v>
      </c>
    </row>
    <row r="227" spans="1:13" x14ac:dyDescent="0.25">
      <c r="B227" s="33" t="s">
        <v>296</v>
      </c>
      <c r="C227" s="33" t="s">
        <v>289</v>
      </c>
      <c r="D227" s="33">
        <v>66.466999999999999</v>
      </c>
      <c r="E227" s="33">
        <v>64.433999999999997</v>
      </c>
      <c r="F227" s="33">
        <v>77.736000000000004</v>
      </c>
      <c r="G227" s="33">
        <v>95.914000000000001</v>
      </c>
      <c r="H227" s="33">
        <v>142.755</v>
      </c>
      <c r="I227" s="33">
        <v>109.723</v>
      </c>
      <c r="J227" s="33">
        <v>109.926</v>
      </c>
      <c r="K227" s="33">
        <v>105.991</v>
      </c>
      <c r="L227" s="33">
        <v>114.123</v>
      </c>
      <c r="M227" s="33">
        <v>129.27199999999999</v>
      </c>
    </row>
    <row r="228" spans="1:13" x14ac:dyDescent="0.25">
      <c r="B228" s="33" t="s">
        <v>297</v>
      </c>
      <c r="C228" s="33" t="s">
        <v>285</v>
      </c>
      <c r="D228" s="33">
        <v>0.26600000000000001</v>
      </c>
      <c r="E228" s="33">
        <v>0.17799999999999999</v>
      </c>
      <c r="F228" s="33">
        <v>0.15</v>
      </c>
      <c r="G228" s="33">
        <v>140.61099999999999</v>
      </c>
      <c r="H228" s="33">
        <v>146.07400000000001</v>
      </c>
      <c r="I228" s="33">
        <v>160</v>
      </c>
      <c r="J228" s="33">
        <v>180.297</v>
      </c>
      <c r="K228" s="33">
        <v>190</v>
      </c>
      <c r="L228" s="33">
        <v>255.14</v>
      </c>
      <c r="M228" s="33">
        <v>275.33499999999998</v>
      </c>
    </row>
    <row r="229" spans="1:13" x14ac:dyDescent="0.25">
      <c r="B229" s="33" t="s">
        <v>303</v>
      </c>
      <c r="C229" s="33" t="s">
        <v>284</v>
      </c>
      <c r="D229" s="33">
        <v>15.275</v>
      </c>
      <c r="E229" s="33">
        <v>12.391999999999999</v>
      </c>
      <c r="F229" s="33">
        <v>14.208</v>
      </c>
      <c r="G229" s="33">
        <v>13.769</v>
      </c>
      <c r="H229" s="33">
        <v>17.986999999999998</v>
      </c>
      <c r="I229" s="33">
        <v>15.406000000000001</v>
      </c>
      <c r="J229" s="33">
        <v>17.091999999999999</v>
      </c>
      <c r="K229" s="33">
        <v>17.006</v>
      </c>
      <c r="L229" s="33">
        <v>17.204999999999998</v>
      </c>
      <c r="M229" s="33">
        <v>18.417999999999999</v>
      </c>
    </row>
    <row r="230" spans="1:13" x14ac:dyDescent="0.25">
      <c r="B230" s="33" t="s">
        <v>278</v>
      </c>
      <c r="C230" s="33" t="s">
        <v>276</v>
      </c>
      <c r="D230" s="33">
        <v>910.654</v>
      </c>
      <c r="E230" s="33">
        <v>956.27300000000002</v>
      </c>
      <c r="F230" s="33">
        <v>990.46799999999996</v>
      </c>
      <c r="G230" s="33">
        <v>1033.8779999999999</v>
      </c>
      <c r="H230" s="33">
        <v>1112.5809999999999</v>
      </c>
      <c r="I230" s="33">
        <v>1154.883</v>
      </c>
      <c r="J230" s="33">
        <v>1297.018</v>
      </c>
      <c r="K230" s="33">
        <v>1322.367</v>
      </c>
      <c r="L230" s="33">
        <v>1422.6</v>
      </c>
      <c r="M230" s="33">
        <v>1657.0309999999999</v>
      </c>
    </row>
    <row r="231" spans="1:13" x14ac:dyDescent="0.25">
      <c r="B231" s="33" t="s">
        <v>298</v>
      </c>
      <c r="C231" s="33" t="s">
        <v>286</v>
      </c>
      <c r="D231" s="33">
        <v>0</v>
      </c>
      <c r="E231" s="33">
        <v>0</v>
      </c>
      <c r="F231" s="33">
        <v>0</v>
      </c>
      <c r="G231" s="33">
        <v>0</v>
      </c>
      <c r="H231" s="33">
        <v>0</v>
      </c>
      <c r="I231" s="33">
        <v>0</v>
      </c>
      <c r="J231" s="33">
        <v>0</v>
      </c>
      <c r="K231" s="33">
        <v>0</v>
      </c>
      <c r="L231" s="33">
        <v>0</v>
      </c>
      <c r="M231" s="33">
        <v>0</v>
      </c>
    </row>
    <row r="232" spans="1:13" x14ac:dyDescent="0.25">
      <c r="B232" s="33" t="s">
        <v>299</v>
      </c>
      <c r="C232" s="33" t="s">
        <v>274</v>
      </c>
      <c r="D232" s="33">
        <v>13.808</v>
      </c>
      <c r="E232" s="33">
        <v>12.353</v>
      </c>
      <c r="F232" s="33">
        <v>14.208</v>
      </c>
      <c r="G232" s="33">
        <v>13.62</v>
      </c>
      <c r="H232" s="33">
        <v>13.02</v>
      </c>
      <c r="I232" s="33">
        <v>15.365</v>
      </c>
      <c r="J232" s="33">
        <v>17.091999999999999</v>
      </c>
      <c r="K232" s="33">
        <v>16.826000000000001</v>
      </c>
      <c r="L232" s="33">
        <v>17.065999999999999</v>
      </c>
      <c r="M232" s="33">
        <v>18.327999999999999</v>
      </c>
    </row>
    <row r="233" spans="1:13" x14ac:dyDescent="0.25">
      <c r="B233" s="33" t="s">
        <v>304</v>
      </c>
      <c r="C233" s="33" t="s">
        <v>292</v>
      </c>
      <c r="D233" s="33">
        <v>0</v>
      </c>
      <c r="E233" s="33">
        <v>0</v>
      </c>
      <c r="F233" s="33">
        <v>0</v>
      </c>
      <c r="G233" s="33">
        <v>0</v>
      </c>
      <c r="H233" s="33">
        <v>0</v>
      </c>
      <c r="I233" s="33">
        <v>0</v>
      </c>
      <c r="J233" s="33">
        <v>0</v>
      </c>
      <c r="K233" s="33">
        <v>0</v>
      </c>
      <c r="L233" s="33">
        <v>0</v>
      </c>
      <c r="M233" s="33">
        <v>0</v>
      </c>
    </row>
    <row r="234" spans="1:13" x14ac:dyDescent="0.25">
      <c r="B234" s="33" t="s">
        <v>300</v>
      </c>
      <c r="C234" s="33" t="s">
        <v>287</v>
      </c>
      <c r="D234" s="33">
        <v>0.3</v>
      </c>
      <c r="E234" s="33">
        <v>0.3</v>
      </c>
      <c r="F234" s="33">
        <v>0.28000000000000003</v>
      </c>
      <c r="G234" s="33">
        <v>0.28000000000000003</v>
      </c>
      <c r="H234" s="33">
        <v>0.28000000000000003</v>
      </c>
      <c r="I234" s="33">
        <v>0.28000000000000003</v>
      </c>
      <c r="J234" s="33">
        <v>0.28000000000000003</v>
      </c>
      <c r="K234" s="33">
        <v>0.28000000000000003</v>
      </c>
      <c r="L234" s="33">
        <v>0.28000000000000003</v>
      </c>
      <c r="M234" s="33">
        <v>0.28000000000000003</v>
      </c>
    </row>
    <row r="235" spans="1:13" x14ac:dyDescent="0.25">
      <c r="B235" s="33" t="s">
        <v>269</v>
      </c>
      <c r="C235" s="33" t="s">
        <v>275</v>
      </c>
      <c r="D235" s="33">
        <v>14.935</v>
      </c>
      <c r="E235" s="33">
        <v>22.391999999999999</v>
      </c>
      <c r="F235" s="33">
        <v>28.77</v>
      </c>
      <c r="G235" s="33">
        <v>175.08</v>
      </c>
      <c r="H235" s="33">
        <v>179.988</v>
      </c>
      <c r="I235" s="33">
        <v>192.02500000000001</v>
      </c>
      <c r="J235" s="33">
        <v>214.05500000000001</v>
      </c>
      <c r="K235" s="33">
        <v>232.38499999999999</v>
      </c>
      <c r="L235" s="33">
        <v>298.233</v>
      </c>
      <c r="M235" s="33">
        <v>321.01299999999998</v>
      </c>
    </row>
    <row r="236" spans="1:13" x14ac:dyDescent="0.25">
      <c r="B236" s="33" t="s">
        <v>279</v>
      </c>
      <c r="C236" s="33" t="s">
        <v>280</v>
      </c>
      <c r="D236" s="33">
        <v>0</v>
      </c>
      <c r="E236" s="33">
        <v>11.554</v>
      </c>
      <c r="F236" s="33">
        <v>11.554</v>
      </c>
      <c r="G236" s="33">
        <v>11.554</v>
      </c>
      <c r="H236" s="33">
        <v>36.384999999999998</v>
      </c>
      <c r="I236" s="33">
        <v>38.444000000000003</v>
      </c>
      <c r="J236" s="33">
        <v>18.61</v>
      </c>
      <c r="K236" s="33">
        <v>15.49</v>
      </c>
      <c r="L236" s="33">
        <v>15.49</v>
      </c>
      <c r="M236" s="33">
        <v>15.49</v>
      </c>
    </row>
    <row r="237" spans="1:13" x14ac:dyDescent="0.25">
      <c r="B237" s="33" t="s">
        <v>305</v>
      </c>
      <c r="C237" s="33" t="s">
        <v>273</v>
      </c>
      <c r="D237" s="33">
        <v>45.185000000000002</v>
      </c>
      <c r="E237" s="33">
        <v>38.015999999999998</v>
      </c>
      <c r="F237" s="33">
        <v>58.424999999999997</v>
      </c>
      <c r="G237" s="33">
        <v>73.554000000000002</v>
      </c>
      <c r="H237" s="33">
        <v>112.13200000000001</v>
      </c>
      <c r="I237" s="33">
        <v>78.251999999999995</v>
      </c>
      <c r="J237" s="33">
        <v>79.147999999999996</v>
      </c>
      <c r="K237" s="33">
        <v>77.313999999999993</v>
      </c>
      <c r="L237" s="33">
        <v>83.441000000000003</v>
      </c>
      <c r="M237" s="33">
        <v>94.272999999999996</v>
      </c>
    </row>
    <row r="238" spans="1:13" x14ac:dyDescent="0.25">
      <c r="B238" s="33" t="s">
        <v>301</v>
      </c>
      <c r="C238" s="33" t="s">
        <v>302</v>
      </c>
      <c r="D238" s="33">
        <v>4.3689999999999998</v>
      </c>
      <c r="E238" s="33">
        <v>4.226</v>
      </c>
      <c r="F238" s="33">
        <v>3.5249999999999999</v>
      </c>
      <c r="G238" s="33">
        <v>2.8559999999999999</v>
      </c>
      <c r="H238" s="33">
        <v>2.1230000000000002</v>
      </c>
      <c r="I238" s="33">
        <v>1.0509999999999999</v>
      </c>
      <c r="J238" s="33">
        <v>2.2589999999999999</v>
      </c>
      <c r="K238" s="33">
        <v>0.66600000000000004</v>
      </c>
      <c r="L238" s="33">
        <v>0.372</v>
      </c>
      <c r="M238" s="33">
        <v>0.39100000000000001</v>
      </c>
    </row>
    <row r="239" spans="1:13" x14ac:dyDescent="0.25">
      <c r="B239" s="25" t="s">
        <v>277</v>
      </c>
      <c r="C239" s="25" t="s">
        <v>277</v>
      </c>
      <c r="D239" s="25">
        <f>D230-D235+D231+D228-D236</f>
        <v>895.98500000000001</v>
      </c>
      <c r="E239" s="25">
        <f t="shared" ref="E239:M239" si="52">E230-E235+E231+E228-E236</f>
        <v>922.505</v>
      </c>
      <c r="F239" s="25">
        <f t="shared" si="52"/>
        <v>950.29399999999998</v>
      </c>
      <c r="G239" s="25">
        <f t="shared" si="52"/>
        <v>987.8549999999999</v>
      </c>
      <c r="H239" s="25">
        <f t="shared" si="52"/>
        <v>1042.2819999999999</v>
      </c>
      <c r="I239" s="25">
        <f t="shared" si="52"/>
        <v>1084.4140000000002</v>
      </c>
      <c r="J239" s="25">
        <f t="shared" si="52"/>
        <v>1244.6500000000001</v>
      </c>
      <c r="K239" s="25">
        <f t="shared" si="52"/>
        <v>1264.492</v>
      </c>
      <c r="L239" s="25">
        <f t="shared" si="52"/>
        <v>1364.0170000000001</v>
      </c>
      <c r="M239" s="25">
        <f t="shared" si="52"/>
        <v>1595.8630000000001</v>
      </c>
    </row>
    <row r="240" spans="1:13" x14ac:dyDescent="0.25">
      <c r="B240" s="25" t="s">
        <v>312</v>
      </c>
      <c r="C240" s="25" t="s">
        <v>312</v>
      </c>
      <c r="D240" s="25">
        <f>IF(C239=0,D239,IF(D239=0,0,AVERAGE(C239:D239)))</f>
        <v>895.98500000000001</v>
      </c>
      <c r="E240" s="25">
        <f t="shared" ref="E240:M240" si="53">IF(D239=0,E239,IF(E239=0,0,AVERAGE(D239:E239)))</f>
        <v>909.245</v>
      </c>
      <c r="F240" s="25">
        <f t="shared" si="53"/>
        <v>936.39949999999999</v>
      </c>
      <c r="G240" s="25">
        <f t="shared" si="53"/>
        <v>969.07449999999994</v>
      </c>
      <c r="H240" s="25">
        <f t="shared" si="53"/>
        <v>1015.0684999999999</v>
      </c>
      <c r="I240" s="25">
        <f t="shared" si="53"/>
        <v>1063.348</v>
      </c>
      <c r="J240" s="25">
        <f t="shared" si="53"/>
        <v>1164.5320000000002</v>
      </c>
      <c r="K240" s="25">
        <f t="shared" si="53"/>
        <v>1254.5709999999999</v>
      </c>
      <c r="L240" s="25">
        <f t="shared" si="53"/>
        <v>1314.2545</v>
      </c>
      <c r="M240" s="25">
        <f t="shared" si="53"/>
        <v>1479.94</v>
      </c>
    </row>
    <row r="241" spans="1:13" x14ac:dyDescent="0.25">
      <c r="B241" s="25" t="s">
        <v>313</v>
      </c>
      <c r="C241" s="25" t="s">
        <v>313</v>
      </c>
      <c r="D241" s="25">
        <f t="shared" ref="D241:M241" si="54">D237+((D232-D238)*(1-D234))</f>
        <v>51.792300000000004</v>
      </c>
      <c r="E241" s="25">
        <f t="shared" si="54"/>
        <v>43.704899999999995</v>
      </c>
      <c r="F241" s="25">
        <f t="shared" si="54"/>
        <v>66.116759999999999</v>
      </c>
      <c r="G241" s="25">
        <f t="shared" si="54"/>
        <v>81.304079999999999</v>
      </c>
      <c r="H241" s="25">
        <f t="shared" si="54"/>
        <v>119.97784</v>
      </c>
      <c r="I241" s="25">
        <f t="shared" si="54"/>
        <v>88.55807999999999</v>
      </c>
      <c r="J241" s="25">
        <f t="shared" si="54"/>
        <v>89.827759999999998</v>
      </c>
      <c r="K241" s="25">
        <f t="shared" si="54"/>
        <v>88.94919999999999</v>
      </c>
      <c r="L241" s="25">
        <f t="shared" si="54"/>
        <v>95.460679999999996</v>
      </c>
      <c r="M241" s="25">
        <f t="shared" si="54"/>
        <v>107.18763999999999</v>
      </c>
    </row>
    <row r="242" spans="1:13" x14ac:dyDescent="0.25">
      <c r="B242" s="25" t="s">
        <v>307</v>
      </c>
      <c r="C242" s="25" t="s">
        <v>307</v>
      </c>
      <c r="D242" s="25">
        <f>IFERROR(D241/D240,0)</f>
        <v>5.780487396552398E-2</v>
      </c>
      <c r="E242" s="25">
        <f t="shared" ref="E242:M242" si="55">IFERROR(E241/E240,0)</f>
        <v>4.8067242602378893E-2</v>
      </c>
      <c r="F242" s="25">
        <f t="shared" si="55"/>
        <v>7.0607427705802916E-2</v>
      </c>
      <c r="G242" s="25">
        <f t="shared" si="55"/>
        <v>8.3898688903691107E-2</v>
      </c>
      <c r="H242" s="25">
        <f t="shared" si="55"/>
        <v>0.11819679164509589</v>
      </c>
      <c r="I242" s="25">
        <f t="shared" si="55"/>
        <v>8.3282312093500899E-2</v>
      </c>
      <c r="J242" s="25">
        <f t="shared" si="55"/>
        <v>7.7136360357637213E-2</v>
      </c>
      <c r="K242" s="25">
        <f t="shared" si="55"/>
        <v>7.0900092541593893E-2</v>
      </c>
      <c r="L242" s="25">
        <f t="shared" si="55"/>
        <v>7.2634851164671679E-2</v>
      </c>
      <c r="M242" s="25">
        <f t="shared" si="55"/>
        <v>7.2427017311512618E-2</v>
      </c>
    </row>
    <row r="243" spans="1:13" x14ac:dyDescent="0.25">
      <c r="A243" s="33" t="s">
        <v>327</v>
      </c>
      <c r="B243" s="33" t="s">
        <v>295</v>
      </c>
      <c r="C243" s="33" t="s">
        <v>290</v>
      </c>
      <c r="D243" s="33">
        <v>21.8309</v>
      </c>
      <c r="E243" s="33">
        <v>24.720800000000001</v>
      </c>
      <c r="F243" s="33">
        <v>24.986999999999998</v>
      </c>
      <c r="G243" s="33">
        <v>28.137899999999998</v>
      </c>
      <c r="H243" s="33">
        <v>33.802900000000001</v>
      </c>
      <c r="I243" s="33">
        <v>113.78830000000001</v>
      </c>
      <c r="J243" s="33">
        <v>140.2183</v>
      </c>
      <c r="K243" s="33">
        <v>165.83330000000001</v>
      </c>
      <c r="L243" s="33">
        <v>179.13890000000001</v>
      </c>
      <c r="M243" s="33">
        <v>198.12469999999999</v>
      </c>
    </row>
    <row r="244" spans="1:13" x14ac:dyDescent="0.25">
      <c r="B244" s="33" t="s">
        <v>296</v>
      </c>
      <c r="C244" s="33" t="s">
        <v>289</v>
      </c>
      <c r="D244" s="33">
        <v>27.577100000000002</v>
      </c>
      <c r="E244" s="33">
        <v>28.5046</v>
      </c>
      <c r="F244" s="33">
        <v>27.122599999999998</v>
      </c>
      <c r="G244" s="33">
        <v>32.222799999999999</v>
      </c>
      <c r="H244" s="33">
        <v>40.525199999999998</v>
      </c>
      <c r="I244" s="33">
        <v>138.26650000000001</v>
      </c>
      <c r="J244" s="33">
        <v>160.60769999999999</v>
      </c>
      <c r="K244" s="33">
        <v>180.7423</v>
      </c>
      <c r="L244" s="33">
        <v>193.27869999999999</v>
      </c>
      <c r="M244" s="33">
        <v>214.9203</v>
      </c>
    </row>
    <row r="245" spans="1:13" x14ac:dyDescent="0.25">
      <c r="B245" s="33" t="s">
        <v>297</v>
      </c>
      <c r="C245" s="33" t="s">
        <v>285</v>
      </c>
      <c r="D245" s="33">
        <v>1.8021</v>
      </c>
      <c r="E245" s="33">
        <v>0</v>
      </c>
      <c r="F245" s="33">
        <v>0</v>
      </c>
      <c r="G245" s="33">
        <v>8.1914999999999996</v>
      </c>
      <c r="H245" s="33">
        <v>182.476</v>
      </c>
      <c r="I245" s="33">
        <v>142.33510000000001</v>
      </c>
      <c r="J245" s="33">
        <v>134.67590000000001</v>
      </c>
      <c r="K245" s="33">
        <v>102.3074</v>
      </c>
      <c r="L245" s="33">
        <v>148.69139999999999</v>
      </c>
      <c r="M245" s="33">
        <v>146.7654</v>
      </c>
    </row>
    <row r="246" spans="1:13" x14ac:dyDescent="0.25">
      <c r="B246" s="33" t="s">
        <v>303</v>
      </c>
      <c r="C246" s="33" t="s">
        <v>284</v>
      </c>
      <c r="D246" s="33">
        <v>6.4619999999999997</v>
      </c>
      <c r="E246" s="33">
        <v>4.5292000000000003</v>
      </c>
      <c r="F246" s="33">
        <v>3.9491000000000001</v>
      </c>
      <c r="G246" s="33">
        <v>5.4458000000000002</v>
      </c>
      <c r="H246" s="33">
        <v>7.6815999999999995</v>
      </c>
      <c r="I246" s="33">
        <v>27.028400000000001</v>
      </c>
      <c r="J246" s="33">
        <v>22.529</v>
      </c>
      <c r="K246" s="33">
        <v>20.714099999999998</v>
      </c>
      <c r="L246" s="33">
        <v>19.943000000000001</v>
      </c>
      <c r="M246" s="33">
        <v>22.585599999999999</v>
      </c>
    </row>
    <row r="247" spans="1:13" x14ac:dyDescent="0.25">
      <c r="B247" s="33" t="s">
        <v>278</v>
      </c>
      <c r="C247" s="33" t="s">
        <v>276</v>
      </c>
      <c r="D247" s="33">
        <v>399.80450000000002</v>
      </c>
      <c r="E247" s="33">
        <v>421.86149999999998</v>
      </c>
      <c r="F247" s="33">
        <v>415.2244</v>
      </c>
      <c r="G247" s="33">
        <v>515.14859999999999</v>
      </c>
      <c r="H247" s="33">
        <v>2142.0272</v>
      </c>
      <c r="I247" s="33">
        <v>2143.6433999999999</v>
      </c>
      <c r="J247" s="33">
        <v>2241.0603000000001</v>
      </c>
      <c r="K247" s="33">
        <v>3053.5524999999998</v>
      </c>
      <c r="L247" s="33">
        <v>3058.1961000000001</v>
      </c>
      <c r="M247" s="33">
        <v>2987.8993</v>
      </c>
    </row>
    <row r="248" spans="1:13" x14ac:dyDescent="0.25">
      <c r="B248" s="33" t="s">
        <v>298</v>
      </c>
      <c r="C248" s="33" t="s">
        <v>286</v>
      </c>
      <c r="D248" s="33">
        <v>0.44069999999999998</v>
      </c>
      <c r="E248" s="33">
        <v>0.14319999999999999</v>
      </c>
      <c r="F248" s="33">
        <v>3.8999999999999998E-3</v>
      </c>
      <c r="G248" s="33">
        <v>0.41810000000000003</v>
      </c>
      <c r="H248" s="33">
        <v>1.006</v>
      </c>
      <c r="I248" s="33">
        <v>0.1439</v>
      </c>
      <c r="J248" s="33">
        <v>0.13450000000000001</v>
      </c>
      <c r="K248" s="33">
        <v>0.1368</v>
      </c>
      <c r="L248" s="33">
        <v>6.8699999999999997E-2</v>
      </c>
      <c r="M248" s="33">
        <v>2.29E-2</v>
      </c>
    </row>
    <row r="249" spans="1:13" x14ac:dyDescent="0.25">
      <c r="B249" s="33" t="s">
        <v>299</v>
      </c>
      <c r="C249" s="33" t="s">
        <v>274</v>
      </c>
      <c r="D249" s="33">
        <v>6.4619999999999997</v>
      </c>
      <c r="E249" s="33">
        <v>4.5292000000000003</v>
      </c>
      <c r="F249" s="33">
        <v>3.9491000000000001</v>
      </c>
      <c r="G249" s="33">
        <v>5.4458000000000002</v>
      </c>
      <c r="H249" s="33">
        <v>7.6815999999999995</v>
      </c>
      <c r="I249" s="33">
        <v>27.028400000000001</v>
      </c>
      <c r="J249" s="33">
        <v>22.529</v>
      </c>
      <c r="K249" s="33">
        <v>20.714099999999998</v>
      </c>
      <c r="L249" s="33">
        <v>19.943000000000001</v>
      </c>
      <c r="M249" s="33">
        <v>22.585599999999999</v>
      </c>
    </row>
    <row r="250" spans="1:13" x14ac:dyDescent="0.25">
      <c r="B250" s="33" t="s">
        <v>304</v>
      </c>
      <c r="C250" s="33" t="s">
        <v>292</v>
      </c>
      <c r="D250" s="33">
        <v>0</v>
      </c>
      <c r="E250" s="33">
        <v>0</v>
      </c>
      <c r="F250" s="33">
        <v>0</v>
      </c>
      <c r="G250" s="33">
        <v>0</v>
      </c>
      <c r="H250" s="33">
        <v>0</v>
      </c>
      <c r="I250" s="33">
        <v>0</v>
      </c>
      <c r="J250" s="33">
        <v>0</v>
      </c>
      <c r="K250" s="33">
        <v>0</v>
      </c>
      <c r="L250" s="33">
        <v>0</v>
      </c>
      <c r="M250" s="33">
        <v>0</v>
      </c>
    </row>
    <row r="251" spans="1:13" x14ac:dyDescent="0.25">
      <c r="B251" s="33" t="s">
        <v>300</v>
      </c>
      <c r="C251" s="33" t="s">
        <v>287</v>
      </c>
      <c r="D251" s="33">
        <v>0.3</v>
      </c>
      <c r="E251" s="33">
        <v>0.3</v>
      </c>
      <c r="F251" s="33">
        <v>0.28000000000000003</v>
      </c>
      <c r="G251" s="33">
        <v>0.28000000000000003</v>
      </c>
      <c r="H251" s="33">
        <v>0.28000000000000003</v>
      </c>
      <c r="I251" s="33">
        <v>0.28000000000000003</v>
      </c>
      <c r="J251" s="33">
        <v>0.28000000000000003</v>
      </c>
      <c r="K251" s="33">
        <v>0.28000000000000003</v>
      </c>
      <c r="L251" s="33">
        <v>0.28000000000000003</v>
      </c>
      <c r="M251" s="33">
        <v>0.28000000000000003</v>
      </c>
    </row>
    <row r="252" spans="1:13" x14ac:dyDescent="0.25">
      <c r="B252" s="33" t="s">
        <v>269</v>
      </c>
      <c r="C252" s="33" t="s">
        <v>275</v>
      </c>
      <c r="D252" s="33">
        <v>203.3733</v>
      </c>
      <c r="E252" s="33">
        <v>212.98699999999999</v>
      </c>
      <c r="F252" s="33">
        <v>206.99170000000001</v>
      </c>
      <c r="G252" s="33">
        <v>236.8082</v>
      </c>
      <c r="H252" s="33">
        <v>1700.1631</v>
      </c>
      <c r="I252" s="33">
        <v>948.07100000000003</v>
      </c>
      <c r="J252" s="33">
        <v>1021.4301</v>
      </c>
      <c r="K252" s="33">
        <v>1703.4491</v>
      </c>
      <c r="L252" s="33">
        <v>1470.9730999999999</v>
      </c>
      <c r="M252" s="33">
        <v>1367.8376000000001</v>
      </c>
    </row>
    <row r="253" spans="1:13" x14ac:dyDescent="0.25">
      <c r="B253" s="33" t="s">
        <v>279</v>
      </c>
      <c r="C253" s="33" t="s">
        <v>280</v>
      </c>
      <c r="D253" s="33">
        <v>107.11539999999999</v>
      </c>
      <c r="E253" s="33">
        <v>108.8472</v>
      </c>
      <c r="F253" s="33">
        <v>88.034000000000006</v>
      </c>
      <c r="G253" s="33">
        <v>141.3553</v>
      </c>
      <c r="H253" s="33">
        <v>610.99590000000001</v>
      </c>
      <c r="I253" s="33">
        <v>669.16539999999998</v>
      </c>
      <c r="J253" s="33">
        <v>671.96709999999996</v>
      </c>
      <c r="K253" s="33">
        <v>792.9769</v>
      </c>
      <c r="L253" s="33">
        <v>954.07219999999995</v>
      </c>
      <c r="M253" s="33">
        <v>934.99069999999995</v>
      </c>
    </row>
    <row r="254" spans="1:13" x14ac:dyDescent="0.25">
      <c r="B254" s="33" t="s">
        <v>305</v>
      </c>
      <c r="C254" s="33" t="s">
        <v>273</v>
      </c>
      <c r="D254" s="33">
        <v>16.083200000000001</v>
      </c>
      <c r="E254" s="33">
        <v>18.681899999999999</v>
      </c>
      <c r="F254" s="33">
        <v>24.224499999999999</v>
      </c>
      <c r="G254" s="33">
        <v>21.783999999999999</v>
      </c>
      <c r="H254" s="33">
        <v>22.5868</v>
      </c>
      <c r="I254" s="33">
        <v>83.290599999999998</v>
      </c>
      <c r="J254" s="33">
        <v>98.593299999999999</v>
      </c>
      <c r="K254" s="33">
        <v>116.5389</v>
      </c>
      <c r="L254" s="33">
        <v>125.9466</v>
      </c>
      <c r="M254" s="33">
        <v>137.8716</v>
      </c>
    </row>
    <row r="255" spans="1:13" x14ac:dyDescent="0.25">
      <c r="B255" s="33" t="s">
        <v>301</v>
      </c>
      <c r="C255" s="33" t="s">
        <v>302</v>
      </c>
      <c r="D255" s="33">
        <v>0.71579999999999999</v>
      </c>
      <c r="E255" s="33">
        <v>0.74529999999999996</v>
      </c>
      <c r="F255" s="33">
        <v>1.8134000000000001</v>
      </c>
      <c r="G255" s="33">
        <v>1.3609</v>
      </c>
      <c r="H255" s="33">
        <v>0.95930000000000004</v>
      </c>
      <c r="I255" s="33">
        <v>2.5502000000000002</v>
      </c>
      <c r="J255" s="33">
        <v>2.1396000000000002</v>
      </c>
      <c r="K255" s="33">
        <v>2.2968999999999999</v>
      </c>
      <c r="L255" s="33">
        <v>1.9645999999999999</v>
      </c>
      <c r="M255" s="33">
        <v>1.6408</v>
      </c>
    </row>
    <row r="256" spans="1:13" x14ac:dyDescent="0.25">
      <c r="B256" s="25" t="s">
        <v>277</v>
      </c>
      <c r="C256" s="25" t="s">
        <v>277</v>
      </c>
      <c r="D256" s="25">
        <f>D247-D252+D248+D245-D253</f>
        <v>91.558600000000013</v>
      </c>
      <c r="E256" s="25">
        <f t="shared" ref="E256:M256" si="56">E247-E252+E248+E245-E253</f>
        <v>100.17049999999999</v>
      </c>
      <c r="F256" s="25">
        <f t="shared" si="56"/>
        <v>120.20259999999998</v>
      </c>
      <c r="G256" s="25">
        <f t="shared" si="56"/>
        <v>145.59469999999999</v>
      </c>
      <c r="H256" s="25">
        <f t="shared" si="56"/>
        <v>14.350199999999973</v>
      </c>
      <c r="I256" s="25">
        <f t="shared" si="56"/>
        <v>668.88600000000008</v>
      </c>
      <c r="J256" s="25">
        <f t="shared" si="56"/>
        <v>682.47349999999994</v>
      </c>
      <c r="K256" s="25">
        <f t="shared" si="56"/>
        <v>659.57069999999965</v>
      </c>
      <c r="L256" s="25">
        <f t="shared" si="56"/>
        <v>781.9109000000002</v>
      </c>
      <c r="M256" s="25">
        <f t="shared" si="56"/>
        <v>831.85929999999996</v>
      </c>
    </row>
    <row r="257" spans="1:13" x14ac:dyDescent="0.25">
      <c r="B257" s="25" t="s">
        <v>312</v>
      </c>
      <c r="C257" s="25" t="s">
        <v>312</v>
      </c>
      <c r="D257" s="25">
        <f>IF(C256=0,D256,IF(D256=0,0,AVERAGE(C256:D256)))</f>
        <v>91.558600000000013</v>
      </c>
      <c r="E257" s="25">
        <f t="shared" ref="E257:M257" si="57">IF(D256=0,E256,IF(E256=0,0,AVERAGE(D256:E256)))</f>
        <v>95.864550000000008</v>
      </c>
      <c r="F257" s="25">
        <f t="shared" si="57"/>
        <v>110.18654999999998</v>
      </c>
      <c r="G257" s="25">
        <f t="shared" si="57"/>
        <v>132.89864999999998</v>
      </c>
      <c r="H257" s="25">
        <f t="shared" si="57"/>
        <v>79.972449999999981</v>
      </c>
      <c r="I257" s="25">
        <f t="shared" si="57"/>
        <v>341.61810000000003</v>
      </c>
      <c r="J257" s="25">
        <f t="shared" si="57"/>
        <v>675.67975000000001</v>
      </c>
      <c r="K257" s="25">
        <f t="shared" si="57"/>
        <v>671.0220999999998</v>
      </c>
      <c r="L257" s="25">
        <f t="shared" si="57"/>
        <v>720.74079999999992</v>
      </c>
      <c r="M257" s="25">
        <f t="shared" si="57"/>
        <v>806.88510000000008</v>
      </c>
    </row>
    <row r="258" spans="1:13" x14ac:dyDescent="0.25">
      <c r="B258" s="25" t="s">
        <v>313</v>
      </c>
      <c r="C258" s="25" t="s">
        <v>313</v>
      </c>
      <c r="D258" s="25">
        <f t="shared" ref="D258:M258" si="58">D254+((D249-D255)*(1-D251))</f>
        <v>20.105540000000001</v>
      </c>
      <c r="E258" s="25">
        <f t="shared" si="58"/>
        <v>21.330629999999999</v>
      </c>
      <c r="F258" s="25">
        <f t="shared" si="58"/>
        <v>25.762204000000001</v>
      </c>
      <c r="G258" s="25">
        <f t="shared" si="58"/>
        <v>24.725127999999998</v>
      </c>
      <c r="H258" s="25">
        <f t="shared" si="58"/>
        <v>27.426856000000001</v>
      </c>
      <c r="I258" s="25">
        <f t="shared" si="58"/>
        <v>100.91490399999999</v>
      </c>
      <c r="J258" s="25">
        <f t="shared" si="58"/>
        <v>113.273668</v>
      </c>
      <c r="K258" s="25">
        <f t="shared" si="58"/>
        <v>129.799284</v>
      </c>
      <c r="L258" s="25">
        <f t="shared" si="58"/>
        <v>138.89104800000001</v>
      </c>
      <c r="M258" s="25">
        <f t="shared" si="58"/>
        <v>152.95185599999999</v>
      </c>
    </row>
    <row r="259" spans="1:13" x14ac:dyDescent="0.25">
      <c r="B259" s="25" t="s">
        <v>307</v>
      </c>
      <c r="C259" s="25" t="s">
        <v>307</v>
      </c>
      <c r="D259" s="25">
        <f>IFERROR(D258/D257,0)</f>
        <v>0.21959204269178426</v>
      </c>
      <c r="E259" s="25">
        <f t="shared" ref="E259:M259" si="59">IFERROR(E258/E257,0)</f>
        <v>0.22250800739167917</v>
      </c>
      <c r="F259" s="25">
        <f t="shared" si="59"/>
        <v>0.2338053419405545</v>
      </c>
      <c r="G259" s="25">
        <f t="shared" si="59"/>
        <v>0.18604498992277199</v>
      </c>
      <c r="H259" s="25">
        <f t="shared" si="59"/>
        <v>0.34295380471649933</v>
      </c>
      <c r="I259" s="25">
        <f t="shared" si="59"/>
        <v>0.29540268504508393</v>
      </c>
      <c r="J259" s="25">
        <f t="shared" si="59"/>
        <v>0.16764401774657298</v>
      </c>
      <c r="K259" s="25">
        <f t="shared" si="59"/>
        <v>0.19343518492162931</v>
      </c>
      <c r="L259" s="25">
        <f t="shared" si="59"/>
        <v>0.19270596031194576</v>
      </c>
      <c r="M259" s="25">
        <f t="shared" si="59"/>
        <v>0.18955840924562861</v>
      </c>
    </row>
    <row r="260" spans="1:13" x14ac:dyDescent="0.25">
      <c r="A260" s="33" t="s">
        <v>328</v>
      </c>
      <c r="B260" s="33" t="s">
        <v>295</v>
      </c>
      <c r="C260" s="33" t="s">
        <v>290</v>
      </c>
      <c r="D260" s="33">
        <v>241.965</v>
      </c>
      <c r="E260" s="33">
        <v>248.41</v>
      </c>
      <c r="F260" s="33">
        <v>286.767</v>
      </c>
      <c r="G260" s="33">
        <v>283.298</v>
      </c>
      <c r="H260" s="33">
        <v>289.81900000000002</v>
      </c>
      <c r="I260" s="33">
        <v>234.48599999999999</v>
      </c>
      <c r="J260" s="33">
        <v>124.736</v>
      </c>
      <c r="K260" s="33">
        <v>103.185</v>
      </c>
      <c r="L260" s="33">
        <v>202.98699999999999</v>
      </c>
      <c r="M260" s="33">
        <v>186.6</v>
      </c>
    </row>
    <row r="261" spans="1:13" x14ac:dyDescent="0.25">
      <c r="B261" s="33" t="s">
        <v>296</v>
      </c>
      <c r="C261" s="33" t="s">
        <v>289</v>
      </c>
      <c r="D261" s="33">
        <v>436.81599999999997</v>
      </c>
      <c r="E261" s="33">
        <v>421.82400000000001</v>
      </c>
      <c r="F261" s="33">
        <v>466.35599999999999</v>
      </c>
      <c r="G261" s="33">
        <v>453.911</v>
      </c>
      <c r="H261" s="33">
        <v>456.38799999999998</v>
      </c>
      <c r="I261" s="33">
        <v>396.88400000000001</v>
      </c>
      <c r="J261" s="33">
        <v>315.73899999999998</v>
      </c>
      <c r="K261" s="33">
        <v>266.83699999999999</v>
      </c>
      <c r="L261" s="33">
        <v>337.12</v>
      </c>
      <c r="M261" s="33">
        <v>315.7</v>
      </c>
    </row>
    <row r="262" spans="1:13" x14ac:dyDescent="0.25">
      <c r="B262" s="33" t="s">
        <v>297</v>
      </c>
      <c r="C262" s="33" t="s">
        <v>285</v>
      </c>
      <c r="D262" s="33">
        <v>0.57499999999999996</v>
      </c>
      <c r="E262" s="33">
        <v>249.654</v>
      </c>
      <c r="F262" s="33">
        <v>306.74700000000001</v>
      </c>
      <c r="G262" s="33">
        <v>18.385000000000002</v>
      </c>
      <c r="H262" s="33">
        <v>0</v>
      </c>
      <c r="I262" s="33">
        <v>200.31399999999999</v>
      </c>
      <c r="J262" s="33">
        <v>249.28</v>
      </c>
      <c r="K262" s="33">
        <v>251.58199999999999</v>
      </c>
      <c r="L262" s="33">
        <v>399.31099999999998</v>
      </c>
      <c r="M262" s="33">
        <v>223.9</v>
      </c>
    </row>
    <row r="263" spans="1:13" x14ac:dyDescent="0.25">
      <c r="B263" s="33" t="s">
        <v>303</v>
      </c>
      <c r="C263" s="33" t="s">
        <v>284</v>
      </c>
      <c r="D263" s="33">
        <v>205.684</v>
      </c>
      <c r="E263" s="33">
        <v>174.429</v>
      </c>
      <c r="F263" s="33">
        <v>186.518</v>
      </c>
      <c r="G263" s="33">
        <v>176.77099999999999</v>
      </c>
      <c r="H263" s="33">
        <v>168.71799999999999</v>
      </c>
      <c r="I263" s="33">
        <v>168.71799999999999</v>
      </c>
      <c r="J263" s="33">
        <v>180.80099999999999</v>
      </c>
      <c r="K263" s="33">
        <v>168.80500000000001</v>
      </c>
      <c r="L263" s="33">
        <v>137.27199999999999</v>
      </c>
      <c r="M263" s="33">
        <v>137.27199999999999</v>
      </c>
    </row>
    <row r="264" spans="1:13" x14ac:dyDescent="0.25">
      <c r="B264" s="33" t="s">
        <v>278</v>
      </c>
      <c r="C264" s="33" t="s">
        <v>276</v>
      </c>
      <c r="D264" s="33">
        <v>5538.5919999999996</v>
      </c>
      <c r="E264" s="33">
        <v>5550.9049999999997</v>
      </c>
      <c r="F264" s="33">
        <v>5579.0119999999997</v>
      </c>
      <c r="G264" s="33">
        <v>5616.6120000000001</v>
      </c>
      <c r="H264" s="33">
        <v>5747.0770000000002</v>
      </c>
      <c r="I264" s="33">
        <v>5839.1</v>
      </c>
      <c r="J264" s="33">
        <v>6122.9570000000003</v>
      </c>
      <c r="K264" s="33">
        <v>5602.9579999999996</v>
      </c>
      <c r="L264" s="33">
        <v>5574.5959999999995</v>
      </c>
      <c r="M264" s="33">
        <v>5808</v>
      </c>
    </row>
    <row r="265" spans="1:13" x14ac:dyDescent="0.25">
      <c r="B265" s="33" t="s">
        <v>298</v>
      </c>
      <c r="C265" s="33" t="s">
        <v>286</v>
      </c>
      <c r="D265" s="33">
        <v>0</v>
      </c>
      <c r="E265" s="33">
        <v>0</v>
      </c>
      <c r="F265" s="33">
        <v>0</v>
      </c>
      <c r="G265" s="33">
        <v>0</v>
      </c>
      <c r="H265" s="33">
        <v>0</v>
      </c>
      <c r="I265" s="33">
        <v>0</v>
      </c>
      <c r="J265" s="33">
        <v>0</v>
      </c>
      <c r="K265" s="33">
        <v>0</v>
      </c>
      <c r="L265" s="33">
        <v>0</v>
      </c>
      <c r="M265" s="33">
        <v>0</v>
      </c>
    </row>
    <row r="266" spans="1:13" x14ac:dyDescent="0.25">
      <c r="B266" s="33" t="s">
        <v>299</v>
      </c>
      <c r="C266" s="33" t="s">
        <v>274</v>
      </c>
      <c r="D266" s="33">
        <v>201.59299999999999</v>
      </c>
      <c r="E266" s="33">
        <v>171.56399999999999</v>
      </c>
      <c r="F266" s="33">
        <v>182.37899999999999</v>
      </c>
      <c r="G266" s="33">
        <v>173.69499999999999</v>
      </c>
      <c r="H266" s="33">
        <v>165.601</v>
      </c>
      <c r="I266" s="33">
        <v>166.625</v>
      </c>
      <c r="J266" s="33">
        <v>178.369</v>
      </c>
      <c r="K266" s="33">
        <v>164.13499999999999</v>
      </c>
      <c r="L266" s="33">
        <v>139.31</v>
      </c>
      <c r="M266" s="33">
        <v>128.6</v>
      </c>
    </row>
    <row r="267" spans="1:13" x14ac:dyDescent="0.25">
      <c r="B267" s="33" t="s">
        <v>304</v>
      </c>
      <c r="C267" s="33" t="s">
        <v>292</v>
      </c>
      <c r="D267" s="33">
        <v>0</v>
      </c>
      <c r="E267" s="33">
        <v>0</v>
      </c>
      <c r="F267" s="33">
        <v>0</v>
      </c>
      <c r="G267" s="33">
        <v>0</v>
      </c>
      <c r="H267" s="33">
        <v>0</v>
      </c>
      <c r="I267" s="33">
        <v>0</v>
      </c>
      <c r="J267" s="33">
        <v>0</v>
      </c>
      <c r="K267" s="33">
        <v>0</v>
      </c>
      <c r="L267" s="33">
        <v>0</v>
      </c>
      <c r="M267" s="33">
        <v>0</v>
      </c>
    </row>
    <row r="268" spans="1:13" x14ac:dyDescent="0.25">
      <c r="B268" s="33" t="s">
        <v>300</v>
      </c>
      <c r="C268" s="33" t="s">
        <v>287</v>
      </c>
      <c r="D268" s="33">
        <v>0.3</v>
      </c>
      <c r="E268" s="33">
        <v>0.3</v>
      </c>
      <c r="F268" s="33">
        <v>0.3</v>
      </c>
      <c r="G268" s="33">
        <v>0.28000000000000003</v>
      </c>
      <c r="H268" s="33">
        <v>0.28000000000000003</v>
      </c>
      <c r="I268" s="33">
        <v>0.28000000000000003</v>
      </c>
      <c r="J268" s="33">
        <v>0.28000000000000003</v>
      </c>
      <c r="K268" s="33">
        <v>0.28000000000000003</v>
      </c>
      <c r="L268" s="33">
        <v>0.28000000000000003</v>
      </c>
      <c r="M268" s="33">
        <v>0.28000000000000003</v>
      </c>
    </row>
    <row r="269" spans="1:13" x14ac:dyDescent="0.25">
      <c r="B269" s="33" t="s">
        <v>269</v>
      </c>
      <c r="C269" s="33" t="s">
        <v>275</v>
      </c>
      <c r="D269" s="33">
        <v>202.315</v>
      </c>
      <c r="E269" s="33">
        <v>465.4</v>
      </c>
      <c r="F269" s="33">
        <v>529.31600000000003</v>
      </c>
      <c r="G269" s="33">
        <v>237.49600000000001</v>
      </c>
      <c r="H269" s="33">
        <v>287.51400000000001</v>
      </c>
      <c r="I269" s="33">
        <v>428.56900000000002</v>
      </c>
      <c r="J269" s="33">
        <v>530.48900000000003</v>
      </c>
      <c r="K269" s="33">
        <v>494.47899999999998</v>
      </c>
      <c r="L269" s="33">
        <v>661.57</v>
      </c>
      <c r="M269" s="33">
        <v>573.6</v>
      </c>
    </row>
    <row r="270" spans="1:13" x14ac:dyDescent="0.25">
      <c r="B270" s="33" t="s">
        <v>279</v>
      </c>
      <c r="C270" s="33" t="s">
        <v>280</v>
      </c>
      <c r="D270" s="33">
        <v>1553.3910000000001</v>
      </c>
      <c r="E270" s="33">
        <v>1554.335</v>
      </c>
      <c r="F270" s="33">
        <v>1555.288</v>
      </c>
      <c r="G270" s="33">
        <v>1555.8019999999999</v>
      </c>
      <c r="H270" s="33">
        <v>1559.2090000000001</v>
      </c>
      <c r="I270" s="33">
        <v>1559.5160000000001</v>
      </c>
      <c r="J270" s="33">
        <v>1560.96</v>
      </c>
      <c r="K270" s="33">
        <v>1198.1369999999999</v>
      </c>
      <c r="L270" s="33">
        <v>1266.0050000000001</v>
      </c>
      <c r="M270" s="33">
        <v>1269.5999999999999</v>
      </c>
    </row>
    <row r="271" spans="1:13" x14ac:dyDescent="0.25">
      <c r="B271" s="33" t="s">
        <v>305</v>
      </c>
      <c r="C271" s="33" t="s">
        <v>273</v>
      </c>
      <c r="D271" s="33">
        <v>370.46</v>
      </c>
      <c r="E271" s="33">
        <v>193.46799999999999</v>
      </c>
      <c r="F271" s="33">
        <v>201.36600000000001</v>
      </c>
      <c r="G271" s="33">
        <v>198.767</v>
      </c>
      <c r="H271" s="33">
        <v>203.34100000000001</v>
      </c>
      <c r="I271" s="33">
        <v>168.50200000000001</v>
      </c>
      <c r="J271" s="33">
        <v>146.108</v>
      </c>
      <c r="K271" s="33">
        <v>271.49299999999999</v>
      </c>
      <c r="L271" s="33">
        <v>165.78899999999999</v>
      </c>
      <c r="M271" s="33">
        <v>148.19999999999999</v>
      </c>
    </row>
    <row r="272" spans="1:13" x14ac:dyDescent="0.25">
      <c r="B272" s="33" t="s">
        <v>301</v>
      </c>
      <c r="C272" s="33" t="s">
        <v>302</v>
      </c>
      <c r="D272" s="33">
        <v>16.143999999999998</v>
      </c>
      <c r="E272" s="33">
        <v>7.4560000000000004</v>
      </c>
      <c r="F272" s="33">
        <v>8.2889999999999997</v>
      </c>
      <c r="G272" s="33">
        <v>10.573</v>
      </c>
      <c r="H272" s="33">
        <v>4.4279999999999999</v>
      </c>
      <c r="I272" s="33">
        <v>1.4330000000000001</v>
      </c>
      <c r="J272" s="33">
        <v>1.3109999999999999</v>
      </c>
      <c r="K272" s="33">
        <v>2.3210000000000002</v>
      </c>
      <c r="L272" s="33">
        <v>7.11</v>
      </c>
      <c r="M272" s="33">
        <v>2.2000000000000002</v>
      </c>
    </row>
    <row r="273" spans="1:13" x14ac:dyDescent="0.25">
      <c r="B273" s="25" t="s">
        <v>277</v>
      </c>
      <c r="C273" s="25" t="s">
        <v>277</v>
      </c>
      <c r="D273" s="25">
        <f>D264-D269+D265+D262-D270</f>
        <v>3783.4609999999998</v>
      </c>
      <c r="E273" s="25">
        <f t="shared" ref="E273:M273" si="60">E264-E269+E265+E262-E270</f>
        <v>3780.8239999999996</v>
      </c>
      <c r="F273" s="25">
        <f t="shared" si="60"/>
        <v>3801.1550000000002</v>
      </c>
      <c r="G273" s="25">
        <f t="shared" si="60"/>
        <v>3841.6990000000005</v>
      </c>
      <c r="H273" s="25">
        <f t="shared" si="60"/>
        <v>3900.3540000000003</v>
      </c>
      <c r="I273" s="25">
        <f t="shared" si="60"/>
        <v>4051.3290000000002</v>
      </c>
      <c r="J273" s="25">
        <f t="shared" si="60"/>
        <v>4280.7880000000005</v>
      </c>
      <c r="K273" s="25">
        <f t="shared" si="60"/>
        <v>4161.924</v>
      </c>
      <c r="L273" s="25">
        <f t="shared" si="60"/>
        <v>4046.3319999999994</v>
      </c>
      <c r="M273" s="25">
        <f t="shared" si="60"/>
        <v>4188.6999999999989</v>
      </c>
    </row>
    <row r="274" spans="1:13" x14ac:dyDescent="0.25">
      <c r="B274" s="25" t="s">
        <v>312</v>
      </c>
      <c r="C274" s="25" t="s">
        <v>312</v>
      </c>
      <c r="D274" s="25">
        <f>IF(C273=0,D273,IF(D273=0,0,AVERAGE(C273:D273)))</f>
        <v>3783.4609999999998</v>
      </c>
      <c r="E274" s="25">
        <f t="shared" ref="E274:M274" si="61">IF(D273=0,E273,IF(E273=0,0,AVERAGE(D273:E273)))</f>
        <v>3782.1424999999999</v>
      </c>
      <c r="F274" s="25">
        <f t="shared" si="61"/>
        <v>3790.9894999999997</v>
      </c>
      <c r="G274" s="25">
        <f t="shared" si="61"/>
        <v>3821.4270000000006</v>
      </c>
      <c r="H274" s="25">
        <f t="shared" si="61"/>
        <v>3871.0265000000004</v>
      </c>
      <c r="I274" s="25">
        <f t="shared" si="61"/>
        <v>3975.8415000000005</v>
      </c>
      <c r="J274" s="25">
        <f t="shared" si="61"/>
        <v>4166.0585000000001</v>
      </c>
      <c r="K274" s="25">
        <f t="shared" si="61"/>
        <v>4221.3559999999998</v>
      </c>
      <c r="L274" s="25">
        <f t="shared" si="61"/>
        <v>4104.1279999999997</v>
      </c>
      <c r="M274" s="25">
        <f t="shared" si="61"/>
        <v>4117.5159999999996</v>
      </c>
    </row>
    <row r="275" spans="1:13" x14ac:dyDescent="0.25">
      <c r="B275" s="25" t="s">
        <v>313</v>
      </c>
      <c r="C275" s="25" t="s">
        <v>313</v>
      </c>
      <c r="D275" s="25">
        <f t="shared" ref="D275:M275" si="62">D271+((D266-D272)*(1-D268))</f>
        <v>500.27429999999993</v>
      </c>
      <c r="E275" s="25">
        <f t="shared" si="62"/>
        <v>308.34359999999998</v>
      </c>
      <c r="F275" s="25">
        <f t="shared" si="62"/>
        <v>323.22900000000004</v>
      </c>
      <c r="G275" s="25">
        <f t="shared" si="62"/>
        <v>316.21483999999998</v>
      </c>
      <c r="H275" s="25">
        <f t="shared" si="62"/>
        <v>319.38556</v>
      </c>
      <c r="I275" s="25">
        <f t="shared" si="62"/>
        <v>287.44024000000002</v>
      </c>
      <c r="J275" s="25">
        <f t="shared" si="62"/>
        <v>273.58976000000001</v>
      </c>
      <c r="K275" s="25">
        <f t="shared" si="62"/>
        <v>387.99907999999999</v>
      </c>
      <c r="L275" s="25">
        <f t="shared" si="62"/>
        <v>260.97299999999996</v>
      </c>
      <c r="M275" s="25">
        <f t="shared" si="62"/>
        <v>239.20799999999997</v>
      </c>
    </row>
    <row r="276" spans="1:13" x14ac:dyDescent="0.25">
      <c r="B276" s="25" t="s">
        <v>307</v>
      </c>
      <c r="C276" s="25" t="s">
        <v>307</v>
      </c>
      <c r="D276" s="25">
        <f>IFERROR(D275/D274,0)</f>
        <v>0.132226630590351</v>
      </c>
      <c r="E276" s="25">
        <f t="shared" ref="E276:M276" si="63">IFERROR(E275/E274,0)</f>
        <v>8.1526172004359965E-2</v>
      </c>
      <c r="F276" s="25">
        <f t="shared" si="63"/>
        <v>8.526243610012639E-2</v>
      </c>
      <c r="G276" s="25">
        <f t="shared" si="63"/>
        <v>8.2747842625281065E-2</v>
      </c>
      <c r="H276" s="25">
        <f t="shared" si="63"/>
        <v>8.2506683950626519E-2</v>
      </c>
      <c r="I276" s="25">
        <f t="shared" si="63"/>
        <v>7.2296704986856239E-2</v>
      </c>
      <c r="J276" s="25">
        <f t="shared" si="63"/>
        <v>6.5671127757807535E-2</v>
      </c>
      <c r="K276" s="25">
        <f t="shared" si="63"/>
        <v>9.191337570202561E-2</v>
      </c>
      <c r="L276" s="25">
        <f t="shared" si="63"/>
        <v>6.3587929031453203E-2</v>
      </c>
      <c r="M276" s="25">
        <f t="shared" si="63"/>
        <v>5.8095220516447291E-2</v>
      </c>
    </row>
    <row r="277" spans="1:13" x14ac:dyDescent="0.25">
      <c r="A277" s="33" t="s">
        <v>329</v>
      </c>
      <c r="B277" s="33" t="s">
        <v>295</v>
      </c>
      <c r="C277" s="33" t="s">
        <v>290</v>
      </c>
      <c r="D277" s="33">
        <v>-188.661</v>
      </c>
      <c r="E277" s="33">
        <v>107.02</v>
      </c>
      <c r="F277" s="33">
        <v>-18.088000000000001</v>
      </c>
      <c r="G277" s="33">
        <v>119.81100000000001</v>
      </c>
      <c r="H277" s="33">
        <v>146.297</v>
      </c>
      <c r="I277" s="33">
        <v>71.599999999999994</v>
      </c>
      <c r="J277" s="33">
        <v>140.30000000000001</v>
      </c>
      <c r="K277" s="33">
        <v>253</v>
      </c>
      <c r="L277" s="33">
        <v>167.5</v>
      </c>
      <c r="M277" s="33">
        <v>27.5</v>
      </c>
    </row>
    <row r="278" spans="1:13" x14ac:dyDescent="0.25">
      <c r="B278" s="33" t="s">
        <v>296</v>
      </c>
      <c r="C278" s="33" t="s">
        <v>289</v>
      </c>
      <c r="D278" s="33">
        <v>-175.59200000000001</v>
      </c>
      <c r="E278" s="33">
        <v>131.46299999999999</v>
      </c>
      <c r="F278" s="33">
        <v>43.237000000000002</v>
      </c>
      <c r="G278" s="33">
        <v>219.70500000000001</v>
      </c>
      <c r="H278" s="33">
        <v>194.35900000000001</v>
      </c>
      <c r="I278" s="33">
        <v>139.4</v>
      </c>
      <c r="J278" s="33">
        <v>174.9</v>
      </c>
      <c r="K278" s="33">
        <v>316.2</v>
      </c>
      <c r="L278" s="33">
        <v>228</v>
      </c>
      <c r="M278" s="33">
        <v>101.8</v>
      </c>
    </row>
    <row r="279" spans="1:13" x14ac:dyDescent="0.25">
      <c r="B279" s="33" t="s">
        <v>297</v>
      </c>
      <c r="C279" s="33" t="s">
        <v>285</v>
      </c>
      <c r="D279" s="33">
        <v>128.10499999999999</v>
      </c>
      <c r="E279" s="33">
        <v>7.9790000000000001</v>
      </c>
      <c r="F279" s="33">
        <v>7.9790000000000001</v>
      </c>
      <c r="G279" s="33">
        <v>7.9790000000000001</v>
      </c>
      <c r="H279" s="33">
        <v>7.9790000000000001</v>
      </c>
      <c r="I279" s="33">
        <v>7.9790000000000001</v>
      </c>
      <c r="J279" s="33">
        <v>117.8</v>
      </c>
      <c r="K279" s="33">
        <v>136.19999999999999</v>
      </c>
      <c r="L279" s="33">
        <v>11</v>
      </c>
      <c r="M279" s="33">
        <v>210</v>
      </c>
    </row>
    <row r="280" spans="1:13" x14ac:dyDescent="0.25">
      <c r="B280" s="33" t="s">
        <v>303</v>
      </c>
      <c r="C280" s="33" t="s">
        <v>284</v>
      </c>
      <c r="D280" s="33">
        <v>17.332999999999998</v>
      </c>
      <c r="E280" s="33">
        <v>26.728000000000002</v>
      </c>
      <c r="F280" s="33">
        <v>52.393999999999998</v>
      </c>
      <c r="G280" s="33">
        <v>91.802999999999997</v>
      </c>
      <c r="H280" s="33">
        <v>79.254999999999995</v>
      </c>
      <c r="I280" s="33">
        <v>69.099999999999994</v>
      </c>
      <c r="J280" s="33">
        <v>68</v>
      </c>
      <c r="K280" s="33">
        <v>65.2</v>
      </c>
      <c r="L280" s="33">
        <v>62.1</v>
      </c>
      <c r="M280" s="33">
        <v>75.3</v>
      </c>
    </row>
    <row r="281" spans="1:13" x14ac:dyDescent="0.25">
      <c r="B281" s="33" t="s">
        <v>278</v>
      </c>
      <c r="C281" s="33" t="s">
        <v>276</v>
      </c>
      <c r="D281" s="33">
        <v>2585.4259999999999</v>
      </c>
      <c r="E281" s="33">
        <v>2532.3240000000001</v>
      </c>
      <c r="F281" s="33">
        <v>3676.8020000000001</v>
      </c>
      <c r="G281" s="33">
        <v>3630.1819999999998</v>
      </c>
      <c r="H281" s="33">
        <v>3751.239</v>
      </c>
      <c r="I281" s="33">
        <v>3629.4</v>
      </c>
      <c r="J281" s="33">
        <v>3528</v>
      </c>
      <c r="K281" s="33">
        <v>3778.2</v>
      </c>
      <c r="L281" s="33">
        <v>4218.8</v>
      </c>
      <c r="M281" s="33">
        <v>4235</v>
      </c>
    </row>
    <row r="282" spans="1:13" x14ac:dyDescent="0.25">
      <c r="B282" s="33" t="s">
        <v>298</v>
      </c>
      <c r="C282" s="33" t="s">
        <v>286</v>
      </c>
      <c r="D282" s="33">
        <v>0</v>
      </c>
      <c r="E282" s="33">
        <v>0</v>
      </c>
      <c r="F282" s="33">
        <v>0</v>
      </c>
      <c r="G282" s="33">
        <v>0</v>
      </c>
      <c r="H282" s="33">
        <v>0</v>
      </c>
      <c r="I282" s="33">
        <v>0</v>
      </c>
      <c r="J282" s="33">
        <v>0</v>
      </c>
      <c r="K282" s="33">
        <v>0</v>
      </c>
      <c r="L282" s="33">
        <v>0</v>
      </c>
      <c r="M282" s="33">
        <v>0</v>
      </c>
    </row>
    <row r="283" spans="1:13" x14ac:dyDescent="0.25">
      <c r="B283" s="33" t="s">
        <v>299</v>
      </c>
      <c r="C283" s="33" t="s">
        <v>274</v>
      </c>
      <c r="D283" s="33">
        <v>13.606</v>
      </c>
      <c r="E283" s="33">
        <v>21.731999999999999</v>
      </c>
      <c r="F283" s="33">
        <v>46.804000000000002</v>
      </c>
      <c r="G283" s="33">
        <v>85.295000000000002</v>
      </c>
      <c r="H283" s="33">
        <v>73.763000000000005</v>
      </c>
      <c r="I283" s="33">
        <v>62.4</v>
      </c>
      <c r="J283" s="33">
        <v>61.8</v>
      </c>
      <c r="K283" s="33">
        <v>59.1</v>
      </c>
      <c r="L283" s="33">
        <v>56.7</v>
      </c>
      <c r="M283" s="33">
        <v>69.400000000000006</v>
      </c>
    </row>
    <row r="284" spans="1:13" x14ac:dyDescent="0.25">
      <c r="B284" s="33" t="s">
        <v>304</v>
      </c>
      <c r="C284" s="33" t="s">
        <v>292</v>
      </c>
      <c r="D284" s="33">
        <v>0</v>
      </c>
      <c r="E284" s="33">
        <v>0</v>
      </c>
      <c r="F284" s="33">
        <v>0</v>
      </c>
      <c r="G284" s="33">
        <v>0</v>
      </c>
      <c r="H284" s="33">
        <v>0</v>
      </c>
      <c r="I284" s="33">
        <v>0</v>
      </c>
      <c r="J284" s="33">
        <v>0</v>
      </c>
      <c r="K284" s="33">
        <v>0</v>
      </c>
      <c r="L284" s="33">
        <v>0</v>
      </c>
      <c r="M284" s="33">
        <v>0</v>
      </c>
    </row>
    <row r="285" spans="1:13" x14ac:dyDescent="0.25">
      <c r="B285" s="33" t="s">
        <v>300</v>
      </c>
      <c r="C285" s="33" t="s">
        <v>287</v>
      </c>
      <c r="D285" s="33">
        <v>0.3</v>
      </c>
      <c r="E285" s="33">
        <v>0.3</v>
      </c>
      <c r="F285" s="33">
        <v>0.3</v>
      </c>
      <c r="G285" s="33">
        <v>0.28000000000000003</v>
      </c>
      <c r="H285" s="33">
        <v>0.28000000000000003</v>
      </c>
      <c r="I285" s="33">
        <v>0.28000000000000003</v>
      </c>
      <c r="J285" s="33">
        <v>0.28000000000000003</v>
      </c>
      <c r="K285" s="33">
        <v>0.28000000000000003</v>
      </c>
      <c r="L285" s="33">
        <v>0.28000000000000003</v>
      </c>
      <c r="M285" s="33">
        <v>0.28000000000000003</v>
      </c>
    </row>
    <row r="286" spans="1:13" x14ac:dyDescent="0.25">
      <c r="B286" s="33" t="s">
        <v>269</v>
      </c>
      <c r="C286" s="33" t="s">
        <v>275</v>
      </c>
      <c r="D286" s="33">
        <v>399.50900000000001</v>
      </c>
      <c r="E286" s="33">
        <v>232.02</v>
      </c>
      <c r="F286" s="33">
        <v>697.10299999999995</v>
      </c>
      <c r="G286" s="33">
        <v>334.90100000000001</v>
      </c>
      <c r="H286" s="33">
        <v>667.62800000000004</v>
      </c>
      <c r="I286" s="33">
        <v>246.6</v>
      </c>
      <c r="J286" s="33">
        <v>309.89999999999998</v>
      </c>
      <c r="K286" s="33">
        <v>345.9</v>
      </c>
      <c r="L286" s="33">
        <v>228.1</v>
      </c>
      <c r="M286" s="33">
        <v>462.6</v>
      </c>
    </row>
    <row r="287" spans="1:13" x14ac:dyDescent="0.25">
      <c r="B287" s="33" t="s">
        <v>279</v>
      </c>
      <c r="C287" s="33" t="s">
        <v>280</v>
      </c>
      <c r="D287" s="33">
        <v>102.599</v>
      </c>
      <c r="E287" s="33">
        <v>102.599</v>
      </c>
      <c r="F287" s="33">
        <v>102.599</v>
      </c>
      <c r="G287" s="33">
        <v>102.599</v>
      </c>
      <c r="H287" s="33">
        <v>102.599</v>
      </c>
      <c r="I287" s="33">
        <v>102.6</v>
      </c>
      <c r="J287" s="33">
        <v>102.6</v>
      </c>
      <c r="K287" s="33">
        <v>102.6</v>
      </c>
      <c r="L287" s="33">
        <v>229.8</v>
      </c>
      <c r="M287" s="33">
        <v>228.4</v>
      </c>
    </row>
    <row r="288" spans="1:13" x14ac:dyDescent="0.25">
      <c r="B288" s="33" t="s">
        <v>305</v>
      </c>
      <c r="C288" s="33" t="s">
        <v>273</v>
      </c>
      <c r="D288" s="33">
        <v>-135.71600000000001</v>
      </c>
      <c r="E288" s="33">
        <v>69.313999999999993</v>
      </c>
      <c r="F288" s="33">
        <v>-16.609000000000002</v>
      </c>
      <c r="G288" s="33">
        <v>86.393000000000001</v>
      </c>
      <c r="H288" s="33">
        <v>104.524</v>
      </c>
      <c r="I288" s="33">
        <v>49.2</v>
      </c>
      <c r="J288" s="33">
        <v>104.8</v>
      </c>
      <c r="K288" s="33">
        <v>184.2</v>
      </c>
      <c r="L288" s="33">
        <v>118.7</v>
      </c>
      <c r="M288" s="33">
        <v>19.8</v>
      </c>
    </row>
    <row r="289" spans="1:13" x14ac:dyDescent="0.25">
      <c r="B289" s="33" t="s">
        <v>301</v>
      </c>
      <c r="C289" s="33" t="s">
        <v>302</v>
      </c>
      <c r="D289" s="33">
        <v>4.1760000000000002</v>
      </c>
      <c r="E289" s="33">
        <v>2.1930000000000001</v>
      </c>
      <c r="F289" s="33">
        <v>3.6310000000000002</v>
      </c>
      <c r="G289" s="33">
        <v>2.774</v>
      </c>
      <c r="H289" s="33">
        <v>0.74099999999999999</v>
      </c>
      <c r="I289" s="33">
        <v>0.74099999999999999</v>
      </c>
      <c r="J289" s="33">
        <v>0.74099999999999999</v>
      </c>
      <c r="K289" s="33">
        <v>2</v>
      </c>
      <c r="L289" s="33">
        <v>1.6</v>
      </c>
      <c r="M289" s="33">
        <v>1</v>
      </c>
    </row>
    <row r="290" spans="1:13" x14ac:dyDescent="0.25">
      <c r="B290" s="25" t="s">
        <v>277</v>
      </c>
      <c r="C290" s="25" t="s">
        <v>277</v>
      </c>
      <c r="D290" s="25">
        <f>D281-D286+D282+D279-D287</f>
        <v>2211.4229999999998</v>
      </c>
      <c r="E290" s="25">
        <f t="shared" ref="E290:M290" si="64">E281-E286+E282+E279-E287</f>
        <v>2205.6839999999997</v>
      </c>
      <c r="F290" s="25">
        <f t="shared" si="64"/>
        <v>2885.0789999999997</v>
      </c>
      <c r="G290" s="25">
        <f t="shared" si="64"/>
        <v>3200.6609999999996</v>
      </c>
      <c r="H290" s="25">
        <f t="shared" si="64"/>
        <v>2988.9909999999995</v>
      </c>
      <c r="I290" s="25">
        <f t="shared" si="64"/>
        <v>3288.1790000000001</v>
      </c>
      <c r="J290" s="25">
        <f t="shared" si="64"/>
        <v>3233.3</v>
      </c>
      <c r="K290" s="25">
        <f t="shared" si="64"/>
        <v>3465.8999999999996</v>
      </c>
      <c r="L290" s="25">
        <f t="shared" si="64"/>
        <v>3771.9</v>
      </c>
      <c r="M290" s="25">
        <f t="shared" si="64"/>
        <v>3754</v>
      </c>
    </row>
    <row r="291" spans="1:13" x14ac:dyDescent="0.25">
      <c r="B291" s="25" t="s">
        <v>312</v>
      </c>
      <c r="C291" s="25" t="s">
        <v>312</v>
      </c>
      <c r="D291" s="25">
        <f>IF(C290=0,D290,IF(D290=0,0,AVERAGE(C290:D290)))</f>
        <v>2211.4229999999998</v>
      </c>
      <c r="E291" s="25">
        <f t="shared" ref="E291:M291" si="65">IF(D290=0,E290,IF(E290=0,0,AVERAGE(D290:E290)))</f>
        <v>2208.5535</v>
      </c>
      <c r="F291" s="25">
        <f t="shared" si="65"/>
        <v>2545.3814999999995</v>
      </c>
      <c r="G291" s="25">
        <f t="shared" si="65"/>
        <v>3042.87</v>
      </c>
      <c r="H291" s="25">
        <f t="shared" si="65"/>
        <v>3094.8259999999996</v>
      </c>
      <c r="I291" s="25">
        <f t="shared" si="65"/>
        <v>3138.585</v>
      </c>
      <c r="J291" s="25">
        <f t="shared" si="65"/>
        <v>3260.7395000000001</v>
      </c>
      <c r="K291" s="25">
        <f t="shared" si="65"/>
        <v>3349.6</v>
      </c>
      <c r="L291" s="25">
        <f t="shared" si="65"/>
        <v>3618.8999999999996</v>
      </c>
      <c r="M291" s="25">
        <f t="shared" si="65"/>
        <v>3762.95</v>
      </c>
    </row>
    <row r="292" spans="1:13" x14ac:dyDescent="0.25">
      <c r="B292" s="25" t="s">
        <v>313</v>
      </c>
      <c r="C292" s="25" t="s">
        <v>313</v>
      </c>
      <c r="D292" s="25">
        <f t="shared" ref="D292:M292" si="66">D288+((D283-D289)*(1-D285))</f>
        <v>-129.11500000000001</v>
      </c>
      <c r="E292" s="25">
        <f t="shared" si="66"/>
        <v>82.991299999999995</v>
      </c>
      <c r="F292" s="25">
        <f t="shared" si="66"/>
        <v>13.612099999999998</v>
      </c>
      <c r="G292" s="25">
        <f t="shared" si="66"/>
        <v>145.80812</v>
      </c>
      <c r="H292" s="25">
        <f t="shared" si="66"/>
        <v>157.09984</v>
      </c>
      <c r="I292" s="25">
        <f t="shared" si="66"/>
        <v>93.594480000000004</v>
      </c>
      <c r="J292" s="25">
        <f t="shared" si="66"/>
        <v>148.76247999999998</v>
      </c>
      <c r="K292" s="25">
        <f t="shared" si="66"/>
        <v>225.31199999999998</v>
      </c>
      <c r="L292" s="25">
        <f t="shared" si="66"/>
        <v>158.37200000000001</v>
      </c>
      <c r="M292" s="25">
        <f t="shared" si="66"/>
        <v>69.048000000000002</v>
      </c>
    </row>
    <row r="293" spans="1:13" x14ac:dyDescent="0.25">
      <c r="B293" s="25" t="s">
        <v>307</v>
      </c>
      <c r="C293" s="25" t="s">
        <v>307</v>
      </c>
      <c r="D293" s="25">
        <f>IFERROR(D292/D291,0)</f>
        <v>-5.8385483012521812E-2</v>
      </c>
      <c r="E293" s="25">
        <f t="shared" ref="E293:M293" si="67">IFERROR(E292/E291,0)</f>
        <v>3.7577219659836174E-2</v>
      </c>
      <c r="F293" s="25">
        <f t="shared" si="67"/>
        <v>5.3477641760184087E-3</v>
      </c>
      <c r="G293" s="25">
        <f t="shared" si="67"/>
        <v>4.7917959032097987E-2</v>
      </c>
      <c r="H293" s="25">
        <f t="shared" si="67"/>
        <v>5.0762091309818395E-2</v>
      </c>
      <c r="I293" s="25">
        <f t="shared" si="67"/>
        <v>2.9820597498554285E-2</v>
      </c>
      <c r="J293" s="25">
        <f t="shared" si="67"/>
        <v>4.5622313588681331E-2</v>
      </c>
      <c r="K293" s="25">
        <f t="shared" si="67"/>
        <v>6.7265345115834721E-2</v>
      </c>
      <c r="L293" s="25">
        <f t="shared" si="67"/>
        <v>4.3762469258614503E-2</v>
      </c>
      <c r="M293" s="25">
        <f t="shared" si="67"/>
        <v>1.8349433290370587E-2</v>
      </c>
    </row>
    <row r="294" spans="1:13" x14ac:dyDescent="0.25">
      <c r="A294" s="33" t="s">
        <v>330</v>
      </c>
      <c r="B294" s="33" t="s">
        <v>295</v>
      </c>
      <c r="C294" s="33" t="s">
        <v>290</v>
      </c>
      <c r="D294" s="33">
        <v>7</v>
      </c>
      <c r="E294" s="33">
        <v>123</v>
      </c>
      <c r="F294" s="33">
        <v>73</v>
      </c>
      <c r="G294" s="33">
        <v>94</v>
      </c>
      <c r="H294" s="33">
        <v>255</v>
      </c>
      <c r="I294" s="33">
        <v>358</v>
      </c>
      <c r="J294" s="33">
        <v>474</v>
      </c>
      <c r="K294" s="33">
        <v>663</v>
      </c>
      <c r="L294" s="33">
        <v>527</v>
      </c>
      <c r="M294" s="33">
        <v>540</v>
      </c>
    </row>
    <row r="295" spans="1:13" x14ac:dyDescent="0.25">
      <c r="B295" s="33" t="s">
        <v>296</v>
      </c>
      <c r="C295" s="33" t="s">
        <v>289</v>
      </c>
      <c r="D295" s="33">
        <v>-288</v>
      </c>
      <c r="E295" s="33">
        <v>145</v>
      </c>
      <c r="F295" s="33">
        <v>227</v>
      </c>
      <c r="G295" s="33">
        <v>226</v>
      </c>
      <c r="H295" s="33">
        <v>302</v>
      </c>
      <c r="I295" s="33">
        <v>348</v>
      </c>
      <c r="J295" s="33">
        <v>469</v>
      </c>
      <c r="K295" s="33">
        <v>721</v>
      </c>
      <c r="L295" s="33">
        <v>548</v>
      </c>
      <c r="M295" s="33">
        <v>559</v>
      </c>
    </row>
    <row r="296" spans="1:13" x14ac:dyDescent="0.25">
      <c r="B296" s="33" t="s">
        <v>297</v>
      </c>
      <c r="C296" s="33" t="s">
        <v>285</v>
      </c>
      <c r="D296" s="33">
        <v>111</v>
      </c>
      <c r="E296" s="33">
        <v>111</v>
      </c>
      <c r="F296" s="33">
        <v>60</v>
      </c>
      <c r="G296" s="33">
        <v>16</v>
      </c>
      <c r="H296" s="33">
        <v>15</v>
      </c>
      <c r="I296" s="33">
        <v>22</v>
      </c>
      <c r="J296" s="33">
        <v>46</v>
      </c>
      <c r="K296" s="33">
        <v>239</v>
      </c>
      <c r="L296" s="33">
        <v>132</v>
      </c>
      <c r="M296" s="33">
        <v>165</v>
      </c>
    </row>
    <row r="297" spans="1:13" x14ac:dyDescent="0.25">
      <c r="B297" s="33" t="s">
        <v>303</v>
      </c>
      <c r="C297" s="33" t="s">
        <v>284</v>
      </c>
      <c r="D297" s="33">
        <v>169</v>
      </c>
      <c r="E297" s="33">
        <v>71</v>
      </c>
      <c r="F297" s="33">
        <v>72</v>
      </c>
      <c r="G297" s="33">
        <v>95</v>
      </c>
      <c r="H297" s="33">
        <v>91</v>
      </c>
      <c r="I297" s="33">
        <v>90</v>
      </c>
      <c r="J297" s="33">
        <v>108</v>
      </c>
      <c r="K297" s="33">
        <v>100</v>
      </c>
      <c r="L297" s="33">
        <v>87</v>
      </c>
      <c r="M297" s="33">
        <v>73</v>
      </c>
    </row>
    <row r="298" spans="1:13" x14ac:dyDescent="0.25">
      <c r="B298" s="33" t="s">
        <v>278</v>
      </c>
      <c r="C298" s="33" t="s">
        <v>276</v>
      </c>
      <c r="D298" s="33">
        <v>5045</v>
      </c>
      <c r="E298" s="33">
        <v>4597</v>
      </c>
      <c r="F298" s="33">
        <v>4902</v>
      </c>
      <c r="G298" s="33">
        <v>5459</v>
      </c>
      <c r="H298" s="33">
        <v>5596</v>
      </c>
      <c r="I298" s="33">
        <v>5850</v>
      </c>
      <c r="J298" s="33">
        <v>6775</v>
      </c>
      <c r="K298" s="33">
        <v>7251</v>
      </c>
      <c r="L298" s="33">
        <v>7171</v>
      </c>
      <c r="M298" s="33">
        <v>7846</v>
      </c>
    </row>
    <row r="299" spans="1:13" x14ac:dyDescent="0.25">
      <c r="B299" s="33" t="s">
        <v>298</v>
      </c>
      <c r="C299" s="33" t="s">
        <v>286</v>
      </c>
      <c r="D299" s="33">
        <v>0</v>
      </c>
      <c r="E299" s="33">
        <v>0</v>
      </c>
      <c r="F299" s="33">
        <v>0</v>
      </c>
      <c r="G299" s="33">
        <v>0</v>
      </c>
      <c r="H299" s="33">
        <v>0</v>
      </c>
      <c r="I299" s="33">
        <v>0</v>
      </c>
      <c r="J299" s="33">
        <v>0</v>
      </c>
      <c r="K299" s="33">
        <v>0</v>
      </c>
      <c r="L299" s="33">
        <v>0</v>
      </c>
      <c r="M299" s="33">
        <v>0</v>
      </c>
    </row>
    <row r="300" spans="1:13" x14ac:dyDescent="0.25">
      <c r="B300" s="33" t="s">
        <v>299</v>
      </c>
      <c r="C300" s="33" t="s">
        <v>274</v>
      </c>
      <c r="D300" s="33">
        <v>0</v>
      </c>
      <c r="E300" s="33">
        <v>0</v>
      </c>
      <c r="F300" s="33">
        <v>0</v>
      </c>
      <c r="G300" s="33">
        <v>0</v>
      </c>
      <c r="H300" s="33">
        <v>0</v>
      </c>
      <c r="I300" s="33">
        <v>0</v>
      </c>
      <c r="J300" s="33">
        <v>0</v>
      </c>
      <c r="K300" s="33">
        <v>0</v>
      </c>
      <c r="L300" s="33">
        <v>0</v>
      </c>
      <c r="M300" s="33">
        <v>0</v>
      </c>
    </row>
    <row r="301" spans="1:13" x14ac:dyDescent="0.25">
      <c r="B301" s="33" t="s">
        <v>304</v>
      </c>
      <c r="C301" s="33" t="s">
        <v>292</v>
      </c>
      <c r="D301" s="33">
        <v>0</v>
      </c>
      <c r="E301" s="33">
        <v>0</v>
      </c>
      <c r="F301" s="33">
        <v>0</v>
      </c>
      <c r="G301" s="33">
        <v>0</v>
      </c>
      <c r="H301" s="33">
        <v>0</v>
      </c>
      <c r="I301" s="33">
        <v>0</v>
      </c>
      <c r="J301" s="33">
        <v>0</v>
      </c>
      <c r="K301" s="33">
        <v>0</v>
      </c>
      <c r="L301" s="33">
        <v>0</v>
      </c>
      <c r="M301" s="33">
        <v>0</v>
      </c>
    </row>
    <row r="302" spans="1:13" x14ac:dyDescent="0.25">
      <c r="B302" s="33" t="s">
        <v>300</v>
      </c>
      <c r="C302" s="33" t="s">
        <v>287</v>
      </c>
      <c r="D302" s="33">
        <v>0.3</v>
      </c>
      <c r="E302" s="33">
        <v>0.3</v>
      </c>
      <c r="F302" s="33">
        <v>0.28000000000000003</v>
      </c>
      <c r="G302" s="33">
        <v>0.28000000000000003</v>
      </c>
      <c r="H302" s="33">
        <v>0.28000000000000003</v>
      </c>
      <c r="I302" s="33">
        <v>0.28000000000000003</v>
      </c>
      <c r="J302" s="33">
        <v>0.28000000000000003</v>
      </c>
      <c r="K302" s="33">
        <v>0.28000000000000003</v>
      </c>
      <c r="L302" s="33">
        <v>0.28000000000000003</v>
      </c>
      <c r="M302" s="33">
        <v>0.28000000000000003</v>
      </c>
    </row>
    <row r="303" spans="1:13" x14ac:dyDescent="0.25">
      <c r="B303" s="33" t="s">
        <v>269</v>
      </c>
      <c r="C303" s="33" t="s">
        <v>275</v>
      </c>
      <c r="D303" s="33">
        <v>1759</v>
      </c>
      <c r="E303" s="33">
        <v>1607</v>
      </c>
      <c r="F303" s="33">
        <v>1816</v>
      </c>
      <c r="G303" s="33">
        <v>1683</v>
      </c>
      <c r="H303" s="33">
        <v>1714</v>
      </c>
      <c r="I303" s="33">
        <v>1872</v>
      </c>
      <c r="J303" s="33">
        <v>2128</v>
      </c>
      <c r="K303" s="33">
        <v>2471</v>
      </c>
      <c r="L303" s="33">
        <v>2405</v>
      </c>
      <c r="M303" s="33">
        <v>2696</v>
      </c>
    </row>
    <row r="304" spans="1:13" x14ac:dyDescent="0.25">
      <c r="B304" s="33" t="s">
        <v>279</v>
      </c>
      <c r="C304" s="33" t="s">
        <v>280</v>
      </c>
      <c r="D304" s="33">
        <v>1</v>
      </c>
      <c r="E304" s="33">
        <v>1</v>
      </c>
      <c r="F304" s="33">
        <v>1</v>
      </c>
      <c r="G304" s="33">
        <v>1</v>
      </c>
      <c r="H304" s="33">
        <v>1</v>
      </c>
      <c r="I304" s="33">
        <v>0</v>
      </c>
      <c r="J304" s="33">
        <v>0</v>
      </c>
      <c r="K304" s="33">
        <v>0</v>
      </c>
      <c r="L304" s="33">
        <v>0</v>
      </c>
      <c r="M304" s="33">
        <v>0</v>
      </c>
    </row>
    <row r="305" spans="1:13" x14ac:dyDescent="0.25">
      <c r="B305" s="33" t="s">
        <v>305</v>
      </c>
      <c r="C305" s="33" t="s">
        <v>273</v>
      </c>
      <c r="D305" s="33">
        <v>21</v>
      </c>
      <c r="E305" s="33">
        <v>82</v>
      </c>
      <c r="F305" s="33">
        <v>81</v>
      </c>
      <c r="G305" s="33">
        <v>71</v>
      </c>
      <c r="H305" s="33">
        <v>181</v>
      </c>
      <c r="I305" s="33">
        <v>263</v>
      </c>
      <c r="J305" s="33">
        <v>327</v>
      </c>
      <c r="K305" s="33">
        <v>463</v>
      </c>
      <c r="L305" s="33">
        <v>382</v>
      </c>
      <c r="M305" s="33">
        <v>390</v>
      </c>
    </row>
    <row r="306" spans="1:13" x14ac:dyDescent="0.25">
      <c r="B306" s="33" t="s">
        <v>301</v>
      </c>
      <c r="C306" s="33" t="s">
        <v>302</v>
      </c>
      <c r="D306" s="33">
        <v>0</v>
      </c>
      <c r="E306" s="33">
        <v>0</v>
      </c>
      <c r="F306" s="33">
        <v>0</v>
      </c>
      <c r="G306" s="33">
        <v>0</v>
      </c>
      <c r="H306" s="33">
        <v>0</v>
      </c>
      <c r="I306" s="33">
        <v>0</v>
      </c>
      <c r="J306" s="33">
        <v>0</v>
      </c>
      <c r="K306" s="33">
        <v>0</v>
      </c>
      <c r="L306" s="33">
        <v>43</v>
      </c>
      <c r="M306" s="33">
        <v>40</v>
      </c>
    </row>
    <row r="307" spans="1:13" x14ac:dyDescent="0.25">
      <c r="B307" s="25" t="s">
        <v>277</v>
      </c>
      <c r="C307" s="25" t="s">
        <v>277</v>
      </c>
      <c r="D307" s="25">
        <f>D298-D303+D299+D296-D304</f>
        <v>3396</v>
      </c>
      <c r="E307" s="25">
        <f t="shared" ref="E307:M307" si="68">E298-E303+E299+E296-E304</f>
        <v>3100</v>
      </c>
      <c r="F307" s="25">
        <f t="shared" si="68"/>
        <v>3145</v>
      </c>
      <c r="G307" s="25">
        <f t="shared" si="68"/>
        <v>3791</v>
      </c>
      <c r="H307" s="25">
        <f t="shared" si="68"/>
        <v>3896</v>
      </c>
      <c r="I307" s="25">
        <f t="shared" si="68"/>
        <v>4000</v>
      </c>
      <c r="J307" s="25">
        <f t="shared" si="68"/>
        <v>4693</v>
      </c>
      <c r="K307" s="25">
        <f t="shared" si="68"/>
        <v>5019</v>
      </c>
      <c r="L307" s="25">
        <f t="shared" si="68"/>
        <v>4898</v>
      </c>
      <c r="M307" s="25">
        <f t="shared" si="68"/>
        <v>5315</v>
      </c>
    </row>
    <row r="308" spans="1:13" x14ac:dyDescent="0.25">
      <c r="B308" s="25" t="s">
        <v>312</v>
      </c>
      <c r="C308" s="25" t="s">
        <v>312</v>
      </c>
      <c r="D308" s="25">
        <f>IF(C307=0,D307,IF(D307=0,0,AVERAGE(C307:D307)))</f>
        <v>3396</v>
      </c>
      <c r="E308" s="25">
        <f t="shared" ref="E308:M308" si="69">IF(D307=0,E307,IF(E307=0,0,AVERAGE(D307:E307)))</f>
        <v>3248</v>
      </c>
      <c r="F308" s="25">
        <f t="shared" si="69"/>
        <v>3122.5</v>
      </c>
      <c r="G308" s="25">
        <f t="shared" si="69"/>
        <v>3468</v>
      </c>
      <c r="H308" s="25">
        <f t="shared" si="69"/>
        <v>3843.5</v>
      </c>
      <c r="I308" s="25">
        <f t="shared" si="69"/>
        <v>3948</v>
      </c>
      <c r="J308" s="25">
        <f t="shared" si="69"/>
        <v>4346.5</v>
      </c>
      <c r="K308" s="25">
        <f t="shared" si="69"/>
        <v>4856</v>
      </c>
      <c r="L308" s="25">
        <f t="shared" si="69"/>
        <v>4958.5</v>
      </c>
      <c r="M308" s="25">
        <f t="shared" si="69"/>
        <v>5106.5</v>
      </c>
    </row>
    <row r="309" spans="1:13" x14ac:dyDescent="0.25">
      <c r="B309" s="25" t="s">
        <v>313</v>
      </c>
      <c r="C309" s="25" t="s">
        <v>313</v>
      </c>
      <c r="D309" s="25">
        <f t="shared" ref="D309:M309" si="70">D305+((D300-D306)*(1-D302))</f>
        <v>21</v>
      </c>
      <c r="E309" s="25">
        <f t="shared" si="70"/>
        <v>82</v>
      </c>
      <c r="F309" s="25">
        <f t="shared" si="70"/>
        <v>81</v>
      </c>
      <c r="G309" s="25">
        <f t="shared" si="70"/>
        <v>71</v>
      </c>
      <c r="H309" s="25">
        <f t="shared" si="70"/>
        <v>181</v>
      </c>
      <c r="I309" s="25">
        <f t="shared" si="70"/>
        <v>263</v>
      </c>
      <c r="J309" s="25">
        <f t="shared" si="70"/>
        <v>327</v>
      </c>
      <c r="K309" s="25">
        <f t="shared" si="70"/>
        <v>463</v>
      </c>
      <c r="L309" s="25">
        <f t="shared" si="70"/>
        <v>351.04</v>
      </c>
      <c r="M309" s="25">
        <f t="shared" si="70"/>
        <v>361.2</v>
      </c>
    </row>
    <row r="310" spans="1:13" x14ac:dyDescent="0.25">
      <c r="B310" s="25" t="s">
        <v>307</v>
      </c>
      <c r="C310" s="25" t="s">
        <v>307</v>
      </c>
      <c r="D310" s="25">
        <f>IFERROR(D309/D308,0)</f>
        <v>6.183745583038869E-3</v>
      </c>
      <c r="E310" s="25">
        <f t="shared" ref="E310:M310" si="71">IFERROR(E309/E308,0)</f>
        <v>2.5246305418719212E-2</v>
      </c>
      <c r="F310" s="25">
        <f t="shared" si="71"/>
        <v>2.5940752602081667E-2</v>
      </c>
      <c r="G310" s="25">
        <f t="shared" si="71"/>
        <v>2.0472895040369088E-2</v>
      </c>
      <c r="H310" s="25">
        <f t="shared" si="71"/>
        <v>4.7092493820736311E-2</v>
      </c>
      <c r="I310" s="25">
        <f t="shared" si="71"/>
        <v>6.6616008105369814E-2</v>
      </c>
      <c r="J310" s="25">
        <f t="shared" si="71"/>
        <v>7.5232946048544802E-2</v>
      </c>
      <c r="K310" s="25">
        <f t="shared" si="71"/>
        <v>9.5345963756177918E-2</v>
      </c>
      <c r="L310" s="25">
        <f t="shared" si="71"/>
        <v>7.0795603509125754E-2</v>
      </c>
      <c r="M310" s="25">
        <f t="shared" si="71"/>
        <v>7.0733379026730631E-2</v>
      </c>
    </row>
    <row r="311" spans="1:13" x14ac:dyDescent="0.25">
      <c r="A311" s="33" t="s">
        <v>331</v>
      </c>
      <c r="B311" s="33" t="s">
        <v>295</v>
      </c>
      <c r="C311" s="33" t="s">
        <v>290</v>
      </c>
      <c r="D311" s="33">
        <v>-93.8</v>
      </c>
      <c r="E311" s="33">
        <v>106.3</v>
      </c>
      <c r="F311" s="33">
        <v>248.5</v>
      </c>
      <c r="G311" s="33">
        <v>222.8</v>
      </c>
      <c r="H311" s="33">
        <v>163.19999999999999</v>
      </c>
      <c r="I311" s="33">
        <v>424</v>
      </c>
      <c r="J311" s="33">
        <v>113.5</v>
      </c>
      <c r="K311" s="33">
        <v>84</v>
      </c>
      <c r="L311" s="33">
        <v>128.1</v>
      </c>
      <c r="M311" s="33">
        <v>205.9</v>
      </c>
    </row>
    <row r="312" spans="1:13" x14ac:dyDescent="0.25">
      <c r="B312" s="33" t="s">
        <v>296</v>
      </c>
      <c r="C312" s="33" t="s">
        <v>289</v>
      </c>
      <c r="D312" s="33">
        <v>0</v>
      </c>
      <c r="E312" s="33">
        <v>0</v>
      </c>
      <c r="F312" s="33">
        <v>0</v>
      </c>
      <c r="G312" s="33">
        <v>0</v>
      </c>
      <c r="H312" s="33">
        <v>0</v>
      </c>
      <c r="I312" s="33">
        <v>0</v>
      </c>
      <c r="J312" s="33">
        <v>0</v>
      </c>
      <c r="K312" s="33">
        <v>0</v>
      </c>
      <c r="L312" s="33">
        <v>0</v>
      </c>
      <c r="M312" s="33">
        <v>0</v>
      </c>
    </row>
    <row r="313" spans="1:13" x14ac:dyDescent="0.25">
      <c r="B313" s="33" t="s">
        <v>297</v>
      </c>
      <c r="C313" s="33" t="s">
        <v>285</v>
      </c>
      <c r="D313" s="33">
        <v>159.1</v>
      </c>
      <c r="E313" s="33">
        <v>302.7</v>
      </c>
      <c r="F313" s="33">
        <v>152.5</v>
      </c>
      <c r="G313" s="33">
        <v>239.4</v>
      </c>
      <c r="H313" s="33">
        <v>966.4</v>
      </c>
      <c r="I313" s="33">
        <v>326</v>
      </c>
      <c r="J313" s="33">
        <v>300.5</v>
      </c>
      <c r="K313" s="33">
        <v>437.9</v>
      </c>
      <c r="L313" s="33">
        <v>423.7</v>
      </c>
      <c r="M313" s="33">
        <v>184.3</v>
      </c>
    </row>
    <row r="314" spans="1:13" x14ac:dyDescent="0.25">
      <c r="B314" s="33" t="s">
        <v>303</v>
      </c>
      <c r="C314" s="33" t="s">
        <v>284</v>
      </c>
      <c r="D314" s="33">
        <v>0</v>
      </c>
      <c r="E314" s="33">
        <v>0</v>
      </c>
      <c r="F314" s="33">
        <v>0</v>
      </c>
      <c r="G314" s="33">
        <v>0</v>
      </c>
      <c r="H314" s="33">
        <v>0</v>
      </c>
      <c r="I314" s="33">
        <v>0</v>
      </c>
      <c r="J314" s="33">
        <v>0</v>
      </c>
      <c r="K314" s="33">
        <v>0</v>
      </c>
      <c r="L314" s="33">
        <v>0</v>
      </c>
      <c r="M314" s="33">
        <v>0</v>
      </c>
    </row>
    <row r="315" spans="1:13" x14ac:dyDescent="0.25">
      <c r="B315" s="33" t="s">
        <v>278</v>
      </c>
      <c r="C315" s="33" t="s">
        <v>276</v>
      </c>
      <c r="D315" s="33">
        <v>4707.7</v>
      </c>
      <c r="E315" s="33">
        <v>4500.8</v>
      </c>
      <c r="F315" s="33">
        <v>5033.1000000000004</v>
      </c>
      <c r="G315" s="33">
        <v>5293.4</v>
      </c>
      <c r="H315" s="33">
        <v>5439.4</v>
      </c>
      <c r="I315" s="33">
        <v>5449.8</v>
      </c>
      <c r="J315" s="33">
        <v>5947.7</v>
      </c>
      <c r="K315" s="33">
        <v>6627.1</v>
      </c>
      <c r="L315" s="33">
        <v>6796.7</v>
      </c>
      <c r="M315" s="33">
        <v>6633.9</v>
      </c>
    </row>
    <row r="316" spans="1:13" x14ac:dyDescent="0.25">
      <c r="B316" s="33" t="s">
        <v>298</v>
      </c>
      <c r="C316" s="33" t="s">
        <v>286</v>
      </c>
      <c r="D316" s="33">
        <v>0</v>
      </c>
      <c r="E316" s="33">
        <v>0</v>
      </c>
      <c r="F316" s="33">
        <v>0</v>
      </c>
      <c r="G316" s="33">
        <v>0</v>
      </c>
      <c r="H316" s="33">
        <v>0</v>
      </c>
      <c r="I316" s="33">
        <v>0</v>
      </c>
      <c r="J316" s="33">
        <v>0</v>
      </c>
      <c r="K316" s="33">
        <v>0</v>
      </c>
      <c r="L316" s="33">
        <v>0</v>
      </c>
      <c r="M316" s="33">
        <v>0</v>
      </c>
    </row>
    <row r="317" spans="1:13" x14ac:dyDescent="0.25">
      <c r="B317" s="33" t="s">
        <v>299</v>
      </c>
      <c r="C317" s="33" t="s">
        <v>274</v>
      </c>
      <c r="D317" s="33">
        <v>0</v>
      </c>
      <c r="E317" s="33">
        <v>0</v>
      </c>
      <c r="F317" s="33">
        <v>0</v>
      </c>
      <c r="G317" s="33">
        <v>0</v>
      </c>
      <c r="H317" s="33">
        <v>0</v>
      </c>
      <c r="I317" s="33">
        <v>0</v>
      </c>
      <c r="J317" s="33">
        <v>0</v>
      </c>
      <c r="K317" s="33">
        <v>0</v>
      </c>
      <c r="L317" s="33">
        <v>0</v>
      </c>
      <c r="M317" s="33">
        <v>0</v>
      </c>
    </row>
    <row r="318" spans="1:13" x14ac:dyDescent="0.25">
      <c r="B318" s="33" t="s">
        <v>304</v>
      </c>
      <c r="C318" s="33" t="s">
        <v>292</v>
      </c>
      <c r="D318" s="33">
        <v>190.9</v>
      </c>
      <c r="E318" s="33">
        <v>167.2</v>
      </c>
      <c r="F318" s="33">
        <v>172.7</v>
      </c>
      <c r="G318" s="33">
        <v>192</v>
      </c>
      <c r="H318" s="33">
        <v>200.2</v>
      </c>
      <c r="I318" s="33">
        <v>185.1</v>
      </c>
      <c r="J318" s="33">
        <v>192.2</v>
      </c>
      <c r="K318" s="33">
        <v>187.1</v>
      </c>
      <c r="L318" s="33">
        <v>179.4</v>
      </c>
      <c r="M318" s="33">
        <v>161.6</v>
      </c>
    </row>
    <row r="319" spans="1:13" x14ac:dyDescent="0.25">
      <c r="B319" s="33" t="s">
        <v>300</v>
      </c>
      <c r="C319" s="33" t="s">
        <v>287</v>
      </c>
      <c r="D319" s="33">
        <v>0.3</v>
      </c>
      <c r="E319" s="33">
        <v>0.3</v>
      </c>
      <c r="F319" s="33">
        <v>0.28000000000000003</v>
      </c>
      <c r="G319" s="33">
        <v>0.28000000000000003</v>
      </c>
      <c r="H319" s="33">
        <v>0.28000000000000003</v>
      </c>
      <c r="I319" s="33">
        <v>0.28000000000000003</v>
      </c>
      <c r="J319" s="33">
        <v>0.28000000000000003</v>
      </c>
      <c r="K319" s="33">
        <v>0.28000000000000003</v>
      </c>
      <c r="L319" s="33">
        <v>0.28000000000000003</v>
      </c>
      <c r="M319" s="33">
        <v>0.28000000000000003</v>
      </c>
    </row>
    <row r="320" spans="1:13" x14ac:dyDescent="0.25">
      <c r="B320" s="33" t="s">
        <v>269</v>
      </c>
      <c r="C320" s="33" t="s">
        <v>275</v>
      </c>
      <c r="D320" s="33">
        <v>0</v>
      </c>
      <c r="E320" s="33">
        <v>0</v>
      </c>
      <c r="F320" s="33">
        <v>0</v>
      </c>
      <c r="G320" s="33">
        <v>0</v>
      </c>
      <c r="H320" s="33">
        <v>0</v>
      </c>
      <c r="I320" s="33">
        <v>0</v>
      </c>
      <c r="J320" s="33">
        <v>0</v>
      </c>
      <c r="K320" s="33">
        <v>0</v>
      </c>
      <c r="L320" s="33">
        <v>0</v>
      </c>
      <c r="M320" s="33">
        <v>0</v>
      </c>
    </row>
    <row r="321" spans="1:13" x14ac:dyDescent="0.25">
      <c r="B321" s="33" t="s">
        <v>279</v>
      </c>
      <c r="C321" s="33" t="s">
        <v>280</v>
      </c>
      <c r="D321" s="33">
        <v>246.3</v>
      </c>
      <c r="E321" s="33">
        <v>242</v>
      </c>
      <c r="F321" s="33">
        <v>242</v>
      </c>
      <c r="G321" s="33">
        <v>242</v>
      </c>
      <c r="H321" s="33">
        <v>242</v>
      </c>
      <c r="I321" s="33">
        <v>251.7</v>
      </c>
      <c r="J321" s="33">
        <v>179.7</v>
      </c>
      <c r="K321" s="33">
        <v>117.4</v>
      </c>
      <c r="L321" s="33">
        <v>117.4</v>
      </c>
      <c r="M321" s="33">
        <v>117.4</v>
      </c>
    </row>
    <row r="322" spans="1:13" x14ac:dyDescent="0.25">
      <c r="B322" s="33" t="s">
        <v>305</v>
      </c>
      <c r="C322" s="33" t="s">
        <v>273</v>
      </c>
      <c r="D322" s="33">
        <v>-191</v>
      </c>
      <c r="E322" s="33">
        <v>29</v>
      </c>
      <c r="F322" s="33">
        <v>64.5</v>
      </c>
      <c r="G322" s="33">
        <v>51.6</v>
      </c>
      <c r="H322" s="33">
        <v>3.4</v>
      </c>
      <c r="I322" s="33">
        <v>198.9</v>
      </c>
      <c r="J322" s="33">
        <v>383.5</v>
      </c>
      <c r="K322" s="33">
        <v>438.3</v>
      </c>
      <c r="L322" s="33">
        <v>66.099999999999994</v>
      </c>
      <c r="M322" s="33">
        <v>71.400000000000006</v>
      </c>
    </row>
    <row r="323" spans="1:13" x14ac:dyDescent="0.25">
      <c r="B323" s="33" t="s">
        <v>301</v>
      </c>
      <c r="C323" s="33" t="s">
        <v>302</v>
      </c>
      <c r="D323" s="33">
        <v>14</v>
      </c>
      <c r="E323" s="33">
        <v>7.9</v>
      </c>
      <c r="F323" s="33">
        <v>4.9000000000000004</v>
      </c>
      <c r="G323" s="33">
        <v>4.8</v>
      </c>
      <c r="H323" s="33">
        <v>4.8</v>
      </c>
      <c r="I323" s="33">
        <v>5</v>
      </c>
      <c r="J323" s="33">
        <v>12</v>
      </c>
      <c r="K323" s="33">
        <v>17.2</v>
      </c>
      <c r="L323" s="33">
        <v>16.5</v>
      </c>
      <c r="M323" s="33">
        <v>11.1</v>
      </c>
    </row>
    <row r="324" spans="1:13" x14ac:dyDescent="0.25">
      <c r="B324" s="25" t="s">
        <v>277</v>
      </c>
      <c r="C324" s="25" t="s">
        <v>277</v>
      </c>
      <c r="D324" s="25">
        <f>D315-D320+D316+D313-D321</f>
        <v>4620.5</v>
      </c>
      <c r="E324" s="25">
        <f t="shared" ref="E324:M324" si="72">E315-E320+E316+E313-E321</f>
        <v>4561.5</v>
      </c>
      <c r="F324" s="25">
        <f t="shared" si="72"/>
        <v>4943.6000000000004</v>
      </c>
      <c r="G324" s="25">
        <f t="shared" si="72"/>
        <v>5290.7999999999993</v>
      </c>
      <c r="H324" s="25">
        <f t="shared" si="72"/>
        <v>6163.7999999999993</v>
      </c>
      <c r="I324" s="25">
        <f t="shared" si="72"/>
        <v>5524.1</v>
      </c>
      <c r="J324" s="25">
        <f t="shared" si="72"/>
        <v>6068.5</v>
      </c>
      <c r="K324" s="25">
        <f t="shared" si="72"/>
        <v>6947.6</v>
      </c>
      <c r="L324" s="25">
        <f t="shared" si="72"/>
        <v>7103</v>
      </c>
      <c r="M324" s="25">
        <f t="shared" si="72"/>
        <v>6700.8</v>
      </c>
    </row>
    <row r="325" spans="1:13" x14ac:dyDescent="0.25">
      <c r="B325" s="25" t="s">
        <v>312</v>
      </c>
      <c r="C325" s="25" t="s">
        <v>312</v>
      </c>
      <c r="D325" s="25">
        <f>IF(C324=0,D324,IF(D324=0,0,AVERAGE(C324:D324)))</f>
        <v>4620.5</v>
      </c>
      <c r="E325" s="25">
        <f t="shared" ref="E325:M325" si="73">IF(D324=0,E324,IF(E324=0,0,AVERAGE(D324:E324)))</f>
        <v>4591</v>
      </c>
      <c r="F325" s="25">
        <f t="shared" si="73"/>
        <v>4752.55</v>
      </c>
      <c r="G325" s="25">
        <f t="shared" si="73"/>
        <v>5117.2</v>
      </c>
      <c r="H325" s="25">
        <f t="shared" si="73"/>
        <v>5727.2999999999993</v>
      </c>
      <c r="I325" s="25">
        <f t="shared" si="73"/>
        <v>5843.95</v>
      </c>
      <c r="J325" s="25">
        <f t="shared" si="73"/>
        <v>5796.3</v>
      </c>
      <c r="K325" s="25">
        <f t="shared" si="73"/>
        <v>6508.05</v>
      </c>
      <c r="L325" s="25">
        <f t="shared" si="73"/>
        <v>7025.3</v>
      </c>
      <c r="M325" s="25">
        <f t="shared" si="73"/>
        <v>6901.9</v>
      </c>
    </row>
    <row r="326" spans="1:13" x14ac:dyDescent="0.25">
      <c r="B326" s="25" t="s">
        <v>313</v>
      </c>
      <c r="C326" s="25" t="s">
        <v>313</v>
      </c>
      <c r="D326" s="25">
        <f t="shared" ref="D326:M326" si="74">D322+((D317-D323)*(1-D319))</f>
        <v>-200.8</v>
      </c>
      <c r="E326" s="25">
        <f t="shared" si="74"/>
        <v>23.47</v>
      </c>
      <c r="F326" s="25">
        <f t="shared" si="74"/>
        <v>60.972000000000001</v>
      </c>
      <c r="G326" s="25">
        <f t="shared" si="74"/>
        <v>48.143999999999998</v>
      </c>
      <c r="H326" s="25">
        <f t="shared" si="74"/>
        <v>-5.600000000000005E-2</v>
      </c>
      <c r="I326" s="25">
        <f t="shared" si="74"/>
        <v>195.3</v>
      </c>
      <c r="J326" s="25">
        <f t="shared" si="74"/>
        <v>374.86</v>
      </c>
      <c r="K326" s="25">
        <f t="shared" si="74"/>
        <v>425.916</v>
      </c>
      <c r="L326" s="25">
        <f t="shared" si="74"/>
        <v>54.22</v>
      </c>
      <c r="M326" s="25">
        <f t="shared" si="74"/>
        <v>63.408000000000008</v>
      </c>
    </row>
    <row r="327" spans="1:13" x14ac:dyDescent="0.25">
      <c r="B327" s="25" t="s">
        <v>307</v>
      </c>
      <c r="C327" s="25" t="s">
        <v>307</v>
      </c>
      <c r="D327" s="25">
        <f>IFERROR(D326/D325,0)</f>
        <v>-4.3458500162320099E-2</v>
      </c>
      <c r="E327" s="25">
        <f t="shared" ref="E327:M327" si="75">IFERROR(E326/E325,0)</f>
        <v>5.1121759965149201E-3</v>
      </c>
      <c r="F327" s="25">
        <f t="shared" si="75"/>
        <v>1.2829323205437081E-2</v>
      </c>
      <c r="G327" s="25">
        <f t="shared" si="75"/>
        <v>9.4082701477370429E-3</v>
      </c>
      <c r="H327" s="25">
        <f t="shared" si="75"/>
        <v>-9.7777312171529433E-6</v>
      </c>
      <c r="I327" s="25">
        <f t="shared" si="75"/>
        <v>3.3419177097682225E-2</v>
      </c>
      <c r="J327" s="25">
        <f t="shared" si="75"/>
        <v>6.467229094422304E-2</v>
      </c>
      <c r="K327" s="25">
        <f t="shared" si="75"/>
        <v>6.5444487980270583E-2</v>
      </c>
      <c r="L327" s="25">
        <f t="shared" si="75"/>
        <v>7.717819879578096E-3</v>
      </c>
      <c r="M327" s="25">
        <f t="shared" si="75"/>
        <v>9.1870354540054197E-3</v>
      </c>
    </row>
    <row r="328" spans="1:13" x14ac:dyDescent="0.25">
      <c r="A328" s="33" t="s">
        <v>332</v>
      </c>
      <c r="B328" s="33" t="s">
        <v>295</v>
      </c>
      <c r="C328" s="33" t="s">
        <v>290</v>
      </c>
      <c r="D328" s="33">
        <v>156.876</v>
      </c>
      <c r="E328" s="33">
        <v>173.50800000000001</v>
      </c>
      <c r="F328" s="33">
        <v>165.79400000000001</v>
      </c>
      <c r="G328" s="33">
        <v>178.83199999999999</v>
      </c>
      <c r="H328" s="33">
        <v>167.92</v>
      </c>
      <c r="I328" s="33">
        <v>128.55099999999999</v>
      </c>
      <c r="J328" s="33">
        <v>170.858</v>
      </c>
      <c r="K328" s="33">
        <v>197.26900000000001</v>
      </c>
      <c r="L328" s="33">
        <v>95.763000000000005</v>
      </c>
      <c r="M328" s="33">
        <v>216.65899999999999</v>
      </c>
    </row>
    <row r="329" spans="1:13" x14ac:dyDescent="0.25">
      <c r="B329" s="33" t="s">
        <v>296</v>
      </c>
      <c r="C329" s="33" t="s">
        <v>289</v>
      </c>
      <c r="D329" s="33">
        <v>217.39500000000001</v>
      </c>
      <c r="E329" s="33">
        <v>214.84100000000001</v>
      </c>
      <c r="F329" s="33">
        <v>218.39400000000001</v>
      </c>
      <c r="G329" s="33">
        <v>222.07400000000001</v>
      </c>
      <c r="H329" s="33">
        <v>214.804</v>
      </c>
      <c r="I329" s="33">
        <v>175.661</v>
      </c>
      <c r="J329" s="33">
        <v>214.77699999999999</v>
      </c>
      <c r="K329" s="33">
        <v>229.84700000000001</v>
      </c>
      <c r="L329" s="33">
        <v>112.47</v>
      </c>
      <c r="M329" s="33">
        <v>229.53200000000001</v>
      </c>
    </row>
    <row r="330" spans="1:13" x14ac:dyDescent="0.25">
      <c r="B330" s="33" t="s">
        <v>297</v>
      </c>
      <c r="C330" s="33" t="s">
        <v>285</v>
      </c>
      <c r="D330" s="33">
        <v>125.23</v>
      </c>
      <c r="E330" s="33">
        <v>183.80600000000001</v>
      </c>
      <c r="F330" s="33">
        <v>247.267</v>
      </c>
      <c r="G330" s="33">
        <v>0</v>
      </c>
      <c r="H330" s="33">
        <v>0</v>
      </c>
      <c r="I330" s="33">
        <v>158.16499999999999</v>
      </c>
      <c r="J330" s="33">
        <v>0</v>
      </c>
      <c r="K330" s="33">
        <v>38.027999999999999</v>
      </c>
      <c r="L330" s="33">
        <v>102.375</v>
      </c>
      <c r="M330" s="33">
        <v>0</v>
      </c>
    </row>
    <row r="331" spans="1:13" x14ac:dyDescent="0.25">
      <c r="B331" s="33" t="s">
        <v>303</v>
      </c>
      <c r="C331" s="33" t="s">
        <v>284</v>
      </c>
      <c r="D331" s="33">
        <v>0</v>
      </c>
      <c r="E331" s="33">
        <v>0</v>
      </c>
      <c r="F331" s="33">
        <v>0</v>
      </c>
      <c r="G331" s="33">
        <v>0</v>
      </c>
      <c r="H331" s="33">
        <v>0</v>
      </c>
      <c r="I331" s="33">
        <v>0</v>
      </c>
      <c r="J331" s="33">
        <v>0</v>
      </c>
      <c r="K331" s="33">
        <v>0</v>
      </c>
      <c r="L331" s="33">
        <v>0</v>
      </c>
      <c r="M331" s="33">
        <v>0</v>
      </c>
    </row>
    <row r="332" spans="1:13" x14ac:dyDescent="0.25">
      <c r="B332" s="33" t="s">
        <v>278</v>
      </c>
      <c r="C332" s="33" t="s">
        <v>276</v>
      </c>
      <c r="D332" s="33">
        <v>1872.846</v>
      </c>
      <c r="E332" s="33">
        <v>1636.24</v>
      </c>
      <c r="F332" s="33">
        <v>1682.671</v>
      </c>
      <c r="G332" s="33">
        <v>1716.2660000000001</v>
      </c>
      <c r="H332" s="33">
        <v>1652.019</v>
      </c>
      <c r="I332" s="33">
        <v>1831.327</v>
      </c>
      <c r="J332" s="33">
        <v>1925.5609999999999</v>
      </c>
      <c r="K332" s="33">
        <v>2354.9180000000001</v>
      </c>
      <c r="L332" s="33">
        <v>2278.3110000000001</v>
      </c>
      <c r="M332" s="33">
        <v>2544.5079999999998</v>
      </c>
    </row>
    <row r="333" spans="1:13" x14ac:dyDescent="0.25">
      <c r="B333" s="33" t="s">
        <v>298</v>
      </c>
      <c r="C333" s="33" t="s">
        <v>286</v>
      </c>
      <c r="D333" s="33">
        <v>0</v>
      </c>
      <c r="E333" s="33">
        <v>0</v>
      </c>
      <c r="F333" s="33">
        <v>0</v>
      </c>
      <c r="G333" s="33">
        <v>0</v>
      </c>
      <c r="H333" s="33">
        <v>0</v>
      </c>
      <c r="I333" s="33">
        <v>0</v>
      </c>
      <c r="J333" s="33">
        <v>0</v>
      </c>
      <c r="K333" s="33">
        <v>0</v>
      </c>
      <c r="L333" s="33">
        <v>0</v>
      </c>
      <c r="M333" s="33">
        <v>0</v>
      </c>
    </row>
    <row r="334" spans="1:13" x14ac:dyDescent="0.25">
      <c r="B334" s="33" t="s">
        <v>299</v>
      </c>
      <c r="C334" s="33" t="s">
        <v>274</v>
      </c>
      <c r="D334" s="33">
        <v>0</v>
      </c>
      <c r="E334" s="33">
        <v>0</v>
      </c>
      <c r="F334" s="33">
        <v>0</v>
      </c>
      <c r="G334" s="33">
        <v>0</v>
      </c>
      <c r="H334" s="33">
        <v>0</v>
      </c>
      <c r="I334" s="33">
        <v>0</v>
      </c>
      <c r="J334" s="33">
        <v>0</v>
      </c>
      <c r="K334" s="33">
        <v>0</v>
      </c>
      <c r="L334" s="33">
        <v>0</v>
      </c>
      <c r="M334" s="33">
        <v>13.016</v>
      </c>
    </row>
    <row r="335" spans="1:13" x14ac:dyDescent="0.25">
      <c r="B335" s="33" t="s">
        <v>304</v>
      </c>
      <c r="C335" s="33" t="s">
        <v>292</v>
      </c>
      <c r="D335" s="33">
        <v>0</v>
      </c>
      <c r="E335" s="33">
        <v>0</v>
      </c>
      <c r="F335" s="33">
        <v>0</v>
      </c>
      <c r="G335" s="33">
        <v>0</v>
      </c>
      <c r="H335" s="33">
        <v>0</v>
      </c>
      <c r="I335" s="33">
        <v>0</v>
      </c>
      <c r="J335" s="33">
        <v>0</v>
      </c>
      <c r="K335" s="33">
        <v>0</v>
      </c>
      <c r="L335" s="33">
        <v>0</v>
      </c>
      <c r="M335" s="33">
        <v>0</v>
      </c>
    </row>
    <row r="336" spans="1:13" x14ac:dyDescent="0.25">
      <c r="B336" s="33" t="s">
        <v>300</v>
      </c>
      <c r="C336" s="33" t="s">
        <v>287</v>
      </c>
      <c r="D336" s="33">
        <v>0.3</v>
      </c>
      <c r="E336" s="33">
        <v>0.3</v>
      </c>
      <c r="F336" s="33">
        <v>0.3</v>
      </c>
      <c r="G336" s="33">
        <v>0.28000000000000003</v>
      </c>
      <c r="H336" s="33">
        <v>0.28000000000000003</v>
      </c>
      <c r="I336" s="33">
        <v>0.28000000000000003</v>
      </c>
      <c r="J336" s="33">
        <v>0.28000000000000003</v>
      </c>
      <c r="K336" s="33">
        <v>0.28000000000000003</v>
      </c>
      <c r="L336" s="33">
        <v>0.28000000000000003</v>
      </c>
      <c r="M336" s="33">
        <v>0.28000000000000003</v>
      </c>
    </row>
    <row r="337" spans="1:13" x14ac:dyDescent="0.25">
      <c r="B337" s="33" t="s">
        <v>269</v>
      </c>
      <c r="C337" s="33" t="s">
        <v>275</v>
      </c>
      <c r="D337" s="33">
        <v>250.4</v>
      </c>
      <c r="E337" s="33">
        <v>293.22899999999998</v>
      </c>
      <c r="F337" s="33">
        <v>373.57</v>
      </c>
      <c r="G337" s="33">
        <v>115.822</v>
      </c>
      <c r="H337" s="33">
        <v>105.703</v>
      </c>
      <c r="I337" s="33">
        <v>288.41800000000001</v>
      </c>
      <c r="J337" s="33">
        <v>130.76</v>
      </c>
      <c r="K337" s="33">
        <v>177.417</v>
      </c>
      <c r="L337" s="33">
        <v>255.24</v>
      </c>
      <c r="M337" s="33">
        <v>201.63499999999999</v>
      </c>
    </row>
    <row r="338" spans="1:13" x14ac:dyDescent="0.25">
      <c r="B338" s="33" t="s">
        <v>279</v>
      </c>
      <c r="C338" s="33" t="s">
        <v>280</v>
      </c>
      <c r="D338" s="33">
        <v>153.17400000000001</v>
      </c>
      <c r="E338" s="33">
        <v>151.94900000000001</v>
      </c>
      <c r="F338" s="33">
        <v>157.99700000000001</v>
      </c>
      <c r="G338" s="33">
        <v>156.392</v>
      </c>
      <c r="H338" s="33">
        <v>148.381</v>
      </c>
      <c r="I338" s="33">
        <v>137.29</v>
      </c>
      <c r="J338" s="33">
        <v>142.23599999999999</v>
      </c>
      <c r="K338" s="33">
        <v>134.93799999999999</v>
      </c>
      <c r="L338" s="33">
        <v>35.786000000000001</v>
      </c>
      <c r="M338" s="33">
        <v>35.786000000000001</v>
      </c>
    </row>
    <row r="339" spans="1:13" x14ac:dyDescent="0.25">
      <c r="B339" s="33" t="s">
        <v>305</v>
      </c>
      <c r="C339" s="33" t="s">
        <v>273</v>
      </c>
      <c r="D339" s="33">
        <v>115.301</v>
      </c>
      <c r="E339" s="33">
        <v>102.02500000000001</v>
      </c>
      <c r="F339" s="33">
        <v>122.96</v>
      </c>
      <c r="G339" s="33">
        <v>138.53399999999999</v>
      </c>
      <c r="H339" s="33">
        <v>127.289</v>
      </c>
      <c r="I339" s="33">
        <v>98.537000000000006</v>
      </c>
      <c r="J339" s="33">
        <v>128.744</v>
      </c>
      <c r="K339" s="33">
        <v>145.672</v>
      </c>
      <c r="L339" s="33">
        <v>44.862000000000002</v>
      </c>
      <c r="M339" s="33">
        <v>169.51900000000001</v>
      </c>
    </row>
    <row r="340" spans="1:13" x14ac:dyDescent="0.25">
      <c r="B340" s="33" t="s">
        <v>301</v>
      </c>
      <c r="C340" s="33" t="s">
        <v>302</v>
      </c>
      <c r="D340" s="33">
        <v>8.0559999999999992</v>
      </c>
      <c r="E340" s="33">
        <v>4.6769999999999996</v>
      </c>
      <c r="F340" s="33">
        <v>2.9750000000000001</v>
      </c>
      <c r="G340" s="33">
        <v>3.891</v>
      </c>
      <c r="H340" s="33">
        <v>2.7160000000000002</v>
      </c>
      <c r="I340" s="33">
        <v>1.956</v>
      </c>
      <c r="J340" s="33">
        <v>2.3239999999999998</v>
      </c>
      <c r="K340" s="33">
        <v>1.5289999999999999</v>
      </c>
      <c r="L340" s="33">
        <v>1.1870000000000001</v>
      </c>
      <c r="M340" s="33">
        <v>0.35399999999999998</v>
      </c>
    </row>
    <row r="341" spans="1:13" x14ac:dyDescent="0.25">
      <c r="B341" s="25" t="s">
        <v>277</v>
      </c>
      <c r="C341" s="25" t="s">
        <v>277</v>
      </c>
      <c r="D341" s="25">
        <f>D332-D337+D333+D330-D338</f>
        <v>1594.502</v>
      </c>
      <c r="E341" s="25">
        <f t="shared" ref="E341:M341" si="76">E332-E337+E333+E330-E338</f>
        <v>1374.8679999999999</v>
      </c>
      <c r="F341" s="25">
        <f t="shared" si="76"/>
        <v>1398.3710000000001</v>
      </c>
      <c r="G341" s="25">
        <f t="shared" si="76"/>
        <v>1444.0519999999999</v>
      </c>
      <c r="H341" s="25">
        <f t="shared" si="76"/>
        <v>1397.9349999999999</v>
      </c>
      <c r="I341" s="25">
        <f t="shared" si="76"/>
        <v>1563.7840000000001</v>
      </c>
      <c r="J341" s="25">
        <f t="shared" si="76"/>
        <v>1652.5650000000001</v>
      </c>
      <c r="K341" s="25">
        <f t="shared" si="76"/>
        <v>2080.5909999999999</v>
      </c>
      <c r="L341" s="25">
        <f t="shared" si="76"/>
        <v>2089.66</v>
      </c>
      <c r="M341" s="25">
        <f t="shared" si="76"/>
        <v>2307.0869999999995</v>
      </c>
    </row>
    <row r="342" spans="1:13" x14ac:dyDescent="0.25">
      <c r="B342" s="25" t="s">
        <v>312</v>
      </c>
      <c r="C342" s="25" t="s">
        <v>312</v>
      </c>
      <c r="D342" s="25">
        <f>IF(C341=0,D341,IF(D341=0,0,AVERAGE(C341:D341)))</f>
        <v>1594.502</v>
      </c>
      <c r="E342" s="25">
        <f t="shared" ref="E342:M342" si="77">IF(D341=0,E341,IF(E341=0,0,AVERAGE(D341:E341)))</f>
        <v>1484.6849999999999</v>
      </c>
      <c r="F342" s="25">
        <f t="shared" si="77"/>
        <v>1386.6195</v>
      </c>
      <c r="G342" s="25">
        <f t="shared" si="77"/>
        <v>1421.2114999999999</v>
      </c>
      <c r="H342" s="25">
        <f t="shared" si="77"/>
        <v>1420.9935</v>
      </c>
      <c r="I342" s="25">
        <f t="shared" si="77"/>
        <v>1480.8595</v>
      </c>
      <c r="J342" s="25">
        <f t="shared" si="77"/>
        <v>1608.1745000000001</v>
      </c>
      <c r="K342" s="25">
        <f t="shared" si="77"/>
        <v>1866.578</v>
      </c>
      <c r="L342" s="25">
        <f t="shared" si="77"/>
        <v>2085.1255000000001</v>
      </c>
      <c r="M342" s="25">
        <f t="shared" si="77"/>
        <v>2198.3734999999997</v>
      </c>
    </row>
    <row r="343" spans="1:13" x14ac:dyDescent="0.25">
      <c r="B343" s="25" t="s">
        <v>313</v>
      </c>
      <c r="C343" s="25" t="s">
        <v>313</v>
      </c>
      <c r="D343" s="25">
        <f t="shared" ref="D343:M343" si="78">D339+((D334-D340)*(1-D336))</f>
        <v>109.6618</v>
      </c>
      <c r="E343" s="25">
        <f t="shared" si="78"/>
        <v>98.751100000000008</v>
      </c>
      <c r="F343" s="25">
        <f t="shared" si="78"/>
        <v>120.8775</v>
      </c>
      <c r="G343" s="25">
        <f t="shared" si="78"/>
        <v>135.73247999999998</v>
      </c>
      <c r="H343" s="25">
        <f t="shared" si="78"/>
        <v>125.33347999999999</v>
      </c>
      <c r="I343" s="25">
        <f t="shared" si="78"/>
        <v>97.128680000000003</v>
      </c>
      <c r="J343" s="25">
        <f t="shared" si="78"/>
        <v>127.07071999999999</v>
      </c>
      <c r="K343" s="25">
        <f t="shared" si="78"/>
        <v>144.57112000000001</v>
      </c>
      <c r="L343" s="25">
        <f t="shared" si="78"/>
        <v>44.007359999999998</v>
      </c>
      <c r="M343" s="25">
        <f t="shared" si="78"/>
        <v>178.63564</v>
      </c>
    </row>
    <row r="344" spans="1:13" x14ac:dyDescent="0.25">
      <c r="B344" s="25" t="s">
        <v>307</v>
      </c>
      <c r="C344" s="25" t="s">
        <v>307</v>
      </c>
      <c r="D344" s="25">
        <f>IFERROR(D343/D342,0)</f>
        <v>6.8774952932012634E-2</v>
      </c>
      <c r="E344" s="25">
        <f t="shared" ref="E344:M344" si="79">IFERROR(E343/E342,0)</f>
        <v>6.6513166092470807E-2</v>
      </c>
      <c r="F344" s="25">
        <f t="shared" si="79"/>
        <v>8.7174239219915767E-2</v>
      </c>
      <c r="G344" s="25">
        <f t="shared" si="79"/>
        <v>9.5504771809121994E-2</v>
      </c>
      <c r="H344" s="25">
        <f t="shared" si="79"/>
        <v>8.8201304228344463E-2</v>
      </c>
      <c r="I344" s="25">
        <f t="shared" si="79"/>
        <v>6.558939588799613E-2</v>
      </c>
      <c r="J344" s="25">
        <f t="shared" si="79"/>
        <v>7.9015504847266257E-2</v>
      </c>
      <c r="K344" s="25">
        <f t="shared" si="79"/>
        <v>7.7452493279145052E-2</v>
      </c>
      <c r="L344" s="25">
        <f t="shared" si="79"/>
        <v>2.1105377110394553E-2</v>
      </c>
      <c r="M344" s="25">
        <f t="shared" si="79"/>
        <v>8.1258093767960726E-2</v>
      </c>
    </row>
    <row r="345" spans="1:13" x14ac:dyDescent="0.25">
      <c r="A345" s="33" t="s">
        <v>333</v>
      </c>
      <c r="B345" s="33" t="s">
        <v>295</v>
      </c>
      <c r="C345" s="33" t="s">
        <v>290</v>
      </c>
      <c r="D345" s="33">
        <v>-83.7</v>
      </c>
      <c r="E345" s="33">
        <v>12.5</v>
      </c>
      <c r="F345" s="33">
        <v>43</v>
      </c>
      <c r="G345" s="33">
        <v>53.5</v>
      </c>
      <c r="H345" s="33">
        <v>90.9</v>
      </c>
      <c r="I345" s="33">
        <v>146.80000000000001</v>
      </c>
      <c r="J345" s="33">
        <v>170.9</v>
      </c>
      <c r="K345" s="33">
        <v>247.9</v>
      </c>
      <c r="L345" s="33">
        <v>220.5</v>
      </c>
      <c r="M345" s="33">
        <v>207.2</v>
      </c>
    </row>
    <row r="346" spans="1:13" x14ac:dyDescent="0.25">
      <c r="B346" s="33" t="s">
        <v>296</v>
      </c>
      <c r="C346" s="33" t="s">
        <v>289</v>
      </c>
      <c r="D346" s="33">
        <v>0</v>
      </c>
      <c r="E346" s="33">
        <v>0</v>
      </c>
      <c r="F346" s="33">
        <v>0</v>
      </c>
      <c r="G346" s="33">
        <v>0</v>
      </c>
      <c r="H346" s="33">
        <v>0</v>
      </c>
      <c r="I346" s="33">
        <v>0</v>
      </c>
      <c r="J346" s="33">
        <v>0</v>
      </c>
      <c r="K346" s="33">
        <v>0</v>
      </c>
      <c r="L346" s="33">
        <v>0</v>
      </c>
      <c r="M346" s="33">
        <v>0</v>
      </c>
    </row>
    <row r="347" spans="1:13" x14ac:dyDescent="0.25">
      <c r="B347" s="33" t="s">
        <v>297</v>
      </c>
      <c r="C347" s="33" t="s">
        <v>285</v>
      </c>
      <c r="D347" s="33">
        <v>0</v>
      </c>
      <c r="E347" s="33">
        <v>0</v>
      </c>
      <c r="F347" s="33">
        <v>0</v>
      </c>
      <c r="G347" s="33">
        <v>0</v>
      </c>
      <c r="H347" s="33">
        <v>0</v>
      </c>
      <c r="I347" s="33">
        <v>0</v>
      </c>
      <c r="J347" s="33">
        <v>0</v>
      </c>
      <c r="K347" s="33">
        <v>0</v>
      </c>
      <c r="L347" s="33">
        <v>0</v>
      </c>
      <c r="M347" s="33">
        <v>0</v>
      </c>
    </row>
    <row r="348" spans="1:13" x14ac:dyDescent="0.25">
      <c r="B348" s="33" t="s">
        <v>303</v>
      </c>
      <c r="C348" s="33" t="s">
        <v>284</v>
      </c>
      <c r="D348" s="33">
        <v>12.2</v>
      </c>
      <c r="E348" s="33">
        <v>20.399999999999999</v>
      </c>
      <c r="F348" s="33">
        <v>24.7</v>
      </c>
      <c r="G348" s="33">
        <v>23.3</v>
      </c>
      <c r="H348" s="33">
        <v>18.5</v>
      </c>
      <c r="I348" s="33">
        <v>21.8</v>
      </c>
      <c r="J348" s="33">
        <v>24.7</v>
      </c>
      <c r="K348" s="33">
        <v>22.5</v>
      </c>
      <c r="L348" s="33">
        <v>23.7</v>
      </c>
      <c r="M348" s="33">
        <v>25.9</v>
      </c>
    </row>
    <row r="349" spans="1:13" x14ac:dyDescent="0.25">
      <c r="B349" s="33" t="s">
        <v>278</v>
      </c>
      <c r="C349" s="33" t="s">
        <v>276</v>
      </c>
      <c r="D349" s="33">
        <v>1564.3</v>
      </c>
      <c r="E349" s="33">
        <v>1510.4</v>
      </c>
      <c r="F349" s="33">
        <v>1618</v>
      </c>
      <c r="G349" s="33">
        <v>1674.3</v>
      </c>
      <c r="H349" s="33">
        <v>2019.2</v>
      </c>
      <c r="I349" s="33">
        <v>2118.3000000000002</v>
      </c>
      <c r="J349" s="33">
        <v>2177.6</v>
      </c>
      <c r="K349" s="33">
        <v>2475.5</v>
      </c>
      <c r="L349" s="33">
        <v>2460.6999999999998</v>
      </c>
      <c r="M349" s="33">
        <v>2719.5</v>
      </c>
    </row>
    <row r="350" spans="1:13" x14ac:dyDescent="0.25">
      <c r="B350" s="33" t="s">
        <v>298</v>
      </c>
      <c r="C350" s="33" t="s">
        <v>286</v>
      </c>
      <c r="D350" s="33">
        <v>0</v>
      </c>
      <c r="E350" s="33">
        <v>0</v>
      </c>
      <c r="F350" s="33">
        <v>0</v>
      </c>
      <c r="G350" s="33">
        <v>0</v>
      </c>
      <c r="H350" s="33">
        <v>0</v>
      </c>
      <c r="I350" s="33">
        <v>0</v>
      </c>
      <c r="J350" s="33">
        <v>0</v>
      </c>
      <c r="K350" s="33">
        <v>0</v>
      </c>
      <c r="L350" s="33">
        <v>0</v>
      </c>
      <c r="M350" s="33">
        <v>0</v>
      </c>
    </row>
    <row r="351" spans="1:13" x14ac:dyDescent="0.25">
      <c r="B351" s="33" t="s">
        <v>299</v>
      </c>
      <c r="C351" s="33" t="s">
        <v>274</v>
      </c>
      <c r="D351" s="33">
        <v>12.2</v>
      </c>
      <c r="E351" s="33">
        <v>20.399999999999999</v>
      </c>
      <c r="F351" s="33">
        <v>23.8</v>
      </c>
      <c r="G351" s="33">
        <v>22.1</v>
      </c>
      <c r="H351" s="33">
        <v>17.8</v>
      </c>
      <c r="I351" s="33">
        <v>21.4</v>
      </c>
      <c r="J351" s="33">
        <v>24.4</v>
      </c>
      <c r="K351" s="33">
        <v>22.5</v>
      </c>
      <c r="L351" s="33">
        <v>23.7</v>
      </c>
      <c r="M351" s="33">
        <v>25.9</v>
      </c>
    </row>
    <row r="352" spans="1:13" x14ac:dyDescent="0.25">
      <c r="B352" s="33" t="s">
        <v>304</v>
      </c>
      <c r="C352" s="33" t="s">
        <v>292</v>
      </c>
      <c r="D352" s="33">
        <v>0</v>
      </c>
      <c r="E352" s="33">
        <v>0</v>
      </c>
      <c r="F352" s="33">
        <v>0</v>
      </c>
      <c r="G352" s="33">
        <v>0</v>
      </c>
      <c r="H352" s="33">
        <v>0</v>
      </c>
      <c r="I352" s="33">
        <v>0</v>
      </c>
      <c r="J352" s="33">
        <v>0</v>
      </c>
      <c r="K352" s="33">
        <v>0</v>
      </c>
      <c r="L352" s="33">
        <v>0</v>
      </c>
      <c r="M352" s="33">
        <v>0</v>
      </c>
    </row>
    <row r="353" spans="1:13" x14ac:dyDescent="0.25">
      <c r="B353" s="33" t="s">
        <v>300</v>
      </c>
      <c r="C353" s="33" t="s">
        <v>287</v>
      </c>
      <c r="D353" s="33">
        <v>0.3</v>
      </c>
      <c r="E353" s="33">
        <v>0.3</v>
      </c>
      <c r="F353" s="33">
        <v>0.3</v>
      </c>
      <c r="G353" s="33">
        <v>0.28000000000000003</v>
      </c>
      <c r="H353" s="33">
        <v>0.28000000000000003</v>
      </c>
      <c r="I353" s="33">
        <v>0.28000000000000003</v>
      </c>
      <c r="J353" s="33">
        <v>0.28000000000000003</v>
      </c>
      <c r="K353" s="33">
        <v>0.28000000000000003</v>
      </c>
      <c r="L353" s="33">
        <v>0.28000000000000003</v>
      </c>
      <c r="M353" s="33">
        <v>0.28000000000000003</v>
      </c>
    </row>
    <row r="354" spans="1:13" x14ac:dyDescent="0.25">
      <c r="B354" s="33" t="s">
        <v>269</v>
      </c>
      <c r="C354" s="33" t="s">
        <v>275</v>
      </c>
      <c r="D354" s="33">
        <v>39.1</v>
      </c>
      <c r="E354" s="33">
        <v>40</v>
      </c>
      <c r="F354" s="33">
        <v>27.9</v>
      </c>
      <c r="G354" s="33">
        <v>28.7</v>
      </c>
      <c r="H354" s="33">
        <v>38</v>
      </c>
      <c r="I354" s="33">
        <v>27.6</v>
      </c>
      <c r="J354" s="33">
        <v>185.6</v>
      </c>
      <c r="K354" s="33">
        <v>38.6</v>
      </c>
      <c r="L354" s="33">
        <v>75.400000000000006</v>
      </c>
      <c r="M354" s="33">
        <v>52.9</v>
      </c>
    </row>
    <row r="355" spans="1:13" x14ac:dyDescent="0.25">
      <c r="B355" s="33" t="s">
        <v>279</v>
      </c>
      <c r="C355" s="33" t="s">
        <v>280</v>
      </c>
      <c r="D355" s="33">
        <v>0</v>
      </c>
      <c r="E355" s="33">
        <v>9.9</v>
      </c>
      <c r="F355" s="33">
        <v>6.9</v>
      </c>
      <c r="G355" s="33">
        <v>6.9</v>
      </c>
      <c r="H355" s="33">
        <v>0</v>
      </c>
      <c r="I355" s="33">
        <v>0</v>
      </c>
      <c r="J355" s="33">
        <v>0</v>
      </c>
      <c r="K355" s="33">
        <v>0</v>
      </c>
      <c r="L355" s="33">
        <v>0</v>
      </c>
      <c r="M355" s="33">
        <v>0</v>
      </c>
    </row>
    <row r="356" spans="1:13" x14ac:dyDescent="0.25">
      <c r="B356" s="33" t="s">
        <v>305</v>
      </c>
      <c r="C356" s="33" t="s">
        <v>273</v>
      </c>
      <c r="D356" s="33">
        <v>-74.099999999999994</v>
      </c>
      <c r="E356" s="33">
        <v>2.8</v>
      </c>
      <c r="F356" s="33">
        <v>36.700000000000003</v>
      </c>
      <c r="G356" s="33">
        <v>40.5</v>
      </c>
      <c r="H356" s="33">
        <v>77.900000000000006</v>
      </c>
      <c r="I356" s="33">
        <v>134.1</v>
      </c>
      <c r="J356" s="33">
        <v>179.7</v>
      </c>
      <c r="K356" s="33">
        <v>233.1</v>
      </c>
      <c r="L356" s="33">
        <v>213.8</v>
      </c>
      <c r="M356" s="33">
        <v>194</v>
      </c>
    </row>
    <row r="357" spans="1:13" x14ac:dyDescent="0.25">
      <c r="B357" s="33" t="s">
        <v>301</v>
      </c>
      <c r="C357" s="33" t="s">
        <v>302</v>
      </c>
      <c r="D357" s="33">
        <v>0</v>
      </c>
      <c r="E357" s="33">
        <v>0</v>
      </c>
      <c r="F357" s="33">
        <v>0</v>
      </c>
      <c r="G357" s="33">
        <v>0</v>
      </c>
      <c r="H357" s="33">
        <v>0</v>
      </c>
      <c r="I357" s="33">
        <v>0</v>
      </c>
      <c r="J357" s="33">
        <v>0</v>
      </c>
      <c r="K357" s="33">
        <v>0</v>
      </c>
      <c r="L357" s="33">
        <v>0</v>
      </c>
      <c r="M357" s="33">
        <v>0</v>
      </c>
    </row>
    <row r="358" spans="1:13" x14ac:dyDescent="0.25">
      <c r="B358" s="25" t="s">
        <v>277</v>
      </c>
      <c r="C358" s="25" t="s">
        <v>277</v>
      </c>
      <c r="D358" s="25">
        <f>D349-D354+D350+D347-D355</f>
        <v>1525.2</v>
      </c>
      <c r="E358" s="25">
        <f t="shared" ref="E358:M358" si="80">E349-E354+E350+E347-E355</f>
        <v>1460.5</v>
      </c>
      <c r="F358" s="25">
        <f t="shared" si="80"/>
        <v>1583.1999999999998</v>
      </c>
      <c r="G358" s="25">
        <f t="shared" si="80"/>
        <v>1638.6999999999998</v>
      </c>
      <c r="H358" s="25">
        <f t="shared" si="80"/>
        <v>1981.2</v>
      </c>
      <c r="I358" s="25">
        <f t="shared" si="80"/>
        <v>2090.7000000000003</v>
      </c>
      <c r="J358" s="25">
        <f t="shared" si="80"/>
        <v>1992</v>
      </c>
      <c r="K358" s="25">
        <f t="shared" si="80"/>
        <v>2436.9</v>
      </c>
      <c r="L358" s="25">
        <f t="shared" si="80"/>
        <v>2385.2999999999997</v>
      </c>
      <c r="M358" s="25">
        <f t="shared" si="80"/>
        <v>2666.6</v>
      </c>
    </row>
    <row r="359" spans="1:13" x14ac:dyDescent="0.25">
      <c r="B359" s="25" t="s">
        <v>312</v>
      </c>
      <c r="C359" s="25" t="s">
        <v>312</v>
      </c>
      <c r="D359" s="25">
        <f>IF(C358=0,D358,IF(D358=0,0,AVERAGE(C358:D358)))</f>
        <v>1525.2</v>
      </c>
      <c r="E359" s="25">
        <f t="shared" ref="E359:M359" si="81">IF(D358=0,E358,IF(E358=0,0,AVERAGE(D358:E358)))</f>
        <v>1492.85</v>
      </c>
      <c r="F359" s="25">
        <f t="shared" si="81"/>
        <v>1521.85</v>
      </c>
      <c r="G359" s="25">
        <f t="shared" si="81"/>
        <v>1610.9499999999998</v>
      </c>
      <c r="H359" s="25">
        <f t="shared" si="81"/>
        <v>1809.9499999999998</v>
      </c>
      <c r="I359" s="25">
        <f t="shared" si="81"/>
        <v>2035.9500000000003</v>
      </c>
      <c r="J359" s="25">
        <f t="shared" si="81"/>
        <v>2041.3500000000001</v>
      </c>
      <c r="K359" s="25">
        <f t="shared" si="81"/>
        <v>2214.4499999999998</v>
      </c>
      <c r="L359" s="25">
        <f t="shared" si="81"/>
        <v>2411.1</v>
      </c>
      <c r="M359" s="25">
        <f t="shared" si="81"/>
        <v>2525.9499999999998</v>
      </c>
    </row>
    <row r="360" spans="1:13" x14ac:dyDescent="0.25">
      <c r="B360" s="25" t="s">
        <v>313</v>
      </c>
      <c r="C360" s="25" t="s">
        <v>313</v>
      </c>
      <c r="D360" s="25">
        <f t="shared" ref="D360:M360" si="82">D356+((D351-D357)*(1-D353))</f>
        <v>-65.56</v>
      </c>
      <c r="E360" s="25">
        <f t="shared" si="82"/>
        <v>17.079999999999998</v>
      </c>
      <c r="F360" s="25">
        <f t="shared" si="82"/>
        <v>53.36</v>
      </c>
      <c r="G360" s="25">
        <f t="shared" si="82"/>
        <v>56.411999999999999</v>
      </c>
      <c r="H360" s="25">
        <f t="shared" si="82"/>
        <v>90.716000000000008</v>
      </c>
      <c r="I360" s="25">
        <f t="shared" si="82"/>
        <v>149.50799999999998</v>
      </c>
      <c r="J360" s="25">
        <f t="shared" si="82"/>
        <v>197.26799999999997</v>
      </c>
      <c r="K360" s="25">
        <f t="shared" si="82"/>
        <v>249.29999999999998</v>
      </c>
      <c r="L360" s="25">
        <f t="shared" si="82"/>
        <v>230.864</v>
      </c>
      <c r="M360" s="25">
        <f t="shared" si="82"/>
        <v>212.648</v>
      </c>
    </row>
    <row r="361" spans="1:13" x14ac:dyDescent="0.25">
      <c r="B361" s="25" t="s">
        <v>307</v>
      </c>
      <c r="C361" s="25" t="s">
        <v>307</v>
      </c>
      <c r="D361" s="25">
        <f>IFERROR(D360/D359,0)</f>
        <v>-4.2984526619459743E-2</v>
      </c>
      <c r="E361" s="25">
        <f t="shared" ref="E361:M361" si="83">IFERROR(E360/E359,0)</f>
        <v>1.1441203067957262E-2</v>
      </c>
      <c r="F361" s="25">
        <f t="shared" si="83"/>
        <v>3.5062588297138354E-2</v>
      </c>
      <c r="G361" s="25">
        <f t="shared" si="83"/>
        <v>3.5017846612247432E-2</v>
      </c>
      <c r="H361" s="25">
        <f t="shared" si="83"/>
        <v>5.0120721566894122E-2</v>
      </c>
      <c r="I361" s="25">
        <f t="shared" si="83"/>
        <v>7.343402342886611E-2</v>
      </c>
      <c r="J361" s="25">
        <f t="shared" si="83"/>
        <v>9.6636049673010482E-2</v>
      </c>
      <c r="K361" s="25">
        <f t="shared" si="83"/>
        <v>0.11257874415769152</v>
      </c>
      <c r="L361" s="25">
        <f t="shared" si="83"/>
        <v>9.5750487329434697E-2</v>
      </c>
      <c r="M361" s="25">
        <f t="shared" si="83"/>
        <v>8.4185356004671516E-2</v>
      </c>
    </row>
    <row r="362" spans="1:13" x14ac:dyDescent="0.25">
      <c r="A362" s="33" t="s">
        <v>15</v>
      </c>
      <c r="B362" s="33" t="s">
        <v>295</v>
      </c>
      <c r="C362" s="33" t="s">
        <v>290</v>
      </c>
      <c r="D362" s="33">
        <v>0</v>
      </c>
      <c r="E362" s="33">
        <v>0</v>
      </c>
      <c r="F362" s="33">
        <v>168.8</v>
      </c>
      <c r="G362" s="33">
        <v>170</v>
      </c>
      <c r="H362" s="33">
        <v>134</v>
      </c>
      <c r="I362" s="33">
        <v>6</v>
      </c>
      <c r="J362" s="33">
        <v>86</v>
      </c>
      <c r="K362" s="33">
        <v>342</v>
      </c>
      <c r="L362" s="33">
        <v>366</v>
      </c>
      <c r="M362" s="33">
        <v>252</v>
      </c>
    </row>
    <row r="363" spans="1:13" x14ac:dyDescent="0.25">
      <c r="B363" s="33" t="s">
        <v>296</v>
      </c>
      <c r="C363" s="33" t="s">
        <v>289</v>
      </c>
      <c r="D363" s="33">
        <v>0</v>
      </c>
      <c r="E363" s="33">
        <v>0</v>
      </c>
      <c r="F363" s="33">
        <v>182.1</v>
      </c>
      <c r="G363" s="33">
        <v>167</v>
      </c>
      <c r="H363" s="33">
        <v>166</v>
      </c>
      <c r="I363" s="33">
        <v>40</v>
      </c>
      <c r="J363" s="33">
        <v>127</v>
      </c>
      <c r="K363" s="33">
        <v>382</v>
      </c>
      <c r="L363" s="33">
        <v>425</v>
      </c>
      <c r="M363" s="33">
        <v>316</v>
      </c>
    </row>
    <row r="364" spans="1:13" x14ac:dyDescent="0.25">
      <c r="B364" s="33" t="s">
        <v>297</v>
      </c>
      <c r="C364" s="33" t="s">
        <v>285</v>
      </c>
      <c r="D364" s="33">
        <v>0</v>
      </c>
      <c r="E364" s="33">
        <v>0</v>
      </c>
      <c r="F364" s="33">
        <v>0</v>
      </c>
      <c r="G364" s="33">
        <v>0</v>
      </c>
      <c r="H364" s="33">
        <v>0</v>
      </c>
      <c r="I364" s="33">
        <v>0</v>
      </c>
      <c r="J364" s="33">
        <v>0</v>
      </c>
      <c r="K364" s="33">
        <v>51</v>
      </c>
      <c r="L364" s="33">
        <v>150</v>
      </c>
      <c r="M364" s="33">
        <v>135</v>
      </c>
    </row>
    <row r="365" spans="1:13" x14ac:dyDescent="0.25">
      <c r="B365" s="33" t="s">
        <v>303</v>
      </c>
      <c r="C365" s="33" t="s">
        <v>284</v>
      </c>
      <c r="D365" s="33">
        <v>0</v>
      </c>
      <c r="E365" s="33">
        <v>0</v>
      </c>
      <c r="F365" s="33">
        <v>0</v>
      </c>
      <c r="G365" s="33">
        <v>0</v>
      </c>
      <c r="H365" s="33">
        <v>0</v>
      </c>
      <c r="I365" s="33">
        <v>0</v>
      </c>
      <c r="J365" s="33">
        <v>58</v>
      </c>
      <c r="K365" s="33">
        <v>78</v>
      </c>
      <c r="L365" s="33">
        <v>68</v>
      </c>
      <c r="M365" s="33">
        <v>103</v>
      </c>
    </row>
    <row r="366" spans="1:13" x14ac:dyDescent="0.25">
      <c r="B366" s="33" t="s">
        <v>278</v>
      </c>
      <c r="C366" s="33" t="s">
        <v>276</v>
      </c>
      <c r="D366" s="33">
        <v>0</v>
      </c>
      <c r="E366" s="33">
        <v>0</v>
      </c>
      <c r="F366" s="33">
        <v>1652.3</v>
      </c>
      <c r="G366" s="33">
        <v>1906</v>
      </c>
      <c r="H366" s="33">
        <v>1540</v>
      </c>
      <c r="I366" s="33">
        <v>1373</v>
      </c>
      <c r="J366" s="33">
        <v>1394</v>
      </c>
      <c r="K366" s="33">
        <v>2473</v>
      </c>
      <c r="L366" s="33">
        <v>2805</v>
      </c>
      <c r="M366" s="33">
        <v>2847</v>
      </c>
    </row>
    <row r="367" spans="1:13" x14ac:dyDescent="0.25">
      <c r="B367" s="33" t="s">
        <v>298</v>
      </c>
      <c r="C367" s="33" t="s">
        <v>286</v>
      </c>
      <c r="D367" s="33">
        <v>0</v>
      </c>
      <c r="E367" s="33">
        <v>0</v>
      </c>
      <c r="F367" s="33">
        <v>0</v>
      </c>
      <c r="G367" s="33">
        <v>0</v>
      </c>
      <c r="H367" s="33">
        <v>0</v>
      </c>
      <c r="I367" s="33">
        <v>0</v>
      </c>
      <c r="J367" s="33">
        <v>147</v>
      </c>
      <c r="K367" s="33">
        <v>0</v>
      </c>
      <c r="L367" s="33">
        <v>0</v>
      </c>
      <c r="M367" s="33">
        <v>0</v>
      </c>
    </row>
    <row r="368" spans="1:13" x14ac:dyDescent="0.25">
      <c r="B368" s="33" t="s">
        <v>299</v>
      </c>
      <c r="C368" s="33" t="s">
        <v>274</v>
      </c>
      <c r="D368" s="33">
        <v>0</v>
      </c>
      <c r="E368" s="33">
        <v>0</v>
      </c>
      <c r="F368" s="33">
        <v>18.3</v>
      </c>
      <c r="G368" s="33">
        <v>18.3</v>
      </c>
      <c r="H368" s="33">
        <v>18.3</v>
      </c>
      <c r="I368" s="33">
        <v>60</v>
      </c>
      <c r="J368" s="33">
        <v>49</v>
      </c>
      <c r="K368" s="33">
        <v>67</v>
      </c>
      <c r="L368" s="33">
        <v>60</v>
      </c>
      <c r="M368" s="33">
        <v>96</v>
      </c>
    </row>
    <row r="369" spans="1:13" x14ac:dyDescent="0.25">
      <c r="B369" s="33" t="s">
        <v>304</v>
      </c>
      <c r="C369" s="33" t="s">
        <v>292</v>
      </c>
      <c r="D369" s="33">
        <v>0</v>
      </c>
      <c r="E369" s="33">
        <v>0</v>
      </c>
      <c r="F369" s="33">
        <v>0</v>
      </c>
      <c r="G369" s="33">
        <v>0</v>
      </c>
      <c r="H369" s="33">
        <v>0</v>
      </c>
      <c r="I369" s="33">
        <v>0</v>
      </c>
      <c r="J369" s="33">
        <v>0</v>
      </c>
      <c r="K369" s="33">
        <v>0</v>
      </c>
      <c r="L369" s="33">
        <v>0</v>
      </c>
      <c r="M369" s="33">
        <v>0</v>
      </c>
    </row>
    <row r="370" spans="1:13" x14ac:dyDescent="0.25">
      <c r="B370" s="33" t="s">
        <v>300</v>
      </c>
      <c r="C370" s="33" t="s">
        <v>287</v>
      </c>
      <c r="D370" s="33">
        <v>0</v>
      </c>
      <c r="E370" s="33">
        <v>0</v>
      </c>
      <c r="F370" s="33">
        <v>0.28000000000000003</v>
      </c>
      <c r="G370" s="33">
        <v>0.28000000000000003</v>
      </c>
      <c r="H370" s="33">
        <v>0.28000000000000003</v>
      </c>
      <c r="I370" s="33">
        <v>0.28000000000000003</v>
      </c>
      <c r="J370" s="33">
        <v>0.28000000000000003</v>
      </c>
      <c r="K370" s="33">
        <v>0.28000000000000003</v>
      </c>
      <c r="L370" s="33">
        <v>0.28000000000000003</v>
      </c>
      <c r="M370" s="33">
        <v>0.28000000000000003</v>
      </c>
    </row>
    <row r="371" spans="1:13" x14ac:dyDescent="0.25">
      <c r="B371" s="33" t="s">
        <v>269</v>
      </c>
      <c r="C371" s="33" t="s">
        <v>275</v>
      </c>
      <c r="D371" s="33">
        <v>0</v>
      </c>
      <c r="E371" s="33">
        <v>0</v>
      </c>
      <c r="F371" s="33">
        <v>806.5</v>
      </c>
      <c r="G371" s="33">
        <v>837</v>
      </c>
      <c r="H371" s="33">
        <v>449</v>
      </c>
      <c r="I371" s="33">
        <v>367</v>
      </c>
      <c r="J371" s="33">
        <v>440</v>
      </c>
      <c r="K371" s="33">
        <v>534</v>
      </c>
      <c r="L371" s="33">
        <v>950</v>
      </c>
      <c r="M371" s="33">
        <v>867</v>
      </c>
    </row>
    <row r="372" spans="1:13" x14ac:dyDescent="0.25">
      <c r="B372" s="33" t="s">
        <v>279</v>
      </c>
      <c r="C372" s="33" t="s">
        <v>280</v>
      </c>
      <c r="D372" s="33">
        <v>0</v>
      </c>
      <c r="E372" s="33">
        <v>0</v>
      </c>
      <c r="F372" s="33">
        <v>0</v>
      </c>
      <c r="G372" s="33">
        <v>0</v>
      </c>
      <c r="H372" s="33">
        <v>0</v>
      </c>
      <c r="I372" s="33">
        <v>0</v>
      </c>
      <c r="J372" s="33">
        <v>0</v>
      </c>
      <c r="K372" s="33">
        <v>158</v>
      </c>
      <c r="L372" s="33">
        <v>158</v>
      </c>
      <c r="M372" s="33">
        <v>193</v>
      </c>
    </row>
    <row r="373" spans="1:13" x14ac:dyDescent="0.25">
      <c r="B373" s="33" t="s">
        <v>305</v>
      </c>
      <c r="C373" s="33" t="s">
        <v>273</v>
      </c>
      <c r="D373" s="33">
        <v>0</v>
      </c>
      <c r="E373" s="33">
        <v>0</v>
      </c>
      <c r="F373" s="33">
        <v>120.7</v>
      </c>
      <c r="G373" s="33">
        <v>137</v>
      </c>
      <c r="H373" s="33">
        <v>95</v>
      </c>
      <c r="I373" s="33">
        <v>7</v>
      </c>
      <c r="J373" s="33">
        <v>64</v>
      </c>
      <c r="K373" s="33">
        <v>243</v>
      </c>
      <c r="L373" s="33">
        <v>263</v>
      </c>
      <c r="M373" s="33">
        <v>188</v>
      </c>
    </row>
    <row r="374" spans="1:13" x14ac:dyDescent="0.25">
      <c r="B374" s="33" t="s">
        <v>301</v>
      </c>
      <c r="C374" s="33" t="s">
        <v>302</v>
      </c>
      <c r="D374" s="33">
        <v>0</v>
      </c>
      <c r="E374" s="33">
        <v>0</v>
      </c>
      <c r="F374" s="33">
        <v>14.7</v>
      </c>
      <c r="G374" s="33">
        <v>14.7</v>
      </c>
      <c r="H374" s="33">
        <v>14.7</v>
      </c>
      <c r="I374" s="33">
        <v>23</v>
      </c>
      <c r="J374" s="33">
        <v>24</v>
      </c>
      <c r="K374" s="33">
        <v>21</v>
      </c>
      <c r="L374" s="33">
        <v>16</v>
      </c>
      <c r="M374" s="33">
        <v>52</v>
      </c>
    </row>
    <row r="375" spans="1:13" x14ac:dyDescent="0.25">
      <c r="B375" s="25" t="s">
        <v>277</v>
      </c>
      <c r="C375" s="25" t="s">
        <v>277</v>
      </c>
      <c r="D375" s="25">
        <f>D366-D371+D367+D364-D372</f>
        <v>0</v>
      </c>
      <c r="E375" s="25">
        <f t="shared" ref="E375:M375" si="84">E366-E371+E367+E364-E372</f>
        <v>0</v>
      </c>
      <c r="F375" s="25">
        <f t="shared" si="84"/>
        <v>845.8</v>
      </c>
      <c r="G375" s="25">
        <f t="shared" si="84"/>
        <v>1069</v>
      </c>
      <c r="H375" s="25">
        <f t="shared" si="84"/>
        <v>1091</v>
      </c>
      <c r="I375" s="25">
        <f t="shared" si="84"/>
        <v>1006</v>
      </c>
      <c r="J375" s="25">
        <f t="shared" si="84"/>
        <v>1101</v>
      </c>
      <c r="K375" s="25">
        <f t="shared" si="84"/>
        <v>1832</v>
      </c>
      <c r="L375" s="25">
        <f t="shared" si="84"/>
        <v>1847</v>
      </c>
      <c r="M375" s="25">
        <f t="shared" si="84"/>
        <v>1922</v>
      </c>
    </row>
    <row r="376" spans="1:13" x14ac:dyDescent="0.25">
      <c r="B376" s="25" t="s">
        <v>312</v>
      </c>
      <c r="C376" s="25" t="s">
        <v>312</v>
      </c>
      <c r="D376" s="25">
        <f>IF(C375=0,D375,IF(D375=0,0,AVERAGE(C375:D375)))</f>
        <v>0</v>
      </c>
      <c r="E376" s="25">
        <f t="shared" ref="E376:M376" si="85">IF(D375=0,E375,IF(E375=0,0,AVERAGE(D375:E375)))</f>
        <v>0</v>
      </c>
      <c r="F376" s="25">
        <f t="shared" si="85"/>
        <v>845.8</v>
      </c>
      <c r="G376" s="25">
        <f t="shared" si="85"/>
        <v>957.4</v>
      </c>
      <c r="H376" s="25">
        <f t="shared" si="85"/>
        <v>1080</v>
      </c>
      <c r="I376" s="25">
        <f t="shared" si="85"/>
        <v>1048.5</v>
      </c>
      <c r="J376" s="25">
        <f t="shared" si="85"/>
        <v>1053.5</v>
      </c>
      <c r="K376" s="25">
        <f t="shared" si="85"/>
        <v>1466.5</v>
      </c>
      <c r="L376" s="25">
        <f t="shared" si="85"/>
        <v>1839.5</v>
      </c>
      <c r="M376" s="25">
        <f t="shared" si="85"/>
        <v>1884.5</v>
      </c>
    </row>
    <row r="377" spans="1:13" x14ac:dyDescent="0.25">
      <c r="B377" s="25" t="s">
        <v>313</v>
      </c>
      <c r="C377" s="25" t="s">
        <v>313</v>
      </c>
      <c r="D377" s="25">
        <f t="shared" ref="D377:M377" si="86">D373+((D368-D374)*(1-D370))</f>
        <v>0</v>
      </c>
      <c r="E377" s="25">
        <f t="shared" si="86"/>
        <v>0</v>
      </c>
      <c r="F377" s="25">
        <f t="shared" si="86"/>
        <v>123.292</v>
      </c>
      <c r="G377" s="25">
        <f t="shared" si="86"/>
        <v>139.59200000000001</v>
      </c>
      <c r="H377" s="25">
        <f t="shared" si="86"/>
        <v>97.591999999999999</v>
      </c>
      <c r="I377" s="25">
        <f t="shared" si="86"/>
        <v>33.64</v>
      </c>
      <c r="J377" s="25">
        <f t="shared" si="86"/>
        <v>82</v>
      </c>
      <c r="K377" s="25">
        <f t="shared" si="86"/>
        <v>276.12</v>
      </c>
      <c r="L377" s="25">
        <f t="shared" si="86"/>
        <v>294.68</v>
      </c>
      <c r="M377" s="25">
        <f t="shared" si="86"/>
        <v>219.68</v>
      </c>
    </row>
    <row r="378" spans="1:13" x14ac:dyDescent="0.25">
      <c r="B378" s="25" t="s">
        <v>307</v>
      </c>
      <c r="C378" s="25" t="s">
        <v>307</v>
      </c>
      <c r="D378" s="25">
        <f>IFERROR(D377/D376,0)</f>
        <v>0</v>
      </c>
      <c r="E378" s="25">
        <f t="shared" ref="E378:M378" si="87">IFERROR(E377/E376,0)</f>
        <v>0</v>
      </c>
      <c r="F378" s="25">
        <f t="shared" si="87"/>
        <v>0.14576968550484748</v>
      </c>
      <c r="G378" s="25">
        <f t="shared" si="87"/>
        <v>0.14580321704616672</v>
      </c>
      <c r="H378" s="25">
        <f t="shared" si="87"/>
        <v>9.0362962962962964E-2</v>
      </c>
      <c r="I378" s="25">
        <f t="shared" si="87"/>
        <v>3.208392942298522E-2</v>
      </c>
      <c r="J378" s="25">
        <f t="shared" si="87"/>
        <v>7.7835785476981487E-2</v>
      </c>
      <c r="K378" s="25">
        <f t="shared" si="87"/>
        <v>0.18828503239004432</v>
      </c>
      <c r="L378" s="25">
        <f t="shared" si="87"/>
        <v>0.16019570535471597</v>
      </c>
      <c r="M378" s="25">
        <f t="shared" si="87"/>
        <v>0.11657203502255241</v>
      </c>
    </row>
    <row r="379" spans="1:13" x14ac:dyDescent="0.25">
      <c r="A379" s="33" t="s">
        <v>334</v>
      </c>
      <c r="B379" s="33" t="s">
        <v>295</v>
      </c>
      <c r="C379" s="33" t="s">
        <v>290</v>
      </c>
      <c r="D379" s="33">
        <v>0</v>
      </c>
      <c r="E379" s="33">
        <v>0</v>
      </c>
      <c r="F379" s="33">
        <v>184</v>
      </c>
      <c r="G379" s="33">
        <v>184</v>
      </c>
      <c r="H379" s="33">
        <v>236</v>
      </c>
      <c r="I379" s="33">
        <v>206</v>
      </c>
      <c r="J379" s="33">
        <v>127</v>
      </c>
      <c r="K379" s="33">
        <v>127</v>
      </c>
      <c r="L379" s="33">
        <v>159</v>
      </c>
      <c r="M379" s="33">
        <v>122</v>
      </c>
    </row>
    <row r="380" spans="1:13" x14ac:dyDescent="0.25">
      <c r="B380" s="33" t="s">
        <v>296</v>
      </c>
      <c r="C380" s="33" t="s">
        <v>289</v>
      </c>
      <c r="D380" s="33">
        <v>0</v>
      </c>
      <c r="E380" s="33">
        <v>0</v>
      </c>
      <c r="F380" s="33">
        <v>286</v>
      </c>
      <c r="G380" s="33">
        <v>286</v>
      </c>
      <c r="H380" s="33">
        <v>344</v>
      </c>
      <c r="I380" s="33">
        <v>327</v>
      </c>
      <c r="J380" s="33">
        <v>278</v>
      </c>
      <c r="K380" s="33">
        <v>267</v>
      </c>
      <c r="L380" s="33">
        <v>313</v>
      </c>
      <c r="M380" s="33">
        <v>266</v>
      </c>
    </row>
    <row r="381" spans="1:13" x14ac:dyDescent="0.25">
      <c r="B381" s="33" t="s">
        <v>297</v>
      </c>
      <c r="C381" s="33" t="s">
        <v>285</v>
      </c>
      <c r="D381" s="33">
        <v>0</v>
      </c>
      <c r="E381" s="33">
        <v>0</v>
      </c>
      <c r="F381" s="33">
        <v>1700</v>
      </c>
      <c r="G381" s="33">
        <v>0</v>
      </c>
      <c r="H381" s="33">
        <v>0</v>
      </c>
      <c r="I381" s="33">
        <v>0</v>
      </c>
      <c r="J381" s="33">
        <v>0</v>
      </c>
      <c r="K381" s="33">
        <v>0</v>
      </c>
      <c r="L381" s="33">
        <v>0</v>
      </c>
      <c r="M381" s="33">
        <v>0</v>
      </c>
    </row>
    <row r="382" spans="1:13" x14ac:dyDescent="0.25">
      <c r="B382" s="33" t="s">
        <v>303</v>
      </c>
      <c r="C382" s="33" t="s">
        <v>284</v>
      </c>
      <c r="D382" s="33">
        <v>0</v>
      </c>
      <c r="E382" s="33">
        <v>0</v>
      </c>
      <c r="F382" s="33">
        <v>108</v>
      </c>
      <c r="G382" s="33">
        <v>108</v>
      </c>
      <c r="H382" s="33">
        <v>115</v>
      </c>
      <c r="I382" s="33">
        <v>129</v>
      </c>
      <c r="J382" s="33">
        <v>159</v>
      </c>
      <c r="K382" s="33">
        <v>147</v>
      </c>
      <c r="L382" s="33">
        <v>164</v>
      </c>
      <c r="M382" s="33">
        <v>151</v>
      </c>
    </row>
    <row r="383" spans="1:13" x14ac:dyDescent="0.25">
      <c r="B383" s="33" t="s">
        <v>278</v>
      </c>
      <c r="C383" s="33" t="s">
        <v>276</v>
      </c>
      <c r="D383" s="33">
        <v>0</v>
      </c>
      <c r="E383" s="33">
        <v>0</v>
      </c>
      <c r="F383" s="33">
        <v>2436</v>
      </c>
      <c r="G383" s="33">
        <v>2934</v>
      </c>
      <c r="H383" s="33">
        <v>3333</v>
      </c>
      <c r="I383" s="33">
        <v>3681</v>
      </c>
      <c r="J383" s="33">
        <v>3841</v>
      </c>
      <c r="K383" s="33">
        <v>4094</v>
      </c>
      <c r="L383" s="33">
        <v>4438</v>
      </c>
      <c r="M383" s="33">
        <v>4926</v>
      </c>
    </row>
    <row r="384" spans="1:13" x14ac:dyDescent="0.25">
      <c r="B384" s="33" t="s">
        <v>298</v>
      </c>
      <c r="C384" s="33" t="s">
        <v>286</v>
      </c>
      <c r="D384" s="33">
        <v>0</v>
      </c>
      <c r="E384" s="33">
        <v>0</v>
      </c>
      <c r="F384" s="33">
        <v>0</v>
      </c>
      <c r="G384" s="33">
        <v>0</v>
      </c>
      <c r="H384" s="33">
        <v>0</v>
      </c>
      <c r="I384" s="33">
        <v>0</v>
      </c>
      <c r="J384" s="33">
        <v>0</v>
      </c>
      <c r="K384" s="33">
        <v>0</v>
      </c>
      <c r="L384" s="33">
        <v>5</v>
      </c>
      <c r="M384" s="33">
        <v>6</v>
      </c>
    </row>
    <row r="385" spans="1:13" x14ac:dyDescent="0.25">
      <c r="B385" s="33" t="s">
        <v>299</v>
      </c>
      <c r="C385" s="33" t="s">
        <v>274</v>
      </c>
      <c r="D385" s="33">
        <v>0</v>
      </c>
      <c r="E385" s="33">
        <v>0</v>
      </c>
      <c r="F385" s="33">
        <v>0</v>
      </c>
      <c r="G385" s="33">
        <v>0</v>
      </c>
      <c r="H385" s="33">
        <v>115</v>
      </c>
      <c r="I385" s="33">
        <v>129</v>
      </c>
      <c r="J385" s="33">
        <v>159</v>
      </c>
      <c r="K385" s="33">
        <v>147</v>
      </c>
      <c r="L385" s="33">
        <v>128</v>
      </c>
      <c r="M385" s="33">
        <v>132</v>
      </c>
    </row>
    <row r="386" spans="1:13" x14ac:dyDescent="0.25">
      <c r="B386" s="33" t="s">
        <v>304</v>
      </c>
      <c r="C386" s="33" t="s">
        <v>292</v>
      </c>
      <c r="D386" s="33">
        <v>0</v>
      </c>
      <c r="E386" s="33">
        <v>0</v>
      </c>
      <c r="F386" s="33">
        <v>0</v>
      </c>
      <c r="G386" s="33">
        <v>0</v>
      </c>
      <c r="H386" s="33">
        <v>0</v>
      </c>
      <c r="I386" s="33">
        <v>0</v>
      </c>
      <c r="J386" s="33">
        <v>0</v>
      </c>
      <c r="K386" s="33">
        <v>0</v>
      </c>
      <c r="L386" s="33">
        <v>0</v>
      </c>
      <c r="M386" s="33">
        <v>0</v>
      </c>
    </row>
    <row r="387" spans="1:13" x14ac:dyDescent="0.25">
      <c r="B387" s="33" t="s">
        <v>300</v>
      </c>
      <c r="C387" s="33" t="s">
        <v>287</v>
      </c>
      <c r="D387" s="33">
        <v>0</v>
      </c>
      <c r="E387" s="33">
        <v>0</v>
      </c>
      <c r="F387" s="33">
        <v>0.28000000000000003</v>
      </c>
      <c r="G387" s="33">
        <v>0.28000000000000003</v>
      </c>
      <c r="H387" s="33">
        <v>0.28000000000000003</v>
      </c>
      <c r="I387" s="33">
        <v>0.28000000000000003</v>
      </c>
      <c r="J387" s="33">
        <v>0.28000000000000003</v>
      </c>
      <c r="K387" s="33">
        <v>0.28000000000000003</v>
      </c>
      <c r="L387" s="33">
        <v>0.28000000000000003</v>
      </c>
      <c r="M387" s="33">
        <v>0.28000000000000003</v>
      </c>
    </row>
    <row r="388" spans="1:13" x14ac:dyDescent="0.25">
      <c r="B388" s="33" t="s">
        <v>269</v>
      </c>
      <c r="C388" s="33" t="s">
        <v>275</v>
      </c>
      <c r="D388" s="33">
        <v>0</v>
      </c>
      <c r="E388" s="33">
        <v>0</v>
      </c>
      <c r="F388" s="33">
        <v>1754</v>
      </c>
      <c r="G388" s="33">
        <v>344</v>
      </c>
      <c r="H388" s="33">
        <v>339</v>
      </c>
      <c r="I388" s="33">
        <v>380</v>
      </c>
      <c r="J388" s="33">
        <v>352</v>
      </c>
      <c r="K388" s="33">
        <v>388</v>
      </c>
      <c r="L388" s="33">
        <v>411</v>
      </c>
      <c r="M388" s="33">
        <v>416</v>
      </c>
    </row>
    <row r="389" spans="1:13" x14ac:dyDescent="0.25">
      <c r="B389" s="33" t="s">
        <v>279</v>
      </c>
      <c r="C389" s="33" t="s">
        <v>280</v>
      </c>
      <c r="D389" s="33">
        <v>0</v>
      </c>
      <c r="E389" s="33">
        <v>0</v>
      </c>
      <c r="F389" s="33">
        <v>0</v>
      </c>
      <c r="G389" s="33">
        <v>0</v>
      </c>
      <c r="H389" s="33">
        <v>0</v>
      </c>
      <c r="I389" s="33">
        <v>0</v>
      </c>
      <c r="J389" s="33">
        <v>0</v>
      </c>
      <c r="K389" s="33">
        <v>0</v>
      </c>
      <c r="L389" s="33">
        <v>0</v>
      </c>
      <c r="M389" s="33">
        <v>0</v>
      </c>
    </row>
    <row r="390" spans="1:13" x14ac:dyDescent="0.25">
      <c r="B390" s="33" t="s">
        <v>305</v>
      </c>
      <c r="C390" s="33" t="s">
        <v>273</v>
      </c>
      <c r="D390" s="33">
        <v>0</v>
      </c>
      <c r="E390" s="33">
        <v>0</v>
      </c>
      <c r="F390" s="33">
        <v>128</v>
      </c>
      <c r="G390" s="33">
        <v>128</v>
      </c>
      <c r="H390" s="33">
        <v>171</v>
      </c>
      <c r="I390" s="33">
        <v>148</v>
      </c>
      <c r="J390" s="33">
        <v>91</v>
      </c>
      <c r="K390" s="33">
        <v>91</v>
      </c>
      <c r="L390" s="33">
        <v>113</v>
      </c>
      <c r="M390" s="33">
        <v>85</v>
      </c>
    </row>
    <row r="391" spans="1:13" x14ac:dyDescent="0.25">
      <c r="B391" s="33" t="s">
        <v>301</v>
      </c>
      <c r="C391" s="33" t="s">
        <v>302</v>
      </c>
      <c r="D391" s="33">
        <v>0</v>
      </c>
      <c r="E391" s="33">
        <v>0</v>
      </c>
      <c r="F391" s="33">
        <v>0</v>
      </c>
      <c r="G391" s="33">
        <v>0</v>
      </c>
      <c r="H391" s="33">
        <v>7</v>
      </c>
      <c r="I391" s="33">
        <v>8</v>
      </c>
      <c r="J391" s="33">
        <v>8</v>
      </c>
      <c r="K391" s="33">
        <v>7</v>
      </c>
      <c r="L391" s="33">
        <v>10</v>
      </c>
      <c r="M391" s="33">
        <v>7</v>
      </c>
    </row>
    <row r="392" spans="1:13" x14ac:dyDescent="0.25">
      <c r="B392" s="25" t="s">
        <v>277</v>
      </c>
      <c r="C392" s="25" t="s">
        <v>277</v>
      </c>
      <c r="D392" s="25">
        <f>D383-D388+D384+D381-D389</f>
        <v>0</v>
      </c>
      <c r="E392" s="25">
        <f t="shared" ref="E392:M392" si="88">E383-E388+E384+E381-E389</f>
        <v>0</v>
      </c>
      <c r="F392" s="25">
        <f t="shared" si="88"/>
        <v>2382</v>
      </c>
      <c r="G392" s="25">
        <f t="shared" si="88"/>
        <v>2590</v>
      </c>
      <c r="H392" s="25">
        <f t="shared" si="88"/>
        <v>2994</v>
      </c>
      <c r="I392" s="25">
        <f t="shared" si="88"/>
        <v>3301</v>
      </c>
      <c r="J392" s="25">
        <f t="shared" si="88"/>
        <v>3489</v>
      </c>
      <c r="K392" s="25">
        <f t="shared" si="88"/>
        <v>3706</v>
      </c>
      <c r="L392" s="25">
        <f t="shared" si="88"/>
        <v>4032</v>
      </c>
      <c r="M392" s="25">
        <f t="shared" si="88"/>
        <v>4516</v>
      </c>
    </row>
    <row r="393" spans="1:13" x14ac:dyDescent="0.25">
      <c r="B393" s="25" t="s">
        <v>312</v>
      </c>
      <c r="C393" s="25" t="s">
        <v>312</v>
      </c>
      <c r="D393" s="25">
        <f>IF(C392=0,D392,IF(D392=0,0,AVERAGE(C392:D392)))</f>
        <v>0</v>
      </c>
      <c r="E393" s="25">
        <f t="shared" ref="E393:M393" si="89">IF(D392=0,E392,IF(E392=0,0,AVERAGE(D392:E392)))</f>
        <v>0</v>
      </c>
      <c r="F393" s="25">
        <f t="shared" si="89"/>
        <v>2382</v>
      </c>
      <c r="G393" s="25">
        <f t="shared" si="89"/>
        <v>2486</v>
      </c>
      <c r="H393" s="25">
        <f t="shared" si="89"/>
        <v>2792</v>
      </c>
      <c r="I393" s="25">
        <f t="shared" si="89"/>
        <v>3147.5</v>
      </c>
      <c r="J393" s="25">
        <f t="shared" si="89"/>
        <v>3395</v>
      </c>
      <c r="K393" s="25">
        <f t="shared" si="89"/>
        <v>3597.5</v>
      </c>
      <c r="L393" s="25">
        <f t="shared" si="89"/>
        <v>3869</v>
      </c>
      <c r="M393" s="25">
        <f t="shared" si="89"/>
        <v>4274</v>
      </c>
    </row>
    <row r="394" spans="1:13" x14ac:dyDescent="0.25">
      <c r="B394" s="25" t="s">
        <v>313</v>
      </c>
      <c r="C394" s="25" t="s">
        <v>313</v>
      </c>
      <c r="D394" s="25">
        <f t="shared" ref="D394:M394" si="90">D390+((D385-D391)*(1-D387))</f>
        <v>0</v>
      </c>
      <c r="E394" s="25">
        <f t="shared" si="90"/>
        <v>0</v>
      </c>
      <c r="F394" s="25">
        <f t="shared" si="90"/>
        <v>128</v>
      </c>
      <c r="G394" s="25">
        <f t="shared" si="90"/>
        <v>128</v>
      </c>
      <c r="H394" s="25">
        <f t="shared" si="90"/>
        <v>248.76</v>
      </c>
      <c r="I394" s="25">
        <f t="shared" si="90"/>
        <v>235.12</v>
      </c>
      <c r="J394" s="25">
        <f t="shared" si="90"/>
        <v>199.72</v>
      </c>
      <c r="K394" s="25">
        <f t="shared" si="90"/>
        <v>191.8</v>
      </c>
      <c r="L394" s="25">
        <f t="shared" si="90"/>
        <v>197.95999999999998</v>
      </c>
      <c r="M394" s="25">
        <f t="shared" si="90"/>
        <v>175</v>
      </c>
    </row>
    <row r="395" spans="1:13" x14ac:dyDescent="0.25">
      <c r="B395" s="25" t="s">
        <v>307</v>
      </c>
      <c r="C395" s="25" t="s">
        <v>307</v>
      </c>
      <c r="D395" s="25">
        <f>IFERROR(D394/D393,0)</f>
        <v>0</v>
      </c>
      <c r="E395" s="25">
        <f t="shared" ref="E395:M395" si="91">IFERROR(E394/E393,0)</f>
        <v>0</v>
      </c>
      <c r="F395" s="25">
        <f t="shared" si="91"/>
        <v>5.3736356003358521E-2</v>
      </c>
      <c r="G395" s="25">
        <f t="shared" si="91"/>
        <v>5.1488334674175379E-2</v>
      </c>
      <c r="H395" s="25">
        <f t="shared" si="91"/>
        <v>8.9097421203438387E-2</v>
      </c>
      <c r="I395" s="25">
        <f t="shared" si="91"/>
        <v>7.4700555996822876E-2</v>
      </c>
      <c r="J395" s="25">
        <f t="shared" si="91"/>
        <v>5.8827687776141384E-2</v>
      </c>
      <c r="K395" s="25">
        <f t="shared" si="91"/>
        <v>5.3314801945795694E-2</v>
      </c>
      <c r="L395" s="25">
        <f t="shared" si="91"/>
        <v>5.1165675885241658E-2</v>
      </c>
      <c r="M395" s="25">
        <f t="shared" si="91"/>
        <v>4.0945250350959292E-2</v>
      </c>
    </row>
    <row r="396" spans="1:13" x14ac:dyDescent="0.25">
      <c r="A396" s="33" t="s">
        <v>335</v>
      </c>
      <c r="B396" s="33" t="s">
        <v>295</v>
      </c>
      <c r="C396" s="33" t="s">
        <v>290</v>
      </c>
      <c r="D396" s="33">
        <v>0</v>
      </c>
      <c r="E396" s="33">
        <v>0</v>
      </c>
      <c r="F396" s="33">
        <v>0</v>
      </c>
      <c r="G396" s="33">
        <v>0</v>
      </c>
      <c r="H396" s="33">
        <v>0</v>
      </c>
      <c r="I396" s="33">
        <v>0</v>
      </c>
      <c r="J396" s="33">
        <v>0</v>
      </c>
      <c r="K396" s="33">
        <v>109.434</v>
      </c>
      <c r="L396" s="33">
        <v>104.084</v>
      </c>
      <c r="M396" s="33">
        <v>158.94300000000001</v>
      </c>
    </row>
    <row r="397" spans="1:13" x14ac:dyDescent="0.25">
      <c r="B397" s="33" t="s">
        <v>296</v>
      </c>
      <c r="C397" s="33" t="s">
        <v>289</v>
      </c>
      <c r="D397" s="33">
        <v>0</v>
      </c>
      <c r="E397" s="33">
        <v>0</v>
      </c>
      <c r="F397" s="33">
        <v>0</v>
      </c>
      <c r="G397" s="33">
        <v>0</v>
      </c>
      <c r="H397" s="33">
        <v>0</v>
      </c>
      <c r="I397" s="33">
        <v>0</v>
      </c>
      <c r="J397" s="33">
        <v>0</v>
      </c>
      <c r="K397" s="33">
        <v>153.28299999999999</v>
      </c>
      <c r="L397" s="33">
        <v>142.75</v>
      </c>
      <c r="M397" s="33">
        <v>187.488</v>
      </c>
    </row>
    <row r="398" spans="1:13" x14ac:dyDescent="0.25">
      <c r="B398" s="33" t="s">
        <v>297</v>
      </c>
      <c r="C398" s="33" t="s">
        <v>285</v>
      </c>
      <c r="D398" s="33">
        <v>0</v>
      </c>
      <c r="E398" s="33">
        <v>0</v>
      </c>
      <c r="F398" s="33">
        <v>0</v>
      </c>
      <c r="G398" s="33">
        <v>0</v>
      </c>
      <c r="H398" s="33">
        <v>0</v>
      </c>
      <c r="I398" s="33">
        <v>0</v>
      </c>
      <c r="J398" s="33">
        <v>0</v>
      </c>
      <c r="K398" s="33">
        <v>180.2</v>
      </c>
      <c r="L398" s="33">
        <v>80</v>
      </c>
      <c r="M398" s="33">
        <v>17.193999999999999</v>
      </c>
    </row>
    <row r="399" spans="1:13" x14ac:dyDescent="0.25">
      <c r="B399" s="33" t="s">
        <v>303</v>
      </c>
      <c r="C399" s="33" t="s">
        <v>284</v>
      </c>
      <c r="D399" s="33">
        <v>0</v>
      </c>
      <c r="E399" s="33">
        <v>0</v>
      </c>
      <c r="F399" s="33">
        <v>0</v>
      </c>
      <c r="G399" s="33">
        <v>0</v>
      </c>
      <c r="H399" s="33">
        <v>0</v>
      </c>
      <c r="I399" s="33">
        <v>0</v>
      </c>
      <c r="J399" s="33">
        <v>0</v>
      </c>
      <c r="K399" s="33">
        <v>49.225999999999999</v>
      </c>
      <c r="L399" s="33">
        <v>41.658999999999999</v>
      </c>
      <c r="M399" s="33">
        <v>33.472000000000001</v>
      </c>
    </row>
    <row r="400" spans="1:13" x14ac:dyDescent="0.25">
      <c r="B400" s="33" t="s">
        <v>278</v>
      </c>
      <c r="C400" s="33" t="s">
        <v>276</v>
      </c>
      <c r="D400" s="33">
        <v>0</v>
      </c>
      <c r="E400" s="33">
        <v>0</v>
      </c>
      <c r="F400" s="33">
        <v>0</v>
      </c>
      <c r="G400" s="33">
        <v>0</v>
      </c>
      <c r="H400" s="33">
        <v>0</v>
      </c>
      <c r="I400" s="33">
        <v>0</v>
      </c>
      <c r="J400" s="33">
        <v>0</v>
      </c>
      <c r="K400" s="33">
        <v>2613.7539999999999</v>
      </c>
      <c r="L400" s="33">
        <v>2508.4070000000002</v>
      </c>
      <c r="M400" s="33">
        <v>2328.9079999999999</v>
      </c>
    </row>
    <row r="401" spans="1:13" x14ac:dyDescent="0.25">
      <c r="B401" s="33" t="s">
        <v>298</v>
      </c>
      <c r="C401" s="33" t="s">
        <v>286</v>
      </c>
      <c r="D401" s="33">
        <v>0</v>
      </c>
      <c r="E401" s="33">
        <v>0</v>
      </c>
      <c r="F401" s="33">
        <v>0</v>
      </c>
      <c r="G401" s="33">
        <v>0</v>
      </c>
      <c r="H401" s="33">
        <v>0</v>
      </c>
      <c r="I401" s="33">
        <v>0</v>
      </c>
      <c r="J401" s="33">
        <v>0</v>
      </c>
      <c r="K401" s="33">
        <v>65</v>
      </c>
      <c r="L401" s="33">
        <v>51.991999999999997</v>
      </c>
      <c r="M401" s="33">
        <v>0</v>
      </c>
    </row>
    <row r="402" spans="1:13" x14ac:dyDescent="0.25">
      <c r="B402" s="33" t="s">
        <v>299</v>
      </c>
      <c r="C402" s="33" t="s">
        <v>274</v>
      </c>
      <c r="D402" s="33">
        <v>0</v>
      </c>
      <c r="E402" s="33">
        <v>0</v>
      </c>
      <c r="F402" s="33">
        <v>0</v>
      </c>
      <c r="G402" s="33">
        <v>0</v>
      </c>
      <c r="H402" s="33">
        <v>0</v>
      </c>
      <c r="I402" s="33">
        <v>0</v>
      </c>
      <c r="J402" s="33">
        <v>0</v>
      </c>
      <c r="K402" s="33">
        <v>49.225999999999999</v>
      </c>
      <c r="L402" s="33">
        <v>41.658999999999999</v>
      </c>
      <c r="M402" s="33">
        <v>33.472000000000001</v>
      </c>
    </row>
    <row r="403" spans="1:13" x14ac:dyDescent="0.25">
      <c r="B403" s="33" t="s">
        <v>304</v>
      </c>
      <c r="C403" s="33" t="s">
        <v>292</v>
      </c>
      <c r="D403" s="33">
        <v>0</v>
      </c>
      <c r="E403" s="33">
        <v>0</v>
      </c>
      <c r="F403" s="33">
        <v>0</v>
      </c>
      <c r="G403" s="33">
        <v>0</v>
      </c>
      <c r="H403" s="33">
        <v>0</v>
      </c>
      <c r="I403" s="33">
        <v>0</v>
      </c>
      <c r="J403" s="33">
        <v>0</v>
      </c>
      <c r="K403" s="33">
        <v>0</v>
      </c>
      <c r="L403" s="33">
        <v>0</v>
      </c>
      <c r="M403" s="33">
        <v>0</v>
      </c>
    </row>
    <row r="404" spans="1:13" x14ac:dyDescent="0.25">
      <c r="B404" s="33" t="s">
        <v>300</v>
      </c>
      <c r="C404" s="33" t="s">
        <v>287</v>
      </c>
      <c r="D404" s="33">
        <v>0</v>
      </c>
      <c r="E404" s="33">
        <v>0</v>
      </c>
      <c r="F404" s="33">
        <v>0</v>
      </c>
      <c r="G404" s="33">
        <v>0</v>
      </c>
      <c r="H404" s="33">
        <v>0</v>
      </c>
      <c r="I404" s="33">
        <v>0</v>
      </c>
      <c r="J404" s="33">
        <v>0</v>
      </c>
      <c r="K404" s="33">
        <v>0.28000000000000003</v>
      </c>
      <c r="L404" s="33">
        <v>0.28000000000000003</v>
      </c>
      <c r="M404" s="33">
        <v>0.28000000000000003</v>
      </c>
    </row>
    <row r="405" spans="1:13" x14ac:dyDescent="0.25">
      <c r="B405" s="33" t="s">
        <v>269</v>
      </c>
      <c r="C405" s="33" t="s">
        <v>275</v>
      </c>
      <c r="D405" s="33">
        <v>0</v>
      </c>
      <c r="E405" s="33">
        <v>0</v>
      </c>
      <c r="F405" s="33">
        <v>0</v>
      </c>
      <c r="G405" s="33">
        <v>0</v>
      </c>
      <c r="H405" s="33">
        <v>0</v>
      </c>
      <c r="I405" s="33">
        <v>0</v>
      </c>
      <c r="J405" s="33">
        <v>0</v>
      </c>
      <c r="K405" s="33">
        <v>364.34800000000001</v>
      </c>
      <c r="L405" s="33">
        <v>249.643</v>
      </c>
      <c r="M405" s="33">
        <v>154.56399999999999</v>
      </c>
    </row>
    <row r="406" spans="1:13" x14ac:dyDescent="0.25">
      <c r="B406" s="33" t="s">
        <v>279</v>
      </c>
      <c r="C406" s="33" t="s">
        <v>280</v>
      </c>
      <c r="D406" s="33">
        <v>0</v>
      </c>
      <c r="E406" s="33">
        <v>0</v>
      </c>
      <c r="F406" s="33">
        <v>0</v>
      </c>
      <c r="G406" s="33">
        <v>0</v>
      </c>
      <c r="H406" s="33">
        <v>0</v>
      </c>
      <c r="I406" s="33">
        <v>0</v>
      </c>
      <c r="J406" s="33">
        <v>0</v>
      </c>
      <c r="K406" s="33">
        <v>0</v>
      </c>
      <c r="L406" s="33">
        <v>0</v>
      </c>
      <c r="M406" s="33">
        <v>0</v>
      </c>
    </row>
    <row r="407" spans="1:13" x14ac:dyDescent="0.25">
      <c r="B407" s="33" t="s">
        <v>305</v>
      </c>
      <c r="C407" s="33" t="s">
        <v>273</v>
      </c>
      <c r="D407" s="33">
        <v>0</v>
      </c>
      <c r="E407" s="33">
        <v>0</v>
      </c>
      <c r="F407" s="33">
        <v>0</v>
      </c>
      <c r="G407" s="33">
        <v>0</v>
      </c>
      <c r="H407" s="33">
        <v>0</v>
      </c>
      <c r="I407" s="33">
        <v>0</v>
      </c>
      <c r="J407" s="33">
        <v>0</v>
      </c>
      <c r="K407" s="33">
        <v>67.798000000000002</v>
      </c>
      <c r="L407" s="33">
        <v>92.545000000000002</v>
      </c>
      <c r="M407" s="33">
        <v>128.12700000000001</v>
      </c>
    </row>
    <row r="408" spans="1:13" x14ac:dyDescent="0.25">
      <c r="B408" s="33" t="s">
        <v>301</v>
      </c>
      <c r="C408" s="33" t="s">
        <v>302</v>
      </c>
      <c r="D408" s="33">
        <v>0</v>
      </c>
      <c r="E408" s="33">
        <v>0</v>
      </c>
      <c r="F408" s="33">
        <v>0</v>
      </c>
      <c r="G408" s="33">
        <v>0</v>
      </c>
      <c r="H408" s="33">
        <v>0</v>
      </c>
      <c r="I408" s="33">
        <v>0</v>
      </c>
      <c r="J408" s="33">
        <v>0</v>
      </c>
      <c r="K408" s="33">
        <v>5.34</v>
      </c>
      <c r="L408" s="33">
        <v>3.86</v>
      </c>
      <c r="M408" s="33">
        <v>1.347</v>
      </c>
    </row>
    <row r="409" spans="1:13" x14ac:dyDescent="0.25">
      <c r="B409" s="25" t="s">
        <v>277</v>
      </c>
      <c r="C409" s="25" t="s">
        <v>277</v>
      </c>
      <c r="D409" s="25">
        <f>D400-D405+D401+D398-D406</f>
        <v>0</v>
      </c>
      <c r="E409" s="25">
        <f t="shared" ref="E409:M409" si="92">E400-E405+E401+E398-E406</f>
        <v>0</v>
      </c>
      <c r="F409" s="25">
        <f t="shared" si="92"/>
        <v>0</v>
      </c>
      <c r="G409" s="25">
        <f t="shared" si="92"/>
        <v>0</v>
      </c>
      <c r="H409" s="25">
        <f t="shared" si="92"/>
        <v>0</v>
      </c>
      <c r="I409" s="25">
        <f t="shared" si="92"/>
        <v>0</v>
      </c>
      <c r="J409" s="25">
        <f t="shared" si="92"/>
        <v>0</v>
      </c>
      <c r="K409" s="25">
        <f t="shared" si="92"/>
        <v>2494.6059999999998</v>
      </c>
      <c r="L409" s="25">
        <f t="shared" si="92"/>
        <v>2390.7560000000003</v>
      </c>
      <c r="M409" s="25">
        <f t="shared" si="92"/>
        <v>2191.538</v>
      </c>
    </row>
    <row r="410" spans="1:13" x14ac:dyDescent="0.25">
      <c r="B410" s="25" t="s">
        <v>312</v>
      </c>
      <c r="C410" s="25" t="s">
        <v>312</v>
      </c>
      <c r="D410" s="25">
        <f>IF(C409=0,D409,IF(D409=0,0,AVERAGE(C409:D409)))</f>
        <v>0</v>
      </c>
      <c r="E410" s="25">
        <f t="shared" ref="E410:M410" si="93">IF(D409=0,E409,IF(E409=0,0,AVERAGE(D409:E409)))</f>
        <v>0</v>
      </c>
      <c r="F410" s="25">
        <f t="shared" si="93"/>
        <v>0</v>
      </c>
      <c r="G410" s="25">
        <f t="shared" si="93"/>
        <v>0</v>
      </c>
      <c r="H410" s="25">
        <f t="shared" si="93"/>
        <v>0</v>
      </c>
      <c r="I410" s="25">
        <f t="shared" si="93"/>
        <v>0</v>
      </c>
      <c r="J410" s="25">
        <f t="shared" si="93"/>
        <v>0</v>
      </c>
      <c r="K410" s="25">
        <f t="shared" si="93"/>
        <v>2494.6059999999998</v>
      </c>
      <c r="L410" s="25">
        <f t="shared" si="93"/>
        <v>2442.681</v>
      </c>
      <c r="M410" s="25">
        <f t="shared" si="93"/>
        <v>2291.1469999999999</v>
      </c>
    </row>
    <row r="411" spans="1:13" x14ac:dyDescent="0.25">
      <c r="B411" s="25" t="s">
        <v>313</v>
      </c>
      <c r="C411" s="25" t="s">
        <v>313</v>
      </c>
      <c r="D411" s="25">
        <f t="shared" ref="D411:M411" si="94">D407+((D402-D408)*(1-D404))</f>
        <v>0</v>
      </c>
      <c r="E411" s="25">
        <f t="shared" si="94"/>
        <v>0</v>
      </c>
      <c r="F411" s="25">
        <f t="shared" si="94"/>
        <v>0</v>
      </c>
      <c r="G411" s="25">
        <f t="shared" si="94"/>
        <v>0</v>
      </c>
      <c r="H411" s="25">
        <f t="shared" si="94"/>
        <v>0</v>
      </c>
      <c r="I411" s="25">
        <f t="shared" si="94"/>
        <v>0</v>
      </c>
      <c r="J411" s="25">
        <f t="shared" si="94"/>
        <v>0</v>
      </c>
      <c r="K411" s="25">
        <f t="shared" si="94"/>
        <v>99.39591999999999</v>
      </c>
      <c r="L411" s="25">
        <f t="shared" si="94"/>
        <v>119.76027999999999</v>
      </c>
      <c r="M411" s="25">
        <f t="shared" si="94"/>
        <v>151.25700000000001</v>
      </c>
    </row>
    <row r="412" spans="1:13" x14ac:dyDescent="0.25">
      <c r="B412" s="25" t="s">
        <v>307</v>
      </c>
      <c r="C412" s="25" t="s">
        <v>307</v>
      </c>
      <c r="D412" s="25">
        <f>IFERROR(D411/D410,0)</f>
        <v>0</v>
      </c>
      <c r="E412" s="25">
        <f t="shared" ref="E412:M412" si="95">IFERROR(E411/E410,0)</f>
        <v>0</v>
      </c>
      <c r="F412" s="25">
        <f t="shared" si="95"/>
        <v>0</v>
      </c>
      <c r="G412" s="25">
        <f t="shared" si="95"/>
        <v>0</v>
      </c>
      <c r="H412" s="25">
        <f t="shared" si="95"/>
        <v>0</v>
      </c>
      <c r="I412" s="25">
        <f t="shared" si="95"/>
        <v>0</v>
      </c>
      <c r="J412" s="25">
        <f t="shared" si="95"/>
        <v>0</v>
      </c>
      <c r="K412" s="25">
        <f t="shared" si="95"/>
        <v>3.9844336139654921E-2</v>
      </c>
      <c r="L412" s="25">
        <f t="shared" si="95"/>
        <v>4.9028211215463663E-2</v>
      </c>
      <c r="M412" s="25">
        <f t="shared" si="95"/>
        <v>6.6018025032876557E-2</v>
      </c>
    </row>
    <row r="413" spans="1:13" x14ac:dyDescent="0.25">
      <c r="A413" s="33" t="s">
        <v>336</v>
      </c>
      <c r="B413" s="33" t="s">
        <v>295</v>
      </c>
      <c r="C413" s="33" t="s">
        <v>290</v>
      </c>
      <c r="D413" s="33">
        <v>-249.18299999999999</v>
      </c>
      <c r="E413" s="33">
        <v>-49.6</v>
      </c>
      <c r="F413" s="33">
        <v>23.3</v>
      </c>
      <c r="G413" s="33">
        <v>58.6</v>
      </c>
      <c r="H413" s="33">
        <v>122.7</v>
      </c>
      <c r="I413" s="33">
        <v>130.9</v>
      </c>
      <c r="J413" s="33">
        <v>131.1</v>
      </c>
      <c r="K413" s="33">
        <v>145.5</v>
      </c>
      <c r="L413" s="33">
        <v>166.5</v>
      </c>
      <c r="M413" s="33">
        <v>278.2</v>
      </c>
    </row>
    <row r="414" spans="1:13" x14ac:dyDescent="0.25">
      <c r="B414" s="33" t="s">
        <v>296</v>
      </c>
      <c r="C414" s="33" t="s">
        <v>289</v>
      </c>
      <c r="D414" s="33">
        <v>0</v>
      </c>
      <c r="E414" s="33">
        <v>0</v>
      </c>
      <c r="F414" s="33">
        <v>0</v>
      </c>
      <c r="G414" s="33">
        <v>0</v>
      </c>
      <c r="H414" s="33">
        <v>0</v>
      </c>
      <c r="I414" s="33">
        <v>0</v>
      </c>
      <c r="J414" s="33">
        <v>0</v>
      </c>
      <c r="K414" s="33">
        <v>0</v>
      </c>
      <c r="L414" s="33">
        <v>0</v>
      </c>
      <c r="M414" s="33">
        <v>0</v>
      </c>
    </row>
    <row r="415" spans="1:13" x14ac:dyDescent="0.25">
      <c r="B415" s="33" t="s">
        <v>297</v>
      </c>
      <c r="C415" s="33" t="s">
        <v>285</v>
      </c>
      <c r="D415" s="33">
        <v>0</v>
      </c>
      <c r="E415" s="33">
        <v>0</v>
      </c>
      <c r="F415" s="33">
        <v>0</v>
      </c>
      <c r="G415" s="33">
        <v>0</v>
      </c>
      <c r="H415" s="33">
        <v>0</v>
      </c>
      <c r="I415" s="33">
        <v>0</v>
      </c>
      <c r="J415" s="33">
        <v>0</v>
      </c>
      <c r="K415" s="33">
        <v>0</v>
      </c>
      <c r="L415" s="33">
        <v>0</v>
      </c>
      <c r="M415" s="33">
        <v>0</v>
      </c>
    </row>
    <row r="416" spans="1:13" x14ac:dyDescent="0.25">
      <c r="B416" s="33" t="s">
        <v>303</v>
      </c>
      <c r="C416" s="33" t="s">
        <v>284</v>
      </c>
      <c r="D416" s="33">
        <v>0</v>
      </c>
      <c r="E416" s="33">
        <v>0</v>
      </c>
      <c r="F416" s="33">
        <v>0</v>
      </c>
      <c r="G416" s="33">
        <v>0</v>
      </c>
      <c r="H416" s="33">
        <v>0</v>
      </c>
      <c r="I416" s="33">
        <v>0</v>
      </c>
      <c r="J416" s="33">
        <v>0</v>
      </c>
      <c r="K416" s="33">
        <v>0</v>
      </c>
      <c r="L416" s="33">
        <v>0</v>
      </c>
      <c r="M416" s="33">
        <v>0</v>
      </c>
    </row>
    <row r="417" spans="1:13" x14ac:dyDescent="0.25">
      <c r="B417" s="33" t="s">
        <v>278</v>
      </c>
      <c r="C417" s="33" t="s">
        <v>276</v>
      </c>
      <c r="D417" s="33">
        <v>1408.3779999999999</v>
      </c>
      <c r="E417" s="33">
        <v>1299.3</v>
      </c>
      <c r="F417" s="33">
        <v>1283.9000000000001</v>
      </c>
      <c r="G417" s="33">
        <v>1350.4</v>
      </c>
      <c r="H417" s="33">
        <v>1658.5</v>
      </c>
      <c r="I417" s="33">
        <v>1747.5</v>
      </c>
      <c r="J417" s="33">
        <v>1753.2</v>
      </c>
      <c r="K417" s="33">
        <v>1738.6</v>
      </c>
      <c r="L417" s="33">
        <v>2079.1999999999998</v>
      </c>
      <c r="M417" s="33">
        <v>2561.6999999999998</v>
      </c>
    </row>
    <row r="418" spans="1:13" x14ac:dyDescent="0.25">
      <c r="B418" s="33" t="s">
        <v>298</v>
      </c>
      <c r="C418" s="33" t="s">
        <v>286</v>
      </c>
      <c r="D418" s="33">
        <v>0</v>
      </c>
      <c r="E418" s="33">
        <v>0</v>
      </c>
      <c r="F418" s="33">
        <v>0</v>
      </c>
      <c r="G418" s="33">
        <v>0</v>
      </c>
      <c r="H418" s="33">
        <v>0</v>
      </c>
      <c r="I418" s="33">
        <v>0</v>
      </c>
      <c r="J418" s="33">
        <v>0</v>
      </c>
      <c r="K418" s="33">
        <v>0</v>
      </c>
      <c r="L418" s="33">
        <v>0</v>
      </c>
      <c r="M418" s="33">
        <v>0</v>
      </c>
    </row>
    <row r="419" spans="1:13" x14ac:dyDescent="0.25">
      <c r="B419" s="33" t="s">
        <v>299</v>
      </c>
      <c r="C419" s="33" t="s">
        <v>274</v>
      </c>
      <c r="D419" s="33">
        <v>25.956</v>
      </c>
      <c r="E419" s="33">
        <v>21.1</v>
      </c>
      <c r="F419" s="33">
        <v>22.5</v>
      </c>
      <c r="G419" s="33">
        <v>21</v>
      </c>
      <c r="H419" s="33">
        <v>28.2</v>
      </c>
      <c r="I419" s="33">
        <v>33.4</v>
      </c>
      <c r="J419" s="33">
        <v>31.6</v>
      </c>
      <c r="K419" s="33">
        <v>11.2</v>
      </c>
      <c r="L419" s="33">
        <v>3.5</v>
      </c>
      <c r="M419" s="33">
        <v>2.5</v>
      </c>
    </row>
    <row r="420" spans="1:13" x14ac:dyDescent="0.25">
      <c r="B420" s="33" t="s">
        <v>304</v>
      </c>
      <c r="C420" s="33" t="s">
        <v>292</v>
      </c>
      <c r="D420" s="33">
        <v>0</v>
      </c>
      <c r="E420" s="33">
        <v>0</v>
      </c>
      <c r="F420" s="33">
        <v>0</v>
      </c>
      <c r="G420" s="33">
        <v>0</v>
      </c>
      <c r="H420" s="33">
        <v>0</v>
      </c>
      <c r="I420" s="33">
        <v>0</v>
      </c>
      <c r="J420" s="33">
        <v>0</v>
      </c>
      <c r="K420" s="33">
        <v>0</v>
      </c>
      <c r="L420" s="33">
        <v>0</v>
      </c>
      <c r="M420" s="33">
        <v>0</v>
      </c>
    </row>
    <row r="421" spans="1:13" x14ac:dyDescent="0.25">
      <c r="B421" s="33" t="s">
        <v>300</v>
      </c>
      <c r="C421" s="33" t="s">
        <v>287</v>
      </c>
      <c r="D421" s="33">
        <v>0.3</v>
      </c>
      <c r="E421" s="33">
        <v>0.3</v>
      </c>
      <c r="F421" s="33">
        <v>0.28000000000000003</v>
      </c>
      <c r="G421" s="33">
        <v>0.28000000000000003</v>
      </c>
      <c r="H421" s="33">
        <v>0.28000000000000003</v>
      </c>
      <c r="I421" s="33">
        <v>0.28000000000000003</v>
      </c>
      <c r="J421" s="33">
        <v>0.28000000000000003</v>
      </c>
      <c r="K421" s="33">
        <v>0.28000000000000003</v>
      </c>
      <c r="L421" s="33">
        <v>0.28000000000000003</v>
      </c>
      <c r="M421" s="33">
        <v>0.28000000000000003</v>
      </c>
    </row>
    <row r="422" spans="1:13" x14ac:dyDescent="0.25">
      <c r="B422" s="33" t="s">
        <v>269</v>
      </c>
      <c r="C422" s="33" t="s">
        <v>275</v>
      </c>
      <c r="D422" s="33">
        <v>8.1639999999999997</v>
      </c>
      <c r="E422" s="33">
        <v>13.3</v>
      </c>
      <c r="F422" s="33">
        <v>21</v>
      </c>
      <c r="G422" s="33">
        <v>15.7</v>
      </c>
      <c r="H422" s="33">
        <v>13.8</v>
      </c>
      <c r="I422" s="33">
        <v>17.8</v>
      </c>
      <c r="J422" s="33">
        <v>22</v>
      </c>
      <c r="K422" s="33">
        <v>33.200000000000003</v>
      </c>
      <c r="L422" s="33">
        <v>72.5</v>
      </c>
      <c r="M422" s="33">
        <v>36.1</v>
      </c>
    </row>
    <row r="423" spans="1:13" x14ac:dyDescent="0.25">
      <c r="B423" s="33" t="s">
        <v>279</v>
      </c>
      <c r="C423" s="33" t="s">
        <v>280</v>
      </c>
      <c r="D423" s="33">
        <v>0</v>
      </c>
      <c r="E423" s="33">
        <v>0</v>
      </c>
      <c r="F423" s="33">
        <v>0</v>
      </c>
      <c r="G423" s="33">
        <v>0</v>
      </c>
      <c r="H423" s="33">
        <v>0</v>
      </c>
      <c r="I423" s="33">
        <v>0</v>
      </c>
      <c r="J423" s="33">
        <v>0</v>
      </c>
      <c r="K423" s="33">
        <v>0</v>
      </c>
      <c r="L423" s="33">
        <v>0</v>
      </c>
      <c r="M423" s="33">
        <v>0</v>
      </c>
    </row>
    <row r="424" spans="1:13" x14ac:dyDescent="0.25">
      <c r="B424" s="33" t="s">
        <v>305</v>
      </c>
      <c r="C424" s="33" t="s">
        <v>273</v>
      </c>
      <c r="D424" s="33">
        <v>-192.84299999999999</v>
      </c>
      <c r="E424" s="33">
        <v>-43</v>
      </c>
      <c r="F424" s="33">
        <v>10.4</v>
      </c>
      <c r="G424" s="33">
        <v>45.1</v>
      </c>
      <c r="H424" s="33">
        <v>157.5</v>
      </c>
      <c r="I424" s="33">
        <v>117.2</v>
      </c>
      <c r="J424" s="33">
        <v>122.4</v>
      </c>
      <c r="K424" s="33">
        <v>138.19999999999999</v>
      </c>
      <c r="L424" s="33">
        <v>162.1</v>
      </c>
      <c r="M424" s="33">
        <v>254.9</v>
      </c>
    </row>
    <row r="425" spans="1:13" x14ac:dyDescent="0.25">
      <c r="B425" s="33" t="s">
        <v>301</v>
      </c>
      <c r="C425" s="33" t="s">
        <v>302</v>
      </c>
      <c r="D425" s="33">
        <v>0</v>
      </c>
      <c r="E425" s="33">
        <v>0</v>
      </c>
      <c r="F425" s="33">
        <v>0</v>
      </c>
      <c r="G425" s="33">
        <v>0</v>
      </c>
      <c r="H425" s="33">
        <v>0</v>
      </c>
      <c r="I425" s="33">
        <v>0</v>
      </c>
      <c r="J425" s="33">
        <v>0</v>
      </c>
      <c r="K425" s="33">
        <v>0</v>
      </c>
      <c r="L425" s="33">
        <v>0</v>
      </c>
      <c r="M425" s="33">
        <v>0</v>
      </c>
    </row>
    <row r="426" spans="1:13" x14ac:dyDescent="0.25">
      <c r="B426" s="25" t="s">
        <v>277</v>
      </c>
      <c r="C426" s="25" t="s">
        <v>277</v>
      </c>
      <c r="D426" s="25">
        <f>D417-D422+D418+D415-D423</f>
        <v>1400.2139999999999</v>
      </c>
      <c r="E426" s="25">
        <f t="shared" ref="E426:M426" si="96">E417-E422+E418+E415-E423</f>
        <v>1286</v>
      </c>
      <c r="F426" s="25">
        <f t="shared" si="96"/>
        <v>1262.9000000000001</v>
      </c>
      <c r="G426" s="25">
        <f t="shared" si="96"/>
        <v>1334.7</v>
      </c>
      <c r="H426" s="25">
        <f t="shared" si="96"/>
        <v>1644.7</v>
      </c>
      <c r="I426" s="25">
        <f t="shared" si="96"/>
        <v>1729.7</v>
      </c>
      <c r="J426" s="25">
        <f t="shared" si="96"/>
        <v>1731.2</v>
      </c>
      <c r="K426" s="25">
        <f t="shared" si="96"/>
        <v>1705.3999999999999</v>
      </c>
      <c r="L426" s="25">
        <f t="shared" si="96"/>
        <v>2006.6999999999998</v>
      </c>
      <c r="M426" s="25">
        <f t="shared" si="96"/>
        <v>2525.6</v>
      </c>
    </row>
    <row r="427" spans="1:13" x14ac:dyDescent="0.25">
      <c r="B427" s="25" t="s">
        <v>312</v>
      </c>
      <c r="C427" s="25" t="s">
        <v>312</v>
      </c>
      <c r="D427" s="25">
        <f>IF(C426=0,D426,IF(D426=0,0,AVERAGE(C426:D426)))</f>
        <v>1400.2139999999999</v>
      </c>
      <c r="E427" s="25">
        <f t="shared" ref="E427:M427" si="97">IF(D426=0,E426,IF(E426=0,0,AVERAGE(D426:E426)))</f>
        <v>1343.107</v>
      </c>
      <c r="F427" s="25">
        <f t="shared" si="97"/>
        <v>1274.45</v>
      </c>
      <c r="G427" s="25">
        <f t="shared" si="97"/>
        <v>1298.8000000000002</v>
      </c>
      <c r="H427" s="25">
        <f t="shared" si="97"/>
        <v>1489.7</v>
      </c>
      <c r="I427" s="25">
        <f t="shared" si="97"/>
        <v>1687.2</v>
      </c>
      <c r="J427" s="25">
        <f t="shared" si="97"/>
        <v>1730.45</v>
      </c>
      <c r="K427" s="25">
        <f t="shared" si="97"/>
        <v>1718.3</v>
      </c>
      <c r="L427" s="25">
        <f t="shared" si="97"/>
        <v>1856.0499999999997</v>
      </c>
      <c r="M427" s="25">
        <f t="shared" si="97"/>
        <v>2266.1499999999996</v>
      </c>
    </row>
    <row r="428" spans="1:13" x14ac:dyDescent="0.25">
      <c r="B428" s="25" t="s">
        <v>313</v>
      </c>
      <c r="C428" s="25" t="s">
        <v>313</v>
      </c>
      <c r="D428" s="25">
        <f t="shared" ref="D428:M428" si="98">D424+((D419-D425)*(1-D421))</f>
        <v>-174.6738</v>
      </c>
      <c r="E428" s="25">
        <f t="shared" si="98"/>
        <v>-28.23</v>
      </c>
      <c r="F428" s="25">
        <f t="shared" si="98"/>
        <v>26.6</v>
      </c>
      <c r="G428" s="25">
        <f t="shared" si="98"/>
        <v>60.22</v>
      </c>
      <c r="H428" s="25">
        <f t="shared" si="98"/>
        <v>177.804</v>
      </c>
      <c r="I428" s="25">
        <f t="shared" si="98"/>
        <v>141.24799999999999</v>
      </c>
      <c r="J428" s="25">
        <f t="shared" si="98"/>
        <v>145.15200000000002</v>
      </c>
      <c r="K428" s="25">
        <f t="shared" si="98"/>
        <v>146.26399999999998</v>
      </c>
      <c r="L428" s="25">
        <f t="shared" si="98"/>
        <v>164.62</v>
      </c>
      <c r="M428" s="25">
        <f t="shared" si="98"/>
        <v>256.7</v>
      </c>
    </row>
    <row r="429" spans="1:13" x14ac:dyDescent="0.25">
      <c r="B429" s="25" t="s">
        <v>307</v>
      </c>
      <c r="C429" s="25" t="s">
        <v>307</v>
      </c>
      <c r="D429" s="25">
        <f>IFERROR(D428/D427,0)</f>
        <v>-0.12474793138763075</v>
      </c>
      <c r="E429" s="25">
        <f t="shared" ref="E429:M429" si="99">IFERROR(E428/E427,0)</f>
        <v>-2.1018429656014005E-2</v>
      </c>
      <c r="F429" s="25">
        <f t="shared" si="99"/>
        <v>2.0871748597434188E-2</v>
      </c>
      <c r="G429" s="25">
        <f t="shared" si="99"/>
        <v>4.6365876193409296E-2</v>
      </c>
      <c r="H429" s="25">
        <f t="shared" si="99"/>
        <v>0.11935557494797611</v>
      </c>
      <c r="I429" s="25">
        <f t="shared" si="99"/>
        <v>8.3717401612138448E-2</v>
      </c>
      <c r="J429" s="25">
        <f t="shared" si="99"/>
        <v>8.3881071397613347E-2</v>
      </c>
      <c r="K429" s="25">
        <f t="shared" si="99"/>
        <v>8.5121340860152467E-2</v>
      </c>
      <c r="L429" s="25">
        <f t="shared" si="99"/>
        <v>8.8693731311117713E-2</v>
      </c>
      <c r="M429" s="25">
        <f t="shared" si="99"/>
        <v>0.11327582022372748</v>
      </c>
    </row>
    <row r="430" spans="1:13" x14ac:dyDescent="0.25">
      <c r="A430" s="33" t="s">
        <v>337</v>
      </c>
      <c r="B430" s="33" t="s">
        <v>295</v>
      </c>
      <c r="C430" s="33" t="s">
        <v>290</v>
      </c>
      <c r="D430" s="33">
        <v>-200.76499999999999</v>
      </c>
      <c r="E430" s="33">
        <v>2.1999999999999999E-2</v>
      </c>
      <c r="F430" s="33">
        <v>-18.277999999999999</v>
      </c>
      <c r="G430" s="33">
        <v>108.907</v>
      </c>
      <c r="H430" s="33">
        <v>117.629</v>
      </c>
      <c r="I430" s="33">
        <v>90.594999999999999</v>
      </c>
      <c r="J430" s="33">
        <v>124.404</v>
      </c>
      <c r="K430" s="33">
        <v>271.74400000000003</v>
      </c>
      <c r="L430" s="33">
        <v>171.66</v>
      </c>
      <c r="M430" s="33">
        <v>147.97900000000001</v>
      </c>
    </row>
    <row r="431" spans="1:13" x14ac:dyDescent="0.25">
      <c r="B431" s="33" t="s">
        <v>296</v>
      </c>
      <c r="C431" s="33" t="s">
        <v>289</v>
      </c>
      <c r="D431" s="33">
        <v>0</v>
      </c>
      <c r="E431" s="33">
        <v>0</v>
      </c>
      <c r="F431" s="33">
        <v>0</v>
      </c>
      <c r="G431" s="33">
        <v>0</v>
      </c>
      <c r="H431" s="33">
        <v>0</v>
      </c>
      <c r="I431" s="33">
        <v>0</v>
      </c>
      <c r="J431" s="33">
        <v>0</v>
      </c>
      <c r="K431" s="33">
        <v>0</v>
      </c>
      <c r="L431" s="33">
        <v>0</v>
      </c>
      <c r="M431" s="33">
        <v>0</v>
      </c>
    </row>
    <row r="432" spans="1:13" x14ac:dyDescent="0.25">
      <c r="B432" s="33" t="s">
        <v>297</v>
      </c>
      <c r="C432" s="33" t="s">
        <v>285</v>
      </c>
      <c r="D432" s="33">
        <v>0</v>
      </c>
      <c r="E432" s="33">
        <v>0</v>
      </c>
      <c r="F432" s="33">
        <v>0</v>
      </c>
      <c r="G432" s="33">
        <v>0</v>
      </c>
      <c r="H432" s="33">
        <v>0</v>
      </c>
      <c r="I432" s="33">
        <v>0</v>
      </c>
      <c r="J432" s="33">
        <v>0</v>
      </c>
      <c r="K432" s="33">
        <v>0</v>
      </c>
      <c r="L432" s="33">
        <v>0</v>
      </c>
      <c r="M432" s="33">
        <v>0</v>
      </c>
    </row>
    <row r="433" spans="1:13" x14ac:dyDescent="0.25">
      <c r="B433" s="33" t="s">
        <v>303</v>
      </c>
      <c r="C433" s="33" t="s">
        <v>284</v>
      </c>
      <c r="D433" s="33">
        <v>51.658000000000001</v>
      </c>
      <c r="E433" s="33">
        <v>51.2</v>
      </c>
      <c r="F433" s="33">
        <v>54.042000000000002</v>
      </c>
      <c r="G433" s="33">
        <v>52.898000000000003</v>
      </c>
      <c r="H433" s="33">
        <v>52.017000000000003</v>
      </c>
      <c r="I433" s="33">
        <v>56.966000000000001</v>
      </c>
      <c r="J433" s="33">
        <v>52.64</v>
      </c>
      <c r="K433" s="33">
        <v>33.482999999999997</v>
      </c>
      <c r="L433" s="33">
        <v>43.235999999999997</v>
      </c>
      <c r="M433" s="33">
        <v>42.645000000000003</v>
      </c>
    </row>
    <row r="434" spans="1:13" x14ac:dyDescent="0.25">
      <c r="B434" s="33" t="s">
        <v>278</v>
      </c>
      <c r="C434" s="33" t="s">
        <v>276</v>
      </c>
      <c r="D434" s="33">
        <v>1916.6569999999999</v>
      </c>
      <c r="E434" s="33">
        <v>1984.8219999999999</v>
      </c>
      <c r="F434" s="33">
        <v>2112.5549999999998</v>
      </c>
      <c r="G434" s="33">
        <v>2159.7040000000002</v>
      </c>
      <c r="H434" s="33">
        <v>2126.489</v>
      </c>
      <c r="I434" s="33">
        <v>2235.8339999999998</v>
      </c>
      <c r="J434" s="33">
        <v>2295.567</v>
      </c>
      <c r="K434" s="33">
        <v>2698.4360000000001</v>
      </c>
      <c r="L434" s="33">
        <v>2999.8739999999998</v>
      </c>
      <c r="M434" s="33">
        <v>3085.4580000000001</v>
      </c>
    </row>
    <row r="435" spans="1:13" x14ac:dyDescent="0.25">
      <c r="B435" s="33" t="s">
        <v>298</v>
      </c>
      <c r="C435" s="33" t="s">
        <v>286</v>
      </c>
      <c r="D435" s="33">
        <v>0</v>
      </c>
      <c r="E435" s="33">
        <v>0</v>
      </c>
      <c r="F435" s="33">
        <v>0</v>
      </c>
      <c r="G435" s="33">
        <v>0</v>
      </c>
      <c r="H435" s="33">
        <v>0</v>
      </c>
      <c r="I435" s="33">
        <v>0</v>
      </c>
      <c r="J435" s="33">
        <v>0</v>
      </c>
      <c r="K435" s="33">
        <v>0</v>
      </c>
      <c r="L435" s="33">
        <v>0</v>
      </c>
      <c r="M435" s="33">
        <v>0</v>
      </c>
    </row>
    <row r="436" spans="1:13" x14ac:dyDescent="0.25">
      <c r="B436" s="33" t="s">
        <v>299</v>
      </c>
      <c r="C436" s="33" t="s">
        <v>274</v>
      </c>
      <c r="D436" s="33">
        <v>53.165999999999997</v>
      </c>
      <c r="E436" s="33">
        <v>50.993000000000002</v>
      </c>
      <c r="F436" s="33">
        <v>53.994</v>
      </c>
      <c r="G436" s="33">
        <v>52.881999999999998</v>
      </c>
      <c r="H436" s="33">
        <v>51.307000000000002</v>
      </c>
      <c r="I436" s="33">
        <v>56.185000000000002</v>
      </c>
      <c r="J436" s="33">
        <v>52.64</v>
      </c>
      <c r="K436" s="33">
        <v>33.482999999999997</v>
      </c>
      <c r="L436" s="33">
        <v>43.235999999999997</v>
      </c>
      <c r="M436" s="33">
        <v>42.645000000000003</v>
      </c>
    </row>
    <row r="437" spans="1:13" x14ac:dyDescent="0.25">
      <c r="B437" s="33" t="s">
        <v>304</v>
      </c>
      <c r="C437" s="33" t="s">
        <v>292</v>
      </c>
      <c r="D437" s="33">
        <v>0</v>
      </c>
      <c r="E437" s="33">
        <v>0</v>
      </c>
      <c r="F437" s="33">
        <v>0</v>
      </c>
      <c r="G437" s="33">
        <v>0</v>
      </c>
      <c r="H437" s="33">
        <v>0</v>
      </c>
      <c r="I437" s="33">
        <v>0</v>
      </c>
      <c r="J437" s="33">
        <v>0</v>
      </c>
      <c r="K437" s="33">
        <v>0</v>
      </c>
      <c r="L437" s="33">
        <v>0</v>
      </c>
      <c r="M437" s="33">
        <v>0</v>
      </c>
    </row>
    <row r="438" spans="1:13" x14ac:dyDescent="0.25">
      <c r="B438" s="33" t="s">
        <v>300</v>
      </c>
      <c r="C438" s="33" t="s">
        <v>287</v>
      </c>
      <c r="D438" s="33">
        <v>0.3</v>
      </c>
      <c r="E438" s="33">
        <v>0.3</v>
      </c>
      <c r="F438" s="33">
        <v>0.28000000000000003</v>
      </c>
      <c r="G438" s="33">
        <v>0.28000000000000003</v>
      </c>
      <c r="H438" s="33">
        <v>0.28000000000000003</v>
      </c>
      <c r="I438" s="33">
        <v>0.28000000000000003</v>
      </c>
      <c r="J438" s="33">
        <v>0.28000000000000003</v>
      </c>
      <c r="K438" s="33">
        <v>0.28000000000000003</v>
      </c>
      <c r="L438" s="33">
        <v>0.28000000000000003</v>
      </c>
      <c r="M438" s="33">
        <v>0.28000000000000003</v>
      </c>
    </row>
    <row r="439" spans="1:13" x14ac:dyDescent="0.25">
      <c r="B439" s="33" t="s">
        <v>269</v>
      </c>
      <c r="C439" s="33" t="s">
        <v>275</v>
      </c>
      <c r="D439" s="33">
        <v>24.952999999999999</v>
      </c>
      <c r="E439" s="33">
        <v>177.38399999999999</v>
      </c>
      <c r="F439" s="33">
        <v>133.87899999999999</v>
      </c>
      <c r="G439" s="33">
        <v>129.874</v>
      </c>
      <c r="H439" s="33">
        <v>64.956999999999994</v>
      </c>
      <c r="I439" s="33">
        <v>154.66200000000001</v>
      </c>
      <c r="J439" s="33">
        <v>37.305</v>
      </c>
      <c r="K439" s="33">
        <v>50.408000000000001</v>
      </c>
      <c r="L439" s="33">
        <v>52.825000000000003</v>
      </c>
      <c r="M439" s="33">
        <v>67.346999999999994</v>
      </c>
    </row>
    <row r="440" spans="1:13" x14ac:dyDescent="0.25">
      <c r="B440" s="33" t="s">
        <v>279</v>
      </c>
      <c r="C440" s="33" t="s">
        <v>280</v>
      </c>
      <c r="D440" s="33">
        <v>0</v>
      </c>
      <c r="E440" s="33">
        <v>0</v>
      </c>
      <c r="F440" s="33">
        <v>0</v>
      </c>
      <c r="G440" s="33">
        <v>0</v>
      </c>
      <c r="H440" s="33">
        <v>0</v>
      </c>
      <c r="I440" s="33">
        <v>0</v>
      </c>
      <c r="J440" s="33">
        <v>0</v>
      </c>
      <c r="K440" s="33">
        <v>0</v>
      </c>
      <c r="L440" s="33">
        <v>0</v>
      </c>
      <c r="M440" s="33">
        <v>0</v>
      </c>
    </row>
    <row r="441" spans="1:13" x14ac:dyDescent="0.25">
      <c r="B441" s="33" t="s">
        <v>305</v>
      </c>
      <c r="C441" s="33" t="s">
        <v>273</v>
      </c>
      <c r="D441" s="33">
        <v>-168.93299999999999</v>
      </c>
      <c r="E441" s="33">
        <v>-8.5269999999999992</v>
      </c>
      <c r="F441" s="33">
        <v>-26.405999999999999</v>
      </c>
      <c r="G441" s="33">
        <v>89.21</v>
      </c>
      <c r="H441" s="33">
        <v>109.813</v>
      </c>
      <c r="I441" s="33">
        <v>101.3</v>
      </c>
      <c r="J441" s="33">
        <v>115.19</v>
      </c>
      <c r="K441" s="33">
        <v>250.78100000000001</v>
      </c>
      <c r="L441" s="33">
        <v>142.99700000000001</v>
      </c>
      <c r="M441" s="33">
        <v>120.102</v>
      </c>
    </row>
    <row r="442" spans="1:13" x14ac:dyDescent="0.25">
      <c r="B442" s="33" t="s">
        <v>301</v>
      </c>
      <c r="C442" s="33" t="s">
        <v>302</v>
      </c>
      <c r="D442" s="33">
        <v>0</v>
      </c>
      <c r="E442" s="33">
        <v>0</v>
      </c>
      <c r="F442" s="33">
        <v>0</v>
      </c>
      <c r="G442" s="33">
        <v>0</v>
      </c>
      <c r="H442" s="33">
        <v>0</v>
      </c>
      <c r="I442" s="33">
        <v>0</v>
      </c>
      <c r="J442" s="33">
        <v>0</v>
      </c>
      <c r="K442" s="33">
        <v>0</v>
      </c>
      <c r="L442" s="33">
        <v>0</v>
      </c>
      <c r="M442" s="33">
        <v>0</v>
      </c>
    </row>
    <row r="443" spans="1:13" x14ac:dyDescent="0.25">
      <c r="B443" s="25" t="s">
        <v>277</v>
      </c>
      <c r="C443" s="25" t="s">
        <v>277</v>
      </c>
      <c r="D443" s="25">
        <f>D434-D439+D435+D432-D440</f>
        <v>1891.704</v>
      </c>
      <c r="E443" s="25">
        <f t="shared" ref="E443:M443" si="100">E434-E439+E435+E432-E440</f>
        <v>1807.4379999999999</v>
      </c>
      <c r="F443" s="25">
        <f t="shared" si="100"/>
        <v>1978.6759999999999</v>
      </c>
      <c r="G443" s="25">
        <f t="shared" si="100"/>
        <v>2029.8300000000002</v>
      </c>
      <c r="H443" s="25">
        <f t="shared" si="100"/>
        <v>2061.5320000000002</v>
      </c>
      <c r="I443" s="25">
        <f t="shared" si="100"/>
        <v>2081.172</v>
      </c>
      <c r="J443" s="25">
        <f t="shared" si="100"/>
        <v>2258.2620000000002</v>
      </c>
      <c r="K443" s="25">
        <f t="shared" si="100"/>
        <v>2648.0280000000002</v>
      </c>
      <c r="L443" s="25">
        <f t="shared" si="100"/>
        <v>2947.049</v>
      </c>
      <c r="M443" s="25">
        <f t="shared" si="100"/>
        <v>3018.1109999999999</v>
      </c>
    </row>
    <row r="444" spans="1:13" x14ac:dyDescent="0.25">
      <c r="B444" s="25" t="s">
        <v>312</v>
      </c>
      <c r="C444" s="25" t="s">
        <v>312</v>
      </c>
      <c r="D444" s="25">
        <f>IF(C443=0,D443,IF(D443=0,0,AVERAGE(C443:D443)))</f>
        <v>1891.704</v>
      </c>
      <c r="E444" s="25">
        <f t="shared" ref="E444:M444" si="101">IF(D443=0,E443,IF(E443=0,0,AVERAGE(D443:E443)))</f>
        <v>1849.5709999999999</v>
      </c>
      <c r="F444" s="25">
        <f t="shared" si="101"/>
        <v>1893.0569999999998</v>
      </c>
      <c r="G444" s="25">
        <f t="shared" si="101"/>
        <v>2004.2530000000002</v>
      </c>
      <c r="H444" s="25">
        <f t="shared" si="101"/>
        <v>2045.681</v>
      </c>
      <c r="I444" s="25">
        <f t="shared" si="101"/>
        <v>2071.3519999999999</v>
      </c>
      <c r="J444" s="25">
        <f t="shared" si="101"/>
        <v>2169.7170000000001</v>
      </c>
      <c r="K444" s="25">
        <f t="shared" si="101"/>
        <v>2453.1450000000004</v>
      </c>
      <c r="L444" s="25">
        <f t="shared" si="101"/>
        <v>2797.5385000000001</v>
      </c>
      <c r="M444" s="25">
        <f t="shared" si="101"/>
        <v>2982.58</v>
      </c>
    </row>
    <row r="445" spans="1:13" x14ac:dyDescent="0.25">
      <c r="B445" s="25" t="s">
        <v>313</v>
      </c>
      <c r="C445" s="25" t="s">
        <v>313</v>
      </c>
      <c r="D445" s="25">
        <f t="shared" ref="D445:M445" si="102">D441+((D436-D442)*(1-D438))</f>
        <v>-131.71680000000001</v>
      </c>
      <c r="E445" s="25">
        <f t="shared" si="102"/>
        <v>27.168099999999995</v>
      </c>
      <c r="F445" s="25">
        <f t="shared" si="102"/>
        <v>12.469679999999997</v>
      </c>
      <c r="G445" s="25">
        <f t="shared" si="102"/>
        <v>127.28503999999998</v>
      </c>
      <c r="H445" s="25">
        <f t="shared" si="102"/>
        <v>146.75404</v>
      </c>
      <c r="I445" s="25">
        <f t="shared" si="102"/>
        <v>141.75319999999999</v>
      </c>
      <c r="J445" s="25">
        <f t="shared" si="102"/>
        <v>153.0908</v>
      </c>
      <c r="K445" s="25">
        <f t="shared" si="102"/>
        <v>274.88875999999999</v>
      </c>
      <c r="L445" s="25">
        <f t="shared" si="102"/>
        <v>174.12692000000001</v>
      </c>
      <c r="M445" s="25">
        <f t="shared" si="102"/>
        <v>150.8064</v>
      </c>
    </row>
    <row r="446" spans="1:13" x14ac:dyDescent="0.25">
      <c r="B446" s="25" t="s">
        <v>307</v>
      </c>
      <c r="C446" s="25" t="s">
        <v>307</v>
      </c>
      <c r="D446" s="25">
        <f>IFERROR(D445/D444,0)</f>
        <v>-6.9628652262721871E-2</v>
      </c>
      <c r="E446" s="25">
        <f t="shared" ref="E446:M446" si="103">IFERROR(E445/E444,0)</f>
        <v>1.4688865688313667E-2</v>
      </c>
      <c r="F446" s="25">
        <f t="shared" si="103"/>
        <v>6.5870599775917993E-3</v>
      </c>
      <c r="G446" s="25">
        <f t="shared" si="103"/>
        <v>6.3507471362148377E-2</v>
      </c>
      <c r="H446" s="25">
        <f t="shared" si="103"/>
        <v>7.173847730902326E-2</v>
      </c>
      <c r="I446" s="25">
        <f t="shared" si="103"/>
        <v>6.8435109049548318E-2</v>
      </c>
      <c r="J446" s="25">
        <f t="shared" si="103"/>
        <v>7.0557957558520304E-2</v>
      </c>
      <c r="K446" s="25">
        <f t="shared" si="103"/>
        <v>0.11205565101125288</v>
      </c>
      <c r="L446" s="25">
        <f t="shared" si="103"/>
        <v>6.2242903895692592E-2</v>
      </c>
      <c r="M446" s="25">
        <f t="shared" si="103"/>
        <v>5.0562398996841659E-2</v>
      </c>
    </row>
    <row r="447" spans="1:13" x14ac:dyDescent="0.25">
      <c r="A447" s="33" t="s">
        <v>338</v>
      </c>
      <c r="B447" s="33" t="s">
        <v>295</v>
      </c>
      <c r="C447" s="33" t="s">
        <v>290</v>
      </c>
      <c r="D447" s="33">
        <v>0</v>
      </c>
      <c r="E447" s="33">
        <v>0</v>
      </c>
      <c r="F447" s="33">
        <v>-4.3019999999999996</v>
      </c>
      <c r="G447" s="33">
        <v>4.2359999999999998</v>
      </c>
      <c r="H447" s="33">
        <v>16.026</v>
      </c>
      <c r="I447" s="33">
        <v>27.094999999999999</v>
      </c>
      <c r="J447" s="33">
        <v>15.132</v>
      </c>
      <c r="K447" s="33">
        <v>48.393999999999998</v>
      </c>
      <c r="L447" s="33">
        <v>55.38</v>
      </c>
      <c r="M447" s="33">
        <v>103.81</v>
      </c>
    </row>
    <row r="448" spans="1:13" x14ac:dyDescent="0.25">
      <c r="B448" s="33" t="s">
        <v>296</v>
      </c>
      <c r="C448" s="33" t="s">
        <v>289</v>
      </c>
      <c r="D448" s="33">
        <v>0</v>
      </c>
      <c r="E448" s="33">
        <v>0</v>
      </c>
      <c r="F448" s="33">
        <v>3.5000000000000003E-2</v>
      </c>
      <c r="G448" s="33">
        <v>13.401</v>
      </c>
      <c r="H448" s="33">
        <v>28.279</v>
      </c>
      <c r="I448" s="33">
        <v>32.503999999999998</v>
      </c>
      <c r="J448" s="33">
        <v>26.722999999999999</v>
      </c>
      <c r="K448" s="33">
        <v>62.203000000000003</v>
      </c>
      <c r="L448" s="33">
        <v>68.153000000000006</v>
      </c>
      <c r="M448" s="33">
        <v>112.65900000000001</v>
      </c>
    </row>
    <row r="449" spans="1:13" x14ac:dyDescent="0.25">
      <c r="B449" s="33" t="s">
        <v>297</v>
      </c>
      <c r="C449" s="33" t="s">
        <v>285</v>
      </c>
      <c r="D449" s="33">
        <v>0</v>
      </c>
      <c r="E449" s="33">
        <v>0</v>
      </c>
      <c r="F449" s="33">
        <v>21.3</v>
      </c>
      <c r="G449" s="33">
        <v>21</v>
      </c>
      <c r="H449" s="33">
        <v>0</v>
      </c>
      <c r="I449" s="33">
        <v>63.113</v>
      </c>
      <c r="J449" s="33">
        <v>85.646000000000001</v>
      </c>
      <c r="K449" s="33">
        <v>46.545999999999999</v>
      </c>
      <c r="L449" s="33">
        <v>72.447999999999993</v>
      </c>
      <c r="M449" s="33">
        <v>49.320999999999998</v>
      </c>
    </row>
    <row r="450" spans="1:13" x14ac:dyDescent="0.25">
      <c r="B450" s="33" t="s">
        <v>303</v>
      </c>
      <c r="C450" s="33" t="s">
        <v>284</v>
      </c>
      <c r="D450" s="33">
        <v>0</v>
      </c>
      <c r="E450" s="33">
        <v>0</v>
      </c>
      <c r="F450" s="33">
        <v>4.4180000000000001</v>
      </c>
      <c r="G450" s="33">
        <v>10.625999999999999</v>
      </c>
      <c r="H450" s="33">
        <v>13.525</v>
      </c>
      <c r="I450" s="33">
        <v>6.516</v>
      </c>
      <c r="J450" s="33">
        <v>9.1609999999999996</v>
      </c>
      <c r="K450" s="33">
        <v>14.484999999999999</v>
      </c>
      <c r="L450" s="33">
        <v>11.429</v>
      </c>
      <c r="M450" s="33">
        <v>8.9689999999999994</v>
      </c>
    </row>
    <row r="451" spans="1:13" x14ac:dyDescent="0.25">
      <c r="B451" s="33" t="s">
        <v>278</v>
      </c>
      <c r="C451" s="33" t="s">
        <v>276</v>
      </c>
      <c r="D451" s="33">
        <v>0</v>
      </c>
      <c r="E451" s="33">
        <v>0</v>
      </c>
      <c r="F451" s="33">
        <v>245.26400000000001</v>
      </c>
      <c r="G451" s="33">
        <v>277.25799999999998</v>
      </c>
      <c r="H451" s="33">
        <v>346.06700000000001</v>
      </c>
      <c r="I451" s="33">
        <v>476.88600000000002</v>
      </c>
      <c r="J451" s="33">
        <v>579.78200000000004</v>
      </c>
      <c r="K451" s="33">
        <v>590.45600000000002</v>
      </c>
      <c r="L451" s="33">
        <v>731.18499999999995</v>
      </c>
      <c r="M451" s="33">
        <v>793.68100000000004</v>
      </c>
    </row>
    <row r="452" spans="1:13" x14ac:dyDescent="0.25">
      <c r="B452" s="33" t="s">
        <v>298</v>
      </c>
      <c r="C452" s="33" t="s">
        <v>286</v>
      </c>
      <c r="D452" s="33">
        <v>0</v>
      </c>
      <c r="E452" s="33">
        <v>0</v>
      </c>
      <c r="F452" s="33">
        <v>0</v>
      </c>
      <c r="G452" s="33">
        <v>0</v>
      </c>
      <c r="H452" s="33">
        <v>0</v>
      </c>
      <c r="I452" s="33">
        <v>0</v>
      </c>
      <c r="J452" s="33">
        <v>0</v>
      </c>
      <c r="K452" s="33">
        <v>0</v>
      </c>
      <c r="L452" s="33">
        <v>0</v>
      </c>
      <c r="M452" s="33">
        <v>0</v>
      </c>
    </row>
    <row r="453" spans="1:13" x14ac:dyDescent="0.25">
      <c r="B453" s="33" t="s">
        <v>299</v>
      </c>
      <c r="C453" s="33" t="s">
        <v>274</v>
      </c>
      <c r="D453" s="33">
        <v>0</v>
      </c>
      <c r="E453" s="33">
        <v>0</v>
      </c>
      <c r="F453" s="33">
        <v>5.069</v>
      </c>
      <c r="G453" s="33">
        <v>10.625999999999999</v>
      </c>
      <c r="H453" s="33">
        <v>12.811</v>
      </c>
      <c r="I453" s="33">
        <v>6.516</v>
      </c>
      <c r="J453" s="33">
        <v>9.1609999999999996</v>
      </c>
      <c r="K453" s="33">
        <v>14.484999999999999</v>
      </c>
      <c r="L453" s="33">
        <v>11.429</v>
      </c>
      <c r="M453" s="33">
        <v>8.9689999999999994</v>
      </c>
    </row>
    <row r="454" spans="1:13" x14ac:dyDescent="0.25">
      <c r="B454" s="33" t="s">
        <v>304</v>
      </c>
      <c r="C454" s="33" t="s">
        <v>292</v>
      </c>
      <c r="D454" s="33">
        <v>0</v>
      </c>
      <c r="E454" s="33">
        <v>0</v>
      </c>
      <c r="F454" s="33">
        <v>0</v>
      </c>
      <c r="G454" s="33">
        <v>0</v>
      </c>
      <c r="H454" s="33">
        <v>0</v>
      </c>
      <c r="I454" s="33">
        <v>0</v>
      </c>
      <c r="J454" s="33">
        <v>0</v>
      </c>
      <c r="K454" s="33">
        <v>0</v>
      </c>
      <c r="L454" s="33">
        <v>0</v>
      </c>
      <c r="M454" s="33">
        <v>0</v>
      </c>
    </row>
    <row r="455" spans="1:13" x14ac:dyDescent="0.25">
      <c r="B455" s="33" t="s">
        <v>300</v>
      </c>
      <c r="C455" s="33" t="s">
        <v>287</v>
      </c>
      <c r="D455" s="33">
        <v>0</v>
      </c>
      <c r="E455" s="33">
        <v>0</v>
      </c>
      <c r="F455" s="33">
        <v>0.28000000000000003</v>
      </c>
      <c r="G455" s="33">
        <v>0.28000000000000003</v>
      </c>
      <c r="H455" s="33">
        <v>0.28000000000000003</v>
      </c>
      <c r="I455" s="33">
        <v>0.28000000000000003</v>
      </c>
      <c r="J455" s="33">
        <v>0.28000000000000003</v>
      </c>
      <c r="K455" s="33">
        <v>0.28000000000000003</v>
      </c>
      <c r="L455" s="33">
        <v>0.28000000000000003</v>
      </c>
      <c r="M455" s="33">
        <v>0.28000000000000003</v>
      </c>
    </row>
    <row r="456" spans="1:13" x14ac:dyDescent="0.25">
      <c r="B456" s="33" t="s">
        <v>269</v>
      </c>
      <c r="C456" s="33" t="s">
        <v>275</v>
      </c>
      <c r="D456" s="33">
        <v>0</v>
      </c>
      <c r="E456" s="33">
        <v>0</v>
      </c>
      <c r="F456" s="33">
        <v>99.852000000000004</v>
      </c>
      <c r="G456" s="33">
        <v>110.163</v>
      </c>
      <c r="H456" s="33">
        <v>141.917</v>
      </c>
      <c r="I456" s="33">
        <v>185.37700000000001</v>
      </c>
      <c r="J456" s="33">
        <v>199.827</v>
      </c>
      <c r="K456" s="33">
        <v>120.583</v>
      </c>
      <c r="L456" s="33">
        <v>232.33</v>
      </c>
      <c r="M456" s="33">
        <v>236.69399999999999</v>
      </c>
    </row>
    <row r="457" spans="1:13" x14ac:dyDescent="0.25">
      <c r="B457" s="33" t="s">
        <v>279</v>
      </c>
      <c r="C457" s="33" t="s">
        <v>280</v>
      </c>
      <c r="D457" s="33">
        <v>0</v>
      </c>
      <c r="E457" s="33">
        <v>0</v>
      </c>
      <c r="F457" s="33">
        <v>0</v>
      </c>
      <c r="G457" s="33">
        <v>0</v>
      </c>
      <c r="H457" s="33">
        <v>0</v>
      </c>
      <c r="I457" s="33">
        <v>0</v>
      </c>
      <c r="J457" s="33">
        <v>0</v>
      </c>
      <c r="K457" s="33">
        <v>0</v>
      </c>
      <c r="L457" s="33">
        <v>3.6429999999999998</v>
      </c>
      <c r="M457" s="33">
        <v>3.6429999999999998</v>
      </c>
    </row>
    <row r="458" spans="1:13" x14ac:dyDescent="0.25">
      <c r="B458" s="33" t="s">
        <v>305</v>
      </c>
      <c r="C458" s="33" t="s">
        <v>273</v>
      </c>
      <c r="D458" s="33">
        <v>0</v>
      </c>
      <c r="E458" s="33">
        <v>0</v>
      </c>
      <c r="F458" s="33">
        <v>-3.085</v>
      </c>
      <c r="G458" s="33">
        <v>4.3840000000000003</v>
      </c>
      <c r="H458" s="33">
        <v>11.528</v>
      </c>
      <c r="I458" s="33">
        <v>19.603000000000002</v>
      </c>
      <c r="J458" s="33">
        <v>10.552</v>
      </c>
      <c r="K458" s="33">
        <v>34.383000000000003</v>
      </c>
      <c r="L458" s="33">
        <v>39.53</v>
      </c>
      <c r="M458" s="33">
        <v>74.552999999999997</v>
      </c>
    </row>
    <row r="459" spans="1:13" x14ac:dyDescent="0.25">
      <c r="B459" s="33" t="s">
        <v>301</v>
      </c>
      <c r="C459" s="33" t="s">
        <v>302</v>
      </c>
      <c r="D459" s="33">
        <v>0</v>
      </c>
      <c r="E459" s="33">
        <v>0</v>
      </c>
      <c r="F459" s="33">
        <v>8.1000000000000003E-2</v>
      </c>
      <c r="G459" s="33">
        <v>5.2999999999999999E-2</v>
      </c>
      <c r="H459" s="33">
        <v>0.10299999999999999</v>
      </c>
      <c r="I459" s="33">
        <v>0.13</v>
      </c>
      <c r="J459" s="33">
        <v>0.30499999999999999</v>
      </c>
      <c r="K459" s="33">
        <v>1.7999999999999999E-2</v>
      </c>
      <c r="L459" s="33">
        <v>1.7999999999999999E-2</v>
      </c>
      <c r="M459" s="33">
        <v>1.0229999999999999</v>
      </c>
    </row>
    <row r="460" spans="1:13" x14ac:dyDescent="0.25">
      <c r="B460" s="25" t="s">
        <v>277</v>
      </c>
      <c r="C460" s="25" t="s">
        <v>277</v>
      </c>
      <c r="D460" s="25">
        <f>D451-D456+D452+D449-D457</f>
        <v>0</v>
      </c>
      <c r="E460" s="25">
        <f t="shared" ref="E460:M460" si="104">E451-E456+E452+E449-E457</f>
        <v>0</v>
      </c>
      <c r="F460" s="25">
        <f t="shared" si="104"/>
        <v>166.71200000000002</v>
      </c>
      <c r="G460" s="25">
        <f t="shared" si="104"/>
        <v>188.09499999999997</v>
      </c>
      <c r="H460" s="25">
        <f t="shared" si="104"/>
        <v>204.15</v>
      </c>
      <c r="I460" s="25">
        <f t="shared" si="104"/>
        <v>354.62200000000001</v>
      </c>
      <c r="J460" s="25">
        <f t="shared" si="104"/>
        <v>465.60100000000006</v>
      </c>
      <c r="K460" s="25">
        <f t="shared" si="104"/>
        <v>516.4190000000001</v>
      </c>
      <c r="L460" s="25">
        <f t="shared" si="104"/>
        <v>567.65999999999985</v>
      </c>
      <c r="M460" s="25">
        <f t="shared" si="104"/>
        <v>602.66500000000008</v>
      </c>
    </row>
    <row r="461" spans="1:13" x14ac:dyDescent="0.25">
      <c r="B461" s="25" t="s">
        <v>312</v>
      </c>
      <c r="C461" s="25" t="s">
        <v>312</v>
      </c>
      <c r="D461" s="25">
        <f>IF(C460=0,D460,IF(D460=0,0,AVERAGE(C460:D460)))</f>
        <v>0</v>
      </c>
      <c r="E461" s="25">
        <f t="shared" ref="E461:M461" si="105">IF(D460=0,E460,IF(E460=0,0,AVERAGE(D460:E460)))</f>
        <v>0</v>
      </c>
      <c r="F461" s="25">
        <f t="shared" si="105"/>
        <v>166.71200000000002</v>
      </c>
      <c r="G461" s="25">
        <f t="shared" si="105"/>
        <v>177.40350000000001</v>
      </c>
      <c r="H461" s="25">
        <f t="shared" si="105"/>
        <v>196.1225</v>
      </c>
      <c r="I461" s="25">
        <f t="shared" si="105"/>
        <v>279.38600000000002</v>
      </c>
      <c r="J461" s="25">
        <f t="shared" si="105"/>
        <v>410.11150000000004</v>
      </c>
      <c r="K461" s="25">
        <f t="shared" si="105"/>
        <v>491.0100000000001</v>
      </c>
      <c r="L461" s="25">
        <f t="shared" si="105"/>
        <v>542.03949999999998</v>
      </c>
      <c r="M461" s="25">
        <f t="shared" si="105"/>
        <v>585.16249999999991</v>
      </c>
    </row>
    <row r="462" spans="1:13" x14ac:dyDescent="0.25">
      <c r="B462" s="25" t="s">
        <v>313</v>
      </c>
      <c r="C462" s="25" t="s">
        <v>313</v>
      </c>
      <c r="D462" s="25">
        <f t="shared" ref="D462:M462" si="106">D458+((D453-D459)*(1-D455))</f>
        <v>0</v>
      </c>
      <c r="E462" s="25">
        <f t="shared" si="106"/>
        <v>0</v>
      </c>
      <c r="F462" s="25">
        <f t="shared" si="106"/>
        <v>0.50635999999999948</v>
      </c>
      <c r="G462" s="25">
        <f t="shared" si="106"/>
        <v>11.996559999999999</v>
      </c>
      <c r="H462" s="25">
        <f t="shared" si="106"/>
        <v>20.677759999999999</v>
      </c>
      <c r="I462" s="25">
        <f t="shared" si="106"/>
        <v>24.200920000000004</v>
      </c>
      <c r="J462" s="25">
        <f t="shared" si="106"/>
        <v>16.928319999999999</v>
      </c>
      <c r="K462" s="25">
        <f t="shared" si="106"/>
        <v>44.799239999999998</v>
      </c>
      <c r="L462" s="25">
        <f t="shared" si="106"/>
        <v>47.745919999999998</v>
      </c>
      <c r="M462" s="25">
        <f t="shared" si="106"/>
        <v>80.274119999999996</v>
      </c>
    </row>
    <row r="463" spans="1:13" x14ac:dyDescent="0.25">
      <c r="B463" s="25" t="s">
        <v>307</v>
      </c>
      <c r="C463" s="25" t="s">
        <v>307</v>
      </c>
      <c r="D463" s="25">
        <f>IFERROR(D462/D461,0)</f>
        <v>0</v>
      </c>
      <c r="E463" s="25">
        <f t="shared" ref="E463:M463" si="107">IFERROR(E462/E461,0)</f>
        <v>0</v>
      </c>
      <c r="F463" s="25">
        <f t="shared" si="107"/>
        <v>3.0373338451941036E-3</v>
      </c>
      <c r="G463" s="25">
        <f t="shared" si="107"/>
        <v>6.7623017584207745E-2</v>
      </c>
      <c r="H463" s="25">
        <f t="shared" si="107"/>
        <v>0.10543287996022893</v>
      </c>
      <c r="I463" s="25">
        <f t="shared" si="107"/>
        <v>8.6621806389726053E-2</v>
      </c>
      <c r="J463" s="25">
        <f t="shared" si="107"/>
        <v>4.1277359937480412E-2</v>
      </c>
      <c r="K463" s="25">
        <f t="shared" si="107"/>
        <v>9.1238956436732424E-2</v>
      </c>
      <c r="L463" s="25">
        <f t="shared" si="107"/>
        <v>8.8085683792417338E-2</v>
      </c>
      <c r="M463" s="25">
        <f t="shared" si="107"/>
        <v>0.13718261166769916</v>
      </c>
    </row>
    <row r="464" spans="1:13" x14ac:dyDescent="0.25">
      <c r="A464" s="33" t="s">
        <v>339</v>
      </c>
      <c r="B464" s="33" t="s">
        <v>295</v>
      </c>
      <c r="C464" s="33" t="s">
        <v>290</v>
      </c>
      <c r="D464" s="33">
        <v>45.877000000000002</v>
      </c>
      <c r="E464" s="33">
        <v>39.524999999999999</v>
      </c>
      <c r="F464" s="33">
        <v>39.850999999999999</v>
      </c>
      <c r="G464" s="33">
        <v>49.305</v>
      </c>
      <c r="H464" s="33">
        <v>53.722000000000001</v>
      </c>
      <c r="I464" s="33">
        <v>58.017000000000003</v>
      </c>
      <c r="J464" s="33">
        <v>60.2</v>
      </c>
      <c r="K464" s="33">
        <v>68.620999999999995</v>
      </c>
      <c r="L464" s="33">
        <v>81.781999999999996</v>
      </c>
      <c r="M464" s="33">
        <v>84.665999999999997</v>
      </c>
    </row>
    <row r="465" spans="2:13" x14ac:dyDescent="0.25">
      <c r="B465" s="33" t="s">
        <v>296</v>
      </c>
      <c r="C465" s="33" t="s">
        <v>289</v>
      </c>
      <c r="D465" s="33">
        <v>60.936</v>
      </c>
      <c r="E465" s="33">
        <v>53.52</v>
      </c>
      <c r="F465" s="33">
        <v>56.671999999999997</v>
      </c>
      <c r="G465" s="33">
        <v>61.777999999999999</v>
      </c>
      <c r="H465" s="33">
        <v>64.515000000000001</v>
      </c>
      <c r="I465" s="33">
        <v>70.594999999999999</v>
      </c>
      <c r="J465" s="33">
        <v>72.150999999999996</v>
      </c>
      <c r="K465" s="33">
        <v>79.665000000000006</v>
      </c>
      <c r="L465" s="33">
        <v>91.37</v>
      </c>
      <c r="M465" s="33">
        <v>94.334999999999994</v>
      </c>
    </row>
    <row r="466" spans="2:13" x14ac:dyDescent="0.25">
      <c r="B466" s="33" t="s">
        <v>297</v>
      </c>
      <c r="C466" s="33" t="s">
        <v>285</v>
      </c>
      <c r="D466" s="33">
        <v>0</v>
      </c>
      <c r="E466" s="33">
        <v>0</v>
      </c>
      <c r="F466" s="33">
        <v>0</v>
      </c>
      <c r="G466" s="33">
        <v>0</v>
      </c>
      <c r="H466" s="33">
        <v>0</v>
      </c>
      <c r="I466" s="33">
        <v>0</v>
      </c>
      <c r="J466" s="33">
        <v>0</v>
      </c>
      <c r="K466" s="33">
        <v>0</v>
      </c>
      <c r="L466" s="33">
        <v>0</v>
      </c>
      <c r="M466" s="33">
        <v>0</v>
      </c>
    </row>
    <row r="467" spans="2:13" x14ac:dyDescent="0.25">
      <c r="B467" s="33" t="s">
        <v>303</v>
      </c>
      <c r="C467" s="33" t="s">
        <v>284</v>
      </c>
      <c r="D467" s="33">
        <v>15.73</v>
      </c>
      <c r="E467" s="33">
        <v>14.756</v>
      </c>
      <c r="F467" s="33">
        <v>15.749000000000001</v>
      </c>
      <c r="G467" s="33">
        <v>14.256</v>
      </c>
      <c r="H467" s="33">
        <v>13.239000000000001</v>
      </c>
      <c r="I467" s="33">
        <v>11.768000000000001</v>
      </c>
      <c r="J467" s="33">
        <v>12.022</v>
      </c>
      <c r="K467" s="33">
        <v>11.055</v>
      </c>
      <c r="L467" s="33">
        <v>9.57</v>
      </c>
      <c r="M467" s="33">
        <v>9.6660000000000004</v>
      </c>
    </row>
    <row r="468" spans="2:13" x14ac:dyDescent="0.25">
      <c r="B468" s="33" t="s">
        <v>278</v>
      </c>
      <c r="C468" s="33" t="s">
        <v>276</v>
      </c>
      <c r="D468" s="33">
        <v>393.745</v>
      </c>
      <c r="E468" s="33">
        <v>382.50799999999998</v>
      </c>
      <c r="F468" s="33">
        <v>399.18700000000001</v>
      </c>
      <c r="G468" s="33">
        <v>437.53500000000003</v>
      </c>
      <c r="H468" s="33">
        <v>433.26499999999999</v>
      </c>
      <c r="I468" s="33">
        <v>453.88499999999999</v>
      </c>
      <c r="J468" s="33">
        <v>493.20699999999999</v>
      </c>
      <c r="K468" s="33">
        <v>508.89299999999997</v>
      </c>
      <c r="L468" s="33">
        <v>539.89300000000003</v>
      </c>
      <c r="M468" s="33">
        <v>560.68799999999999</v>
      </c>
    </row>
    <row r="469" spans="2:13" x14ac:dyDescent="0.25">
      <c r="B469" s="33" t="s">
        <v>298</v>
      </c>
      <c r="C469" s="33" t="s">
        <v>286</v>
      </c>
      <c r="D469" s="33">
        <v>0.26200000000000001</v>
      </c>
      <c r="E469" s="33">
        <v>0.189</v>
      </c>
      <c r="F469" s="33">
        <v>2.5999999999999999E-2</v>
      </c>
      <c r="G469" s="33">
        <v>2.5999999999999999E-2</v>
      </c>
      <c r="H469" s="33">
        <v>0.114</v>
      </c>
      <c r="I469" s="33">
        <v>7.0000000000000007E-2</v>
      </c>
      <c r="J469" s="33">
        <v>3.2000000000000001E-2</v>
      </c>
      <c r="K469" s="33">
        <v>7.9000000000000001E-2</v>
      </c>
      <c r="L469" s="33">
        <v>0.14699999999999999</v>
      </c>
      <c r="M469" s="33">
        <v>0.126</v>
      </c>
    </row>
    <row r="470" spans="2:13" x14ac:dyDescent="0.25">
      <c r="B470" s="33" t="s">
        <v>299</v>
      </c>
      <c r="C470" s="33" t="s">
        <v>274</v>
      </c>
      <c r="D470" s="33">
        <v>15.048</v>
      </c>
      <c r="E470" s="33">
        <v>14.756</v>
      </c>
      <c r="F470" s="33">
        <v>15.702</v>
      </c>
      <c r="G470" s="33">
        <v>14.236000000000001</v>
      </c>
      <c r="H470" s="33">
        <v>13.169</v>
      </c>
      <c r="I470" s="33">
        <v>11.74</v>
      </c>
      <c r="J470" s="33">
        <v>11.324999999999999</v>
      </c>
      <c r="K470" s="33">
        <v>10.32</v>
      </c>
      <c r="L470" s="33">
        <v>9.6359999999999992</v>
      </c>
      <c r="M470" s="33">
        <v>9.7319999999999993</v>
      </c>
    </row>
    <row r="471" spans="2:13" x14ac:dyDescent="0.25">
      <c r="B471" s="33" t="s">
        <v>304</v>
      </c>
      <c r="C471" s="33" t="s">
        <v>292</v>
      </c>
      <c r="D471" s="33">
        <v>0</v>
      </c>
      <c r="E471" s="33">
        <v>0</v>
      </c>
      <c r="F471" s="33">
        <v>0</v>
      </c>
      <c r="G471" s="33">
        <v>0</v>
      </c>
      <c r="H471" s="33">
        <v>0</v>
      </c>
      <c r="I471" s="33">
        <v>0</v>
      </c>
      <c r="J471" s="33">
        <v>0</v>
      </c>
      <c r="K471" s="33">
        <v>0</v>
      </c>
      <c r="L471" s="33">
        <v>0</v>
      </c>
      <c r="M471" s="33">
        <v>0</v>
      </c>
    </row>
    <row r="472" spans="2:13" x14ac:dyDescent="0.25">
      <c r="B472" s="33" t="s">
        <v>300</v>
      </c>
      <c r="C472" s="33" t="s">
        <v>287</v>
      </c>
      <c r="D472" s="33">
        <v>0.3</v>
      </c>
      <c r="E472" s="33">
        <v>0.3</v>
      </c>
      <c r="F472" s="33">
        <v>0.28000000000000003</v>
      </c>
      <c r="G472" s="33">
        <v>0.28000000000000003</v>
      </c>
      <c r="H472" s="33">
        <v>0.28000000000000003</v>
      </c>
      <c r="I472" s="33">
        <v>0.28000000000000003</v>
      </c>
      <c r="J472" s="33">
        <v>0.28000000000000003</v>
      </c>
      <c r="K472" s="33">
        <v>0.28000000000000003</v>
      </c>
      <c r="L472" s="33">
        <v>0.28000000000000003</v>
      </c>
      <c r="M472" s="33">
        <v>0.28000000000000003</v>
      </c>
    </row>
    <row r="473" spans="2:13" x14ac:dyDescent="0.25">
      <c r="B473" s="33" t="s">
        <v>269</v>
      </c>
      <c r="C473" s="33" t="s">
        <v>275</v>
      </c>
      <c r="D473" s="33">
        <v>56.881</v>
      </c>
      <c r="E473" s="33">
        <v>53.978000000000002</v>
      </c>
      <c r="F473" s="33">
        <v>57.875</v>
      </c>
      <c r="G473" s="33">
        <v>59.936999999999998</v>
      </c>
      <c r="H473" s="33">
        <v>63.393999999999998</v>
      </c>
      <c r="I473" s="33">
        <v>74.510000000000005</v>
      </c>
      <c r="J473" s="33">
        <v>81.587000000000003</v>
      </c>
      <c r="K473" s="33">
        <v>79.188000000000002</v>
      </c>
      <c r="L473" s="33">
        <v>87.727000000000004</v>
      </c>
      <c r="M473" s="33">
        <v>89.563000000000002</v>
      </c>
    </row>
    <row r="474" spans="2:13" x14ac:dyDescent="0.25">
      <c r="B474" s="33" t="s">
        <v>279</v>
      </c>
      <c r="C474" s="33" t="s">
        <v>280</v>
      </c>
      <c r="D474" s="33">
        <v>132.352</v>
      </c>
      <c r="E474" s="33">
        <v>131.852</v>
      </c>
      <c r="F474" s="33">
        <v>138.03399999999999</v>
      </c>
      <c r="G474" s="33">
        <v>148.21600000000001</v>
      </c>
      <c r="H474" s="33">
        <v>147.98099999999999</v>
      </c>
      <c r="I474" s="33">
        <v>152.714</v>
      </c>
      <c r="J474" s="33">
        <v>165.56299999999999</v>
      </c>
      <c r="K474" s="33">
        <v>193.03700000000001</v>
      </c>
      <c r="L474" s="33">
        <v>197.28700000000001</v>
      </c>
      <c r="M474" s="33">
        <v>208.179</v>
      </c>
    </row>
    <row r="475" spans="2:13" x14ac:dyDescent="0.25">
      <c r="B475" s="33" t="s">
        <v>305</v>
      </c>
      <c r="C475" s="33" t="s">
        <v>273</v>
      </c>
      <c r="D475" s="33">
        <v>34.593000000000004</v>
      </c>
      <c r="E475" s="33">
        <v>23.164000000000001</v>
      </c>
      <c r="F475" s="33">
        <v>29.899000000000001</v>
      </c>
      <c r="G475" s="33">
        <v>37.005000000000003</v>
      </c>
      <c r="H475" s="33">
        <v>40.347000000000001</v>
      </c>
      <c r="I475" s="33">
        <v>41.701999999999998</v>
      </c>
      <c r="J475" s="33">
        <v>43.84</v>
      </c>
      <c r="K475" s="33">
        <v>49.774000000000001</v>
      </c>
      <c r="L475" s="33">
        <v>60.856000000000002</v>
      </c>
      <c r="M475" s="33">
        <v>62.161000000000001</v>
      </c>
    </row>
    <row r="476" spans="2:13" x14ac:dyDescent="0.25">
      <c r="B476" s="33" t="s">
        <v>301</v>
      </c>
      <c r="C476" s="33" t="s">
        <v>302</v>
      </c>
      <c r="D476" s="33">
        <v>0.63600000000000001</v>
      </c>
      <c r="E476" s="33">
        <v>0.28599999999999998</v>
      </c>
      <c r="F476" s="33">
        <v>0.23799999999999999</v>
      </c>
      <c r="G476" s="33">
        <v>0.28100000000000003</v>
      </c>
      <c r="H476" s="33">
        <v>0.22500000000000001</v>
      </c>
      <c r="I476" s="33">
        <v>9.6000000000000002E-2</v>
      </c>
      <c r="J476" s="33">
        <v>0.14299999999999999</v>
      </c>
      <c r="K476" s="33">
        <v>0.17</v>
      </c>
      <c r="L476" s="33">
        <v>0.443</v>
      </c>
      <c r="M476" s="33">
        <v>0.18</v>
      </c>
    </row>
    <row r="477" spans="2:13" x14ac:dyDescent="0.25">
      <c r="B477" s="25" t="s">
        <v>277</v>
      </c>
      <c r="C477" s="25" t="s">
        <v>277</v>
      </c>
      <c r="D477" s="25">
        <f>D468-D473+D469+D466-D474</f>
        <v>204.77400000000003</v>
      </c>
      <c r="E477" s="25">
        <f t="shared" ref="E477:M477" si="108">E468-E473+E469+E466-E474</f>
        <v>196.86699999999999</v>
      </c>
      <c r="F477" s="25">
        <f t="shared" si="108"/>
        <v>203.30400000000003</v>
      </c>
      <c r="G477" s="25">
        <f t="shared" si="108"/>
        <v>229.40800000000002</v>
      </c>
      <c r="H477" s="25">
        <f t="shared" si="108"/>
        <v>222.00399999999996</v>
      </c>
      <c r="I477" s="25">
        <f t="shared" si="108"/>
        <v>226.73099999999999</v>
      </c>
      <c r="J477" s="25">
        <f t="shared" si="108"/>
        <v>246.089</v>
      </c>
      <c r="K477" s="25">
        <f t="shared" si="108"/>
        <v>236.74699999999999</v>
      </c>
      <c r="L477" s="25">
        <f t="shared" si="108"/>
        <v>255.02600000000004</v>
      </c>
      <c r="M477" s="25">
        <f t="shared" si="108"/>
        <v>263.072</v>
      </c>
    </row>
    <row r="478" spans="2:13" x14ac:dyDescent="0.25">
      <c r="B478" s="25" t="s">
        <v>312</v>
      </c>
      <c r="C478" s="25" t="s">
        <v>312</v>
      </c>
      <c r="D478" s="25">
        <f>IF(C477=0,D477,IF(D477=0,0,AVERAGE(C477:D477)))</f>
        <v>204.77400000000003</v>
      </c>
      <c r="E478" s="25">
        <f t="shared" ref="E478:M478" si="109">IF(D477=0,E477,IF(E477=0,0,AVERAGE(D477:E477)))</f>
        <v>200.82050000000001</v>
      </c>
      <c r="F478" s="25">
        <f t="shared" si="109"/>
        <v>200.08550000000002</v>
      </c>
      <c r="G478" s="25">
        <f t="shared" si="109"/>
        <v>216.35600000000002</v>
      </c>
      <c r="H478" s="25">
        <f t="shared" si="109"/>
        <v>225.70599999999999</v>
      </c>
      <c r="I478" s="25">
        <f t="shared" si="109"/>
        <v>224.36749999999998</v>
      </c>
      <c r="J478" s="25">
        <f t="shared" si="109"/>
        <v>236.41</v>
      </c>
      <c r="K478" s="25">
        <f t="shared" si="109"/>
        <v>241.41800000000001</v>
      </c>
      <c r="L478" s="25">
        <f t="shared" si="109"/>
        <v>245.88650000000001</v>
      </c>
      <c r="M478" s="25">
        <f t="shared" si="109"/>
        <v>259.04900000000004</v>
      </c>
    </row>
    <row r="479" spans="2:13" x14ac:dyDescent="0.25">
      <c r="B479" s="25" t="s">
        <v>313</v>
      </c>
      <c r="C479" s="25" t="s">
        <v>313</v>
      </c>
      <c r="D479" s="25">
        <f t="shared" ref="D479:M479" si="110">D475+((D470-D476)*(1-D472))</f>
        <v>44.681400000000004</v>
      </c>
      <c r="E479" s="25">
        <f t="shared" si="110"/>
        <v>33.292999999999999</v>
      </c>
      <c r="F479" s="25">
        <f t="shared" si="110"/>
        <v>41.033079999999998</v>
      </c>
      <c r="G479" s="25">
        <f t="shared" si="110"/>
        <v>47.052599999999998</v>
      </c>
      <c r="H479" s="25">
        <f t="shared" si="110"/>
        <v>49.666679999999999</v>
      </c>
      <c r="I479" s="25">
        <f t="shared" si="110"/>
        <v>50.085679999999996</v>
      </c>
      <c r="J479" s="25">
        <f t="shared" si="110"/>
        <v>51.891040000000004</v>
      </c>
      <c r="K479" s="25">
        <f t="shared" si="110"/>
        <v>57.082000000000001</v>
      </c>
      <c r="L479" s="25">
        <f t="shared" si="110"/>
        <v>67.474959999999996</v>
      </c>
      <c r="M479" s="25">
        <f t="shared" si="110"/>
        <v>69.038439999999994</v>
      </c>
    </row>
    <row r="480" spans="2:13" x14ac:dyDescent="0.25">
      <c r="B480" s="25" t="s">
        <v>307</v>
      </c>
      <c r="C480" s="25" t="s">
        <v>307</v>
      </c>
      <c r="D480" s="25">
        <f>IFERROR(D479/D478,0)</f>
        <v>0.21819859943156844</v>
      </c>
      <c r="E480" s="25">
        <f t="shared" ref="E480:M480" si="111">IFERROR(E479/E478,0)</f>
        <v>0.16578486758074995</v>
      </c>
      <c r="F480" s="25">
        <f t="shared" si="111"/>
        <v>0.20507772927073672</v>
      </c>
      <c r="G480" s="25">
        <f t="shared" si="111"/>
        <v>0.21747767568267112</v>
      </c>
      <c r="H480" s="25">
        <f t="shared" si="111"/>
        <v>0.22005033096151633</v>
      </c>
      <c r="I480" s="25">
        <f t="shared" si="111"/>
        <v>0.22323054809631521</v>
      </c>
      <c r="J480" s="25">
        <f t="shared" si="111"/>
        <v>0.2194959604077662</v>
      </c>
      <c r="K480" s="25">
        <f t="shared" si="111"/>
        <v>0.23644467272531461</v>
      </c>
      <c r="L480" s="25">
        <f t="shared" si="111"/>
        <v>0.27441506548753181</v>
      </c>
      <c r="M480" s="25">
        <f t="shared" si="111"/>
        <v>0.26650726310466355</v>
      </c>
    </row>
    <row r="481" spans="1:13" x14ac:dyDescent="0.25">
      <c r="A481" s="33" t="s">
        <v>340</v>
      </c>
      <c r="B481" s="33" t="s">
        <v>295</v>
      </c>
      <c r="C481" s="33" t="s">
        <v>290</v>
      </c>
      <c r="D481" s="33">
        <v>0.122</v>
      </c>
      <c r="E481" s="33">
        <v>4.0469999999999997</v>
      </c>
      <c r="F481" s="33">
        <v>4.3639999999999999</v>
      </c>
      <c r="G481" s="33">
        <v>14.414</v>
      </c>
      <c r="H481" s="33">
        <v>31.754999999999999</v>
      </c>
      <c r="I481" s="33">
        <v>53.994</v>
      </c>
      <c r="J481" s="33">
        <v>82.775000000000006</v>
      </c>
      <c r="K481" s="33">
        <v>145.63800000000001</v>
      </c>
      <c r="L481" s="33">
        <v>240.22800000000001</v>
      </c>
      <c r="M481" s="33">
        <v>216.173</v>
      </c>
    </row>
    <row r="482" spans="1:13" x14ac:dyDescent="0.25">
      <c r="B482" s="33" t="s">
        <v>296</v>
      </c>
      <c r="C482" s="33" t="s">
        <v>289</v>
      </c>
      <c r="D482" s="33">
        <v>6.7850000000000001</v>
      </c>
      <c r="E482" s="33">
        <v>7.3479999999999999</v>
      </c>
      <c r="F482" s="33">
        <v>9.8160000000000007</v>
      </c>
      <c r="G482" s="33">
        <v>19.151</v>
      </c>
      <c r="H482" s="33">
        <v>36.155000000000001</v>
      </c>
      <c r="I482" s="33">
        <v>60.521999999999998</v>
      </c>
      <c r="J482" s="33">
        <v>90.622</v>
      </c>
      <c r="K482" s="33">
        <v>154.441</v>
      </c>
      <c r="L482" s="33">
        <v>251.565</v>
      </c>
      <c r="M482" s="33">
        <v>227.59399999999999</v>
      </c>
    </row>
    <row r="483" spans="1:13" x14ac:dyDescent="0.25">
      <c r="B483" s="33" t="s">
        <v>297</v>
      </c>
      <c r="C483" s="33" t="s">
        <v>285</v>
      </c>
      <c r="D483" s="33">
        <v>0</v>
      </c>
      <c r="E483" s="33">
        <v>0</v>
      </c>
      <c r="F483" s="33">
        <v>0</v>
      </c>
      <c r="G483" s="33">
        <v>0</v>
      </c>
      <c r="H483" s="33">
        <v>0</v>
      </c>
      <c r="I483" s="33">
        <v>0</v>
      </c>
      <c r="J483" s="33">
        <v>0</v>
      </c>
      <c r="K483" s="33">
        <v>0</v>
      </c>
      <c r="L483" s="33">
        <v>0</v>
      </c>
      <c r="M483" s="33">
        <v>0</v>
      </c>
    </row>
    <row r="484" spans="1:13" x14ac:dyDescent="0.25">
      <c r="B484" s="33" t="s">
        <v>303</v>
      </c>
      <c r="C484" s="33" t="s">
        <v>284</v>
      </c>
      <c r="D484" s="33">
        <v>6.758</v>
      </c>
      <c r="E484" s="33">
        <v>3.41</v>
      </c>
      <c r="F484" s="33">
        <v>5.6440000000000001</v>
      </c>
      <c r="G484" s="33">
        <v>4.8959999999999999</v>
      </c>
      <c r="H484" s="33">
        <v>4.609</v>
      </c>
      <c r="I484" s="33">
        <v>6.835</v>
      </c>
      <c r="J484" s="33">
        <v>8.3699999999999992</v>
      </c>
      <c r="K484" s="33">
        <v>9.0519999999999996</v>
      </c>
      <c r="L484" s="33">
        <v>11.521000000000001</v>
      </c>
      <c r="M484" s="33">
        <v>11.647</v>
      </c>
    </row>
    <row r="485" spans="1:13" x14ac:dyDescent="0.25">
      <c r="B485" s="33" t="s">
        <v>278</v>
      </c>
      <c r="C485" s="33" t="s">
        <v>276</v>
      </c>
      <c r="D485" s="33">
        <v>500.52</v>
      </c>
      <c r="E485" s="33">
        <v>537.226</v>
      </c>
      <c r="F485" s="33">
        <v>616.89400000000001</v>
      </c>
      <c r="G485" s="33">
        <v>702.33900000000006</v>
      </c>
      <c r="H485" s="33">
        <v>844.93200000000002</v>
      </c>
      <c r="I485" s="33">
        <v>1043.1890000000001</v>
      </c>
      <c r="J485" s="33">
        <v>1363.539</v>
      </c>
      <c r="K485" s="33">
        <v>1706.7729999999999</v>
      </c>
      <c r="L485" s="33">
        <v>2232.83</v>
      </c>
      <c r="M485" s="33">
        <v>2766.3670000000002</v>
      </c>
    </row>
    <row r="486" spans="1:13" x14ac:dyDescent="0.25">
      <c r="B486" s="33" t="s">
        <v>298</v>
      </c>
      <c r="C486" s="33" t="s">
        <v>286</v>
      </c>
      <c r="D486" s="33">
        <v>0</v>
      </c>
      <c r="E486" s="33">
        <v>0</v>
      </c>
      <c r="F486" s="33">
        <v>0</v>
      </c>
      <c r="G486" s="33">
        <v>0</v>
      </c>
      <c r="H486" s="33">
        <v>0</v>
      </c>
      <c r="I486" s="33">
        <v>0</v>
      </c>
      <c r="J486" s="33">
        <v>0</v>
      </c>
      <c r="K486" s="33">
        <v>0</v>
      </c>
      <c r="L486" s="33">
        <v>0</v>
      </c>
      <c r="M486" s="33">
        <v>0</v>
      </c>
    </row>
    <row r="487" spans="1:13" x14ac:dyDescent="0.25">
      <c r="B487" s="33" t="s">
        <v>299</v>
      </c>
      <c r="C487" s="33" t="s">
        <v>274</v>
      </c>
      <c r="D487" s="33">
        <v>6.758</v>
      </c>
      <c r="E487" s="33">
        <v>3.41</v>
      </c>
      <c r="F487" s="33">
        <v>4.8789999999999996</v>
      </c>
      <c r="G487" s="33">
        <v>4.1929999999999996</v>
      </c>
      <c r="H487" s="33">
        <v>4.0819999999999999</v>
      </c>
      <c r="I487" s="33">
        <v>6.2430000000000003</v>
      </c>
      <c r="J487" s="33">
        <v>7.6850000000000005</v>
      </c>
      <c r="K487" s="33">
        <v>6.74</v>
      </c>
      <c r="L487" s="33">
        <v>8.27</v>
      </c>
      <c r="M487" s="33">
        <v>9.0169999999999995</v>
      </c>
    </row>
    <row r="488" spans="1:13" x14ac:dyDescent="0.25">
      <c r="B488" s="33" t="s">
        <v>304</v>
      </c>
      <c r="C488" s="33" t="s">
        <v>292</v>
      </c>
      <c r="D488" s="33">
        <v>0</v>
      </c>
      <c r="E488" s="33">
        <v>0</v>
      </c>
      <c r="F488" s="33">
        <v>0</v>
      </c>
      <c r="G488" s="33">
        <v>0</v>
      </c>
      <c r="H488" s="33">
        <v>0</v>
      </c>
      <c r="I488" s="33">
        <v>0</v>
      </c>
      <c r="J488" s="33">
        <v>0</v>
      </c>
      <c r="K488" s="33">
        <v>0</v>
      </c>
      <c r="L488" s="33">
        <v>0</v>
      </c>
      <c r="M488" s="33">
        <v>0</v>
      </c>
    </row>
    <row r="489" spans="1:13" x14ac:dyDescent="0.25">
      <c r="B489" s="33" t="s">
        <v>300</v>
      </c>
      <c r="C489" s="33" t="s">
        <v>287</v>
      </c>
      <c r="D489" s="33">
        <v>0.3</v>
      </c>
      <c r="E489" s="33">
        <v>0.3</v>
      </c>
      <c r="F489" s="33">
        <v>0.28000000000000003</v>
      </c>
      <c r="G489" s="33">
        <v>0.28000000000000003</v>
      </c>
      <c r="H489" s="33">
        <v>0.28000000000000003</v>
      </c>
      <c r="I489" s="33">
        <v>0.28000000000000003</v>
      </c>
      <c r="J489" s="33">
        <v>0.28000000000000003</v>
      </c>
      <c r="K489" s="33">
        <v>0.28000000000000003</v>
      </c>
      <c r="L489" s="33">
        <v>0.28000000000000003</v>
      </c>
      <c r="M489" s="33">
        <v>0.28000000000000003</v>
      </c>
    </row>
    <row r="490" spans="1:13" x14ac:dyDescent="0.25">
      <c r="B490" s="33" t="s">
        <v>269</v>
      </c>
      <c r="C490" s="33" t="s">
        <v>275</v>
      </c>
      <c r="D490" s="33">
        <v>11.308999999999999</v>
      </c>
      <c r="E490" s="33">
        <v>16.550999999999998</v>
      </c>
      <c r="F490" s="33">
        <v>18.765999999999998</v>
      </c>
      <c r="G490" s="33">
        <v>22.948</v>
      </c>
      <c r="H490" s="33">
        <v>30.248999999999999</v>
      </c>
      <c r="I490" s="33">
        <v>31.247</v>
      </c>
      <c r="J490" s="33">
        <v>53.125</v>
      </c>
      <c r="K490" s="33">
        <v>69.207999999999998</v>
      </c>
      <c r="L490" s="33">
        <v>109.084</v>
      </c>
      <c r="M490" s="33">
        <v>167.773</v>
      </c>
    </row>
    <row r="491" spans="1:13" x14ac:dyDescent="0.25">
      <c r="B491" s="33" t="s">
        <v>279</v>
      </c>
      <c r="C491" s="33" t="s">
        <v>280</v>
      </c>
      <c r="D491" s="33">
        <v>0</v>
      </c>
      <c r="E491" s="33">
        <v>0</v>
      </c>
      <c r="F491" s="33">
        <v>0</v>
      </c>
      <c r="G491" s="33">
        <v>0</v>
      </c>
      <c r="H491" s="33">
        <v>0</v>
      </c>
      <c r="I491" s="33">
        <v>0</v>
      </c>
      <c r="J491" s="33">
        <v>0</v>
      </c>
      <c r="K491" s="33">
        <v>0</v>
      </c>
      <c r="L491" s="33">
        <v>0</v>
      </c>
      <c r="M491" s="33">
        <v>0</v>
      </c>
    </row>
    <row r="492" spans="1:13" x14ac:dyDescent="0.25">
      <c r="B492" s="33" t="s">
        <v>305</v>
      </c>
      <c r="C492" s="33" t="s">
        <v>273</v>
      </c>
      <c r="D492" s="33">
        <v>0.38600000000000001</v>
      </c>
      <c r="E492" s="33">
        <v>-1.9</v>
      </c>
      <c r="F492" s="33">
        <v>4.3239999999999998</v>
      </c>
      <c r="G492" s="33">
        <v>14.821</v>
      </c>
      <c r="H492" s="33">
        <v>34.222999999999999</v>
      </c>
      <c r="I492" s="33">
        <v>54.173000000000002</v>
      </c>
      <c r="J492" s="33">
        <v>84.245000000000005</v>
      </c>
      <c r="K492" s="33">
        <v>145.47999999999999</v>
      </c>
      <c r="L492" s="33">
        <v>239.93799999999999</v>
      </c>
      <c r="M492" s="33">
        <v>214.50299999999999</v>
      </c>
    </row>
    <row r="493" spans="1:13" x14ac:dyDescent="0.25">
      <c r="B493" s="33" t="s">
        <v>301</v>
      </c>
      <c r="C493" s="33" t="s">
        <v>302</v>
      </c>
      <c r="D493" s="33">
        <v>9.5000000000000001E-2</v>
      </c>
      <c r="E493" s="33">
        <v>0.109</v>
      </c>
      <c r="F493" s="33">
        <v>0.192</v>
      </c>
      <c r="G493" s="33">
        <v>0.159</v>
      </c>
      <c r="H493" s="33">
        <v>0.20899999999999999</v>
      </c>
      <c r="I493" s="33">
        <v>0.307</v>
      </c>
      <c r="J493" s="33">
        <v>0.52300000000000002</v>
      </c>
      <c r="K493" s="33">
        <v>0.249</v>
      </c>
      <c r="L493" s="33">
        <v>0.184</v>
      </c>
      <c r="M493" s="33">
        <v>0.22600000000000001</v>
      </c>
    </row>
    <row r="494" spans="1:13" x14ac:dyDescent="0.25">
      <c r="B494" s="25" t="s">
        <v>277</v>
      </c>
      <c r="C494" s="25" t="s">
        <v>277</v>
      </c>
      <c r="D494" s="25">
        <f>D485-D490+D486+D483-D491</f>
        <v>489.21099999999996</v>
      </c>
      <c r="E494" s="25">
        <f t="shared" ref="E494:M494" si="112">E485-E490+E486+E483-E491</f>
        <v>520.67499999999995</v>
      </c>
      <c r="F494" s="25">
        <f t="shared" si="112"/>
        <v>598.12800000000004</v>
      </c>
      <c r="G494" s="25">
        <f t="shared" si="112"/>
        <v>679.39100000000008</v>
      </c>
      <c r="H494" s="25">
        <f t="shared" si="112"/>
        <v>814.68299999999999</v>
      </c>
      <c r="I494" s="25">
        <f t="shared" si="112"/>
        <v>1011.9420000000001</v>
      </c>
      <c r="J494" s="25">
        <f t="shared" si="112"/>
        <v>1310.414</v>
      </c>
      <c r="K494" s="25">
        <f t="shared" si="112"/>
        <v>1637.5649999999998</v>
      </c>
      <c r="L494" s="25">
        <f t="shared" si="112"/>
        <v>2123.7460000000001</v>
      </c>
      <c r="M494" s="25">
        <f t="shared" si="112"/>
        <v>2598.5940000000001</v>
      </c>
    </row>
    <row r="495" spans="1:13" x14ac:dyDescent="0.25">
      <c r="B495" s="25" t="s">
        <v>312</v>
      </c>
      <c r="C495" s="25" t="s">
        <v>312</v>
      </c>
      <c r="D495" s="25">
        <f>IF(C494=0,D494,IF(D494=0,0,AVERAGE(C494:D494)))</f>
        <v>489.21099999999996</v>
      </c>
      <c r="E495" s="25">
        <f t="shared" ref="E495:M495" si="113">IF(D494=0,E494,IF(E494=0,0,AVERAGE(D494:E494)))</f>
        <v>504.94299999999998</v>
      </c>
      <c r="F495" s="25">
        <f t="shared" si="113"/>
        <v>559.40149999999994</v>
      </c>
      <c r="G495" s="25">
        <f t="shared" si="113"/>
        <v>638.75950000000012</v>
      </c>
      <c r="H495" s="25">
        <f t="shared" si="113"/>
        <v>747.03700000000003</v>
      </c>
      <c r="I495" s="25">
        <f t="shared" si="113"/>
        <v>913.3125</v>
      </c>
      <c r="J495" s="25">
        <f t="shared" si="113"/>
        <v>1161.1780000000001</v>
      </c>
      <c r="K495" s="25">
        <f t="shared" si="113"/>
        <v>1473.9894999999999</v>
      </c>
      <c r="L495" s="25">
        <f t="shared" si="113"/>
        <v>1880.6554999999998</v>
      </c>
      <c r="M495" s="25">
        <f t="shared" si="113"/>
        <v>2361.17</v>
      </c>
    </row>
    <row r="496" spans="1:13" x14ac:dyDescent="0.25">
      <c r="B496" s="25" t="s">
        <v>313</v>
      </c>
      <c r="C496" s="25" t="s">
        <v>313</v>
      </c>
      <c r="D496" s="25">
        <f t="shared" ref="D496:M496" si="114">D492+((D487-D493)*(1-D489))</f>
        <v>5.0500999999999996</v>
      </c>
      <c r="E496" s="25">
        <f t="shared" si="114"/>
        <v>0.41069999999999984</v>
      </c>
      <c r="F496" s="25">
        <f t="shared" si="114"/>
        <v>7.6986399999999993</v>
      </c>
      <c r="G496" s="25">
        <f t="shared" si="114"/>
        <v>17.725480000000001</v>
      </c>
      <c r="H496" s="25">
        <f t="shared" si="114"/>
        <v>37.011559999999996</v>
      </c>
      <c r="I496" s="25">
        <f t="shared" si="114"/>
        <v>58.446919999999999</v>
      </c>
      <c r="J496" s="25">
        <f t="shared" si="114"/>
        <v>89.40164</v>
      </c>
      <c r="K496" s="25">
        <f t="shared" si="114"/>
        <v>150.15351999999999</v>
      </c>
      <c r="L496" s="25">
        <f t="shared" si="114"/>
        <v>245.75991999999999</v>
      </c>
      <c r="M496" s="25">
        <f t="shared" si="114"/>
        <v>220.83251999999999</v>
      </c>
    </row>
    <row r="497" spans="1:13" x14ac:dyDescent="0.25">
      <c r="B497" s="25" t="s">
        <v>307</v>
      </c>
      <c r="C497" s="25" t="s">
        <v>307</v>
      </c>
      <c r="D497" s="25">
        <f>IFERROR(D496/D495,0)</f>
        <v>1.0322948584557583E-2</v>
      </c>
      <c r="E497" s="25">
        <f t="shared" ref="E497:M497" si="115">IFERROR(E496/E495,0)</f>
        <v>8.1335913162475736E-4</v>
      </c>
      <c r="F497" s="25">
        <f t="shared" si="115"/>
        <v>1.3762279865177337E-2</v>
      </c>
      <c r="G497" s="25">
        <f t="shared" si="115"/>
        <v>2.7749849513001367E-2</v>
      </c>
      <c r="H497" s="25">
        <f t="shared" si="115"/>
        <v>4.9544480393876066E-2</v>
      </c>
      <c r="I497" s="25">
        <f t="shared" si="115"/>
        <v>6.399443782933005E-2</v>
      </c>
      <c r="J497" s="25">
        <f t="shared" si="115"/>
        <v>7.6992192411499349E-2</v>
      </c>
      <c r="K497" s="25">
        <f t="shared" si="115"/>
        <v>0.10186878536108974</v>
      </c>
      <c r="L497" s="25">
        <f t="shared" si="115"/>
        <v>0.13067779824640929</v>
      </c>
      <c r="M497" s="25">
        <f t="shared" si="115"/>
        <v>9.3526734627324581E-2</v>
      </c>
    </row>
    <row r="498" spans="1:13" x14ac:dyDescent="0.25">
      <c r="A498" s="33" t="s">
        <v>341</v>
      </c>
      <c r="B498" s="33" t="s">
        <v>295</v>
      </c>
      <c r="C498" s="33" t="s">
        <v>290</v>
      </c>
      <c r="D498" s="33">
        <v>11.571999999999999</v>
      </c>
      <c r="E498" s="33">
        <v>27.765999999999998</v>
      </c>
      <c r="F498" s="33">
        <v>33.527999999999999</v>
      </c>
      <c r="G498" s="33">
        <v>23.091000000000001</v>
      </c>
      <c r="H498" s="33">
        <v>21.898</v>
      </c>
      <c r="I498" s="33">
        <v>27.414999999999999</v>
      </c>
      <c r="J498" s="33">
        <v>32.462000000000003</v>
      </c>
      <c r="K498" s="33">
        <v>33.076000000000001</v>
      </c>
      <c r="L498" s="33">
        <v>37.088000000000001</v>
      </c>
      <c r="M498" s="33">
        <v>52.149000000000001</v>
      </c>
    </row>
    <row r="499" spans="1:13" x14ac:dyDescent="0.25">
      <c r="B499" s="33" t="s">
        <v>296</v>
      </c>
      <c r="C499" s="33" t="s">
        <v>289</v>
      </c>
      <c r="D499" s="33">
        <v>20.468</v>
      </c>
      <c r="E499" s="33">
        <v>29.765999999999998</v>
      </c>
      <c r="F499" s="33">
        <v>36.746000000000002</v>
      </c>
      <c r="G499" s="33">
        <v>26.713000000000001</v>
      </c>
      <c r="H499" s="33">
        <v>25.140999999999998</v>
      </c>
      <c r="I499" s="33">
        <v>26.698</v>
      </c>
      <c r="J499" s="33">
        <v>32.094999999999999</v>
      </c>
      <c r="K499" s="33">
        <v>34.518999999999998</v>
      </c>
      <c r="L499" s="33">
        <v>39.378999999999998</v>
      </c>
      <c r="M499" s="33">
        <v>56.88</v>
      </c>
    </row>
    <row r="500" spans="1:13" x14ac:dyDescent="0.25">
      <c r="B500" s="33" t="s">
        <v>297</v>
      </c>
      <c r="C500" s="33" t="s">
        <v>285</v>
      </c>
      <c r="D500" s="33">
        <v>3.4000000000000002E-2</v>
      </c>
      <c r="E500" s="33">
        <v>17.670000000000002</v>
      </c>
      <c r="F500" s="33">
        <v>0</v>
      </c>
      <c r="G500" s="33">
        <v>0</v>
      </c>
      <c r="H500" s="33">
        <v>0</v>
      </c>
      <c r="I500" s="33">
        <v>8.06</v>
      </c>
      <c r="J500" s="33">
        <v>0</v>
      </c>
      <c r="K500" s="33">
        <v>0</v>
      </c>
      <c r="L500" s="33">
        <v>0</v>
      </c>
      <c r="M500" s="33">
        <v>0</v>
      </c>
    </row>
    <row r="501" spans="1:13" x14ac:dyDescent="0.25">
      <c r="B501" s="33" t="s">
        <v>303</v>
      </c>
      <c r="C501" s="33" t="s">
        <v>284</v>
      </c>
      <c r="D501" s="33">
        <v>0</v>
      </c>
      <c r="E501" s="33">
        <v>0</v>
      </c>
      <c r="F501" s="33">
        <v>0</v>
      </c>
      <c r="G501" s="33">
        <v>0</v>
      </c>
      <c r="H501" s="33">
        <v>0</v>
      </c>
      <c r="I501" s="33">
        <v>0</v>
      </c>
      <c r="J501" s="33">
        <v>0</v>
      </c>
      <c r="K501" s="33">
        <v>0</v>
      </c>
      <c r="L501" s="33">
        <v>0</v>
      </c>
      <c r="M501" s="33">
        <v>0</v>
      </c>
    </row>
    <row r="502" spans="1:13" x14ac:dyDescent="0.25">
      <c r="B502" s="33" t="s">
        <v>278</v>
      </c>
      <c r="C502" s="33" t="s">
        <v>276</v>
      </c>
      <c r="D502" s="33">
        <v>101.057</v>
      </c>
      <c r="E502" s="33">
        <v>102.97</v>
      </c>
      <c r="F502" s="33">
        <v>111.352</v>
      </c>
      <c r="G502" s="33">
        <v>104.87</v>
      </c>
      <c r="H502" s="33">
        <v>111.76</v>
      </c>
      <c r="I502" s="33">
        <v>108.33799999999999</v>
      </c>
      <c r="J502" s="33">
        <v>144.60499999999999</v>
      </c>
      <c r="K502" s="33">
        <v>139.797</v>
      </c>
      <c r="L502" s="33">
        <v>302.387</v>
      </c>
      <c r="M502" s="33">
        <v>452.44</v>
      </c>
    </row>
    <row r="503" spans="1:13" x14ac:dyDescent="0.25">
      <c r="B503" s="33" t="s">
        <v>298</v>
      </c>
      <c r="C503" s="33" t="s">
        <v>286</v>
      </c>
      <c r="D503" s="33">
        <v>0</v>
      </c>
      <c r="E503" s="33">
        <v>0</v>
      </c>
      <c r="F503" s="33">
        <v>0.109</v>
      </c>
      <c r="G503" s="33">
        <v>0.159</v>
      </c>
      <c r="H503" s="33">
        <v>0.11600000000000001</v>
      </c>
      <c r="I503" s="33">
        <v>0.11600000000000001</v>
      </c>
      <c r="J503" s="33">
        <v>0.11600000000000001</v>
      </c>
      <c r="K503" s="33">
        <v>0.11600000000000001</v>
      </c>
      <c r="L503" s="33">
        <v>0.11600000000000001</v>
      </c>
      <c r="M503" s="33">
        <v>0.11600000000000001</v>
      </c>
    </row>
    <row r="504" spans="1:13" x14ac:dyDescent="0.25">
      <c r="B504" s="33" t="s">
        <v>299</v>
      </c>
      <c r="C504" s="33" t="s">
        <v>274</v>
      </c>
      <c r="D504" s="33">
        <v>3.9430000000000001</v>
      </c>
      <c r="E504" s="33">
        <v>1.474</v>
      </c>
      <c r="F504" s="33">
        <v>1.1819999999999999</v>
      </c>
      <c r="G504" s="33">
        <v>1.3069999999999999</v>
      </c>
      <c r="H504" s="33">
        <v>0.85099999999999998</v>
      </c>
      <c r="I504" s="33">
        <v>0.77400000000000002</v>
      </c>
      <c r="J504" s="33">
        <v>0.96299999999999997</v>
      </c>
      <c r="K504" s="33">
        <v>0.96299999999999997</v>
      </c>
      <c r="L504" s="33">
        <v>0.96299999999999997</v>
      </c>
      <c r="M504" s="33">
        <v>0.96299999999999997</v>
      </c>
    </row>
    <row r="505" spans="1:13" x14ac:dyDescent="0.25">
      <c r="B505" s="33" t="s">
        <v>304</v>
      </c>
      <c r="C505" s="33" t="s">
        <v>292</v>
      </c>
      <c r="D505" s="33">
        <v>0</v>
      </c>
      <c r="E505" s="33">
        <v>0</v>
      </c>
      <c r="F505" s="33">
        <v>0</v>
      </c>
      <c r="G505" s="33">
        <v>0</v>
      </c>
      <c r="H505" s="33">
        <v>0</v>
      </c>
      <c r="I505" s="33">
        <v>0</v>
      </c>
      <c r="J505" s="33">
        <v>0</v>
      </c>
      <c r="K505" s="33">
        <v>0</v>
      </c>
      <c r="L505" s="33">
        <v>0</v>
      </c>
      <c r="M505" s="33">
        <v>0</v>
      </c>
    </row>
    <row r="506" spans="1:13" x14ac:dyDescent="0.25">
      <c r="B506" s="33" t="s">
        <v>300</v>
      </c>
      <c r="C506" s="33" t="s">
        <v>287</v>
      </c>
      <c r="D506" s="33">
        <v>0.3</v>
      </c>
      <c r="E506" s="33">
        <v>0.3</v>
      </c>
      <c r="F506" s="33">
        <v>0.3</v>
      </c>
      <c r="G506" s="33">
        <v>0.26700000000000002</v>
      </c>
      <c r="H506" s="33">
        <v>0.26200000000000001</v>
      </c>
      <c r="I506" s="33">
        <v>0.27200000000000002</v>
      </c>
      <c r="J506" s="33">
        <v>0.26600000000000001</v>
      </c>
      <c r="K506" s="33">
        <v>0.27200000000000002</v>
      </c>
      <c r="L506" s="33">
        <v>0.3</v>
      </c>
      <c r="M506" s="33">
        <v>0.28000000000000003</v>
      </c>
    </row>
    <row r="507" spans="1:13" x14ac:dyDescent="0.25">
      <c r="B507" s="33" t="s">
        <v>269</v>
      </c>
      <c r="C507" s="33" t="s">
        <v>275</v>
      </c>
      <c r="D507" s="33">
        <v>25.131</v>
      </c>
      <c r="E507" s="33">
        <v>48.677999999999997</v>
      </c>
      <c r="F507" s="33">
        <v>34.101999999999997</v>
      </c>
      <c r="G507" s="33">
        <v>26.151</v>
      </c>
      <c r="H507" s="33">
        <v>31.890999999999998</v>
      </c>
      <c r="I507" s="33">
        <v>39.112000000000002</v>
      </c>
      <c r="J507" s="33">
        <v>44.805999999999997</v>
      </c>
      <c r="K507" s="33">
        <v>45.768000000000001</v>
      </c>
      <c r="L507" s="33">
        <v>58.017000000000003</v>
      </c>
      <c r="M507" s="33">
        <v>74.328000000000003</v>
      </c>
    </row>
    <row r="508" spans="1:13" x14ac:dyDescent="0.25">
      <c r="B508" s="33" t="s">
        <v>279</v>
      </c>
      <c r="C508" s="33" t="s">
        <v>280</v>
      </c>
      <c r="D508" s="33">
        <v>17.792999999999999</v>
      </c>
      <c r="E508" s="33">
        <v>17.792999999999999</v>
      </c>
      <c r="F508" s="33">
        <v>16.792999999999999</v>
      </c>
      <c r="G508" s="33">
        <v>15.275</v>
      </c>
      <c r="H508" s="33">
        <v>12.904999999999999</v>
      </c>
      <c r="I508" s="33">
        <v>12.206</v>
      </c>
      <c r="J508" s="33">
        <v>15.058999999999999</v>
      </c>
      <c r="K508" s="33">
        <v>14.57</v>
      </c>
      <c r="L508" s="33">
        <v>74.531000000000006</v>
      </c>
      <c r="M508" s="33">
        <v>220.92599999999999</v>
      </c>
    </row>
    <row r="509" spans="1:13" x14ac:dyDescent="0.25">
      <c r="B509" s="33" t="s">
        <v>305</v>
      </c>
      <c r="C509" s="33" t="s">
        <v>273</v>
      </c>
      <c r="D509" s="33">
        <v>8.2550000000000008</v>
      </c>
      <c r="E509" s="33">
        <v>19.536000000000001</v>
      </c>
      <c r="F509" s="33">
        <v>24.312000000000001</v>
      </c>
      <c r="G509" s="33">
        <v>16.927</v>
      </c>
      <c r="H509" s="33">
        <v>16.158999999999999</v>
      </c>
      <c r="I509" s="33">
        <v>19.952999999999999</v>
      </c>
      <c r="J509" s="33">
        <v>23.83</v>
      </c>
      <c r="K509" s="33">
        <v>24.07</v>
      </c>
      <c r="L509" s="33">
        <v>25.954999999999998</v>
      </c>
      <c r="M509" s="33">
        <v>35.466000000000001</v>
      </c>
    </row>
    <row r="510" spans="1:13" x14ac:dyDescent="0.25">
      <c r="B510" s="33" t="s">
        <v>301</v>
      </c>
      <c r="C510" s="33" t="s">
        <v>302</v>
      </c>
      <c r="D510" s="33">
        <v>2.1000000000000001E-2</v>
      </c>
      <c r="E510" s="33">
        <v>3.2000000000000001E-2</v>
      </c>
      <c r="F510" s="33">
        <v>1.0999999999999999E-2</v>
      </c>
      <c r="G510" s="33">
        <v>1E-3</v>
      </c>
      <c r="H510" s="33">
        <v>1.2999999999999999E-2</v>
      </c>
      <c r="I510" s="33">
        <v>1.9E-2</v>
      </c>
      <c r="J510" s="33">
        <v>2E-3</v>
      </c>
      <c r="K510" s="33">
        <v>2E-3</v>
      </c>
      <c r="L510" s="33">
        <v>2E-3</v>
      </c>
      <c r="M510" s="33">
        <v>2E-3</v>
      </c>
    </row>
    <row r="511" spans="1:13" x14ac:dyDescent="0.25">
      <c r="B511" s="25" t="s">
        <v>277</v>
      </c>
      <c r="C511" s="25" t="s">
        <v>277</v>
      </c>
      <c r="D511" s="25">
        <f>D502-D507+D503+D500-D508</f>
        <v>58.167000000000009</v>
      </c>
      <c r="E511" s="25">
        <f t="shared" ref="E511:M511" si="116">E502-E507+E503+E500-E508</f>
        <v>54.169000000000004</v>
      </c>
      <c r="F511" s="25">
        <f t="shared" si="116"/>
        <v>60.565999999999995</v>
      </c>
      <c r="G511" s="25">
        <f t="shared" si="116"/>
        <v>63.603000000000016</v>
      </c>
      <c r="H511" s="25">
        <f t="shared" si="116"/>
        <v>67.08</v>
      </c>
      <c r="I511" s="25">
        <f t="shared" si="116"/>
        <v>65.195999999999998</v>
      </c>
      <c r="J511" s="25">
        <f t="shared" si="116"/>
        <v>84.855999999999995</v>
      </c>
      <c r="K511" s="25">
        <f t="shared" si="116"/>
        <v>79.574999999999989</v>
      </c>
      <c r="L511" s="25">
        <f t="shared" si="116"/>
        <v>169.95500000000001</v>
      </c>
      <c r="M511" s="25">
        <f t="shared" si="116"/>
        <v>157.30199999999996</v>
      </c>
    </row>
    <row r="512" spans="1:13" x14ac:dyDescent="0.25">
      <c r="B512" s="25" t="s">
        <v>312</v>
      </c>
      <c r="C512" s="25" t="s">
        <v>312</v>
      </c>
      <c r="D512" s="25">
        <f>IF(C511=0,D511,IF(D511=0,0,AVERAGE(C511:D511)))</f>
        <v>58.167000000000009</v>
      </c>
      <c r="E512" s="25">
        <f t="shared" ref="E512:M512" si="117">IF(D511=0,E511,IF(E511=0,0,AVERAGE(D511:E511)))</f>
        <v>56.168000000000006</v>
      </c>
      <c r="F512" s="25">
        <f t="shared" si="117"/>
        <v>57.3675</v>
      </c>
      <c r="G512" s="25">
        <f t="shared" si="117"/>
        <v>62.084500000000006</v>
      </c>
      <c r="H512" s="25">
        <f t="shared" si="117"/>
        <v>65.341500000000011</v>
      </c>
      <c r="I512" s="25">
        <f t="shared" si="117"/>
        <v>66.138000000000005</v>
      </c>
      <c r="J512" s="25">
        <f t="shared" si="117"/>
        <v>75.025999999999996</v>
      </c>
      <c r="K512" s="25">
        <f t="shared" si="117"/>
        <v>82.215499999999992</v>
      </c>
      <c r="L512" s="25">
        <f t="shared" si="117"/>
        <v>124.765</v>
      </c>
      <c r="M512" s="25">
        <f t="shared" si="117"/>
        <v>163.62849999999997</v>
      </c>
    </row>
    <row r="513" spans="1:13" x14ac:dyDescent="0.25">
      <c r="B513" s="25" t="s">
        <v>313</v>
      </c>
      <c r="C513" s="25" t="s">
        <v>313</v>
      </c>
      <c r="D513" s="25">
        <f t="shared" ref="D513:M513" si="118">D509+((D504-D510)*(1-D506))</f>
        <v>11.000400000000001</v>
      </c>
      <c r="E513" s="25">
        <f t="shared" si="118"/>
        <v>20.545400000000001</v>
      </c>
      <c r="F513" s="25">
        <f t="shared" si="118"/>
        <v>25.131700000000002</v>
      </c>
      <c r="G513" s="25">
        <f t="shared" si="118"/>
        <v>17.884298000000001</v>
      </c>
      <c r="H513" s="25">
        <f t="shared" si="118"/>
        <v>16.777443999999999</v>
      </c>
      <c r="I513" s="25">
        <f t="shared" si="118"/>
        <v>20.50264</v>
      </c>
      <c r="J513" s="25">
        <f t="shared" si="118"/>
        <v>24.535373999999997</v>
      </c>
      <c r="K513" s="25">
        <f t="shared" si="118"/>
        <v>24.769608000000002</v>
      </c>
      <c r="L513" s="25">
        <f t="shared" si="118"/>
        <v>26.627699999999997</v>
      </c>
      <c r="M513" s="25">
        <f t="shared" si="118"/>
        <v>36.157920000000004</v>
      </c>
    </row>
    <row r="514" spans="1:13" x14ac:dyDescent="0.25">
      <c r="B514" s="25" t="s">
        <v>307</v>
      </c>
      <c r="C514" s="25" t="s">
        <v>307</v>
      </c>
      <c r="D514" s="25">
        <f>IFERROR(D513/D512,0)</f>
        <v>0.18911754087369126</v>
      </c>
      <c r="E514" s="25">
        <f t="shared" ref="E514:M514" si="119">IFERROR(E513/E512,0)</f>
        <v>0.36578478849166784</v>
      </c>
      <c r="F514" s="25">
        <f t="shared" si="119"/>
        <v>0.43808253802239949</v>
      </c>
      <c r="G514" s="25">
        <f t="shared" si="119"/>
        <v>0.28806381625043287</v>
      </c>
      <c r="H514" s="25">
        <f t="shared" si="119"/>
        <v>0.25676551655532848</v>
      </c>
      <c r="I514" s="25">
        <f t="shared" si="119"/>
        <v>0.30999788321388611</v>
      </c>
      <c r="J514" s="25">
        <f t="shared" si="119"/>
        <v>0.3270249513501986</v>
      </c>
      <c r="K514" s="25">
        <f t="shared" si="119"/>
        <v>0.30127662058857518</v>
      </c>
      <c r="L514" s="25">
        <f t="shared" si="119"/>
        <v>0.21342283492966777</v>
      </c>
      <c r="M514" s="25">
        <f t="shared" si="119"/>
        <v>0.22097568577601095</v>
      </c>
    </row>
    <row r="515" spans="1:13" x14ac:dyDescent="0.25">
      <c r="A515" s="33" t="s">
        <v>342</v>
      </c>
      <c r="B515" s="33" t="s">
        <v>295</v>
      </c>
      <c r="C515" s="33" t="s">
        <v>290</v>
      </c>
      <c r="D515" s="33">
        <v>-3.6139999999999999</v>
      </c>
      <c r="E515" s="33">
        <v>24.068999999999999</v>
      </c>
      <c r="F515" s="33">
        <v>11.475999999999999</v>
      </c>
      <c r="G515" s="33">
        <v>8.31</v>
      </c>
      <c r="H515" s="33">
        <v>45.084000000000003</v>
      </c>
      <c r="I515" s="33">
        <v>42.848999999999997</v>
      </c>
      <c r="J515" s="33">
        <v>112.904</v>
      </c>
      <c r="K515" s="33">
        <v>138.255</v>
      </c>
      <c r="L515" s="33">
        <v>231.148</v>
      </c>
      <c r="M515" s="33">
        <v>117.437</v>
      </c>
    </row>
    <row r="516" spans="1:13" x14ac:dyDescent="0.25">
      <c r="B516" s="33" t="s">
        <v>296</v>
      </c>
      <c r="C516" s="33" t="s">
        <v>289</v>
      </c>
      <c r="D516" s="33">
        <v>0</v>
      </c>
      <c r="E516" s="33">
        <v>0</v>
      </c>
      <c r="F516" s="33">
        <v>0</v>
      </c>
      <c r="G516" s="33">
        <v>0</v>
      </c>
      <c r="H516" s="33">
        <v>0</v>
      </c>
      <c r="I516" s="33">
        <v>0</v>
      </c>
      <c r="J516" s="33">
        <v>0</v>
      </c>
      <c r="K516" s="33">
        <v>0</v>
      </c>
      <c r="L516" s="33">
        <v>0</v>
      </c>
      <c r="M516" s="33">
        <v>0</v>
      </c>
    </row>
    <row r="517" spans="1:13" x14ac:dyDescent="0.25">
      <c r="B517" s="33" t="s">
        <v>297</v>
      </c>
      <c r="C517" s="33" t="s">
        <v>285</v>
      </c>
      <c r="D517" s="33">
        <v>0</v>
      </c>
      <c r="E517" s="33">
        <v>0</v>
      </c>
      <c r="F517" s="33">
        <v>0</v>
      </c>
      <c r="G517" s="33">
        <v>0</v>
      </c>
      <c r="H517" s="33">
        <v>0</v>
      </c>
      <c r="I517" s="33">
        <v>0</v>
      </c>
      <c r="J517" s="33">
        <v>0</v>
      </c>
      <c r="K517" s="33">
        <v>0</v>
      </c>
      <c r="L517" s="33">
        <v>0</v>
      </c>
      <c r="M517" s="33">
        <v>0</v>
      </c>
    </row>
    <row r="518" spans="1:13" x14ac:dyDescent="0.25">
      <c r="B518" s="33" t="s">
        <v>303</v>
      </c>
      <c r="C518" s="33" t="s">
        <v>284</v>
      </c>
      <c r="D518" s="33">
        <v>7.5640000000000001</v>
      </c>
      <c r="E518" s="33">
        <v>7.6340000000000003</v>
      </c>
      <c r="F518" s="33">
        <v>13.760999999999999</v>
      </c>
      <c r="G518" s="33">
        <v>16.244</v>
      </c>
      <c r="H518" s="33">
        <v>17.61</v>
      </c>
      <c r="I518" s="33">
        <v>17.536999999999999</v>
      </c>
      <c r="J518" s="33">
        <v>12.095000000000001</v>
      </c>
      <c r="K518" s="33">
        <v>15.153</v>
      </c>
      <c r="L518" s="33">
        <v>14.65</v>
      </c>
      <c r="M518" s="33">
        <v>23.172000000000001</v>
      </c>
    </row>
    <row r="519" spans="1:13" x14ac:dyDescent="0.25">
      <c r="B519" s="33" t="s">
        <v>278</v>
      </c>
      <c r="C519" s="33" t="s">
        <v>276</v>
      </c>
      <c r="D519" s="33">
        <v>295.28699999999998</v>
      </c>
      <c r="E519" s="33">
        <v>299.54500000000002</v>
      </c>
      <c r="F519" s="33">
        <v>533.43299999999999</v>
      </c>
      <c r="G519" s="33">
        <v>580.79</v>
      </c>
      <c r="H519" s="33">
        <v>629.476</v>
      </c>
      <c r="I519" s="33">
        <v>615.96799999999996</v>
      </c>
      <c r="J519" s="33">
        <v>784.56500000000005</v>
      </c>
      <c r="K519" s="33">
        <v>978.17399999999998</v>
      </c>
      <c r="L519" s="33">
        <v>1392.2280000000001</v>
      </c>
      <c r="M519" s="33">
        <v>1786.828</v>
      </c>
    </row>
    <row r="520" spans="1:13" x14ac:dyDescent="0.25">
      <c r="B520" s="33" t="s">
        <v>298</v>
      </c>
      <c r="C520" s="33" t="s">
        <v>286</v>
      </c>
      <c r="D520" s="33">
        <v>0</v>
      </c>
      <c r="E520" s="33">
        <v>0</v>
      </c>
      <c r="F520" s="33">
        <v>0</v>
      </c>
      <c r="G520" s="33">
        <v>0</v>
      </c>
      <c r="H520" s="33">
        <v>0</v>
      </c>
      <c r="I520" s="33">
        <v>0</v>
      </c>
      <c r="J520" s="33">
        <v>0</v>
      </c>
      <c r="K520" s="33">
        <v>0</v>
      </c>
      <c r="L520" s="33">
        <v>0</v>
      </c>
      <c r="M520" s="33">
        <v>0</v>
      </c>
    </row>
    <row r="521" spans="1:13" x14ac:dyDescent="0.25">
      <c r="B521" s="33" t="s">
        <v>299</v>
      </c>
      <c r="C521" s="33" t="s">
        <v>274</v>
      </c>
      <c r="D521" s="33">
        <v>7.5640000000000001</v>
      </c>
      <c r="E521" s="33">
        <v>7.6340000000000003</v>
      </c>
      <c r="F521" s="33">
        <v>13.760999999999999</v>
      </c>
      <c r="G521" s="33">
        <v>16.244</v>
      </c>
      <c r="H521" s="33">
        <v>17.61</v>
      </c>
      <c r="I521" s="33">
        <v>17.536999999999999</v>
      </c>
      <c r="J521" s="33">
        <v>12.095000000000001</v>
      </c>
      <c r="K521" s="33">
        <v>15.153</v>
      </c>
      <c r="L521" s="33">
        <v>14.65</v>
      </c>
      <c r="M521" s="33">
        <v>23.172000000000001</v>
      </c>
    </row>
    <row r="522" spans="1:13" x14ac:dyDescent="0.25">
      <c r="B522" s="33" t="s">
        <v>304</v>
      </c>
      <c r="C522" s="33" t="s">
        <v>292</v>
      </c>
      <c r="D522" s="33">
        <v>0</v>
      </c>
      <c r="E522" s="33">
        <v>0</v>
      </c>
      <c r="F522" s="33">
        <v>0</v>
      </c>
      <c r="G522" s="33">
        <v>0</v>
      </c>
      <c r="H522" s="33">
        <v>0</v>
      </c>
      <c r="I522" s="33">
        <v>0</v>
      </c>
      <c r="J522" s="33">
        <v>0</v>
      </c>
      <c r="K522" s="33">
        <v>0</v>
      </c>
      <c r="L522" s="33">
        <v>0</v>
      </c>
      <c r="M522" s="33">
        <v>0</v>
      </c>
    </row>
    <row r="523" spans="1:13" x14ac:dyDescent="0.25">
      <c r="B523" s="33" t="s">
        <v>300</v>
      </c>
      <c r="C523" s="33" t="s">
        <v>287</v>
      </c>
      <c r="D523" s="33">
        <v>0.3</v>
      </c>
      <c r="E523" s="33">
        <v>0.3</v>
      </c>
      <c r="F523" s="33">
        <v>0.28000000000000003</v>
      </c>
      <c r="G523" s="33">
        <v>0.28000000000000003</v>
      </c>
      <c r="H523" s="33">
        <v>0.28000000000000003</v>
      </c>
      <c r="I523" s="33">
        <v>0.28000000000000003</v>
      </c>
      <c r="J523" s="33">
        <v>0.28000000000000003</v>
      </c>
      <c r="K523" s="33">
        <v>0.28000000000000003</v>
      </c>
      <c r="L523" s="33">
        <v>0.28000000000000003</v>
      </c>
      <c r="M523" s="33">
        <v>0.28000000000000003</v>
      </c>
    </row>
    <row r="524" spans="1:13" x14ac:dyDescent="0.25">
      <c r="B524" s="33" t="s">
        <v>269</v>
      </c>
      <c r="C524" s="33" t="s">
        <v>275</v>
      </c>
      <c r="D524" s="33">
        <v>2.4820000000000002</v>
      </c>
      <c r="E524" s="33">
        <v>100.776</v>
      </c>
      <c r="F524" s="33">
        <v>7.1370000000000005</v>
      </c>
      <c r="G524" s="33">
        <v>10.241</v>
      </c>
      <c r="H524" s="33">
        <v>10.11</v>
      </c>
      <c r="I524" s="33">
        <v>20.146000000000001</v>
      </c>
      <c r="J524" s="33">
        <v>27.606000000000002</v>
      </c>
      <c r="K524" s="33">
        <v>23.207000000000001</v>
      </c>
      <c r="L524" s="33">
        <v>25.126000000000001</v>
      </c>
      <c r="M524" s="33">
        <v>28.9</v>
      </c>
    </row>
    <row r="525" spans="1:13" x14ac:dyDescent="0.25">
      <c r="B525" s="33" t="s">
        <v>279</v>
      </c>
      <c r="C525" s="33" t="s">
        <v>280</v>
      </c>
      <c r="D525" s="33">
        <v>0</v>
      </c>
      <c r="E525" s="33">
        <v>0</v>
      </c>
      <c r="F525" s="33">
        <v>0</v>
      </c>
      <c r="G525" s="33">
        <v>0</v>
      </c>
      <c r="H525" s="33">
        <v>0</v>
      </c>
      <c r="I525" s="33">
        <v>0</v>
      </c>
      <c r="J525" s="33">
        <v>0</v>
      </c>
      <c r="K525" s="33">
        <v>0</v>
      </c>
      <c r="L525" s="33">
        <v>0</v>
      </c>
      <c r="M525" s="33">
        <v>0</v>
      </c>
    </row>
    <row r="526" spans="1:13" x14ac:dyDescent="0.25">
      <c r="B526" s="33" t="s">
        <v>305</v>
      </c>
      <c r="C526" s="33" t="s">
        <v>273</v>
      </c>
      <c r="D526" s="33">
        <v>-2.161</v>
      </c>
      <c r="E526" s="33">
        <v>18.199000000000002</v>
      </c>
      <c r="F526" s="33">
        <v>7.38</v>
      </c>
      <c r="G526" s="33">
        <v>8.9770000000000003</v>
      </c>
      <c r="H526" s="33">
        <v>34.720999999999997</v>
      </c>
      <c r="I526" s="33">
        <v>37.433</v>
      </c>
      <c r="J526" s="33">
        <v>96.506</v>
      </c>
      <c r="K526" s="33">
        <v>117.208</v>
      </c>
      <c r="L526" s="33">
        <v>217.62200000000001</v>
      </c>
      <c r="M526" s="33">
        <v>100.065</v>
      </c>
    </row>
    <row r="527" spans="1:13" x14ac:dyDescent="0.25">
      <c r="B527" s="33" t="s">
        <v>301</v>
      </c>
      <c r="C527" s="33" t="s">
        <v>302</v>
      </c>
      <c r="D527" s="33">
        <v>0</v>
      </c>
      <c r="E527" s="33">
        <v>0</v>
      </c>
      <c r="F527" s="33">
        <v>0</v>
      </c>
      <c r="G527" s="33">
        <v>0</v>
      </c>
      <c r="H527" s="33">
        <v>0</v>
      </c>
      <c r="I527" s="33">
        <v>0</v>
      </c>
      <c r="J527" s="33">
        <v>0</v>
      </c>
      <c r="K527" s="33">
        <v>0</v>
      </c>
      <c r="L527" s="33">
        <v>0</v>
      </c>
      <c r="M527" s="33">
        <v>0</v>
      </c>
    </row>
    <row r="528" spans="1:13" x14ac:dyDescent="0.25">
      <c r="B528" s="25" t="s">
        <v>277</v>
      </c>
      <c r="C528" s="25" t="s">
        <v>277</v>
      </c>
      <c r="D528" s="25">
        <f>D519-D524+D520+D517-D525</f>
        <v>292.80499999999995</v>
      </c>
      <c r="E528" s="25">
        <f t="shared" ref="E528:M528" si="120">E519-E524+E520+E517-E525</f>
        <v>198.76900000000001</v>
      </c>
      <c r="F528" s="25">
        <f t="shared" si="120"/>
        <v>526.29600000000005</v>
      </c>
      <c r="G528" s="25">
        <f t="shared" si="120"/>
        <v>570.54899999999998</v>
      </c>
      <c r="H528" s="25">
        <f t="shared" si="120"/>
        <v>619.36599999999999</v>
      </c>
      <c r="I528" s="25">
        <f t="shared" si="120"/>
        <v>595.822</v>
      </c>
      <c r="J528" s="25">
        <f t="shared" si="120"/>
        <v>756.95900000000006</v>
      </c>
      <c r="K528" s="25">
        <f t="shared" si="120"/>
        <v>954.96699999999998</v>
      </c>
      <c r="L528" s="25">
        <f t="shared" si="120"/>
        <v>1367.1020000000001</v>
      </c>
      <c r="M528" s="25">
        <f t="shared" si="120"/>
        <v>1757.9279999999999</v>
      </c>
    </row>
    <row r="529" spans="1:13" x14ac:dyDescent="0.25">
      <c r="B529" s="25" t="s">
        <v>312</v>
      </c>
      <c r="C529" s="25" t="s">
        <v>312</v>
      </c>
      <c r="D529" s="25">
        <f>IF(C528=0,D528,IF(D528=0,0,AVERAGE(C528:D528)))</f>
        <v>292.80499999999995</v>
      </c>
      <c r="E529" s="25">
        <f t="shared" ref="E529:M529" si="121">IF(D528=0,E528,IF(E528=0,0,AVERAGE(D528:E528)))</f>
        <v>245.78699999999998</v>
      </c>
      <c r="F529" s="25">
        <f t="shared" si="121"/>
        <v>362.53250000000003</v>
      </c>
      <c r="G529" s="25">
        <f t="shared" si="121"/>
        <v>548.42250000000001</v>
      </c>
      <c r="H529" s="25">
        <f t="shared" si="121"/>
        <v>594.95749999999998</v>
      </c>
      <c r="I529" s="25">
        <f t="shared" si="121"/>
        <v>607.59400000000005</v>
      </c>
      <c r="J529" s="25">
        <f t="shared" si="121"/>
        <v>676.39049999999997</v>
      </c>
      <c r="K529" s="25">
        <f t="shared" si="121"/>
        <v>855.96299999999997</v>
      </c>
      <c r="L529" s="25">
        <f t="shared" si="121"/>
        <v>1161.0345</v>
      </c>
      <c r="M529" s="25">
        <f t="shared" si="121"/>
        <v>1562.5149999999999</v>
      </c>
    </row>
    <row r="530" spans="1:13" x14ac:dyDescent="0.25">
      <c r="B530" s="25" t="s">
        <v>313</v>
      </c>
      <c r="C530" s="25" t="s">
        <v>313</v>
      </c>
      <c r="D530" s="25">
        <f t="shared" ref="D530:M530" si="122">D526+((D521-D527)*(1-D523))</f>
        <v>3.1337999999999995</v>
      </c>
      <c r="E530" s="25">
        <f t="shared" si="122"/>
        <v>23.5428</v>
      </c>
      <c r="F530" s="25">
        <f t="shared" si="122"/>
        <v>17.28792</v>
      </c>
      <c r="G530" s="25">
        <f t="shared" si="122"/>
        <v>20.67268</v>
      </c>
      <c r="H530" s="25">
        <f t="shared" si="122"/>
        <v>47.400199999999998</v>
      </c>
      <c r="I530" s="25">
        <f t="shared" si="122"/>
        <v>50.059640000000002</v>
      </c>
      <c r="J530" s="25">
        <f t="shared" si="122"/>
        <v>105.2144</v>
      </c>
      <c r="K530" s="25">
        <f t="shared" si="122"/>
        <v>128.11815999999999</v>
      </c>
      <c r="L530" s="25">
        <f t="shared" si="122"/>
        <v>228.17000000000002</v>
      </c>
      <c r="M530" s="25">
        <f t="shared" si="122"/>
        <v>116.74884</v>
      </c>
    </row>
    <row r="531" spans="1:13" x14ac:dyDescent="0.25">
      <c r="B531" s="25" t="s">
        <v>307</v>
      </c>
      <c r="C531" s="25" t="s">
        <v>307</v>
      </c>
      <c r="D531" s="25">
        <f>IFERROR(D530/D529,0)</f>
        <v>1.0702686088010793E-2</v>
      </c>
      <c r="E531" s="25">
        <f t="shared" ref="E531:M531" si="123">IFERROR(E530/E529,0)</f>
        <v>9.5785375141891158E-2</v>
      </c>
      <c r="F531" s="25">
        <f t="shared" si="123"/>
        <v>4.7686538448277048E-2</v>
      </c>
      <c r="G531" s="25">
        <f t="shared" si="123"/>
        <v>3.7694806467641277E-2</v>
      </c>
      <c r="H531" s="25">
        <f t="shared" si="123"/>
        <v>7.966989238727136E-2</v>
      </c>
      <c r="I531" s="25">
        <f t="shared" si="123"/>
        <v>8.2389951184508078E-2</v>
      </c>
      <c r="J531" s="25">
        <f t="shared" si="123"/>
        <v>0.15555274652733886</v>
      </c>
      <c r="K531" s="25">
        <f t="shared" si="123"/>
        <v>0.14967721735635769</v>
      </c>
      <c r="L531" s="25">
        <f t="shared" si="123"/>
        <v>0.19652301460464786</v>
      </c>
      <c r="M531" s="25">
        <f t="shared" si="123"/>
        <v>7.4718540302013109E-2</v>
      </c>
    </row>
    <row r="532" spans="1:13" x14ac:dyDescent="0.25">
      <c r="A532" s="33" t="s">
        <v>343</v>
      </c>
      <c r="B532" s="33" t="s">
        <v>295</v>
      </c>
      <c r="C532" s="33" t="s">
        <v>290</v>
      </c>
      <c r="D532" s="33">
        <v>-64.418000000000006</v>
      </c>
      <c r="E532" s="33">
        <v>-56.347999999999999</v>
      </c>
      <c r="F532" s="33">
        <v>28.718</v>
      </c>
      <c r="G532" s="33">
        <v>-2.9580000000000002</v>
      </c>
      <c r="H532" s="33">
        <v>38.65</v>
      </c>
      <c r="I532" s="33">
        <v>98.802999999999997</v>
      </c>
      <c r="J532" s="33">
        <v>68.552999999999997</v>
      </c>
      <c r="K532" s="33">
        <v>83.554000000000002</v>
      </c>
      <c r="L532" s="33">
        <v>120.42100000000001</v>
      </c>
      <c r="M532" s="33">
        <v>109.31699999999999</v>
      </c>
    </row>
    <row r="533" spans="1:13" x14ac:dyDescent="0.25">
      <c r="B533" s="33" t="s">
        <v>296</v>
      </c>
      <c r="C533" s="33" t="s">
        <v>289</v>
      </c>
      <c r="D533" s="33">
        <v>0</v>
      </c>
      <c r="E533" s="33">
        <v>0</v>
      </c>
      <c r="F533" s="33">
        <v>0</v>
      </c>
      <c r="G533" s="33">
        <v>0</v>
      </c>
      <c r="H533" s="33">
        <v>0</v>
      </c>
      <c r="I533" s="33">
        <v>0</v>
      </c>
      <c r="J533" s="33">
        <v>0</v>
      </c>
      <c r="K533" s="33">
        <v>0</v>
      </c>
      <c r="L533" s="33">
        <v>0</v>
      </c>
      <c r="M533" s="33">
        <v>0</v>
      </c>
    </row>
    <row r="534" spans="1:13" x14ac:dyDescent="0.25">
      <c r="B534" s="33" t="s">
        <v>297</v>
      </c>
      <c r="C534" s="33" t="s">
        <v>285</v>
      </c>
      <c r="D534" s="33">
        <v>0</v>
      </c>
      <c r="E534" s="33">
        <v>0</v>
      </c>
      <c r="F534" s="33">
        <v>0</v>
      </c>
      <c r="G534" s="33">
        <v>0</v>
      </c>
      <c r="H534" s="33">
        <v>0</v>
      </c>
      <c r="I534" s="33">
        <v>0</v>
      </c>
      <c r="J534" s="33">
        <v>0</v>
      </c>
      <c r="K534" s="33">
        <v>0</v>
      </c>
      <c r="L534" s="33">
        <v>0</v>
      </c>
      <c r="M534" s="33">
        <v>0</v>
      </c>
    </row>
    <row r="535" spans="1:13" x14ac:dyDescent="0.25">
      <c r="B535" s="33" t="s">
        <v>303</v>
      </c>
      <c r="C535" s="33" t="s">
        <v>284</v>
      </c>
      <c r="D535" s="33">
        <v>39.500999999999998</v>
      </c>
      <c r="E535" s="33">
        <v>26.9</v>
      </c>
      <c r="F535" s="33">
        <v>29.808</v>
      </c>
      <c r="G535" s="33">
        <v>34.450000000000003</v>
      </c>
      <c r="H535" s="33">
        <v>23.681999999999999</v>
      </c>
      <c r="I535" s="33">
        <v>25.353999999999999</v>
      </c>
      <c r="J535" s="33">
        <v>26.826000000000001</v>
      </c>
      <c r="K535" s="33">
        <v>28.241</v>
      </c>
      <c r="L535" s="33">
        <v>25.88</v>
      </c>
      <c r="M535" s="33">
        <v>25.510999999999999</v>
      </c>
    </row>
    <row r="536" spans="1:13" x14ac:dyDescent="0.25">
      <c r="B536" s="33" t="s">
        <v>278</v>
      </c>
      <c r="C536" s="33" t="s">
        <v>276</v>
      </c>
      <c r="D536" s="33">
        <v>1081.807</v>
      </c>
      <c r="E536" s="33">
        <v>950.00400000000002</v>
      </c>
      <c r="F536" s="33">
        <v>975.17100000000005</v>
      </c>
      <c r="G536" s="33">
        <v>929.26499999999999</v>
      </c>
      <c r="H536" s="33">
        <v>992.74900000000002</v>
      </c>
      <c r="I536" s="33">
        <v>1232.3879999999999</v>
      </c>
      <c r="J536" s="33">
        <v>1313.1859999999999</v>
      </c>
      <c r="K536" s="33">
        <v>1374.8910000000001</v>
      </c>
      <c r="L536" s="33">
        <v>1458.5530000000001</v>
      </c>
      <c r="M536" s="33">
        <v>1544.829</v>
      </c>
    </row>
    <row r="537" spans="1:13" x14ac:dyDescent="0.25">
      <c r="B537" s="33" t="s">
        <v>298</v>
      </c>
      <c r="C537" s="33" t="s">
        <v>286</v>
      </c>
      <c r="D537" s="33">
        <v>0</v>
      </c>
      <c r="E537" s="33">
        <v>0</v>
      </c>
      <c r="F537" s="33">
        <v>0</v>
      </c>
      <c r="G537" s="33">
        <v>0</v>
      </c>
      <c r="H537" s="33">
        <v>0</v>
      </c>
      <c r="I537" s="33">
        <v>0</v>
      </c>
      <c r="J537" s="33">
        <v>0</v>
      </c>
      <c r="K537" s="33">
        <v>0</v>
      </c>
      <c r="L537" s="33">
        <v>0</v>
      </c>
      <c r="M537" s="33">
        <v>0</v>
      </c>
    </row>
    <row r="538" spans="1:13" x14ac:dyDescent="0.25">
      <c r="B538" s="33" t="s">
        <v>299</v>
      </c>
      <c r="C538" s="33" t="s">
        <v>274</v>
      </c>
      <c r="D538" s="33">
        <v>35.029000000000003</v>
      </c>
      <c r="E538" s="33">
        <v>26.9</v>
      </c>
      <c r="F538" s="33">
        <v>29.808</v>
      </c>
      <c r="G538" s="33">
        <v>31.045999999999999</v>
      </c>
      <c r="H538" s="33">
        <v>23.681999999999999</v>
      </c>
      <c r="I538" s="33">
        <v>23.103999999999999</v>
      </c>
      <c r="J538" s="33">
        <v>26.826000000000001</v>
      </c>
      <c r="K538" s="33">
        <v>28.241</v>
      </c>
      <c r="L538" s="33">
        <v>25.88</v>
      </c>
      <c r="M538" s="33">
        <v>25.510999999999999</v>
      </c>
    </row>
    <row r="539" spans="1:13" x14ac:dyDescent="0.25">
      <c r="B539" s="33" t="s">
        <v>304</v>
      </c>
      <c r="C539" s="33" t="s">
        <v>292</v>
      </c>
      <c r="D539" s="33">
        <v>0</v>
      </c>
      <c r="E539" s="33">
        <v>0</v>
      </c>
      <c r="F539" s="33">
        <v>0</v>
      </c>
      <c r="G539" s="33">
        <v>0</v>
      </c>
      <c r="H539" s="33">
        <v>0</v>
      </c>
      <c r="I539" s="33">
        <v>0</v>
      </c>
      <c r="J539" s="33">
        <v>0</v>
      </c>
      <c r="K539" s="33">
        <v>0</v>
      </c>
      <c r="L539" s="33">
        <v>0</v>
      </c>
      <c r="M539" s="33">
        <v>0</v>
      </c>
    </row>
    <row r="540" spans="1:13" x14ac:dyDescent="0.25">
      <c r="B540" s="33" t="s">
        <v>300</v>
      </c>
      <c r="C540" s="33" t="s">
        <v>287</v>
      </c>
      <c r="D540" s="33">
        <v>0.3</v>
      </c>
      <c r="E540" s="33">
        <v>0.3</v>
      </c>
      <c r="F540" s="33">
        <v>0.28000000000000003</v>
      </c>
      <c r="G540" s="33">
        <v>0.28000000000000003</v>
      </c>
      <c r="H540" s="33">
        <v>0.28000000000000003</v>
      </c>
      <c r="I540" s="33">
        <v>0.28000000000000003</v>
      </c>
      <c r="J540" s="33">
        <v>0.28000000000000003</v>
      </c>
      <c r="K540" s="33">
        <v>0.28000000000000003</v>
      </c>
      <c r="L540" s="33">
        <v>0.28000000000000003</v>
      </c>
      <c r="M540" s="33">
        <v>0.28000000000000003</v>
      </c>
    </row>
    <row r="541" spans="1:13" x14ac:dyDescent="0.25">
      <c r="B541" s="33" t="s">
        <v>269</v>
      </c>
      <c r="C541" s="33" t="s">
        <v>275</v>
      </c>
      <c r="D541" s="33">
        <v>36.185000000000002</v>
      </c>
      <c r="E541" s="33">
        <v>392.791</v>
      </c>
      <c r="F541" s="33">
        <v>10.340999999999999</v>
      </c>
      <c r="G541" s="33">
        <v>9.0559999999999992</v>
      </c>
      <c r="H541" s="33">
        <v>10.993</v>
      </c>
      <c r="I541" s="33">
        <v>22.725999999999999</v>
      </c>
      <c r="J541" s="33">
        <v>13.298</v>
      </c>
      <c r="K541" s="33">
        <v>13.353999999999999</v>
      </c>
      <c r="L541" s="33">
        <v>13.04</v>
      </c>
      <c r="M541" s="33">
        <v>20.646999999999998</v>
      </c>
    </row>
    <row r="542" spans="1:13" x14ac:dyDescent="0.25">
      <c r="B542" s="33" t="s">
        <v>279</v>
      </c>
      <c r="C542" s="33" t="s">
        <v>280</v>
      </c>
      <c r="D542" s="33">
        <v>0</v>
      </c>
      <c r="E542" s="33">
        <v>0</v>
      </c>
      <c r="F542" s="33">
        <v>0</v>
      </c>
      <c r="G542" s="33">
        <v>0</v>
      </c>
      <c r="H542" s="33">
        <v>0</v>
      </c>
      <c r="I542" s="33">
        <v>0</v>
      </c>
      <c r="J542" s="33">
        <v>0</v>
      </c>
      <c r="K542" s="33">
        <v>0</v>
      </c>
      <c r="L542" s="33">
        <v>0</v>
      </c>
      <c r="M542" s="33">
        <v>0</v>
      </c>
    </row>
    <row r="543" spans="1:13" x14ac:dyDescent="0.25">
      <c r="B543" s="33" t="s">
        <v>305</v>
      </c>
      <c r="C543" s="33" t="s">
        <v>273</v>
      </c>
      <c r="D543" s="33">
        <v>-63.094000000000001</v>
      </c>
      <c r="E543" s="33">
        <v>-58.975000000000001</v>
      </c>
      <c r="F543" s="33">
        <v>26.335000000000001</v>
      </c>
      <c r="G543" s="33">
        <v>1.9489999999999998</v>
      </c>
      <c r="H543" s="33">
        <v>39.155000000000001</v>
      </c>
      <c r="I543" s="33">
        <v>85.55</v>
      </c>
      <c r="J543" s="33">
        <v>64.37</v>
      </c>
      <c r="K543" s="33">
        <v>78.897000000000006</v>
      </c>
      <c r="L543" s="33">
        <v>103.64100000000001</v>
      </c>
      <c r="M543" s="33">
        <v>98.177000000000007</v>
      </c>
    </row>
    <row r="544" spans="1:13" x14ac:dyDescent="0.25">
      <c r="B544" s="33" t="s">
        <v>301</v>
      </c>
      <c r="C544" s="33" t="s">
        <v>302</v>
      </c>
      <c r="D544" s="33">
        <v>0</v>
      </c>
      <c r="E544" s="33">
        <v>0</v>
      </c>
      <c r="F544" s="33">
        <v>0</v>
      </c>
      <c r="G544" s="33">
        <v>0</v>
      </c>
      <c r="H544" s="33">
        <v>0</v>
      </c>
      <c r="I544" s="33">
        <v>0</v>
      </c>
      <c r="J544" s="33">
        <v>0</v>
      </c>
      <c r="K544" s="33">
        <v>0</v>
      </c>
      <c r="L544" s="33">
        <v>0</v>
      </c>
      <c r="M544" s="33">
        <v>0</v>
      </c>
    </row>
    <row r="545" spans="1:13" x14ac:dyDescent="0.25">
      <c r="B545" s="25" t="s">
        <v>277</v>
      </c>
      <c r="C545" s="25" t="s">
        <v>277</v>
      </c>
      <c r="D545" s="25">
        <f>D536-D541+D537+D534-D542</f>
        <v>1045.6220000000001</v>
      </c>
      <c r="E545" s="25">
        <f t="shared" ref="E545:M545" si="124">E536-E541+E537+E534-E542</f>
        <v>557.21299999999997</v>
      </c>
      <c r="F545" s="25">
        <f t="shared" si="124"/>
        <v>964.83</v>
      </c>
      <c r="G545" s="25">
        <f t="shared" si="124"/>
        <v>920.20899999999995</v>
      </c>
      <c r="H545" s="25">
        <f t="shared" si="124"/>
        <v>981.75599999999997</v>
      </c>
      <c r="I545" s="25">
        <f t="shared" si="124"/>
        <v>1209.6619999999998</v>
      </c>
      <c r="J545" s="25">
        <f t="shared" si="124"/>
        <v>1299.8879999999999</v>
      </c>
      <c r="K545" s="25">
        <f t="shared" si="124"/>
        <v>1361.537</v>
      </c>
      <c r="L545" s="25">
        <f t="shared" si="124"/>
        <v>1445.5130000000001</v>
      </c>
      <c r="M545" s="25">
        <f t="shared" si="124"/>
        <v>1524.182</v>
      </c>
    </row>
    <row r="546" spans="1:13" x14ac:dyDescent="0.25">
      <c r="B546" s="25" t="s">
        <v>312</v>
      </c>
      <c r="C546" s="25" t="s">
        <v>312</v>
      </c>
      <c r="D546" s="25">
        <f>IF(C545=0,D545,IF(D545=0,0,AVERAGE(C545:D545)))</f>
        <v>1045.6220000000001</v>
      </c>
      <c r="E546" s="25">
        <f t="shared" ref="E546:M546" si="125">IF(D545=0,E545,IF(E545=0,0,AVERAGE(D545:E545)))</f>
        <v>801.41750000000002</v>
      </c>
      <c r="F546" s="25">
        <f t="shared" si="125"/>
        <v>761.02150000000006</v>
      </c>
      <c r="G546" s="25">
        <f t="shared" si="125"/>
        <v>942.51949999999999</v>
      </c>
      <c r="H546" s="25">
        <f t="shared" si="125"/>
        <v>950.98249999999996</v>
      </c>
      <c r="I546" s="25">
        <f t="shared" si="125"/>
        <v>1095.7089999999998</v>
      </c>
      <c r="J546" s="25">
        <f t="shared" si="125"/>
        <v>1254.7749999999999</v>
      </c>
      <c r="K546" s="25">
        <f t="shared" si="125"/>
        <v>1330.7125000000001</v>
      </c>
      <c r="L546" s="25">
        <f t="shared" si="125"/>
        <v>1403.5250000000001</v>
      </c>
      <c r="M546" s="25">
        <f t="shared" si="125"/>
        <v>1484.8475000000001</v>
      </c>
    </row>
    <row r="547" spans="1:13" x14ac:dyDescent="0.25">
      <c r="B547" s="25" t="s">
        <v>313</v>
      </c>
      <c r="C547" s="25" t="s">
        <v>313</v>
      </c>
      <c r="D547" s="25">
        <f t="shared" ref="D547:M547" si="126">D543+((D538-D544)*(1-D540))</f>
        <v>-38.573700000000002</v>
      </c>
      <c r="E547" s="25">
        <f t="shared" si="126"/>
        <v>-40.145000000000003</v>
      </c>
      <c r="F547" s="25">
        <f t="shared" si="126"/>
        <v>47.796759999999999</v>
      </c>
      <c r="G547" s="25">
        <f t="shared" si="126"/>
        <v>24.302119999999995</v>
      </c>
      <c r="H547" s="25">
        <f t="shared" si="126"/>
        <v>56.206040000000002</v>
      </c>
      <c r="I547" s="25">
        <f t="shared" si="126"/>
        <v>102.18487999999999</v>
      </c>
      <c r="J547" s="25">
        <f t="shared" si="126"/>
        <v>83.684719999999999</v>
      </c>
      <c r="K547" s="25">
        <f t="shared" si="126"/>
        <v>99.230520000000013</v>
      </c>
      <c r="L547" s="25">
        <f t="shared" si="126"/>
        <v>122.27460000000001</v>
      </c>
      <c r="M547" s="25">
        <f t="shared" si="126"/>
        <v>116.54492</v>
      </c>
    </row>
    <row r="548" spans="1:13" x14ac:dyDescent="0.25">
      <c r="B548" s="25" t="s">
        <v>307</v>
      </c>
      <c r="C548" s="25" t="s">
        <v>307</v>
      </c>
      <c r="D548" s="25">
        <f>IFERROR(D547/D546,0)</f>
        <v>-3.6890673685136696E-2</v>
      </c>
      <c r="E548" s="25">
        <f t="shared" ref="E548:M548" si="127">IFERROR(E547/E546,0)</f>
        <v>-5.0092492365090606E-2</v>
      </c>
      <c r="F548" s="25">
        <f t="shared" si="127"/>
        <v>6.280605738471251E-2</v>
      </c>
      <c r="G548" s="25">
        <f t="shared" si="127"/>
        <v>2.5784209239172236E-2</v>
      </c>
      <c r="H548" s="25">
        <f t="shared" si="127"/>
        <v>5.9103127554923467E-2</v>
      </c>
      <c r="I548" s="25">
        <f t="shared" si="127"/>
        <v>9.3259140885034258E-2</v>
      </c>
      <c r="J548" s="25">
        <f t="shared" si="127"/>
        <v>6.6693008706740262E-2</v>
      </c>
      <c r="K548" s="25">
        <f t="shared" si="127"/>
        <v>7.456946560583147E-2</v>
      </c>
      <c r="L548" s="25">
        <f t="shared" si="127"/>
        <v>8.7119645179102617E-2</v>
      </c>
      <c r="M548" s="25">
        <f t="shared" si="127"/>
        <v>7.8489487977721623E-2</v>
      </c>
    </row>
    <row r="549" spans="1:13" x14ac:dyDescent="0.25">
      <c r="A549" s="33" t="s">
        <v>344</v>
      </c>
      <c r="B549" s="33" t="s">
        <v>295</v>
      </c>
      <c r="C549" s="33" t="s">
        <v>290</v>
      </c>
      <c r="D549" s="33">
        <v>-8.3450000000000006</v>
      </c>
      <c r="E549" s="33">
        <v>16.065999999999999</v>
      </c>
      <c r="F549" s="33">
        <v>18.960999999999999</v>
      </c>
      <c r="G549" s="33">
        <v>31.966000000000001</v>
      </c>
      <c r="H549" s="33">
        <v>47.375</v>
      </c>
      <c r="I549" s="33">
        <v>65.876000000000005</v>
      </c>
      <c r="J549" s="33">
        <v>79.575999999999993</v>
      </c>
      <c r="K549" s="33">
        <v>132.083</v>
      </c>
      <c r="L549" s="33">
        <v>49.542000000000002</v>
      </c>
      <c r="M549" s="33">
        <v>122.29600000000001</v>
      </c>
    </row>
    <row r="550" spans="1:13" x14ac:dyDescent="0.25">
      <c r="B550" s="33" t="s">
        <v>296</v>
      </c>
      <c r="C550" s="33" t="s">
        <v>289</v>
      </c>
      <c r="D550" s="33">
        <v>0</v>
      </c>
      <c r="E550" s="33">
        <v>0</v>
      </c>
      <c r="F550" s="33">
        <v>0</v>
      </c>
      <c r="G550" s="33">
        <v>0</v>
      </c>
      <c r="H550" s="33">
        <v>0</v>
      </c>
      <c r="I550" s="33">
        <v>0</v>
      </c>
      <c r="J550" s="33">
        <v>0</v>
      </c>
      <c r="K550" s="33">
        <v>0</v>
      </c>
      <c r="L550" s="33">
        <v>0</v>
      </c>
      <c r="M550" s="33">
        <v>0</v>
      </c>
    </row>
    <row r="551" spans="1:13" x14ac:dyDescent="0.25">
      <c r="B551" s="33" t="s">
        <v>297</v>
      </c>
      <c r="C551" s="33" t="s">
        <v>285</v>
      </c>
      <c r="D551" s="33">
        <v>0</v>
      </c>
      <c r="E551" s="33">
        <v>0</v>
      </c>
      <c r="F551" s="33">
        <v>0</v>
      </c>
      <c r="G551" s="33">
        <v>0</v>
      </c>
      <c r="H551" s="33">
        <v>0</v>
      </c>
      <c r="I551" s="33">
        <v>0</v>
      </c>
      <c r="J551" s="33">
        <v>0</v>
      </c>
      <c r="K551" s="33">
        <v>0</v>
      </c>
      <c r="L551" s="33">
        <v>0</v>
      </c>
      <c r="M551" s="33">
        <v>0</v>
      </c>
    </row>
    <row r="552" spans="1:13" x14ac:dyDescent="0.25">
      <c r="B552" s="33" t="s">
        <v>303</v>
      </c>
      <c r="C552" s="33" t="s">
        <v>284</v>
      </c>
      <c r="D552" s="33">
        <v>7.9160000000000004</v>
      </c>
      <c r="E552" s="33">
        <v>8.1219999999999999</v>
      </c>
      <c r="F552" s="33">
        <v>8.343</v>
      </c>
      <c r="G552" s="33">
        <v>8.1029999999999998</v>
      </c>
      <c r="H552" s="33">
        <v>12.869</v>
      </c>
      <c r="I552" s="33">
        <v>18.23</v>
      </c>
      <c r="J552" s="33">
        <v>19.398</v>
      </c>
      <c r="K552" s="33">
        <v>17.838999999999999</v>
      </c>
      <c r="L552" s="33">
        <v>17.768000000000001</v>
      </c>
      <c r="M552" s="33">
        <v>17.768000000000001</v>
      </c>
    </row>
    <row r="553" spans="1:13" x14ac:dyDescent="0.25">
      <c r="B553" s="33" t="s">
        <v>278</v>
      </c>
      <c r="C553" s="33" t="s">
        <v>276</v>
      </c>
      <c r="D553" s="33">
        <v>370.97399999999999</v>
      </c>
      <c r="E553" s="33">
        <v>360.47500000000002</v>
      </c>
      <c r="F553" s="33">
        <v>358.51299999999998</v>
      </c>
      <c r="G553" s="33">
        <v>384.61200000000002</v>
      </c>
      <c r="H553" s="33">
        <v>876.94399999999996</v>
      </c>
      <c r="I553" s="33">
        <v>906.87900000000002</v>
      </c>
      <c r="J553" s="33">
        <v>1027.2439999999999</v>
      </c>
      <c r="K553" s="33">
        <v>1121.799</v>
      </c>
      <c r="L553" s="33">
        <v>1242.19</v>
      </c>
      <c r="M553" s="33">
        <v>1358.8979999999999</v>
      </c>
    </row>
    <row r="554" spans="1:13" x14ac:dyDescent="0.25">
      <c r="B554" s="33" t="s">
        <v>298</v>
      </c>
      <c r="C554" s="33" t="s">
        <v>286</v>
      </c>
      <c r="D554" s="33">
        <v>0</v>
      </c>
      <c r="E554" s="33">
        <v>0</v>
      </c>
      <c r="F554" s="33">
        <v>0</v>
      </c>
      <c r="G554" s="33">
        <v>0</v>
      </c>
      <c r="H554" s="33">
        <v>0</v>
      </c>
      <c r="I554" s="33">
        <v>0</v>
      </c>
      <c r="J554" s="33">
        <v>0</v>
      </c>
      <c r="K554" s="33">
        <v>0</v>
      </c>
      <c r="L554" s="33">
        <v>0</v>
      </c>
      <c r="M554" s="33">
        <v>0</v>
      </c>
    </row>
    <row r="555" spans="1:13" x14ac:dyDescent="0.25">
      <c r="B555" s="33" t="s">
        <v>299</v>
      </c>
      <c r="C555" s="33" t="s">
        <v>274</v>
      </c>
      <c r="D555" s="33">
        <v>0</v>
      </c>
      <c r="E555" s="33">
        <v>0</v>
      </c>
      <c r="F555" s="33">
        <v>0</v>
      </c>
      <c r="G555" s="33">
        <v>0</v>
      </c>
      <c r="H555" s="33">
        <v>0</v>
      </c>
      <c r="I555" s="33">
        <v>0</v>
      </c>
      <c r="J555" s="33">
        <v>0</v>
      </c>
      <c r="K555" s="33">
        <v>0</v>
      </c>
      <c r="L555" s="33">
        <v>0</v>
      </c>
      <c r="M555" s="33">
        <v>18.765999999999998</v>
      </c>
    </row>
    <row r="556" spans="1:13" x14ac:dyDescent="0.25">
      <c r="B556" s="33" t="s">
        <v>304</v>
      </c>
      <c r="C556" s="33" t="s">
        <v>292</v>
      </c>
      <c r="D556" s="33">
        <v>0</v>
      </c>
      <c r="E556" s="33">
        <v>0</v>
      </c>
      <c r="F556" s="33">
        <v>0</v>
      </c>
      <c r="G556" s="33">
        <v>0</v>
      </c>
      <c r="H556" s="33">
        <v>0</v>
      </c>
      <c r="I556" s="33">
        <v>0</v>
      </c>
      <c r="J556" s="33">
        <v>0</v>
      </c>
      <c r="K556" s="33">
        <v>0</v>
      </c>
      <c r="L556" s="33">
        <v>0</v>
      </c>
      <c r="M556" s="33">
        <v>0</v>
      </c>
    </row>
    <row r="557" spans="1:13" x14ac:dyDescent="0.25">
      <c r="B557" s="33" t="s">
        <v>300</v>
      </c>
      <c r="C557" s="33" t="s">
        <v>287</v>
      </c>
      <c r="D557" s="33">
        <v>0.3</v>
      </c>
      <c r="E557" s="33">
        <v>0.3</v>
      </c>
      <c r="F557" s="33">
        <v>0.28000000000000003</v>
      </c>
      <c r="G557" s="33">
        <v>0.28000000000000003</v>
      </c>
      <c r="H557" s="33">
        <v>0.28000000000000003</v>
      </c>
      <c r="I557" s="33">
        <v>0.28000000000000003</v>
      </c>
      <c r="J557" s="33">
        <v>0.28000000000000003</v>
      </c>
      <c r="K557" s="33">
        <v>0.28000000000000003</v>
      </c>
      <c r="L557" s="33">
        <v>0.28000000000000003</v>
      </c>
      <c r="M557" s="33">
        <v>0.28000000000000003</v>
      </c>
    </row>
    <row r="558" spans="1:13" x14ac:dyDescent="0.25">
      <c r="B558" s="33" t="s">
        <v>269</v>
      </c>
      <c r="C558" s="33" t="s">
        <v>275</v>
      </c>
      <c r="D558" s="33">
        <v>8.4860000000000007</v>
      </c>
      <c r="E558" s="33">
        <v>7.9180000000000001</v>
      </c>
      <c r="F558" s="33">
        <v>12.246</v>
      </c>
      <c r="G558" s="33">
        <v>12.446999999999999</v>
      </c>
      <c r="H558" s="33">
        <v>11.483000000000001</v>
      </c>
      <c r="I558" s="33">
        <v>11.483000000000001</v>
      </c>
      <c r="J558" s="33">
        <v>17.202999999999999</v>
      </c>
      <c r="K558" s="33">
        <v>11.603</v>
      </c>
      <c r="L558" s="33">
        <v>8.6329999999999991</v>
      </c>
      <c r="M558" s="33">
        <v>19.359000000000002</v>
      </c>
    </row>
    <row r="559" spans="1:13" x14ac:dyDescent="0.25">
      <c r="B559" s="33" t="s">
        <v>279</v>
      </c>
      <c r="C559" s="33" t="s">
        <v>280</v>
      </c>
      <c r="D559" s="33">
        <v>0</v>
      </c>
      <c r="E559" s="33">
        <v>0</v>
      </c>
      <c r="F559" s="33">
        <v>0</v>
      </c>
      <c r="G559" s="33">
        <v>0</v>
      </c>
      <c r="H559" s="33">
        <v>29.085999999999999</v>
      </c>
      <c r="I559" s="33">
        <v>29.085999999999999</v>
      </c>
      <c r="J559" s="33">
        <v>29.085999999999999</v>
      </c>
      <c r="K559" s="33">
        <v>29.085999999999999</v>
      </c>
      <c r="L559" s="33">
        <v>29.085999999999999</v>
      </c>
      <c r="M559" s="33">
        <v>29.085999999999999</v>
      </c>
    </row>
    <row r="560" spans="1:13" x14ac:dyDescent="0.25">
      <c r="B560" s="33" t="s">
        <v>305</v>
      </c>
      <c r="C560" s="33" t="s">
        <v>273</v>
      </c>
      <c r="D560" s="33">
        <v>-12.513999999999999</v>
      </c>
      <c r="E560" s="33">
        <v>10.012</v>
      </c>
      <c r="F560" s="33">
        <v>16.347999999999999</v>
      </c>
      <c r="G560" s="33">
        <v>26.931999999999999</v>
      </c>
      <c r="H560" s="33">
        <v>40.512</v>
      </c>
      <c r="I560" s="33">
        <v>59.877000000000002</v>
      </c>
      <c r="J560" s="33">
        <v>72.825000000000003</v>
      </c>
      <c r="K560" s="33">
        <v>123.41200000000001</v>
      </c>
      <c r="L560" s="33">
        <v>51.683999999999997</v>
      </c>
      <c r="M560" s="33">
        <v>110.09399999999999</v>
      </c>
    </row>
    <row r="561" spans="1:13" x14ac:dyDescent="0.25">
      <c r="B561" s="33" t="s">
        <v>301</v>
      </c>
      <c r="C561" s="33" t="s">
        <v>302</v>
      </c>
      <c r="D561" s="33">
        <v>0</v>
      </c>
      <c r="E561" s="33">
        <v>0</v>
      </c>
      <c r="F561" s="33">
        <v>0</v>
      </c>
      <c r="G561" s="33">
        <v>0</v>
      </c>
      <c r="H561" s="33">
        <v>0</v>
      </c>
      <c r="I561" s="33">
        <v>0</v>
      </c>
      <c r="J561" s="33">
        <v>0</v>
      </c>
      <c r="K561" s="33">
        <v>0</v>
      </c>
      <c r="L561" s="33">
        <v>0</v>
      </c>
      <c r="M561" s="33">
        <v>0</v>
      </c>
    </row>
    <row r="562" spans="1:13" x14ac:dyDescent="0.25">
      <c r="B562" s="25" t="s">
        <v>277</v>
      </c>
      <c r="C562" s="25" t="s">
        <v>277</v>
      </c>
      <c r="D562" s="25">
        <f>D553-D558+D554+D551-D559</f>
        <v>362.488</v>
      </c>
      <c r="E562" s="25">
        <f t="shared" ref="E562:M562" si="128">E553-E558+E554+E551-E559</f>
        <v>352.55700000000002</v>
      </c>
      <c r="F562" s="25">
        <f t="shared" si="128"/>
        <v>346.267</v>
      </c>
      <c r="G562" s="25">
        <f t="shared" si="128"/>
        <v>372.16500000000002</v>
      </c>
      <c r="H562" s="25">
        <f t="shared" si="128"/>
        <v>836.375</v>
      </c>
      <c r="I562" s="25">
        <f t="shared" si="128"/>
        <v>866.31000000000006</v>
      </c>
      <c r="J562" s="25">
        <f t="shared" si="128"/>
        <v>980.95499999999993</v>
      </c>
      <c r="K562" s="25">
        <f t="shared" si="128"/>
        <v>1081.1099999999999</v>
      </c>
      <c r="L562" s="25">
        <f t="shared" si="128"/>
        <v>1204.471</v>
      </c>
      <c r="M562" s="25">
        <f t="shared" si="128"/>
        <v>1310.453</v>
      </c>
    </row>
    <row r="563" spans="1:13" x14ac:dyDescent="0.25">
      <c r="B563" s="25" t="s">
        <v>312</v>
      </c>
      <c r="C563" s="25" t="s">
        <v>312</v>
      </c>
      <c r="D563" s="25">
        <f>IF(C562=0,D562,IF(D562=0,0,AVERAGE(C562:D562)))</f>
        <v>362.488</v>
      </c>
      <c r="E563" s="25">
        <f t="shared" ref="E563:M563" si="129">IF(D562=0,E562,IF(E562=0,0,AVERAGE(D562:E562)))</f>
        <v>357.52250000000004</v>
      </c>
      <c r="F563" s="25">
        <f t="shared" si="129"/>
        <v>349.41200000000003</v>
      </c>
      <c r="G563" s="25">
        <f t="shared" si="129"/>
        <v>359.21600000000001</v>
      </c>
      <c r="H563" s="25">
        <f t="shared" si="129"/>
        <v>604.27</v>
      </c>
      <c r="I563" s="25">
        <f t="shared" si="129"/>
        <v>851.34249999999997</v>
      </c>
      <c r="J563" s="25">
        <f t="shared" si="129"/>
        <v>923.63249999999994</v>
      </c>
      <c r="K563" s="25">
        <f t="shared" si="129"/>
        <v>1031.0324999999998</v>
      </c>
      <c r="L563" s="25">
        <f t="shared" si="129"/>
        <v>1142.7905000000001</v>
      </c>
      <c r="M563" s="25">
        <f t="shared" si="129"/>
        <v>1257.462</v>
      </c>
    </row>
    <row r="564" spans="1:13" x14ac:dyDescent="0.25">
      <c r="B564" s="25" t="s">
        <v>313</v>
      </c>
      <c r="C564" s="25" t="s">
        <v>313</v>
      </c>
      <c r="D564" s="25">
        <f t="shared" ref="D564:M564" si="130">D560+((D555-D561)*(1-D557))</f>
        <v>-12.513999999999999</v>
      </c>
      <c r="E564" s="25">
        <f t="shared" si="130"/>
        <v>10.012</v>
      </c>
      <c r="F564" s="25">
        <f t="shared" si="130"/>
        <v>16.347999999999999</v>
      </c>
      <c r="G564" s="25">
        <f t="shared" si="130"/>
        <v>26.931999999999999</v>
      </c>
      <c r="H564" s="25">
        <f t="shared" si="130"/>
        <v>40.512</v>
      </c>
      <c r="I564" s="25">
        <f t="shared" si="130"/>
        <v>59.877000000000002</v>
      </c>
      <c r="J564" s="25">
        <f t="shared" si="130"/>
        <v>72.825000000000003</v>
      </c>
      <c r="K564" s="25">
        <f t="shared" si="130"/>
        <v>123.41200000000001</v>
      </c>
      <c r="L564" s="25">
        <f t="shared" si="130"/>
        <v>51.683999999999997</v>
      </c>
      <c r="M564" s="25">
        <f t="shared" si="130"/>
        <v>123.60552</v>
      </c>
    </row>
    <row r="565" spans="1:13" x14ac:dyDescent="0.25">
      <c r="B565" s="25" t="s">
        <v>307</v>
      </c>
      <c r="C565" s="25" t="s">
        <v>307</v>
      </c>
      <c r="D565" s="25">
        <f>IFERROR(D564/D563,0)</f>
        <v>-3.4522522124870336E-2</v>
      </c>
      <c r="E565" s="25">
        <f t="shared" ref="E565:M565" si="131">IFERROR(E564/E563,0)</f>
        <v>2.8003831926661955E-2</v>
      </c>
      <c r="F565" s="25">
        <f t="shared" si="131"/>
        <v>4.678717388069098E-2</v>
      </c>
      <c r="G565" s="25">
        <f t="shared" si="131"/>
        <v>7.4974388668656175E-2</v>
      </c>
      <c r="H565" s="25">
        <f t="shared" si="131"/>
        <v>6.7042878183593432E-2</v>
      </c>
      <c r="I565" s="25">
        <f t="shared" si="131"/>
        <v>7.0332445519870099E-2</v>
      </c>
      <c r="J565" s="25">
        <f t="shared" si="131"/>
        <v>7.8846294386566096E-2</v>
      </c>
      <c r="K565" s="25">
        <f t="shared" si="131"/>
        <v>0.11969748771256002</v>
      </c>
      <c r="L565" s="25">
        <f t="shared" si="131"/>
        <v>4.5226137249128336E-2</v>
      </c>
      <c r="M565" s="25">
        <f t="shared" si="131"/>
        <v>9.829761853638519E-2</v>
      </c>
    </row>
    <row r="566" spans="1:13" x14ac:dyDescent="0.25">
      <c r="A566" s="33" t="s">
        <v>345</v>
      </c>
      <c r="B566" s="33" t="s">
        <v>295</v>
      </c>
      <c r="C566" s="33" t="s">
        <v>290</v>
      </c>
      <c r="D566" s="33">
        <v>2.1829999999999998</v>
      </c>
      <c r="E566" s="33">
        <v>6.2629999999999999</v>
      </c>
      <c r="F566" s="33">
        <v>2.5960000000000001</v>
      </c>
      <c r="G566" s="33">
        <v>8.0449999999999999</v>
      </c>
      <c r="H566" s="33">
        <v>7.8149999999999995</v>
      </c>
      <c r="I566" s="33">
        <v>10.545</v>
      </c>
      <c r="J566" s="33">
        <v>10.121</v>
      </c>
      <c r="K566" s="33">
        <v>53.03</v>
      </c>
      <c r="L566" s="33">
        <v>16.812999999999999</v>
      </c>
      <c r="M566" s="33">
        <v>21.045000000000002</v>
      </c>
    </row>
    <row r="567" spans="1:13" x14ac:dyDescent="0.25">
      <c r="B567" s="33" t="s">
        <v>296</v>
      </c>
      <c r="C567" s="33" t="s">
        <v>289</v>
      </c>
      <c r="D567" s="33">
        <v>0</v>
      </c>
      <c r="E567" s="33">
        <v>0</v>
      </c>
      <c r="F567" s="33">
        <v>0</v>
      </c>
      <c r="G567" s="33">
        <v>0</v>
      </c>
      <c r="H567" s="33">
        <v>0</v>
      </c>
      <c r="I567" s="33">
        <v>0</v>
      </c>
      <c r="J567" s="33">
        <v>0</v>
      </c>
      <c r="K567" s="33">
        <v>14.353</v>
      </c>
      <c r="L567" s="33">
        <v>19.629000000000001</v>
      </c>
      <c r="M567" s="33">
        <v>23.792000000000002</v>
      </c>
    </row>
    <row r="568" spans="1:13" x14ac:dyDescent="0.25">
      <c r="B568" s="33" t="s">
        <v>297</v>
      </c>
      <c r="C568" s="33" t="s">
        <v>285</v>
      </c>
      <c r="D568" s="33">
        <v>0</v>
      </c>
      <c r="E568" s="33">
        <v>0</v>
      </c>
      <c r="F568" s="33">
        <v>0</v>
      </c>
      <c r="G568" s="33">
        <v>0</v>
      </c>
      <c r="H568" s="33">
        <v>0</v>
      </c>
      <c r="I568" s="33">
        <v>0</v>
      </c>
      <c r="J568" s="33">
        <v>0</v>
      </c>
      <c r="K568" s="33">
        <v>0</v>
      </c>
      <c r="L568" s="33">
        <v>0.61399999999999999</v>
      </c>
      <c r="M568" s="33">
        <v>0</v>
      </c>
    </row>
    <row r="569" spans="1:13" x14ac:dyDescent="0.25">
      <c r="B569" s="33" t="s">
        <v>303</v>
      </c>
      <c r="C569" s="33" t="s">
        <v>284</v>
      </c>
      <c r="D569" s="33">
        <v>0</v>
      </c>
      <c r="E569" s="33">
        <v>0</v>
      </c>
      <c r="F569" s="33">
        <v>0</v>
      </c>
      <c r="G569" s="33">
        <v>0</v>
      </c>
      <c r="H569" s="33">
        <v>0</v>
      </c>
      <c r="I569" s="33">
        <v>0.15</v>
      </c>
      <c r="J569" s="33">
        <v>0.503</v>
      </c>
      <c r="K569" s="33">
        <v>0.57999999999999996</v>
      </c>
      <c r="L569" s="33">
        <v>0.68</v>
      </c>
      <c r="M569" s="33">
        <v>1.044</v>
      </c>
    </row>
    <row r="570" spans="1:13" x14ac:dyDescent="0.25">
      <c r="B570" s="33" t="s">
        <v>278</v>
      </c>
      <c r="C570" s="33" t="s">
        <v>276</v>
      </c>
      <c r="D570" s="33">
        <v>12.29</v>
      </c>
      <c r="E570" s="33">
        <v>16.62</v>
      </c>
      <c r="F570" s="33">
        <v>19.149000000000001</v>
      </c>
      <c r="G570" s="33">
        <v>22.59</v>
      </c>
      <c r="H570" s="33">
        <v>23.949000000000002</v>
      </c>
      <c r="I570" s="33">
        <v>94.906999999999996</v>
      </c>
      <c r="J570" s="33">
        <v>110.747</v>
      </c>
      <c r="K570" s="33">
        <v>191.625</v>
      </c>
      <c r="L570" s="33">
        <v>204.23500000000001</v>
      </c>
      <c r="M570" s="33">
        <v>221.08600000000001</v>
      </c>
    </row>
    <row r="571" spans="1:13" x14ac:dyDescent="0.25">
      <c r="B571" s="33" t="s">
        <v>298</v>
      </c>
      <c r="C571" s="33" t="s">
        <v>286</v>
      </c>
      <c r="D571" s="33">
        <v>0</v>
      </c>
      <c r="E571" s="33">
        <v>0</v>
      </c>
      <c r="F571" s="33">
        <v>0</v>
      </c>
      <c r="G571" s="33">
        <v>0</v>
      </c>
      <c r="H571" s="33">
        <v>0</v>
      </c>
      <c r="I571" s="33">
        <v>0</v>
      </c>
      <c r="J571" s="33">
        <v>0</v>
      </c>
      <c r="K571" s="33">
        <v>0</v>
      </c>
      <c r="L571" s="33">
        <v>0</v>
      </c>
      <c r="M571" s="33">
        <v>0</v>
      </c>
    </row>
    <row r="572" spans="1:13" x14ac:dyDescent="0.25">
      <c r="B572" s="33" t="s">
        <v>299</v>
      </c>
      <c r="C572" s="33" t="s">
        <v>274</v>
      </c>
      <c r="D572" s="33">
        <v>1.2999999999999999E-2</v>
      </c>
      <c r="E572" s="33">
        <v>0.26400000000000001</v>
      </c>
      <c r="F572" s="33">
        <v>0.23200000000000001</v>
      </c>
      <c r="G572" s="33">
        <v>0.156</v>
      </c>
      <c r="H572" s="33">
        <v>0.106</v>
      </c>
      <c r="I572" s="33">
        <v>0.15</v>
      </c>
      <c r="J572" s="33">
        <v>0.15</v>
      </c>
      <c r="K572" s="33">
        <v>0.15</v>
      </c>
      <c r="L572" s="33">
        <v>0.15</v>
      </c>
      <c r="M572" s="33">
        <v>0.15</v>
      </c>
    </row>
    <row r="573" spans="1:13" x14ac:dyDescent="0.25">
      <c r="B573" s="33" t="s">
        <v>304</v>
      </c>
      <c r="C573" s="33" t="s">
        <v>292</v>
      </c>
      <c r="D573" s="33">
        <v>0</v>
      </c>
      <c r="E573" s="33">
        <v>0</v>
      </c>
      <c r="F573" s="33">
        <v>0</v>
      </c>
      <c r="G573" s="33">
        <v>0</v>
      </c>
      <c r="H573" s="33">
        <v>0</v>
      </c>
      <c r="I573" s="33">
        <v>0</v>
      </c>
      <c r="J573" s="33">
        <v>0</v>
      </c>
      <c r="K573" s="33">
        <v>0</v>
      </c>
      <c r="L573" s="33">
        <v>0</v>
      </c>
      <c r="M573" s="33">
        <v>0</v>
      </c>
    </row>
    <row r="574" spans="1:13" x14ac:dyDescent="0.25">
      <c r="B574" s="33" t="s">
        <v>300</v>
      </c>
      <c r="C574" s="33" t="s">
        <v>287</v>
      </c>
      <c r="D574" s="33">
        <v>0.28000000000000003</v>
      </c>
      <c r="E574" s="33">
        <v>0.28000000000000003</v>
      </c>
      <c r="F574" s="33">
        <v>0.28000000000000003</v>
      </c>
      <c r="G574" s="33">
        <v>0.28000000000000003</v>
      </c>
      <c r="H574" s="33">
        <v>0.28000000000000003</v>
      </c>
      <c r="I574" s="33">
        <v>0.28000000000000003</v>
      </c>
      <c r="J574" s="33">
        <v>0.28000000000000003</v>
      </c>
      <c r="K574" s="33">
        <v>0.28000000000000003</v>
      </c>
      <c r="L574" s="33">
        <v>0.28000000000000003</v>
      </c>
      <c r="M574" s="33">
        <v>0.28000000000000003</v>
      </c>
    </row>
    <row r="575" spans="1:13" x14ac:dyDescent="0.25">
      <c r="B575" s="33" t="s">
        <v>269</v>
      </c>
      <c r="C575" s="33" t="s">
        <v>275</v>
      </c>
      <c r="D575" s="33">
        <v>7.4729999999999999</v>
      </c>
      <c r="E575" s="33">
        <v>7.4740000000000002</v>
      </c>
      <c r="F575" s="33">
        <v>9.1579999999999995</v>
      </c>
      <c r="G575" s="33">
        <v>10.384</v>
      </c>
      <c r="H575" s="33">
        <v>11.117000000000001</v>
      </c>
      <c r="I575" s="33">
        <v>17.670000000000002</v>
      </c>
      <c r="J575" s="33">
        <v>24.154</v>
      </c>
      <c r="K575" s="33">
        <v>42.429000000000002</v>
      </c>
      <c r="L575" s="33">
        <v>41.203000000000003</v>
      </c>
      <c r="M575" s="33">
        <v>43.726999999999997</v>
      </c>
    </row>
    <row r="576" spans="1:13" x14ac:dyDescent="0.25">
      <c r="B576" s="33" t="s">
        <v>279</v>
      </c>
      <c r="C576" s="33" t="s">
        <v>280</v>
      </c>
      <c r="D576" s="33">
        <v>1.736</v>
      </c>
      <c r="E576" s="33">
        <v>6.1630000000000003</v>
      </c>
      <c r="F576" s="33">
        <v>6.2480000000000002</v>
      </c>
      <c r="G576" s="33">
        <v>5.4459999999999997</v>
      </c>
      <c r="H576" s="33">
        <v>5.4459999999999997</v>
      </c>
      <c r="I576" s="33">
        <v>33.716000000000001</v>
      </c>
      <c r="J576" s="33">
        <v>41.109000000000002</v>
      </c>
      <c r="K576" s="33">
        <v>50.284999999999997</v>
      </c>
      <c r="L576" s="33">
        <v>62.844000000000001</v>
      </c>
      <c r="M576" s="33">
        <v>63.947000000000003</v>
      </c>
    </row>
    <row r="577" spans="1:13" x14ac:dyDescent="0.25">
      <c r="B577" s="33" t="s">
        <v>305</v>
      </c>
      <c r="C577" s="33" t="s">
        <v>273</v>
      </c>
      <c r="D577" s="33">
        <v>1.5070000000000001</v>
      </c>
      <c r="E577" s="33">
        <v>4.4030000000000005</v>
      </c>
      <c r="F577" s="33">
        <v>1.9119999999999999</v>
      </c>
      <c r="G577" s="33">
        <v>5.6520000000000001</v>
      </c>
      <c r="H577" s="33">
        <v>5.7190000000000003</v>
      </c>
      <c r="I577" s="33">
        <v>8.1219999999999999</v>
      </c>
      <c r="J577" s="33">
        <v>5.7530000000000001</v>
      </c>
      <c r="K577" s="33">
        <v>48.62</v>
      </c>
      <c r="L577" s="33">
        <v>9.6760000000000002</v>
      </c>
      <c r="M577" s="33">
        <v>12.257999999999999</v>
      </c>
    </row>
    <row r="578" spans="1:13" x14ac:dyDescent="0.25">
      <c r="B578" s="33" t="s">
        <v>301</v>
      </c>
      <c r="C578" s="33" t="s">
        <v>302</v>
      </c>
      <c r="D578" s="33">
        <v>1.6E-2</v>
      </c>
      <c r="E578" s="33">
        <v>7.6999999999999999E-2</v>
      </c>
      <c r="F578" s="33">
        <v>5.7000000000000002E-2</v>
      </c>
      <c r="G578" s="33">
        <v>9.5000000000000001E-2</v>
      </c>
      <c r="H578" s="33">
        <v>0.09</v>
      </c>
      <c r="I578" s="33">
        <v>0.70599999999999996</v>
      </c>
      <c r="J578" s="33">
        <v>0.70599999999999996</v>
      </c>
      <c r="K578" s="33">
        <v>0.70599999999999996</v>
      </c>
      <c r="L578" s="33">
        <v>0.70599999999999996</v>
      </c>
      <c r="M578" s="33">
        <v>0.70599999999999996</v>
      </c>
    </row>
    <row r="579" spans="1:13" x14ac:dyDescent="0.25">
      <c r="B579" s="25" t="s">
        <v>277</v>
      </c>
      <c r="C579" s="25" t="s">
        <v>277</v>
      </c>
      <c r="D579" s="25">
        <f>D570-D575+D571+D568-D576</f>
        <v>3.0809999999999995</v>
      </c>
      <c r="E579" s="25">
        <f t="shared" ref="E579:M579" si="132">E570-E575+E571+E568-E576</f>
        <v>2.9830000000000005</v>
      </c>
      <c r="F579" s="25">
        <f t="shared" si="132"/>
        <v>3.7430000000000012</v>
      </c>
      <c r="G579" s="25">
        <f t="shared" si="132"/>
        <v>6.76</v>
      </c>
      <c r="H579" s="25">
        <f t="shared" si="132"/>
        <v>7.386000000000001</v>
      </c>
      <c r="I579" s="25">
        <f t="shared" si="132"/>
        <v>43.520999999999994</v>
      </c>
      <c r="J579" s="25">
        <f t="shared" si="132"/>
        <v>45.484000000000002</v>
      </c>
      <c r="K579" s="25">
        <f t="shared" si="132"/>
        <v>98.911000000000001</v>
      </c>
      <c r="L579" s="25">
        <f t="shared" si="132"/>
        <v>100.80200000000002</v>
      </c>
      <c r="M579" s="25">
        <f t="shared" si="132"/>
        <v>113.41200000000001</v>
      </c>
    </row>
    <row r="580" spans="1:13" x14ac:dyDescent="0.25">
      <c r="B580" s="25" t="s">
        <v>312</v>
      </c>
      <c r="C580" s="25" t="s">
        <v>312</v>
      </c>
      <c r="D580" s="25">
        <f>IF(C579=0,D579,IF(D579=0,0,AVERAGE(C579:D579)))</f>
        <v>3.0809999999999995</v>
      </c>
      <c r="E580" s="25">
        <f t="shared" ref="E580:M580" si="133">IF(D579=0,E579,IF(E579=0,0,AVERAGE(D579:E579)))</f>
        <v>3.032</v>
      </c>
      <c r="F580" s="25">
        <f t="shared" si="133"/>
        <v>3.3630000000000009</v>
      </c>
      <c r="G580" s="25">
        <f t="shared" si="133"/>
        <v>5.2515000000000001</v>
      </c>
      <c r="H580" s="25">
        <f t="shared" si="133"/>
        <v>7.0730000000000004</v>
      </c>
      <c r="I580" s="25">
        <f t="shared" si="133"/>
        <v>25.453499999999998</v>
      </c>
      <c r="J580" s="25">
        <f t="shared" si="133"/>
        <v>44.502499999999998</v>
      </c>
      <c r="K580" s="25">
        <f t="shared" si="133"/>
        <v>72.197500000000005</v>
      </c>
      <c r="L580" s="25">
        <f t="shared" si="133"/>
        <v>99.856500000000011</v>
      </c>
      <c r="M580" s="25">
        <f t="shared" si="133"/>
        <v>107.10700000000001</v>
      </c>
    </row>
    <row r="581" spans="1:13" x14ac:dyDescent="0.25">
      <c r="B581" s="25" t="s">
        <v>313</v>
      </c>
      <c r="C581" s="25" t="s">
        <v>313</v>
      </c>
      <c r="D581" s="25">
        <f t="shared" ref="D581:M581" si="134">D577+((D572-D578)*(1-D574))</f>
        <v>1.5048400000000002</v>
      </c>
      <c r="E581" s="25">
        <f t="shared" si="134"/>
        <v>4.5376400000000006</v>
      </c>
      <c r="F581" s="25">
        <f t="shared" si="134"/>
        <v>2.0379999999999998</v>
      </c>
      <c r="G581" s="25">
        <f t="shared" si="134"/>
        <v>5.6959200000000001</v>
      </c>
      <c r="H581" s="25">
        <f t="shared" si="134"/>
        <v>5.7305200000000003</v>
      </c>
      <c r="I581" s="25">
        <f t="shared" si="134"/>
        <v>7.7216800000000001</v>
      </c>
      <c r="J581" s="25">
        <f t="shared" si="134"/>
        <v>5.3526800000000003</v>
      </c>
      <c r="K581" s="25">
        <f t="shared" si="134"/>
        <v>48.219679999999997</v>
      </c>
      <c r="L581" s="25">
        <f t="shared" si="134"/>
        <v>9.2756799999999995</v>
      </c>
      <c r="M581" s="25">
        <f t="shared" si="134"/>
        <v>11.857679999999998</v>
      </c>
    </row>
    <row r="582" spans="1:13" x14ac:dyDescent="0.25">
      <c r="B582" s="25" t="s">
        <v>307</v>
      </c>
      <c r="C582" s="25" t="s">
        <v>307</v>
      </c>
      <c r="D582" s="25">
        <f>IFERROR(D581/D580,0)</f>
        <v>0.48842583576760806</v>
      </c>
      <c r="E582" s="25">
        <f t="shared" ref="E582:M582" si="135">IFERROR(E581/E580,0)</f>
        <v>1.4965831134564644</v>
      </c>
      <c r="F582" s="25">
        <f t="shared" si="135"/>
        <v>0.60600654177817403</v>
      </c>
      <c r="G582" s="25">
        <f t="shared" si="135"/>
        <v>1.0846272493573266</v>
      </c>
      <c r="H582" s="25">
        <f t="shared" si="135"/>
        <v>0.81019652198501346</v>
      </c>
      <c r="I582" s="25">
        <f t="shared" si="135"/>
        <v>0.30336417388571318</v>
      </c>
      <c r="J582" s="25">
        <f t="shared" si="135"/>
        <v>0.1202781866187293</v>
      </c>
      <c r="K582" s="25">
        <f t="shared" si="135"/>
        <v>0.66788573011530861</v>
      </c>
      <c r="L582" s="25">
        <f t="shared" si="135"/>
        <v>9.2890097289610576E-2</v>
      </c>
      <c r="M582" s="25">
        <f t="shared" si="135"/>
        <v>0.11070873052181461</v>
      </c>
    </row>
    <row r="583" spans="1:13" x14ac:dyDescent="0.25">
      <c r="A583" s="33" t="s">
        <v>346</v>
      </c>
      <c r="B583" s="33" t="s">
        <v>295</v>
      </c>
      <c r="C583" s="33" t="s">
        <v>290</v>
      </c>
      <c r="D583" s="33">
        <v>0</v>
      </c>
      <c r="E583" s="33">
        <v>0</v>
      </c>
      <c r="F583" s="33">
        <v>11.600999999999999</v>
      </c>
      <c r="G583" s="33">
        <v>20.329000000000001</v>
      </c>
      <c r="H583" s="33">
        <v>9.4160000000000004</v>
      </c>
      <c r="I583" s="33">
        <v>50.804000000000002</v>
      </c>
      <c r="J583" s="33">
        <v>64.335999999999999</v>
      </c>
      <c r="K583" s="33">
        <v>74.188000000000002</v>
      </c>
      <c r="L583" s="33">
        <v>84.552999999999997</v>
      </c>
      <c r="M583" s="33">
        <v>94.293999999999997</v>
      </c>
    </row>
    <row r="584" spans="1:13" x14ac:dyDescent="0.25">
      <c r="B584" s="33" t="s">
        <v>296</v>
      </c>
      <c r="C584" s="33" t="s">
        <v>289</v>
      </c>
      <c r="D584" s="33">
        <v>0</v>
      </c>
      <c r="E584" s="33">
        <v>0</v>
      </c>
      <c r="F584" s="33">
        <v>0</v>
      </c>
      <c r="G584" s="33">
        <v>0</v>
      </c>
      <c r="H584" s="33">
        <v>0</v>
      </c>
      <c r="I584" s="33">
        <v>0</v>
      </c>
      <c r="J584" s="33">
        <v>0</v>
      </c>
      <c r="K584" s="33">
        <v>0</v>
      </c>
      <c r="L584" s="33">
        <v>0</v>
      </c>
      <c r="M584" s="33">
        <v>0</v>
      </c>
    </row>
    <row r="585" spans="1:13" x14ac:dyDescent="0.25">
      <c r="B585" s="33" t="s">
        <v>297</v>
      </c>
      <c r="C585" s="33" t="s">
        <v>285</v>
      </c>
      <c r="D585" s="33">
        <v>0</v>
      </c>
      <c r="E585" s="33">
        <v>0</v>
      </c>
      <c r="F585" s="33">
        <v>0</v>
      </c>
      <c r="G585" s="33">
        <v>0</v>
      </c>
      <c r="H585" s="33">
        <v>0</v>
      </c>
      <c r="I585" s="33">
        <v>0</v>
      </c>
      <c r="J585" s="33">
        <v>0</v>
      </c>
      <c r="K585" s="33">
        <v>0</v>
      </c>
      <c r="L585" s="33">
        <v>0</v>
      </c>
      <c r="M585" s="33">
        <v>0</v>
      </c>
    </row>
    <row r="586" spans="1:13" x14ac:dyDescent="0.25">
      <c r="B586" s="33" t="s">
        <v>303</v>
      </c>
      <c r="C586" s="33" t="s">
        <v>284</v>
      </c>
      <c r="D586" s="33">
        <v>0</v>
      </c>
      <c r="E586" s="33">
        <v>0</v>
      </c>
      <c r="F586" s="33">
        <v>0</v>
      </c>
      <c r="G586" s="33">
        <v>0</v>
      </c>
      <c r="H586" s="33">
        <v>0</v>
      </c>
      <c r="I586" s="33">
        <v>0</v>
      </c>
      <c r="J586" s="33">
        <v>0</v>
      </c>
      <c r="K586" s="33">
        <v>0</v>
      </c>
      <c r="L586" s="33">
        <v>0</v>
      </c>
      <c r="M586" s="33">
        <v>0</v>
      </c>
    </row>
    <row r="587" spans="1:13" x14ac:dyDescent="0.25">
      <c r="B587" s="33" t="s">
        <v>278</v>
      </c>
      <c r="C587" s="33" t="s">
        <v>276</v>
      </c>
      <c r="D587" s="33">
        <v>0</v>
      </c>
      <c r="E587" s="33">
        <v>0</v>
      </c>
      <c r="F587" s="33">
        <v>2117.9499999999998</v>
      </c>
      <c r="G587" s="33">
        <v>2348.0889999999999</v>
      </c>
      <c r="H587" s="33">
        <v>2504.627</v>
      </c>
      <c r="I587" s="33">
        <v>3016.8879999999999</v>
      </c>
      <c r="J587" s="33">
        <v>3359.259</v>
      </c>
      <c r="K587" s="33">
        <v>3532.9430000000002</v>
      </c>
      <c r="L587" s="33">
        <v>4034.6709999999998</v>
      </c>
      <c r="M587" s="33">
        <v>4495.9260000000004</v>
      </c>
    </row>
    <row r="588" spans="1:13" x14ac:dyDescent="0.25">
      <c r="B588" s="33" t="s">
        <v>298</v>
      </c>
      <c r="C588" s="33" t="s">
        <v>286</v>
      </c>
      <c r="D588" s="33">
        <v>0</v>
      </c>
      <c r="E588" s="33">
        <v>0</v>
      </c>
      <c r="F588" s="33">
        <v>0</v>
      </c>
      <c r="G588" s="33">
        <v>0</v>
      </c>
      <c r="H588" s="33">
        <v>0</v>
      </c>
      <c r="I588" s="33">
        <v>0</v>
      </c>
      <c r="J588" s="33">
        <v>0</v>
      </c>
      <c r="K588" s="33">
        <v>0</v>
      </c>
      <c r="L588" s="33">
        <v>0</v>
      </c>
      <c r="M588" s="33">
        <v>0</v>
      </c>
    </row>
    <row r="589" spans="1:13" x14ac:dyDescent="0.25">
      <c r="B589" s="33" t="s">
        <v>299</v>
      </c>
      <c r="C589" s="33" t="s">
        <v>274</v>
      </c>
      <c r="D589" s="33">
        <v>0</v>
      </c>
      <c r="E589" s="33">
        <v>0</v>
      </c>
      <c r="F589" s="33">
        <v>0</v>
      </c>
      <c r="G589" s="33">
        <v>0</v>
      </c>
      <c r="H589" s="33">
        <v>0</v>
      </c>
      <c r="I589" s="33">
        <v>0</v>
      </c>
      <c r="J589" s="33">
        <v>0</v>
      </c>
      <c r="K589" s="33">
        <v>0</v>
      </c>
      <c r="L589" s="33">
        <v>0</v>
      </c>
      <c r="M589" s="33">
        <v>0</v>
      </c>
    </row>
    <row r="590" spans="1:13" x14ac:dyDescent="0.25">
      <c r="B590" s="33" t="s">
        <v>304</v>
      </c>
      <c r="C590" s="33" t="s">
        <v>292</v>
      </c>
      <c r="D590" s="33">
        <v>0</v>
      </c>
      <c r="E590" s="33">
        <v>0</v>
      </c>
      <c r="F590" s="33">
        <v>99.704999999999998</v>
      </c>
      <c r="G590" s="33">
        <v>121.502</v>
      </c>
      <c r="H590" s="33">
        <v>110.895</v>
      </c>
      <c r="I590" s="33">
        <v>101.221</v>
      </c>
      <c r="J590" s="33">
        <v>126.041</v>
      </c>
      <c r="K590" s="33">
        <v>118.815</v>
      </c>
      <c r="L590" s="33">
        <v>115.169</v>
      </c>
      <c r="M590" s="33">
        <v>125.483</v>
      </c>
    </row>
    <row r="591" spans="1:13" x14ac:dyDescent="0.25">
      <c r="B591" s="33" t="s">
        <v>300</v>
      </c>
      <c r="C591" s="33" t="s">
        <v>287</v>
      </c>
      <c r="D591" s="33">
        <v>0</v>
      </c>
      <c r="E591" s="33">
        <v>0</v>
      </c>
      <c r="F591" s="33">
        <v>0.3</v>
      </c>
      <c r="G591" s="33">
        <v>0.28000000000000003</v>
      </c>
      <c r="H591" s="33">
        <v>0.28000000000000003</v>
      </c>
      <c r="I591" s="33">
        <v>0.28000000000000003</v>
      </c>
      <c r="J591" s="33">
        <v>0.28000000000000003</v>
      </c>
      <c r="K591" s="33">
        <v>0.28000000000000003</v>
      </c>
      <c r="L591" s="33">
        <v>0.28000000000000003</v>
      </c>
      <c r="M591" s="33">
        <v>0.28000000000000003</v>
      </c>
    </row>
    <row r="592" spans="1:13" x14ac:dyDescent="0.25">
      <c r="B592" s="33" t="s">
        <v>269</v>
      </c>
      <c r="C592" s="33" t="s">
        <v>275</v>
      </c>
      <c r="D592" s="33">
        <v>0</v>
      </c>
      <c r="E592" s="33">
        <v>0</v>
      </c>
      <c r="F592" s="33">
        <v>0</v>
      </c>
      <c r="G592" s="33">
        <v>0</v>
      </c>
      <c r="H592" s="33">
        <v>0</v>
      </c>
      <c r="I592" s="33">
        <v>0</v>
      </c>
      <c r="J592" s="33">
        <v>0</v>
      </c>
      <c r="K592" s="33">
        <v>0</v>
      </c>
      <c r="L592" s="33">
        <v>0</v>
      </c>
      <c r="M592" s="33">
        <v>0</v>
      </c>
    </row>
    <row r="593" spans="1:13" x14ac:dyDescent="0.25">
      <c r="B593" s="33" t="s">
        <v>279</v>
      </c>
      <c r="C593" s="33" t="s">
        <v>280</v>
      </c>
      <c r="D593" s="33">
        <v>0</v>
      </c>
      <c r="E593" s="33">
        <v>0</v>
      </c>
      <c r="F593" s="33">
        <v>20.187000000000001</v>
      </c>
      <c r="G593" s="33">
        <v>20.286999999999999</v>
      </c>
      <c r="H593" s="33">
        <v>20.158999999999999</v>
      </c>
      <c r="I593" s="33">
        <v>45.143000000000001</v>
      </c>
      <c r="J593" s="33">
        <v>45.143000000000001</v>
      </c>
      <c r="K593" s="33">
        <v>45.143000000000001</v>
      </c>
      <c r="L593" s="33">
        <v>45.143000000000001</v>
      </c>
      <c r="M593" s="33">
        <v>45.143000000000001</v>
      </c>
    </row>
    <row r="594" spans="1:13" x14ac:dyDescent="0.25">
      <c r="B594" s="33" t="s">
        <v>305</v>
      </c>
      <c r="C594" s="33" t="s">
        <v>273</v>
      </c>
      <c r="D594" s="33">
        <v>0</v>
      </c>
      <c r="E594" s="33">
        <v>0</v>
      </c>
      <c r="F594" s="33">
        <v>7.1429999999999998</v>
      </c>
      <c r="G594" s="33">
        <v>23.606000000000002</v>
      </c>
      <c r="H594" s="33">
        <v>6.9119999999999999</v>
      </c>
      <c r="I594" s="33">
        <v>36.039000000000001</v>
      </c>
      <c r="J594" s="33">
        <v>48.162999999999997</v>
      </c>
      <c r="K594" s="33">
        <v>54.164000000000001</v>
      </c>
      <c r="L594" s="33">
        <v>60.808</v>
      </c>
      <c r="M594" s="33">
        <v>67.513000000000005</v>
      </c>
    </row>
    <row r="595" spans="1:13" x14ac:dyDescent="0.25">
      <c r="B595" s="33" t="s">
        <v>301</v>
      </c>
      <c r="C595" s="33" t="s">
        <v>302</v>
      </c>
      <c r="D595" s="33">
        <v>0</v>
      </c>
      <c r="E595" s="33">
        <v>0</v>
      </c>
      <c r="F595" s="33">
        <v>161.29900000000001</v>
      </c>
      <c r="G595" s="33">
        <v>205.148</v>
      </c>
      <c r="H595" s="33">
        <v>206.34899999999999</v>
      </c>
      <c r="I595" s="33">
        <v>210.297</v>
      </c>
      <c r="J595" s="33">
        <v>260.46800000000002</v>
      </c>
      <c r="K595" s="33">
        <v>265.47500000000002</v>
      </c>
      <c r="L595" s="33">
        <v>278.279</v>
      </c>
      <c r="M595" s="33">
        <v>309.28399999999999</v>
      </c>
    </row>
    <row r="596" spans="1:13" x14ac:dyDescent="0.25">
      <c r="B596" s="25" t="s">
        <v>277</v>
      </c>
      <c r="C596" s="25" t="s">
        <v>277</v>
      </c>
      <c r="D596" s="25">
        <f>D587-D592+D588+D585-D593</f>
        <v>0</v>
      </c>
      <c r="E596" s="25">
        <f t="shared" ref="E596:M596" si="136">E587-E592+E588+E585-E593</f>
        <v>0</v>
      </c>
      <c r="F596" s="25">
        <f t="shared" si="136"/>
        <v>2097.7629999999999</v>
      </c>
      <c r="G596" s="25">
        <f t="shared" si="136"/>
        <v>2327.8020000000001</v>
      </c>
      <c r="H596" s="25">
        <f t="shared" si="136"/>
        <v>2484.4679999999998</v>
      </c>
      <c r="I596" s="25">
        <f t="shared" si="136"/>
        <v>2971.7449999999999</v>
      </c>
      <c r="J596" s="25">
        <f t="shared" si="136"/>
        <v>3314.116</v>
      </c>
      <c r="K596" s="25">
        <f t="shared" si="136"/>
        <v>3487.8</v>
      </c>
      <c r="L596" s="25">
        <f t="shared" si="136"/>
        <v>3989.5279999999998</v>
      </c>
      <c r="M596" s="25">
        <f t="shared" si="136"/>
        <v>4450.7830000000004</v>
      </c>
    </row>
    <row r="597" spans="1:13" x14ac:dyDescent="0.25">
      <c r="B597" s="25" t="s">
        <v>312</v>
      </c>
      <c r="C597" s="25" t="s">
        <v>312</v>
      </c>
      <c r="D597" s="25">
        <f>IF(C596=0,D596,IF(D596=0,0,AVERAGE(C596:D596)))</f>
        <v>0</v>
      </c>
      <c r="E597" s="25">
        <f t="shared" ref="E597:M597" si="137">IF(D596=0,E596,IF(E596=0,0,AVERAGE(D596:E596)))</f>
        <v>0</v>
      </c>
      <c r="F597" s="25">
        <f t="shared" si="137"/>
        <v>2097.7629999999999</v>
      </c>
      <c r="G597" s="25">
        <f t="shared" si="137"/>
        <v>2212.7825000000003</v>
      </c>
      <c r="H597" s="25">
        <f t="shared" si="137"/>
        <v>2406.1350000000002</v>
      </c>
      <c r="I597" s="25">
        <f t="shared" si="137"/>
        <v>2728.1064999999999</v>
      </c>
      <c r="J597" s="25">
        <f t="shared" si="137"/>
        <v>3142.9304999999999</v>
      </c>
      <c r="K597" s="25">
        <f t="shared" si="137"/>
        <v>3400.9580000000001</v>
      </c>
      <c r="L597" s="25">
        <f t="shared" si="137"/>
        <v>3738.6639999999998</v>
      </c>
      <c r="M597" s="25">
        <f t="shared" si="137"/>
        <v>4220.1554999999998</v>
      </c>
    </row>
    <row r="598" spans="1:13" x14ac:dyDescent="0.25">
      <c r="B598" s="25" t="s">
        <v>313</v>
      </c>
      <c r="C598" s="25" t="s">
        <v>313</v>
      </c>
      <c r="D598" s="25">
        <f t="shared" ref="D598:M598" si="138">D594</f>
        <v>0</v>
      </c>
      <c r="E598" s="25">
        <f t="shared" si="138"/>
        <v>0</v>
      </c>
      <c r="F598" s="25">
        <f t="shared" si="138"/>
        <v>7.1429999999999998</v>
      </c>
      <c r="G598" s="25">
        <f t="shared" si="138"/>
        <v>23.606000000000002</v>
      </c>
      <c r="H598" s="25">
        <f t="shared" si="138"/>
        <v>6.9119999999999999</v>
      </c>
      <c r="I598" s="25">
        <f t="shared" si="138"/>
        <v>36.039000000000001</v>
      </c>
      <c r="J598" s="25">
        <f t="shared" si="138"/>
        <v>48.162999999999997</v>
      </c>
      <c r="K598" s="25">
        <f t="shared" si="138"/>
        <v>54.164000000000001</v>
      </c>
      <c r="L598" s="25">
        <f t="shared" si="138"/>
        <v>60.808</v>
      </c>
      <c r="M598" s="25">
        <f t="shared" si="138"/>
        <v>67.513000000000005</v>
      </c>
    </row>
    <row r="599" spans="1:13" x14ac:dyDescent="0.25">
      <c r="B599" s="25" t="s">
        <v>307</v>
      </c>
      <c r="C599" s="25" t="s">
        <v>307</v>
      </c>
      <c r="D599" s="25">
        <f>IFERROR(D598/D597,0)</f>
        <v>0</v>
      </c>
      <c r="E599" s="25">
        <f t="shared" ref="E599:M599" si="139">IFERROR(E598/E597,0)</f>
        <v>0</v>
      </c>
      <c r="F599" s="25">
        <f t="shared" si="139"/>
        <v>3.4050557665475079E-3</v>
      </c>
      <c r="G599" s="25">
        <f t="shared" si="139"/>
        <v>1.0668016400165854E-2</v>
      </c>
      <c r="H599" s="25">
        <f t="shared" si="139"/>
        <v>2.8726567711288018E-3</v>
      </c>
      <c r="I599" s="25">
        <f t="shared" si="139"/>
        <v>1.3210261402918106E-2</v>
      </c>
      <c r="J599" s="25">
        <f t="shared" si="139"/>
        <v>1.5324233227556256E-2</v>
      </c>
      <c r="K599" s="25">
        <f t="shared" si="139"/>
        <v>1.5926100822180104E-2</v>
      </c>
      <c r="L599" s="25">
        <f t="shared" si="139"/>
        <v>1.6264633569638781E-2</v>
      </c>
      <c r="M599" s="25">
        <f t="shared" si="139"/>
        <v>1.5997751741612366E-2</v>
      </c>
    </row>
    <row r="600" spans="1:13" x14ac:dyDescent="0.25">
      <c r="A600" s="33" t="s">
        <v>347</v>
      </c>
      <c r="B600" s="33" t="s">
        <v>295</v>
      </c>
      <c r="C600" s="33" t="s">
        <v>290</v>
      </c>
      <c r="D600" s="33">
        <v>-115.702</v>
      </c>
      <c r="E600" s="33">
        <v>67.486999999999995</v>
      </c>
      <c r="F600" s="33">
        <v>20.774000000000001</v>
      </c>
      <c r="G600" s="33">
        <v>-103.68300000000001</v>
      </c>
      <c r="H600" s="33">
        <v>119.014</v>
      </c>
      <c r="I600" s="33">
        <v>78.430999999999997</v>
      </c>
      <c r="J600" s="33">
        <v>133.50800000000001</v>
      </c>
      <c r="K600" s="33">
        <v>243.69499999999999</v>
      </c>
      <c r="L600" s="33">
        <v>261.52199999999999</v>
      </c>
      <c r="M600" s="33">
        <v>139.84899999999999</v>
      </c>
    </row>
    <row r="601" spans="1:13" x14ac:dyDescent="0.25">
      <c r="B601" s="33" t="s">
        <v>296</v>
      </c>
      <c r="C601" s="33" t="s">
        <v>289</v>
      </c>
      <c r="D601" s="33">
        <v>-102.655</v>
      </c>
      <c r="E601" s="33">
        <v>75.628</v>
      </c>
      <c r="F601" s="33">
        <v>33.537999999999997</v>
      </c>
      <c r="G601" s="33">
        <v>-96.085999999999999</v>
      </c>
      <c r="H601" s="33">
        <v>125.642</v>
      </c>
      <c r="I601" s="33">
        <v>79.483000000000004</v>
      </c>
      <c r="J601" s="33">
        <v>132.51300000000001</v>
      </c>
      <c r="K601" s="33">
        <v>5.8949999999999996</v>
      </c>
      <c r="L601" s="33">
        <v>0.186</v>
      </c>
      <c r="M601" s="33">
        <v>2.8529999999999998</v>
      </c>
    </row>
    <row r="602" spans="1:13" x14ac:dyDescent="0.25">
      <c r="B602" s="33" t="s">
        <v>297</v>
      </c>
      <c r="C602" s="33" t="s">
        <v>285</v>
      </c>
      <c r="D602" s="33">
        <v>0.20799999999999999</v>
      </c>
      <c r="E602" s="33">
        <v>0</v>
      </c>
      <c r="F602" s="33">
        <v>0</v>
      </c>
      <c r="G602" s="33">
        <v>0</v>
      </c>
      <c r="H602" s="33">
        <v>0</v>
      </c>
      <c r="I602" s="33">
        <v>0</v>
      </c>
      <c r="J602" s="33">
        <v>0</v>
      </c>
      <c r="K602" s="33">
        <v>0</v>
      </c>
      <c r="L602" s="33">
        <v>0</v>
      </c>
      <c r="M602" s="33">
        <v>0</v>
      </c>
    </row>
    <row r="603" spans="1:13" x14ac:dyDescent="0.25">
      <c r="B603" s="33" t="s">
        <v>303</v>
      </c>
      <c r="C603" s="33" t="s">
        <v>284</v>
      </c>
      <c r="D603" s="33">
        <v>13.18</v>
      </c>
      <c r="E603" s="33">
        <v>8.2420000000000009</v>
      </c>
      <c r="F603" s="33">
        <v>12.885</v>
      </c>
      <c r="G603" s="33">
        <v>8.4160000000000004</v>
      </c>
      <c r="H603" s="33">
        <v>8.5890000000000004</v>
      </c>
      <c r="I603" s="33">
        <v>1.659</v>
      </c>
      <c r="J603" s="33">
        <v>0.17100000000000001</v>
      </c>
      <c r="K603" s="33">
        <v>7.1999999999999995E-2</v>
      </c>
      <c r="L603" s="33">
        <v>0.22600000000000001</v>
      </c>
      <c r="M603" s="33">
        <v>6.7000000000000004E-2</v>
      </c>
    </row>
    <row r="604" spans="1:13" x14ac:dyDescent="0.25">
      <c r="B604" s="33" t="s">
        <v>278</v>
      </c>
      <c r="C604" s="33" t="s">
        <v>276</v>
      </c>
      <c r="D604" s="33">
        <v>1233.268</v>
      </c>
      <c r="E604" s="33">
        <v>1323.605</v>
      </c>
      <c r="F604" s="33">
        <v>1294.3109999999999</v>
      </c>
      <c r="G604" s="33">
        <v>1226.5250000000001</v>
      </c>
      <c r="H604" s="33">
        <v>1893.32</v>
      </c>
      <c r="I604" s="33">
        <v>2004.116</v>
      </c>
      <c r="J604" s="33">
        <v>2227.4229999999998</v>
      </c>
      <c r="K604" s="33">
        <v>2586.444</v>
      </c>
      <c r="L604" s="33">
        <v>2960.5920000000001</v>
      </c>
      <c r="M604" s="33">
        <v>3290.97</v>
      </c>
    </row>
    <row r="605" spans="1:13" x14ac:dyDescent="0.25">
      <c r="B605" s="33" t="s">
        <v>298</v>
      </c>
      <c r="C605" s="33" t="s">
        <v>286</v>
      </c>
      <c r="D605" s="33">
        <v>0</v>
      </c>
      <c r="E605" s="33">
        <v>0</v>
      </c>
      <c r="F605" s="33">
        <v>0</v>
      </c>
      <c r="G605" s="33">
        <v>0</v>
      </c>
      <c r="H605" s="33">
        <v>0</v>
      </c>
      <c r="I605" s="33">
        <v>0</v>
      </c>
      <c r="J605" s="33">
        <v>0</v>
      </c>
      <c r="K605" s="33">
        <v>9.1999999999999998E-2</v>
      </c>
      <c r="L605" s="33">
        <v>0.10199999999999999</v>
      </c>
      <c r="M605" s="33">
        <v>0.10199999999999999</v>
      </c>
    </row>
    <row r="606" spans="1:13" x14ac:dyDescent="0.25">
      <c r="B606" s="33" t="s">
        <v>299</v>
      </c>
      <c r="C606" s="33" t="s">
        <v>274</v>
      </c>
      <c r="D606" s="33">
        <v>9.3309999999999995</v>
      </c>
      <c r="E606" s="33">
        <v>5.3789999999999996</v>
      </c>
      <c r="F606" s="33">
        <v>8.7460000000000004</v>
      </c>
      <c r="G606" s="33">
        <v>6.117</v>
      </c>
      <c r="H606" s="33">
        <v>5.5309999999999997</v>
      </c>
      <c r="I606" s="33">
        <v>2.2599999999999998</v>
      </c>
      <c r="J606" s="33">
        <v>2.7119999999999997</v>
      </c>
      <c r="K606" s="33">
        <v>2.2160000000000002</v>
      </c>
      <c r="L606" s="33">
        <v>2.419</v>
      </c>
      <c r="M606" s="33">
        <v>3.7080000000000002</v>
      </c>
    </row>
    <row r="607" spans="1:13" x14ac:dyDescent="0.25">
      <c r="B607" s="33" t="s">
        <v>304</v>
      </c>
      <c r="C607" s="33" t="s">
        <v>292</v>
      </c>
      <c r="D607" s="33">
        <v>0</v>
      </c>
      <c r="E607" s="33">
        <v>0</v>
      </c>
      <c r="F607" s="33">
        <v>0</v>
      </c>
      <c r="G607" s="33">
        <v>0</v>
      </c>
      <c r="H607" s="33">
        <v>0</v>
      </c>
      <c r="I607" s="33">
        <v>0</v>
      </c>
      <c r="J607" s="33">
        <v>0</v>
      </c>
      <c r="K607" s="33">
        <v>0</v>
      </c>
      <c r="L607" s="33">
        <v>0</v>
      </c>
      <c r="M607" s="33">
        <v>0</v>
      </c>
    </row>
    <row r="608" spans="1:13" x14ac:dyDescent="0.25">
      <c r="B608" s="33" t="s">
        <v>300</v>
      </c>
      <c r="C608" s="33" t="s">
        <v>287</v>
      </c>
      <c r="D608" s="33">
        <v>0.3</v>
      </c>
      <c r="E608" s="33">
        <v>0.3</v>
      </c>
      <c r="F608" s="33">
        <v>0.3</v>
      </c>
      <c r="G608" s="33">
        <v>0.28000000000000003</v>
      </c>
      <c r="H608" s="33">
        <v>0.28000000000000003</v>
      </c>
      <c r="I608" s="33">
        <v>0.28000000000000003</v>
      </c>
      <c r="J608" s="33">
        <v>0.28000000000000003</v>
      </c>
      <c r="K608" s="33">
        <v>0.28000000000000003</v>
      </c>
      <c r="L608" s="33">
        <v>0.28000000000000003</v>
      </c>
      <c r="M608" s="33">
        <v>0.28000000000000003</v>
      </c>
    </row>
    <row r="609" spans="1:13" x14ac:dyDescent="0.25">
      <c r="B609" s="33" t="s">
        <v>269</v>
      </c>
      <c r="C609" s="33" t="s">
        <v>275</v>
      </c>
      <c r="D609" s="33">
        <v>14.693999999999999</v>
      </c>
      <c r="E609" s="33">
        <v>12.71</v>
      </c>
      <c r="F609" s="33">
        <v>14.917999999999999</v>
      </c>
      <c r="G609" s="33">
        <v>16.195</v>
      </c>
      <c r="H609" s="33">
        <v>16.835000000000001</v>
      </c>
      <c r="I609" s="33">
        <v>18.196000000000002</v>
      </c>
      <c r="J609" s="33">
        <v>26.908999999999999</v>
      </c>
      <c r="K609" s="33">
        <v>31.439</v>
      </c>
      <c r="L609" s="33">
        <v>49.994999999999997</v>
      </c>
      <c r="M609" s="33">
        <v>72.468000000000004</v>
      </c>
    </row>
    <row r="610" spans="1:13" x14ac:dyDescent="0.25">
      <c r="B610" s="33" t="s">
        <v>279</v>
      </c>
      <c r="C610" s="33" t="s">
        <v>280</v>
      </c>
      <c r="D610" s="33">
        <v>3.5140000000000002</v>
      </c>
      <c r="E610" s="33">
        <v>0</v>
      </c>
      <c r="F610" s="33">
        <v>0</v>
      </c>
      <c r="G610" s="33">
        <v>0</v>
      </c>
      <c r="H610" s="33">
        <v>0</v>
      </c>
      <c r="I610" s="33">
        <v>0</v>
      </c>
      <c r="J610" s="33">
        <v>0</v>
      </c>
      <c r="K610" s="33">
        <v>0</v>
      </c>
      <c r="L610" s="33">
        <v>0</v>
      </c>
      <c r="M610" s="33">
        <v>0</v>
      </c>
    </row>
    <row r="611" spans="1:13" x14ac:dyDescent="0.25">
      <c r="B611" s="33" t="s">
        <v>305</v>
      </c>
      <c r="C611" s="33" t="s">
        <v>273</v>
      </c>
      <c r="D611" s="33">
        <v>-115.702</v>
      </c>
      <c r="E611" s="33">
        <v>67.486999999999995</v>
      </c>
      <c r="F611" s="33">
        <v>20.774000000000001</v>
      </c>
      <c r="G611" s="33">
        <v>-141.65100000000001</v>
      </c>
      <c r="H611" s="33">
        <v>120.53</v>
      </c>
      <c r="I611" s="33">
        <v>68.775999999999996</v>
      </c>
      <c r="J611" s="33">
        <v>122.658</v>
      </c>
      <c r="K611" s="33">
        <v>228.65899999999999</v>
      </c>
      <c r="L611" s="33">
        <v>251.54300000000001</v>
      </c>
      <c r="M611" s="33">
        <v>125.08499999999999</v>
      </c>
    </row>
    <row r="612" spans="1:13" x14ac:dyDescent="0.25">
      <c r="B612" s="33" t="s">
        <v>301</v>
      </c>
      <c r="C612" s="33" t="s">
        <v>302</v>
      </c>
      <c r="D612" s="33">
        <v>0.13300000000000001</v>
      </c>
      <c r="E612" s="33">
        <v>0.10100000000000001</v>
      </c>
      <c r="F612" s="33">
        <v>0.121</v>
      </c>
      <c r="G612" s="33">
        <v>0.16700000000000001</v>
      </c>
      <c r="H612" s="33">
        <v>0.19600000000000001</v>
      </c>
      <c r="I612" s="33">
        <v>0.13</v>
      </c>
      <c r="J612" s="33">
        <v>0.151</v>
      </c>
      <c r="K612" s="33">
        <v>0.22800000000000001</v>
      </c>
      <c r="L612" s="33">
        <v>0.24399999999999999</v>
      </c>
      <c r="M612" s="33">
        <v>0.184</v>
      </c>
    </row>
    <row r="613" spans="1:13" x14ac:dyDescent="0.25">
      <c r="B613" s="25" t="s">
        <v>277</v>
      </c>
      <c r="C613" s="25" t="s">
        <v>277</v>
      </c>
      <c r="D613" s="25">
        <f>D604-D609+D605+D602-D610</f>
        <v>1215.2680000000003</v>
      </c>
      <c r="E613" s="25">
        <f t="shared" ref="E613:M613" si="140">E604-E609+E605+E602-E610</f>
        <v>1310.895</v>
      </c>
      <c r="F613" s="25">
        <f t="shared" si="140"/>
        <v>1279.393</v>
      </c>
      <c r="G613" s="25">
        <f t="shared" si="140"/>
        <v>1210.3300000000002</v>
      </c>
      <c r="H613" s="25">
        <f t="shared" si="140"/>
        <v>1876.4849999999999</v>
      </c>
      <c r="I613" s="25">
        <f t="shared" si="140"/>
        <v>1985.92</v>
      </c>
      <c r="J613" s="25">
        <f t="shared" si="140"/>
        <v>2200.5139999999997</v>
      </c>
      <c r="K613" s="25">
        <f t="shared" si="140"/>
        <v>2555.0970000000002</v>
      </c>
      <c r="L613" s="25">
        <f t="shared" si="140"/>
        <v>2910.6990000000001</v>
      </c>
      <c r="M613" s="25">
        <f t="shared" si="140"/>
        <v>3218.6039999999998</v>
      </c>
    </row>
    <row r="614" spans="1:13" x14ac:dyDescent="0.25">
      <c r="B614" s="25" t="s">
        <v>312</v>
      </c>
      <c r="C614" s="25" t="s">
        <v>312</v>
      </c>
      <c r="D614" s="25">
        <f>IF(C613=0,D613,IF(D613=0,0,AVERAGE(C613:D613)))</f>
        <v>1215.2680000000003</v>
      </c>
      <c r="E614" s="25">
        <f t="shared" ref="E614:M614" si="141">IF(D613=0,E613,IF(E613=0,0,AVERAGE(D613:E613)))</f>
        <v>1263.0815000000002</v>
      </c>
      <c r="F614" s="25">
        <f t="shared" si="141"/>
        <v>1295.144</v>
      </c>
      <c r="G614" s="25">
        <f t="shared" si="141"/>
        <v>1244.8615</v>
      </c>
      <c r="H614" s="25">
        <f t="shared" si="141"/>
        <v>1543.4075</v>
      </c>
      <c r="I614" s="25">
        <f t="shared" si="141"/>
        <v>1931.2024999999999</v>
      </c>
      <c r="J614" s="25">
        <f t="shared" si="141"/>
        <v>2093.2169999999996</v>
      </c>
      <c r="K614" s="25">
        <f t="shared" si="141"/>
        <v>2377.8054999999999</v>
      </c>
      <c r="L614" s="25">
        <f t="shared" si="141"/>
        <v>2732.8980000000001</v>
      </c>
      <c r="M614" s="25">
        <f t="shared" si="141"/>
        <v>3064.6514999999999</v>
      </c>
    </row>
    <row r="615" spans="1:13" x14ac:dyDescent="0.25">
      <c r="B615" s="25" t="s">
        <v>313</v>
      </c>
      <c r="C615" s="25" t="s">
        <v>313</v>
      </c>
      <c r="D615" s="25">
        <f t="shared" ref="D615:M615" si="142">D611+((D606-D612)*(1-D608))</f>
        <v>-109.2634</v>
      </c>
      <c r="E615" s="25">
        <f t="shared" si="142"/>
        <v>71.181599999999989</v>
      </c>
      <c r="F615" s="25">
        <f t="shared" si="142"/>
        <v>26.811500000000002</v>
      </c>
      <c r="G615" s="25">
        <f t="shared" si="142"/>
        <v>-137.36700000000002</v>
      </c>
      <c r="H615" s="25">
        <f t="shared" si="142"/>
        <v>124.3712</v>
      </c>
      <c r="I615" s="25">
        <f t="shared" si="142"/>
        <v>70.309599999999989</v>
      </c>
      <c r="J615" s="25">
        <f t="shared" si="142"/>
        <v>124.50192</v>
      </c>
      <c r="K615" s="25">
        <f t="shared" si="142"/>
        <v>230.09036</v>
      </c>
      <c r="L615" s="25">
        <f t="shared" si="142"/>
        <v>253.10900000000001</v>
      </c>
      <c r="M615" s="25">
        <f t="shared" si="142"/>
        <v>127.62227999999999</v>
      </c>
    </row>
    <row r="616" spans="1:13" x14ac:dyDescent="0.25">
      <c r="B616" s="25" t="s">
        <v>307</v>
      </c>
      <c r="C616" s="25" t="s">
        <v>307</v>
      </c>
      <c r="D616" s="25">
        <f>IFERROR(D615/D614,0)</f>
        <v>-8.9908892524118128E-2</v>
      </c>
      <c r="E616" s="25">
        <f t="shared" ref="E616:M616" si="143">IFERROR(E615/E614,0)</f>
        <v>5.6355508334181112E-2</v>
      </c>
      <c r="F616" s="25">
        <f t="shared" si="143"/>
        <v>2.0701559054437192E-2</v>
      </c>
      <c r="G616" s="25">
        <f t="shared" si="143"/>
        <v>-0.11034721533279004</v>
      </c>
      <c r="H616" s="25">
        <f t="shared" si="143"/>
        <v>8.0582218241132042E-2</v>
      </c>
      <c r="I616" s="25">
        <f t="shared" si="143"/>
        <v>3.6407160823372996E-2</v>
      </c>
      <c r="J616" s="25">
        <f t="shared" si="143"/>
        <v>5.9478744917512143E-2</v>
      </c>
      <c r="K616" s="25">
        <f t="shared" si="143"/>
        <v>9.6765845650537863E-2</v>
      </c>
      <c r="L616" s="25">
        <f t="shared" si="143"/>
        <v>9.2615604387723219E-2</v>
      </c>
      <c r="M616" s="25">
        <f t="shared" si="143"/>
        <v>4.1643325513520867E-2</v>
      </c>
    </row>
    <row r="617" spans="1:13" x14ac:dyDescent="0.25">
      <c r="A617" s="33" t="s">
        <v>348</v>
      </c>
      <c r="B617" s="33" t="s">
        <v>295</v>
      </c>
      <c r="C617" s="33" t="s">
        <v>290</v>
      </c>
      <c r="D617" s="33">
        <v>0</v>
      </c>
      <c r="E617" s="33">
        <v>0</v>
      </c>
      <c r="F617" s="33">
        <v>0</v>
      </c>
      <c r="G617" s="33">
        <v>0</v>
      </c>
      <c r="H617" s="33">
        <v>0</v>
      </c>
      <c r="I617" s="33">
        <v>0</v>
      </c>
      <c r="J617" s="33">
        <v>-7.9340000000000002</v>
      </c>
      <c r="K617" s="33">
        <v>-19.838999999999999</v>
      </c>
      <c r="L617" s="33">
        <v>-35.289400000000001</v>
      </c>
      <c r="M617" s="33">
        <v>-31.727599999999999</v>
      </c>
    </row>
    <row r="618" spans="1:13" x14ac:dyDescent="0.25">
      <c r="B618" s="33" t="s">
        <v>296</v>
      </c>
      <c r="C618" s="33" t="s">
        <v>289</v>
      </c>
      <c r="D618" s="33">
        <v>0</v>
      </c>
      <c r="E618" s="33">
        <v>0</v>
      </c>
      <c r="F618" s="33">
        <v>0</v>
      </c>
      <c r="G618" s="33">
        <v>0</v>
      </c>
      <c r="H618" s="33">
        <v>0</v>
      </c>
      <c r="I618" s="33">
        <v>0</v>
      </c>
      <c r="J618" s="33">
        <v>0</v>
      </c>
      <c r="K618" s="33">
        <v>-20.158999999999999</v>
      </c>
      <c r="L618" s="33">
        <v>-35.300699999999999</v>
      </c>
      <c r="M618" s="33">
        <v>-32.147599999999997</v>
      </c>
    </row>
    <row r="619" spans="1:13" x14ac:dyDescent="0.25">
      <c r="B619" s="33" t="s">
        <v>297</v>
      </c>
      <c r="C619" s="33" t="s">
        <v>285</v>
      </c>
      <c r="D619" s="33">
        <v>0</v>
      </c>
      <c r="E619" s="33">
        <v>0</v>
      </c>
      <c r="F619" s="33">
        <v>0</v>
      </c>
      <c r="G619" s="33">
        <v>0</v>
      </c>
      <c r="H619" s="33">
        <v>0</v>
      </c>
      <c r="I619" s="33">
        <v>0</v>
      </c>
      <c r="J619" s="33">
        <v>0</v>
      </c>
      <c r="K619" s="33">
        <v>0</v>
      </c>
      <c r="L619" s="33">
        <v>0</v>
      </c>
      <c r="M619" s="33">
        <v>0</v>
      </c>
    </row>
    <row r="620" spans="1:13" x14ac:dyDescent="0.25">
      <c r="B620" s="33" t="s">
        <v>303</v>
      </c>
      <c r="C620" s="33" t="s">
        <v>284</v>
      </c>
      <c r="D620" s="33">
        <v>0</v>
      </c>
      <c r="E620" s="33">
        <v>0</v>
      </c>
      <c r="F620" s="33">
        <v>0</v>
      </c>
      <c r="G620" s="33">
        <v>0</v>
      </c>
      <c r="H620" s="33">
        <v>0</v>
      </c>
      <c r="I620" s="33">
        <v>0</v>
      </c>
      <c r="J620" s="33">
        <v>0</v>
      </c>
      <c r="K620" s="33">
        <v>0</v>
      </c>
      <c r="L620" s="33">
        <v>0</v>
      </c>
      <c r="M620" s="33">
        <v>0</v>
      </c>
    </row>
    <row r="621" spans="1:13" x14ac:dyDescent="0.25">
      <c r="B621" s="33" t="s">
        <v>278</v>
      </c>
      <c r="C621" s="33" t="s">
        <v>276</v>
      </c>
      <c r="D621" s="33">
        <v>0</v>
      </c>
      <c r="E621" s="33">
        <v>0</v>
      </c>
      <c r="F621" s="33">
        <v>0</v>
      </c>
      <c r="G621" s="33">
        <v>0</v>
      </c>
      <c r="H621" s="33">
        <v>0</v>
      </c>
      <c r="I621" s="33">
        <v>0</v>
      </c>
      <c r="J621" s="33">
        <v>9.5380000000000003</v>
      </c>
      <c r="K621" s="33">
        <v>24.891999999999999</v>
      </c>
      <c r="L621" s="33">
        <v>42.917000000000002</v>
      </c>
      <c r="M621" s="33">
        <v>47.878399999999999</v>
      </c>
    </row>
    <row r="622" spans="1:13" x14ac:dyDescent="0.25">
      <c r="B622" s="33" t="s">
        <v>298</v>
      </c>
      <c r="C622" s="33" t="s">
        <v>286</v>
      </c>
      <c r="D622" s="33">
        <v>0</v>
      </c>
      <c r="E622" s="33">
        <v>0</v>
      </c>
      <c r="F622" s="33">
        <v>0</v>
      </c>
      <c r="G622" s="33">
        <v>0</v>
      </c>
      <c r="H622" s="33">
        <v>0</v>
      </c>
      <c r="I622" s="33">
        <v>0</v>
      </c>
      <c r="J622" s="33">
        <v>0</v>
      </c>
      <c r="K622" s="33">
        <v>0</v>
      </c>
      <c r="L622" s="33">
        <v>0</v>
      </c>
      <c r="M622" s="33">
        <v>0</v>
      </c>
    </row>
    <row r="623" spans="1:13" x14ac:dyDescent="0.25">
      <c r="B623" s="33" t="s">
        <v>299</v>
      </c>
      <c r="C623" s="33" t="s">
        <v>274</v>
      </c>
      <c r="D623" s="33">
        <v>0</v>
      </c>
      <c r="E623" s="33">
        <v>0</v>
      </c>
      <c r="F623" s="33">
        <v>0</v>
      </c>
      <c r="G623" s="33">
        <v>0</v>
      </c>
      <c r="H623" s="33">
        <v>0</v>
      </c>
      <c r="I623" s="33">
        <v>0</v>
      </c>
      <c r="J623" s="33">
        <v>1E-3</v>
      </c>
      <c r="K623" s="33">
        <v>0</v>
      </c>
      <c r="L623" s="33">
        <v>0</v>
      </c>
      <c r="M623" s="33">
        <v>0</v>
      </c>
    </row>
    <row r="624" spans="1:13" x14ac:dyDescent="0.25">
      <c r="B624" s="33" t="s">
        <v>304</v>
      </c>
      <c r="C624" s="33" t="s">
        <v>292</v>
      </c>
      <c r="D624" s="33">
        <v>0</v>
      </c>
      <c r="E624" s="33">
        <v>0</v>
      </c>
      <c r="F624" s="33">
        <v>0</v>
      </c>
      <c r="G624" s="33">
        <v>0</v>
      </c>
      <c r="H624" s="33">
        <v>0</v>
      </c>
      <c r="I624" s="33">
        <v>0</v>
      </c>
      <c r="J624" s="33">
        <v>0</v>
      </c>
      <c r="K624" s="33">
        <v>0</v>
      </c>
      <c r="L624" s="33">
        <v>0</v>
      </c>
      <c r="M624" s="33">
        <v>0</v>
      </c>
    </row>
    <row r="625" spans="1:13" x14ac:dyDescent="0.25">
      <c r="B625" s="33" t="s">
        <v>300</v>
      </c>
      <c r="C625" s="33" t="s">
        <v>287</v>
      </c>
      <c r="D625" s="33">
        <v>0</v>
      </c>
      <c r="E625" s="33">
        <v>0</v>
      </c>
      <c r="F625" s="33">
        <v>0</v>
      </c>
      <c r="G625" s="33">
        <v>0</v>
      </c>
      <c r="H625" s="33">
        <v>0</v>
      </c>
      <c r="I625" s="33">
        <v>0</v>
      </c>
      <c r="J625" s="33">
        <v>0.28000000000000003</v>
      </c>
      <c r="K625" s="33">
        <v>0.28000000000000003</v>
      </c>
      <c r="L625" s="33">
        <v>0.28000000000000003</v>
      </c>
      <c r="M625" s="33">
        <v>0.28000000000000003</v>
      </c>
    </row>
    <row r="626" spans="1:13" x14ac:dyDescent="0.25">
      <c r="B626" s="33" t="s">
        <v>269</v>
      </c>
      <c r="C626" s="33" t="s">
        <v>275</v>
      </c>
      <c r="D626" s="33">
        <v>0</v>
      </c>
      <c r="E626" s="33">
        <v>0</v>
      </c>
      <c r="F626" s="33">
        <v>0</v>
      </c>
      <c r="G626" s="33">
        <v>0</v>
      </c>
      <c r="H626" s="33">
        <v>0</v>
      </c>
      <c r="I626" s="33">
        <v>0</v>
      </c>
      <c r="J626" s="33">
        <v>2.6669999999999998</v>
      </c>
      <c r="K626" s="33">
        <v>4.7059999999999995</v>
      </c>
      <c r="L626" s="33">
        <v>16.106400000000001</v>
      </c>
      <c r="M626" s="33">
        <v>17.901900000000001</v>
      </c>
    </row>
    <row r="627" spans="1:13" x14ac:dyDescent="0.25">
      <c r="B627" s="33" t="s">
        <v>279</v>
      </c>
      <c r="C627" s="33" t="s">
        <v>280</v>
      </c>
      <c r="D627" s="33">
        <v>0</v>
      </c>
      <c r="E627" s="33">
        <v>0</v>
      </c>
      <c r="F627" s="33">
        <v>0</v>
      </c>
      <c r="G627" s="33">
        <v>0</v>
      </c>
      <c r="H627" s="33">
        <v>0</v>
      </c>
      <c r="I627" s="33">
        <v>0</v>
      </c>
      <c r="J627" s="33">
        <v>2.423</v>
      </c>
      <c r="K627" s="33">
        <v>0</v>
      </c>
      <c r="L627" s="33">
        <v>0</v>
      </c>
      <c r="M627" s="33">
        <v>0</v>
      </c>
    </row>
    <row r="628" spans="1:13" x14ac:dyDescent="0.25">
      <c r="B628" s="33" t="s">
        <v>305</v>
      </c>
      <c r="C628" s="33" t="s">
        <v>273</v>
      </c>
      <c r="D628" s="33">
        <v>0</v>
      </c>
      <c r="E628" s="33">
        <v>0</v>
      </c>
      <c r="F628" s="33">
        <v>0</v>
      </c>
      <c r="G628" s="33">
        <v>0</v>
      </c>
      <c r="H628" s="33">
        <v>0</v>
      </c>
      <c r="I628" s="33">
        <v>0</v>
      </c>
      <c r="J628" s="33">
        <v>-7.4779999999999998</v>
      </c>
      <c r="K628" s="33">
        <v>-19.395</v>
      </c>
      <c r="L628" s="33">
        <v>-35.709899999999998</v>
      </c>
      <c r="M628" s="33">
        <v>-32.5717</v>
      </c>
    </row>
    <row r="629" spans="1:13" x14ac:dyDescent="0.25">
      <c r="B629" s="33" t="s">
        <v>301</v>
      </c>
      <c r="C629" s="33" t="s">
        <v>302</v>
      </c>
      <c r="D629" s="33">
        <v>0</v>
      </c>
      <c r="E629" s="33">
        <v>0</v>
      </c>
      <c r="F629" s="33">
        <v>0</v>
      </c>
      <c r="G629" s="33">
        <v>0</v>
      </c>
      <c r="H629" s="33">
        <v>0</v>
      </c>
      <c r="I629" s="33">
        <v>0</v>
      </c>
      <c r="J629" s="33">
        <v>8.4000000000000005E-2</v>
      </c>
      <c r="K629" s="33">
        <v>8.8999999999999996E-2</v>
      </c>
      <c r="L629" s="33">
        <v>9.74E-2</v>
      </c>
      <c r="M629" s="33">
        <v>0.4088</v>
      </c>
    </row>
    <row r="630" spans="1:13" x14ac:dyDescent="0.25">
      <c r="B630" s="25" t="s">
        <v>277</v>
      </c>
      <c r="C630" s="25" t="s">
        <v>277</v>
      </c>
      <c r="D630" s="25">
        <f>D621-D626+D622+D619-D627</f>
        <v>0</v>
      </c>
      <c r="E630" s="25">
        <f t="shared" ref="E630:M630" si="144">E621-E626+E622+E619-E627</f>
        <v>0</v>
      </c>
      <c r="F630" s="25">
        <f t="shared" si="144"/>
        <v>0</v>
      </c>
      <c r="G630" s="25">
        <f t="shared" si="144"/>
        <v>0</v>
      </c>
      <c r="H630" s="25">
        <f t="shared" si="144"/>
        <v>0</v>
      </c>
      <c r="I630" s="25">
        <f t="shared" si="144"/>
        <v>0</v>
      </c>
      <c r="J630" s="25">
        <f t="shared" si="144"/>
        <v>4.4480000000000004</v>
      </c>
      <c r="K630" s="25">
        <f t="shared" si="144"/>
        <v>20.186</v>
      </c>
      <c r="L630" s="25">
        <f t="shared" si="144"/>
        <v>26.810600000000001</v>
      </c>
      <c r="M630" s="25">
        <f t="shared" si="144"/>
        <v>29.976499999999998</v>
      </c>
    </row>
    <row r="631" spans="1:13" x14ac:dyDescent="0.25">
      <c r="B631" s="25" t="s">
        <v>312</v>
      </c>
      <c r="C631" s="25" t="s">
        <v>312</v>
      </c>
      <c r="D631" s="25">
        <f>IF(C630=0,D630,IF(D630=0,0,AVERAGE(C630:D630)))</f>
        <v>0</v>
      </c>
      <c r="E631" s="25">
        <f t="shared" ref="E631:M631" si="145">IF(D630=0,E630,IF(E630=0,0,AVERAGE(D630:E630)))</f>
        <v>0</v>
      </c>
      <c r="F631" s="25">
        <f t="shared" si="145"/>
        <v>0</v>
      </c>
      <c r="G631" s="25">
        <f t="shared" si="145"/>
        <v>0</v>
      </c>
      <c r="H631" s="25">
        <f t="shared" si="145"/>
        <v>0</v>
      </c>
      <c r="I631" s="25">
        <f t="shared" si="145"/>
        <v>0</v>
      </c>
      <c r="J631" s="25">
        <f t="shared" si="145"/>
        <v>4.4480000000000004</v>
      </c>
      <c r="K631" s="25">
        <f t="shared" si="145"/>
        <v>12.317</v>
      </c>
      <c r="L631" s="25">
        <f t="shared" si="145"/>
        <v>23.4983</v>
      </c>
      <c r="M631" s="25">
        <f t="shared" si="145"/>
        <v>28.393549999999998</v>
      </c>
    </row>
    <row r="632" spans="1:13" x14ac:dyDescent="0.25">
      <c r="B632" s="25" t="s">
        <v>313</v>
      </c>
      <c r="C632" s="25" t="s">
        <v>313</v>
      </c>
      <c r="D632" s="25">
        <f t="shared" ref="D632:M632" si="146">D628+((D623-D629)*(1-D625))</f>
        <v>0</v>
      </c>
      <c r="E632" s="25">
        <f t="shared" si="146"/>
        <v>0</v>
      </c>
      <c r="F632" s="25">
        <f t="shared" si="146"/>
        <v>0</v>
      </c>
      <c r="G632" s="25">
        <f t="shared" si="146"/>
        <v>0</v>
      </c>
      <c r="H632" s="25">
        <f t="shared" si="146"/>
        <v>0</v>
      </c>
      <c r="I632" s="25">
        <f t="shared" si="146"/>
        <v>0</v>
      </c>
      <c r="J632" s="25">
        <f t="shared" si="146"/>
        <v>-7.5377599999999996</v>
      </c>
      <c r="K632" s="25">
        <f t="shared" si="146"/>
        <v>-19.45908</v>
      </c>
      <c r="L632" s="25">
        <f t="shared" si="146"/>
        <v>-35.780027999999994</v>
      </c>
      <c r="M632" s="25">
        <f t="shared" si="146"/>
        <v>-32.866036000000001</v>
      </c>
    </row>
    <row r="633" spans="1:13" x14ac:dyDescent="0.25">
      <c r="B633" s="25" t="s">
        <v>307</v>
      </c>
      <c r="C633" s="25" t="s">
        <v>307</v>
      </c>
      <c r="D633" s="25">
        <f>IFERROR(D632/D631,0)</f>
        <v>0</v>
      </c>
      <c r="E633" s="25">
        <f t="shared" ref="E633:M633" si="147">IFERROR(E632/E631,0)</f>
        <v>0</v>
      </c>
      <c r="F633" s="25">
        <f t="shared" si="147"/>
        <v>0</v>
      </c>
      <c r="G633" s="25">
        <f t="shared" si="147"/>
        <v>0</v>
      </c>
      <c r="H633" s="25">
        <f t="shared" si="147"/>
        <v>0</v>
      </c>
      <c r="I633" s="25">
        <f t="shared" si="147"/>
        <v>0</v>
      </c>
      <c r="J633" s="25">
        <f t="shared" si="147"/>
        <v>-1.6946402877697839</v>
      </c>
      <c r="K633" s="25">
        <f t="shared" si="147"/>
        <v>-1.5798554842900057</v>
      </c>
      <c r="L633" s="25">
        <f t="shared" si="147"/>
        <v>-1.5226645331789956</v>
      </c>
      <c r="M633" s="25">
        <f t="shared" si="147"/>
        <v>-1.1575176756692982</v>
      </c>
    </row>
    <row r="634" spans="1:13" x14ac:dyDescent="0.25">
      <c r="A634" s="33" t="s">
        <v>349</v>
      </c>
      <c r="B634" s="33" t="s">
        <v>295</v>
      </c>
      <c r="C634" s="33" t="s">
        <v>290</v>
      </c>
      <c r="D634" s="33">
        <v>-46.721899999999998</v>
      </c>
      <c r="E634" s="33">
        <v>-15.5169</v>
      </c>
      <c r="F634" s="33">
        <v>-25.526</v>
      </c>
      <c r="G634" s="33">
        <v>25.814</v>
      </c>
      <c r="H634" s="33">
        <v>53.526000000000003</v>
      </c>
      <c r="I634" s="33">
        <v>48.994</v>
      </c>
      <c r="J634" s="33">
        <v>77.287000000000006</v>
      </c>
      <c r="K634" s="33">
        <v>98.548000000000002</v>
      </c>
      <c r="L634" s="33">
        <v>62.073999999999998</v>
      </c>
      <c r="M634" s="33">
        <v>100.795</v>
      </c>
    </row>
    <row r="635" spans="1:13" x14ac:dyDescent="0.25">
      <c r="B635" s="33" t="s">
        <v>296</v>
      </c>
      <c r="C635" s="33" t="s">
        <v>289</v>
      </c>
      <c r="D635" s="33">
        <v>0</v>
      </c>
      <c r="E635" s="33">
        <v>0</v>
      </c>
      <c r="F635" s="33">
        <v>0</v>
      </c>
      <c r="G635" s="33">
        <v>0</v>
      </c>
      <c r="H635" s="33">
        <v>0</v>
      </c>
      <c r="I635" s="33">
        <v>0</v>
      </c>
      <c r="J635" s="33">
        <v>0</v>
      </c>
      <c r="K635" s="33">
        <v>0</v>
      </c>
      <c r="L635" s="33">
        <v>0</v>
      </c>
      <c r="M635" s="33">
        <v>0</v>
      </c>
    </row>
    <row r="636" spans="1:13" x14ac:dyDescent="0.25">
      <c r="B636" s="33" t="s">
        <v>297</v>
      </c>
      <c r="C636" s="33" t="s">
        <v>285</v>
      </c>
      <c r="D636" s="33">
        <v>0</v>
      </c>
      <c r="E636" s="33">
        <v>0</v>
      </c>
      <c r="F636" s="33">
        <v>0</v>
      </c>
      <c r="G636" s="33">
        <v>0</v>
      </c>
      <c r="H636" s="33">
        <v>0</v>
      </c>
      <c r="I636" s="33">
        <v>0</v>
      </c>
      <c r="J636" s="33">
        <v>0</v>
      </c>
      <c r="K636" s="33">
        <v>0</v>
      </c>
      <c r="L636" s="33">
        <v>0</v>
      </c>
      <c r="M636" s="33">
        <v>0</v>
      </c>
    </row>
    <row r="637" spans="1:13" x14ac:dyDescent="0.25">
      <c r="B637" s="33" t="s">
        <v>303</v>
      </c>
      <c r="C637" s="33" t="s">
        <v>284</v>
      </c>
      <c r="D637" s="33">
        <v>24.2531</v>
      </c>
      <c r="E637" s="33">
        <v>21.5792</v>
      </c>
      <c r="F637" s="33">
        <v>22.420999999999999</v>
      </c>
      <c r="G637" s="33">
        <v>18.236999999999998</v>
      </c>
      <c r="H637" s="33">
        <v>15.897</v>
      </c>
      <c r="I637" s="33">
        <v>15.106</v>
      </c>
      <c r="J637" s="33">
        <v>13.27</v>
      </c>
      <c r="K637" s="33">
        <v>15.446</v>
      </c>
      <c r="L637" s="33">
        <v>17.157</v>
      </c>
      <c r="M637" s="33">
        <v>16.661999999999999</v>
      </c>
    </row>
    <row r="638" spans="1:13" x14ac:dyDescent="0.25">
      <c r="B638" s="33" t="s">
        <v>278</v>
      </c>
      <c r="C638" s="33" t="s">
        <v>276</v>
      </c>
      <c r="D638" s="33">
        <v>791.68949999999995</v>
      </c>
      <c r="E638" s="33">
        <v>715.07939999999996</v>
      </c>
      <c r="F638" s="33">
        <v>654.33199999999999</v>
      </c>
      <c r="G638" s="33">
        <v>674.04300000000001</v>
      </c>
      <c r="H638" s="33">
        <v>684.03</v>
      </c>
      <c r="I638" s="33">
        <v>801.33699999999999</v>
      </c>
      <c r="J638" s="33">
        <v>883.76300000000003</v>
      </c>
      <c r="K638" s="33">
        <v>1295.519</v>
      </c>
      <c r="L638" s="33">
        <v>994.66</v>
      </c>
      <c r="M638" s="33">
        <v>1011.745</v>
      </c>
    </row>
    <row r="639" spans="1:13" x14ac:dyDescent="0.25">
      <c r="B639" s="33" t="s">
        <v>298</v>
      </c>
      <c r="C639" s="33" t="s">
        <v>286</v>
      </c>
      <c r="D639" s="33">
        <v>0</v>
      </c>
      <c r="E639" s="33">
        <v>0</v>
      </c>
      <c r="F639" s="33">
        <v>0</v>
      </c>
      <c r="G639" s="33">
        <v>0</v>
      </c>
      <c r="H639" s="33">
        <v>0</v>
      </c>
      <c r="I639" s="33">
        <v>0</v>
      </c>
      <c r="J639" s="33">
        <v>0</v>
      </c>
      <c r="K639" s="33">
        <v>0</v>
      </c>
      <c r="L639" s="33">
        <v>0</v>
      </c>
      <c r="M639" s="33">
        <v>0</v>
      </c>
    </row>
    <row r="640" spans="1:13" x14ac:dyDescent="0.25">
      <c r="B640" s="33" t="s">
        <v>299</v>
      </c>
      <c r="C640" s="33" t="s">
        <v>274</v>
      </c>
      <c r="D640" s="33">
        <v>22.921399999999998</v>
      </c>
      <c r="E640" s="33">
        <v>21.5792</v>
      </c>
      <c r="F640" s="33">
        <v>22.420999999999999</v>
      </c>
      <c r="G640" s="33">
        <v>18.236999999999998</v>
      </c>
      <c r="H640" s="33">
        <v>15.897</v>
      </c>
      <c r="I640" s="33">
        <v>15.106</v>
      </c>
      <c r="J640" s="33">
        <v>13.27</v>
      </c>
      <c r="K640" s="33">
        <v>15.374000000000001</v>
      </c>
      <c r="L640" s="33">
        <v>17.157</v>
      </c>
      <c r="M640" s="33">
        <v>16.661999999999999</v>
      </c>
    </row>
    <row r="641" spans="1:13" x14ac:dyDescent="0.25">
      <c r="B641" s="33" t="s">
        <v>304</v>
      </c>
      <c r="C641" s="33" t="s">
        <v>292</v>
      </c>
      <c r="D641" s="33">
        <v>0</v>
      </c>
      <c r="E641" s="33">
        <v>0</v>
      </c>
      <c r="F641" s="33">
        <v>0</v>
      </c>
      <c r="G641" s="33">
        <v>0</v>
      </c>
      <c r="H641" s="33">
        <v>0</v>
      </c>
      <c r="I641" s="33">
        <v>0</v>
      </c>
      <c r="J641" s="33">
        <v>0</v>
      </c>
      <c r="K641" s="33">
        <v>0</v>
      </c>
      <c r="L641" s="33">
        <v>0</v>
      </c>
      <c r="M641" s="33">
        <v>0</v>
      </c>
    </row>
    <row r="642" spans="1:13" x14ac:dyDescent="0.25">
      <c r="B642" s="33" t="s">
        <v>300</v>
      </c>
      <c r="C642" s="33" t="s">
        <v>287</v>
      </c>
      <c r="D642" s="33">
        <v>0.3</v>
      </c>
      <c r="E642" s="33">
        <v>0.3</v>
      </c>
      <c r="F642" s="33">
        <v>0.28000000000000003</v>
      </c>
      <c r="G642" s="33">
        <v>0.28000000000000003</v>
      </c>
      <c r="H642" s="33">
        <v>0.28000000000000003</v>
      </c>
      <c r="I642" s="33">
        <v>0.28000000000000003</v>
      </c>
      <c r="J642" s="33">
        <v>0.28000000000000003</v>
      </c>
      <c r="K642" s="33">
        <v>0.28000000000000003</v>
      </c>
      <c r="L642" s="33">
        <v>0.28000000000000003</v>
      </c>
      <c r="M642" s="33">
        <v>0.28000000000000003</v>
      </c>
    </row>
    <row r="643" spans="1:13" x14ac:dyDescent="0.25">
      <c r="B643" s="33" t="s">
        <v>269</v>
      </c>
      <c r="C643" s="33" t="s">
        <v>275</v>
      </c>
      <c r="D643" s="33">
        <v>11.015499999999999</v>
      </c>
      <c r="E643" s="33">
        <v>11.831300000000001</v>
      </c>
      <c r="F643" s="33">
        <v>5.9340000000000002</v>
      </c>
      <c r="G643" s="33">
        <v>8.0020000000000007</v>
      </c>
      <c r="H643" s="33">
        <v>8.52</v>
      </c>
      <c r="I643" s="33">
        <v>10.746</v>
      </c>
      <c r="J643" s="33">
        <v>16.844000000000001</v>
      </c>
      <c r="K643" s="33">
        <v>15.792999999999999</v>
      </c>
      <c r="L643" s="33">
        <v>18.701000000000001</v>
      </c>
      <c r="M643" s="33">
        <v>20.21</v>
      </c>
    </row>
    <row r="644" spans="1:13" x14ac:dyDescent="0.25">
      <c r="B644" s="33" t="s">
        <v>279</v>
      </c>
      <c r="C644" s="33" t="s">
        <v>280</v>
      </c>
      <c r="D644" s="33">
        <v>0</v>
      </c>
      <c r="E644" s="33">
        <v>0</v>
      </c>
      <c r="F644" s="33">
        <v>0</v>
      </c>
      <c r="G644" s="33">
        <v>0</v>
      </c>
      <c r="H644" s="33">
        <v>0</v>
      </c>
      <c r="I644" s="33">
        <v>0</v>
      </c>
      <c r="J644" s="33">
        <v>0</v>
      </c>
      <c r="K644" s="33">
        <v>0</v>
      </c>
      <c r="L644" s="33">
        <v>0</v>
      </c>
      <c r="M644" s="33">
        <v>0</v>
      </c>
    </row>
    <row r="645" spans="1:13" x14ac:dyDescent="0.25">
      <c r="B645" s="33" t="s">
        <v>305</v>
      </c>
      <c r="C645" s="33" t="s">
        <v>273</v>
      </c>
      <c r="D645" s="33">
        <v>-19.245899999999999</v>
      </c>
      <c r="E645" s="33">
        <v>-15.5169</v>
      </c>
      <c r="F645" s="33">
        <v>-35.112000000000002</v>
      </c>
      <c r="G645" s="33">
        <v>20.771000000000001</v>
      </c>
      <c r="H645" s="33">
        <v>45.540999999999997</v>
      </c>
      <c r="I645" s="33">
        <v>41.561999999999998</v>
      </c>
      <c r="J645" s="33">
        <v>68.834999999999994</v>
      </c>
      <c r="K645" s="33">
        <v>92.406000000000006</v>
      </c>
      <c r="L645" s="33">
        <v>53.334000000000003</v>
      </c>
      <c r="M645" s="33">
        <v>95.254000000000005</v>
      </c>
    </row>
    <row r="646" spans="1:13" x14ac:dyDescent="0.25">
      <c r="B646" s="33" t="s">
        <v>301</v>
      </c>
      <c r="C646" s="33" t="s">
        <v>302</v>
      </c>
      <c r="D646" s="33">
        <v>0</v>
      </c>
      <c r="E646" s="33">
        <v>0</v>
      </c>
      <c r="F646" s="33">
        <v>0</v>
      </c>
      <c r="G646" s="33">
        <v>0</v>
      </c>
      <c r="H646" s="33">
        <v>0</v>
      </c>
      <c r="I646" s="33">
        <v>0</v>
      </c>
      <c r="J646" s="33">
        <v>0</v>
      </c>
      <c r="K646" s="33">
        <v>0</v>
      </c>
      <c r="L646" s="33">
        <v>0</v>
      </c>
      <c r="M646" s="33">
        <v>0</v>
      </c>
    </row>
    <row r="647" spans="1:13" x14ac:dyDescent="0.25">
      <c r="B647" s="25" t="s">
        <v>277</v>
      </c>
      <c r="C647" s="25" t="s">
        <v>277</v>
      </c>
      <c r="D647" s="25">
        <f>D638-D643+D639+D636-D644</f>
        <v>780.67399999999998</v>
      </c>
      <c r="E647" s="25">
        <f t="shared" ref="E647:M647" si="148">E638-E643+E639+E636-E644</f>
        <v>703.24809999999991</v>
      </c>
      <c r="F647" s="25">
        <f t="shared" si="148"/>
        <v>648.39800000000002</v>
      </c>
      <c r="G647" s="25">
        <f t="shared" si="148"/>
        <v>666.04100000000005</v>
      </c>
      <c r="H647" s="25">
        <f t="shared" si="148"/>
        <v>675.51</v>
      </c>
      <c r="I647" s="25">
        <f t="shared" si="148"/>
        <v>790.59100000000001</v>
      </c>
      <c r="J647" s="25">
        <f t="shared" si="148"/>
        <v>866.91899999999998</v>
      </c>
      <c r="K647" s="25">
        <f t="shared" si="148"/>
        <v>1279.7260000000001</v>
      </c>
      <c r="L647" s="25">
        <f t="shared" si="148"/>
        <v>975.95899999999995</v>
      </c>
      <c r="M647" s="25">
        <f t="shared" si="148"/>
        <v>991.53499999999997</v>
      </c>
    </row>
    <row r="648" spans="1:13" x14ac:dyDescent="0.25">
      <c r="B648" s="25" t="s">
        <v>312</v>
      </c>
      <c r="C648" s="25" t="s">
        <v>312</v>
      </c>
      <c r="D648" s="25">
        <f>IF(C647=0,D647,IF(D647=0,0,AVERAGE(C647:D647)))</f>
        <v>780.67399999999998</v>
      </c>
      <c r="E648" s="25">
        <f t="shared" ref="E648:M648" si="149">IF(D647=0,E647,IF(E647=0,0,AVERAGE(D647:E647)))</f>
        <v>741.96104999999989</v>
      </c>
      <c r="F648" s="25">
        <f t="shared" si="149"/>
        <v>675.82304999999997</v>
      </c>
      <c r="G648" s="25">
        <f t="shared" si="149"/>
        <v>657.21950000000004</v>
      </c>
      <c r="H648" s="25">
        <f t="shared" si="149"/>
        <v>670.77549999999997</v>
      </c>
      <c r="I648" s="25">
        <f t="shared" si="149"/>
        <v>733.05050000000006</v>
      </c>
      <c r="J648" s="25">
        <f t="shared" si="149"/>
        <v>828.755</v>
      </c>
      <c r="K648" s="25">
        <f t="shared" si="149"/>
        <v>1073.3225</v>
      </c>
      <c r="L648" s="25">
        <f t="shared" si="149"/>
        <v>1127.8425</v>
      </c>
      <c r="M648" s="25">
        <f t="shared" si="149"/>
        <v>983.74699999999996</v>
      </c>
    </row>
    <row r="649" spans="1:13" x14ac:dyDescent="0.25">
      <c r="B649" s="25" t="s">
        <v>313</v>
      </c>
      <c r="C649" s="25" t="s">
        <v>313</v>
      </c>
      <c r="D649" s="25">
        <f t="shared" ref="D649:M649" si="150">D645+((D640-D646)*(1-D642))</f>
        <v>-3.20092</v>
      </c>
      <c r="E649" s="25">
        <f t="shared" si="150"/>
        <v>-0.41145999999999994</v>
      </c>
      <c r="F649" s="25">
        <f t="shared" si="150"/>
        <v>-18.968880000000002</v>
      </c>
      <c r="G649" s="25">
        <f t="shared" si="150"/>
        <v>33.90164</v>
      </c>
      <c r="H649" s="25">
        <f t="shared" si="150"/>
        <v>56.986840000000001</v>
      </c>
      <c r="I649" s="25">
        <f t="shared" si="150"/>
        <v>52.438319999999997</v>
      </c>
      <c r="J649" s="25">
        <f t="shared" si="150"/>
        <v>78.389399999999995</v>
      </c>
      <c r="K649" s="25">
        <f t="shared" si="150"/>
        <v>103.47528</v>
      </c>
      <c r="L649" s="25">
        <f t="shared" si="150"/>
        <v>65.687039999999996</v>
      </c>
      <c r="M649" s="25">
        <f t="shared" si="150"/>
        <v>107.25064</v>
      </c>
    </row>
    <row r="650" spans="1:13" x14ac:dyDescent="0.25">
      <c r="B650" s="25" t="s">
        <v>307</v>
      </c>
      <c r="C650" s="25" t="s">
        <v>307</v>
      </c>
      <c r="D650" s="25">
        <f>IFERROR(D649/D648,0)</f>
        <v>-4.1002005958953418E-3</v>
      </c>
      <c r="E650" s="25">
        <f t="shared" ref="E650:M650" si="151">IFERROR(E649/E648,0)</f>
        <v>-5.5455741241403436E-4</v>
      </c>
      <c r="F650" s="25">
        <f t="shared" si="151"/>
        <v>-2.8067820415417916E-2</v>
      </c>
      <c r="G650" s="25">
        <f t="shared" si="151"/>
        <v>5.1583435975347654E-2</v>
      </c>
      <c r="H650" s="25">
        <f t="shared" si="151"/>
        <v>8.4956650921209853E-2</v>
      </c>
      <c r="I650" s="25">
        <f t="shared" si="151"/>
        <v>7.1534389513410054E-2</v>
      </c>
      <c r="J650" s="25">
        <f t="shared" si="151"/>
        <v>9.4586940651941759E-2</v>
      </c>
      <c r="K650" s="25">
        <f t="shared" si="151"/>
        <v>9.6406513419778309E-2</v>
      </c>
      <c r="L650" s="25">
        <f t="shared" si="151"/>
        <v>5.8241323589064961E-2</v>
      </c>
      <c r="M650" s="25">
        <f t="shared" si="151"/>
        <v>0.10902258405870616</v>
      </c>
    </row>
    <row r="651" spans="1:13" x14ac:dyDescent="0.25">
      <c r="A651" s="33" t="s">
        <v>350</v>
      </c>
      <c r="B651" s="33" t="s">
        <v>295</v>
      </c>
      <c r="C651" s="33" t="s">
        <v>290</v>
      </c>
      <c r="D651" s="33">
        <v>0</v>
      </c>
      <c r="E651" s="33">
        <v>0</v>
      </c>
      <c r="F651" s="33">
        <v>0</v>
      </c>
      <c r="G651" s="33">
        <v>0</v>
      </c>
      <c r="H651" s="33">
        <v>9.8770000000000007</v>
      </c>
      <c r="I651" s="33">
        <v>35.520000000000003</v>
      </c>
      <c r="J651" s="33">
        <v>3.82</v>
      </c>
      <c r="K651" s="33">
        <v>28.172000000000001</v>
      </c>
      <c r="L651" s="33">
        <v>58.103000000000002</v>
      </c>
      <c r="M651" s="33">
        <v>61.914999999999999</v>
      </c>
    </row>
    <row r="652" spans="1:13" x14ac:dyDescent="0.25">
      <c r="B652" s="33" t="s">
        <v>296</v>
      </c>
      <c r="C652" s="33" t="s">
        <v>289</v>
      </c>
      <c r="D652" s="33">
        <v>0</v>
      </c>
      <c r="E652" s="33">
        <v>0</v>
      </c>
      <c r="F652" s="33">
        <v>0</v>
      </c>
      <c r="G652" s="33">
        <v>0</v>
      </c>
      <c r="H652" s="33">
        <v>0</v>
      </c>
      <c r="I652" s="33">
        <v>0</v>
      </c>
      <c r="J652" s="33">
        <v>0</v>
      </c>
      <c r="K652" s="33">
        <v>29.1</v>
      </c>
      <c r="L652" s="33">
        <v>59.4</v>
      </c>
      <c r="M652" s="33">
        <v>58.976999999999997</v>
      </c>
    </row>
    <row r="653" spans="1:13" x14ac:dyDescent="0.25">
      <c r="B653" s="33" t="s">
        <v>297</v>
      </c>
      <c r="C653" s="33" t="s">
        <v>285</v>
      </c>
      <c r="D653" s="33">
        <v>0</v>
      </c>
      <c r="E653" s="33">
        <v>0</v>
      </c>
      <c r="F653" s="33">
        <v>0</v>
      </c>
      <c r="G653" s="33">
        <v>0</v>
      </c>
      <c r="H653" s="33">
        <v>0</v>
      </c>
      <c r="I653" s="33">
        <v>0</v>
      </c>
      <c r="J653" s="33">
        <v>0</v>
      </c>
      <c r="K653" s="33">
        <v>0</v>
      </c>
      <c r="L653" s="33">
        <v>0</v>
      </c>
      <c r="M653" s="33">
        <v>0</v>
      </c>
    </row>
    <row r="654" spans="1:13" x14ac:dyDescent="0.25">
      <c r="B654" s="33" t="s">
        <v>303</v>
      </c>
      <c r="C654" s="33" t="s">
        <v>284</v>
      </c>
      <c r="D654" s="33">
        <v>0</v>
      </c>
      <c r="E654" s="33">
        <v>0</v>
      </c>
      <c r="F654" s="33">
        <v>0</v>
      </c>
      <c r="G654" s="33">
        <v>0</v>
      </c>
      <c r="H654" s="33">
        <v>3.8490000000000002</v>
      </c>
      <c r="I654" s="33">
        <v>4.4470000000000001</v>
      </c>
      <c r="J654" s="33">
        <v>0.30599999999999999</v>
      </c>
      <c r="K654" s="33">
        <v>0.92800000000000005</v>
      </c>
      <c r="L654" s="33">
        <v>1.2969999999999999</v>
      </c>
      <c r="M654" s="33">
        <v>2.2029999999999998</v>
      </c>
    </row>
    <row r="655" spans="1:13" x14ac:dyDescent="0.25">
      <c r="B655" s="33" t="s">
        <v>278</v>
      </c>
      <c r="C655" s="33" t="s">
        <v>276</v>
      </c>
      <c r="D655" s="33">
        <v>0</v>
      </c>
      <c r="E655" s="33">
        <v>0</v>
      </c>
      <c r="F655" s="33">
        <v>0</v>
      </c>
      <c r="G655" s="33">
        <v>0</v>
      </c>
      <c r="H655" s="33">
        <v>268.20600000000002</v>
      </c>
      <c r="I655" s="33">
        <v>309.351</v>
      </c>
      <c r="J655" s="33">
        <v>352.96199999999999</v>
      </c>
      <c r="K655" s="33">
        <v>460.70100000000002</v>
      </c>
      <c r="L655" s="33">
        <v>795.82899999999995</v>
      </c>
      <c r="M655" s="33">
        <v>1132.704</v>
      </c>
    </row>
    <row r="656" spans="1:13" x14ac:dyDescent="0.25">
      <c r="B656" s="33" t="s">
        <v>298</v>
      </c>
      <c r="C656" s="33" t="s">
        <v>286</v>
      </c>
      <c r="D656" s="33">
        <v>0</v>
      </c>
      <c r="E656" s="33">
        <v>0</v>
      </c>
      <c r="F656" s="33">
        <v>0</v>
      </c>
      <c r="G656" s="33">
        <v>0</v>
      </c>
      <c r="H656" s="33">
        <v>0</v>
      </c>
      <c r="I656" s="33">
        <v>0</v>
      </c>
      <c r="J656" s="33">
        <v>0</v>
      </c>
      <c r="K656" s="33">
        <v>0</v>
      </c>
      <c r="L656" s="33">
        <v>0</v>
      </c>
      <c r="M656" s="33">
        <v>0</v>
      </c>
    </row>
    <row r="657" spans="1:13" x14ac:dyDescent="0.25">
      <c r="B657" s="33" t="s">
        <v>299</v>
      </c>
      <c r="C657" s="33" t="s">
        <v>274</v>
      </c>
      <c r="D657" s="33">
        <v>0</v>
      </c>
      <c r="E657" s="33">
        <v>0</v>
      </c>
      <c r="F657" s="33">
        <v>0</v>
      </c>
      <c r="G657" s="33">
        <v>0</v>
      </c>
      <c r="H657" s="33">
        <v>3.8490000000000002</v>
      </c>
      <c r="I657" s="33">
        <v>4.4470000000000001</v>
      </c>
      <c r="J657" s="33">
        <v>0.17799999999999999</v>
      </c>
      <c r="K657" s="33">
        <v>0.61799999999999999</v>
      </c>
      <c r="L657" s="33">
        <v>0.92500000000000004</v>
      </c>
      <c r="M657" s="33">
        <v>1.26</v>
      </c>
    </row>
    <row r="658" spans="1:13" x14ac:dyDescent="0.25">
      <c r="B658" s="33" t="s">
        <v>304</v>
      </c>
      <c r="C658" s="33" t="s">
        <v>292</v>
      </c>
      <c r="D658" s="33">
        <v>0</v>
      </c>
      <c r="E658" s="33">
        <v>0</v>
      </c>
      <c r="F658" s="33">
        <v>0</v>
      </c>
      <c r="G658" s="33">
        <v>0</v>
      </c>
      <c r="H658" s="33">
        <v>0</v>
      </c>
      <c r="I658" s="33">
        <v>0</v>
      </c>
      <c r="J658" s="33">
        <v>0</v>
      </c>
      <c r="K658" s="33">
        <v>0</v>
      </c>
      <c r="L658" s="33">
        <v>0</v>
      </c>
      <c r="M658" s="33">
        <v>0</v>
      </c>
    </row>
    <row r="659" spans="1:13" x14ac:dyDescent="0.25">
      <c r="B659" s="33" t="s">
        <v>300</v>
      </c>
      <c r="C659" s="33" t="s">
        <v>287</v>
      </c>
      <c r="D659" s="33">
        <v>0</v>
      </c>
      <c r="E659" s="33">
        <v>0</v>
      </c>
      <c r="F659" s="33">
        <v>0</v>
      </c>
      <c r="G659" s="33">
        <v>0</v>
      </c>
      <c r="H659" s="33">
        <v>0.28000000000000003</v>
      </c>
      <c r="I659" s="33">
        <v>0.28000000000000003</v>
      </c>
      <c r="J659" s="33">
        <v>0.28000000000000003</v>
      </c>
      <c r="K659" s="33">
        <v>0.28000000000000003</v>
      </c>
      <c r="L659" s="33">
        <v>0.28000000000000003</v>
      </c>
      <c r="M659" s="33">
        <v>0.28000000000000003</v>
      </c>
    </row>
    <row r="660" spans="1:13" x14ac:dyDescent="0.25">
      <c r="B660" s="33" t="s">
        <v>269</v>
      </c>
      <c r="C660" s="33" t="s">
        <v>275</v>
      </c>
      <c r="D660" s="33">
        <v>0</v>
      </c>
      <c r="E660" s="33">
        <v>0</v>
      </c>
      <c r="F660" s="33">
        <v>0</v>
      </c>
      <c r="G660" s="33">
        <v>0</v>
      </c>
      <c r="H660" s="33">
        <v>14.358000000000001</v>
      </c>
      <c r="I660" s="33">
        <v>18.59</v>
      </c>
      <c r="J660" s="33">
        <v>17.344999999999999</v>
      </c>
      <c r="K660" s="33">
        <v>23.911000000000001</v>
      </c>
      <c r="L660" s="33">
        <v>39.070999999999998</v>
      </c>
      <c r="M660" s="33">
        <v>53.33</v>
      </c>
    </row>
    <row r="661" spans="1:13" x14ac:dyDescent="0.25">
      <c r="B661" s="33" t="s">
        <v>279</v>
      </c>
      <c r="C661" s="33" t="s">
        <v>280</v>
      </c>
      <c r="D661" s="33">
        <v>0</v>
      </c>
      <c r="E661" s="33">
        <v>0</v>
      </c>
      <c r="F661" s="33">
        <v>0</v>
      </c>
      <c r="G661" s="33">
        <v>0</v>
      </c>
      <c r="H661" s="33">
        <v>0</v>
      </c>
      <c r="I661" s="33">
        <v>0</v>
      </c>
      <c r="J661" s="33">
        <v>32.962000000000003</v>
      </c>
      <c r="K661" s="33">
        <v>39.029000000000003</v>
      </c>
      <c r="L661" s="33">
        <v>0</v>
      </c>
      <c r="M661" s="33">
        <v>0</v>
      </c>
    </row>
    <row r="662" spans="1:13" x14ac:dyDescent="0.25">
      <c r="B662" s="33" t="s">
        <v>305</v>
      </c>
      <c r="C662" s="33" t="s">
        <v>273</v>
      </c>
      <c r="D662" s="33">
        <v>0</v>
      </c>
      <c r="E662" s="33">
        <v>0</v>
      </c>
      <c r="F662" s="33">
        <v>0</v>
      </c>
      <c r="G662" s="33">
        <v>0</v>
      </c>
      <c r="H662" s="33">
        <v>7.8929999999999998</v>
      </c>
      <c r="I662" s="33">
        <v>32.774000000000001</v>
      </c>
      <c r="J662" s="33">
        <v>3.08</v>
      </c>
      <c r="K662" s="33">
        <v>24.024000000000001</v>
      </c>
      <c r="L662" s="33">
        <v>53.667999999999999</v>
      </c>
      <c r="M662" s="33">
        <v>57.637</v>
      </c>
    </row>
    <row r="663" spans="1:13" x14ac:dyDescent="0.25">
      <c r="B663" s="33" t="s">
        <v>301</v>
      </c>
      <c r="C663" s="33" t="s">
        <v>302</v>
      </c>
      <c r="D663" s="33">
        <v>0</v>
      </c>
      <c r="E663" s="33">
        <v>0</v>
      </c>
      <c r="F663" s="33">
        <v>0</v>
      </c>
      <c r="G663" s="33">
        <v>0</v>
      </c>
      <c r="H663" s="33">
        <v>0</v>
      </c>
      <c r="I663" s="33">
        <v>0</v>
      </c>
      <c r="J663" s="33">
        <v>0</v>
      </c>
      <c r="K663" s="33">
        <v>0</v>
      </c>
      <c r="L663" s="33">
        <v>0</v>
      </c>
      <c r="M663" s="33">
        <v>0</v>
      </c>
    </row>
    <row r="664" spans="1:13" x14ac:dyDescent="0.25">
      <c r="B664" s="25" t="s">
        <v>277</v>
      </c>
      <c r="C664" s="25" t="s">
        <v>277</v>
      </c>
      <c r="D664" s="25">
        <f>D655-D660+D656+D653-D661</f>
        <v>0</v>
      </c>
      <c r="E664" s="25">
        <f t="shared" ref="E664:M664" si="152">E655-E660+E656+E653-E661</f>
        <v>0</v>
      </c>
      <c r="F664" s="25">
        <f t="shared" si="152"/>
        <v>0</v>
      </c>
      <c r="G664" s="25">
        <f t="shared" si="152"/>
        <v>0</v>
      </c>
      <c r="H664" s="25">
        <f t="shared" si="152"/>
        <v>253.84800000000001</v>
      </c>
      <c r="I664" s="25">
        <f t="shared" si="152"/>
        <v>290.76100000000002</v>
      </c>
      <c r="J664" s="25">
        <f t="shared" si="152"/>
        <v>302.65499999999997</v>
      </c>
      <c r="K664" s="25">
        <f t="shared" si="152"/>
        <v>397.76100000000002</v>
      </c>
      <c r="L664" s="25">
        <f t="shared" si="152"/>
        <v>756.75799999999992</v>
      </c>
      <c r="M664" s="25">
        <f t="shared" si="152"/>
        <v>1079.374</v>
      </c>
    </row>
    <row r="665" spans="1:13" x14ac:dyDescent="0.25">
      <c r="B665" s="25" t="s">
        <v>312</v>
      </c>
      <c r="C665" s="25" t="s">
        <v>312</v>
      </c>
      <c r="D665" s="25">
        <f>IF(C664=0,D664,IF(D664=0,0,AVERAGE(C664:D664)))</f>
        <v>0</v>
      </c>
      <c r="E665" s="25">
        <f t="shared" ref="E665:M665" si="153">IF(D664=0,E664,IF(E664=0,0,AVERAGE(D664:E664)))</f>
        <v>0</v>
      </c>
      <c r="F665" s="25">
        <f t="shared" si="153"/>
        <v>0</v>
      </c>
      <c r="G665" s="25">
        <f t="shared" si="153"/>
        <v>0</v>
      </c>
      <c r="H665" s="25">
        <f t="shared" si="153"/>
        <v>253.84800000000001</v>
      </c>
      <c r="I665" s="25">
        <f t="shared" si="153"/>
        <v>272.30450000000002</v>
      </c>
      <c r="J665" s="25">
        <f t="shared" si="153"/>
        <v>296.70799999999997</v>
      </c>
      <c r="K665" s="25">
        <f t="shared" si="153"/>
        <v>350.20799999999997</v>
      </c>
      <c r="L665" s="25">
        <f t="shared" si="153"/>
        <v>577.2595</v>
      </c>
      <c r="M665" s="25">
        <f t="shared" si="153"/>
        <v>918.06600000000003</v>
      </c>
    </row>
    <row r="666" spans="1:13" x14ac:dyDescent="0.25">
      <c r="B666" s="25" t="s">
        <v>313</v>
      </c>
      <c r="C666" s="25" t="s">
        <v>313</v>
      </c>
      <c r="D666" s="25">
        <f t="shared" ref="D666:M666" si="154">D662+((D657-D663)*(1-D659))</f>
        <v>0</v>
      </c>
      <c r="E666" s="25">
        <f t="shared" si="154"/>
        <v>0</v>
      </c>
      <c r="F666" s="25">
        <f t="shared" si="154"/>
        <v>0</v>
      </c>
      <c r="G666" s="25">
        <f t="shared" si="154"/>
        <v>0</v>
      </c>
      <c r="H666" s="25">
        <f t="shared" si="154"/>
        <v>10.66428</v>
      </c>
      <c r="I666" s="25">
        <f t="shared" si="154"/>
        <v>35.975839999999998</v>
      </c>
      <c r="J666" s="25">
        <f t="shared" si="154"/>
        <v>3.2081599999999999</v>
      </c>
      <c r="K666" s="25">
        <f t="shared" si="154"/>
        <v>24.468959999999999</v>
      </c>
      <c r="L666" s="25">
        <f t="shared" si="154"/>
        <v>54.333999999999996</v>
      </c>
      <c r="M666" s="25">
        <f t="shared" si="154"/>
        <v>58.544200000000004</v>
      </c>
    </row>
    <row r="667" spans="1:13" x14ac:dyDescent="0.25">
      <c r="B667" s="25" t="s">
        <v>307</v>
      </c>
      <c r="C667" s="25" t="s">
        <v>307</v>
      </c>
      <c r="D667" s="25">
        <f>IFERROR(D666/D665,0)</f>
        <v>0</v>
      </c>
      <c r="E667" s="25">
        <f t="shared" ref="E667:M667" si="155">IFERROR(E666/E665,0)</f>
        <v>0</v>
      </c>
      <c r="F667" s="25">
        <f t="shared" si="155"/>
        <v>0</v>
      </c>
      <c r="G667" s="25">
        <f t="shared" si="155"/>
        <v>0</v>
      </c>
      <c r="H667" s="25">
        <f t="shared" si="155"/>
        <v>4.2010494469131132E-2</v>
      </c>
      <c r="I667" s="25">
        <f t="shared" si="155"/>
        <v>0.13211621548670696</v>
      </c>
      <c r="J667" s="25">
        <f t="shared" si="155"/>
        <v>1.0812516009005487E-2</v>
      </c>
      <c r="K667" s="25">
        <f t="shared" si="155"/>
        <v>6.9869791666666667E-2</v>
      </c>
      <c r="L667" s="25">
        <f t="shared" si="155"/>
        <v>9.4124046464371738E-2</v>
      </c>
      <c r="M667" s="25">
        <f t="shared" si="155"/>
        <v>6.3769053641023629E-2</v>
      </c>
    </row>
    <row r="668" spans="1:13" x14ac:dyDescent="0.25">
      <c r="A668" s="33" t="s">
        <v>19</v>
      </c>
      <c r="B668" s="33" t="s">
        <v>295</v>
      </c>
      <c r="C668" s="33" t="s">
        <v>290</v>
      </c>
      <c r="D668" s="33">
        <v>33.454999999999998</v>
      </c>
      <c r="E668" s="33">
        <v>75.119</v>
      </c>
      <c r="F668" s="33">
        <v>47.920999999999999</v>
      </c>
      <c r="G668" s="33">
        <v>43.137</v>
      </c>
      <c r="H668" s="33">
        <v>-6.8129999999999997</v>
      </c>
      <c r="I668" s="33">
        <v>13.99</v>
      </c>
      <c r="J668" s="33">
        <v>209.66200000000001</v>
      </c>
      <c r="K668" s="33">
        <v>64.494</v>
      </c>
      <c r="L668" s="33">
        <v>110.456</v>
      </c>
      <c r="M668" s="33">
        <v>41.771999999999998</v>
      </c>
    </row>
    <row r="669" spans="1:13" x14ac:dyDescent="0.25">
      <c r="B669" s="33" t="s">
        <v>296</v>
      </c>
      <c r="C669" s="33" t="s">
        <v>289</v>
      </c>
      <c r="D669" s="33">
        <v>39.374000000000002</v>
      </c>
      <c r="E669" s="33">
        <v>82.724999999999994</v>
      </c>
      <c r="F669" s="33">
        <v>55.085000000000001</v>
      </c>
      <c r="G669" s="33">
        <v>48.774000000000001</v>
      </c>
      <c r="H669" s="33">
        <v>-5.0709999999999997</v>
      </c>
      <c r="I669" s="33">
        <v>16.885999999999999</v>
      </c>
      <c r="J669" s="33">
        <v>212.42699999999999</v>
      </c>
      <c r="K669" s="33">
        <v>80.02</v>
      </c>
      <c r="L669" s="33">
        <v>124.203</v>
      </c>
      <c r="M669" s="33">
        <v>55.572000000000003</v>
      </c>
    </row>
    <row r="670" spans="1:13" x14ac:dyDescent="0.25">
      <c r="B670" s="33" t="s">
        <v>297</v>
      </c>
      <c r="C670" s="33" t="s">
        <v>285</v>
      </c>
      <c r="D670" s="33">
        <v>2.7E-2</v>
      </c>
      <c r="E670" s="33">
        <v>5.0000000000000001E-3</v>
      </c>
      <c r="F670" s="33">
        <v>8.0000000000000002E-3</v>
      </c>
      <c r="G670" s="33">
        <v>5.0000000000000001E-3</v>
      </c>
      <c r="H670" s="33">
        <v>0</v>
      </c>
      <c r="I670" s="33">
        <v>0</v>
      </c>
      <c r="J670" s="33">
        <v>25</v>
      </c>
      <c r="K670" s="33">
        <v>69.5</v>
      </c>
      <c r="L670" s="33">
        <v>0</v>
      </c>
      <c r="M670" s="33">
        <v>50</v>
      </c>
    </row>
    <row r="671" spans="1:13" x14ac:dyDescent="0.25">
      <c r="B671" s="33" t="s">
        <v>303</v>
      </c>
      <c r="C671" s="33" t="s">
        <v>284</v>
      </c>
      <c r="D671" s="33">
        <v>0</v>
      </c>
      <c r="E671" s="33">
        <v>0</v>
      </c>
      <c r="F671" s="33">
        <v>4.5250000000000004</v>
      </c>
      <c r="G671" s="33">
        <v>3.3319999999999999</v>
      </c>
      <c r="H671" s="33">
        <v>1.2370000000000001</v>
      </c>
      <c r="I671" s="33">
        <v>2.48</v>
      </c>
      <c r="J671" s="33">
        <v>2.7549999999999999</v>
      </c>
      <c r="K671" s="33">
        <v>15.677</v>
      </c>
      <c r="L671" s="33">
        <v>13.991</v>
      </c>
      <c r="M671" s="33">
        <v>13.904</v>
      </c>
    </row>
    <row r="672" spans="1:13" x14ac:dyDescent="0.25">
      <c r="B672" s="33" t="s">
        <v>278</v>
      </c>
      <c r="C672" s="33" t="s">
        <v>276</v>
      </c>
      <c r="D672" s="33">
        <v>948.46100000000001</v>
      </c>
      <c r="E672" s="33">
        <v>962.92200000000003</v>
      </c>
      <c r="F672" s="33">
        <v>876.92100000000005</v>
      </c>
      <c r="G672" s="33">
        <v>947.58399999999995</v>
      </c>
      <c r="H672" s="33">
        <v>1064.19</v>
      </c>
      <c r="I672" s="33">
        <v>1253.7380000000001</v>
      </c>
      <c r="J672" s="33">
        <v>1331.681</v>
      </c>
      <c r="K672" s="33">
        <v>1289.5989999999999</v>
      </c>
      <c r="L672" s="33">
        <v>1332.7249999999999</v>
      </c>
      <c r="M672" s="33">
        <v>1390.326</v>
      </c>
    </row>
    <row r="673" spans="1:13" x14ac:dyDescent="0.25">
      <c r="B673" s="33" t="s">
        <v>298</v>
      </c>
      <c r="C673" s="33" t="s">
        <v>286</v>
      </c>
      <c r="D673" s="33">
        <v>0</v>
      </c>
      <c r="E673" s="33">
        <v>0</v>
      </c>
      <c r="F673" s="33">
        <v>0</v>
      </c>
      <c r="G673" s="33">
        <v>0</v>
      </c>
      <c r="H673" s="33">
        <v>0</v>
      </c>
      <c r="I673" s="33">
        <v>0</v>
      </c>
      <c r="J673" s="33">
        <v>0</v>
      </c>
      <c r="K673" s="33">
        <v>0</v>
      </c>
      <c r="L673" s="33">
        <v>0</v>
      </c>
      <c r="M673" s="33">
        <v>0</v>
      </c>
    </row>
    <row r="674" spans="1:13" x14ac:dyDescent="0.25">
      <c r="B674" s="33" t="s">
        <v>299</v>
      </c>
      <c r="C674" s="33" t="s">
        <v>274</v>
      </c>
      <c r="D674" s="33">
        <v>6.1289999999999996</v>
      </c>
      <c r="E674" s="33">
        <v>8.0690000000000008</v>
      </c>
      <c r="F674" s="33">
        <v>3.9630000000000001</v>
      </c>
      <c r="G674" s="33">
        <v>2.714</v>
      </c>
      <c r="H674" s="33">
        <v>0.64600000000000002</v>
      </c>
      <c r="I674" s="33">
        <v>2.448</v>
      </c>
      <c r="J674" s="33">
        <v>2.5659999999999998</v>
      </c>
      <c r="K674" s="33">
        <v>15.255000000000001</v>
      </c>
      <c r="L674" s="33">
        <v>13.634</v>
      </c>
      <c r="M674" s="33">
        <v>13.558999999999999</v>
      </c>
    </row>
    <row r="675" spans="1:13" x14ac:dyDescent="0.25">
      <c r="B675" s="33" t="s">
        <v>304</v>
      </c>
      <c r="C675" s="33" t="s">
        <v>292</v>
      </c>
      <c r="D675" s="33">
        <v>0</v>
      </c>
      <c r="E675" s="33">
        <v>0</v>
      </c>
      <c r="F675" s="33">
        <v>0</v>
      </c>
      <c r="G675" s="33">
        <v>0</v>
      </c>
      <c r="H675" s="33">
        <v>0</v>
      </c>
      <c r="I675" s="33">
        <v>0</v>
      </c>
      <c r="J675" s="33">
        <v>0</v>
      </c>
      <c r="K675" s="33">
        <v>0</v>
      </c>
      <c r="L675" s="33">
        <v>0</v>
      </c>
      <c r="M675" s="33">
        <v>0</v>
      </c>
    </row>
    <row r="676" spans="1:13" x14ac:dyDescent="0.25">
      <c r="B676" s="33" t="s">
        <v>300</v>
      </c>
      <c r="C676" s="33" t="s">
        <v>287</v>
      </c>
      <c r="D676" s="33">
        <v>0.3</v>
      </c>
      <c r="E676" s="33">
        <v>0.3</v>
      </c>
      <c r="F676" s="33">
        <v>0.28000000000000003</v>
      </c>
      <c r="G676" s="33">
        <v>0.28000000000000003</v>
      </c>
      <c r="H676" s="33">
        <v>0.28000000000000003</v>
      </c>
      <c r="I676" s="33">
        <v>0.28000000000000003</v>
      </c>
      <c r="J676" s="33">
        <v>0.28000000000000003</v>
      </c>
      <c r="K676" s="33">
        <v>0.28000000000000003</v>
      </c>
      <c r="L676" s="33">
        <v>0.28000000000000003</v>
      </c>
      <c r="M676" s="33">
        <v>0.28000000000000003</v>
      </c>
    </row>
    <row r="677" spans="1:13" x14ac:dyDescent="0.25">
      <c r="B677" s="33" t="s">
        <v>269</v>
      </c>
      <c r="C677" s="33" t="s">
        <v>275</v>
      </c>
      <c r="D677" s="33">
        <v>119.11499999999999</v>
      </c>
      <c r="E677" s="33">
        <v>135.215</v>
      </c>
      <c r="F677" s="33">
        <v>113.149</v>
      </c>
      <c r="G677" s="33">
        <v>149.49299999999999</v>
      </c>
      <c r="H677" s="33">
        <v>121.79600000000001</v>
      </c>
      <c r="I677" s="33">
        <v>155.77000000000001</v>
      </c>
      <c r="J677" s="33">
        <v>226.60599999999999</v>
      </c>
      <c r="K677" s="33">
        <v>224.37100000000001</v>
      </c>
      <c r="L677" s="33">
        <v>195.292</v>
      </c>
      <c r="M677" s="33">
        <v>213.98</v>
      </c>
    </row>
    <row r="678" spans="1:13" x14ac:dyDescent="0.25">
      <c r="B678" s="33" t="s">
        <v>279</v>
      </c>
      <c r="C678" s="33" t="s">
        <v>280</v>
      </c>
      <c r="D678" s="33">
        <v>0</v>
      </c>
      <c r="E678" s="33">
        <v>0</v>
      </c>
      <c r="F678" s="33">
        <v>0</v>
      </c>
      <c r="G678" s="33">
        <v>0</v>
      </c>
      <c r="H678" s="33">
        <v>0</v>
      </c>
      <c r="I678" s="33">
        <v>0</v>
      </c>
      <c r="J678" s="33">
        <v>0</v>
      </c>
      <c r="K678" s="33">
        <v>0</v>
      </c>
      <c r="L678" s="33">
        <v>0</v>
      </c>
      <c r="M678" s="33">
        <v>0</v>
      </c>
    </row>
    <row r="679" spans="1:13" x14ac:dyDescent="0.25">
      <c r="B679" s="33" t="s">
        <v>305</v>
      </c>
      <c r="C679" s="33" t="s">
        <v>273</v>
      </c>
      <c r="D679" s="33">
        <v>23.574000000000002</v>
      </c>
      <c r="E679" s="33">
        <v>57.654000000000003</v>
      </c>
      <c r="F679" s="33">
        <v>34.448999999999998</v>
      </c>
      <c r="G679" s="33">
        <v>30.954000000000001</v>
      </c>
      <c r="H679" s="33">
        <v>-5.0069999999999997</v>
      </c>
      <c r="I679" s="33">
        <v>9.9410000000000007</v>
      </c>
      <c r="J679" s="33">
        <v>150.77099999999999</v>
      </c>
      <c r="K679" s="33">
        <v>47.177</v>
      </c>
      <c r="L679" s="33">
        <v>78.53</v>
      </c>
      <c r="M679" s="33">
        <v>29.616</v>
      </c>
    </row>
    <row r="680" spans="1:13" x14ac:dyDescent="0.25">
      <c r="B680" s="33" t="s">
        <v>301</v>
      </c>
      <c r="C680" s="33" t="s">
        <v>302</v>
      </c>
      <c r="D680" s="33">
        <v>0.20899999999999999</v>
      </c>
      <c r="E680" s="33">
        <v>0.28699999999999998</v>
      </c>
      <c r="F680" s="33">
        <v>0.23499999999999999</v>
      </c>
      <c r="G680" s="33">
        <v>0.11799999999999999</v>
      </c>
      <c r="H680" s="33">
        <v>0.09</v>
      </c>
      <c r="I680" s="33">
        <v>0.33300000000000002</v>
      </c>
      <c r="J680" s="33">
        <v>0.14799999999999999</v>
      </c>
      <c r="K680" s="33">
        <v>0.151</v>
      </c>
      <c r="L680" s="33">
        <v>0.24399999999999999</v>
      </c>
      <c r="M680" s="33">
        <v>0.104</v>
      </c>
    </row>
    <row r="681" spans="1:13" x14ac:dyDescent="0.25">
      <c r="B681" s="25" t="s">
        <v>277</v>
      </c>
      <c r="C681" s="25" t="s">
        <v>277</v>
      </c>
      <c r="D681" s="25">
        <f>D672-D677+D673+D670-D678</f>
        <v>829.37300000000005</v>
      </c>
      <c r="E681" s="25">
        <f t="shared" ref="E681:M681" si="156">E672-E677+E673+E670-E678</f>
        <v>827.71199999999999</v>
      </c>
      <c r="F681" s="25">
        <f t="shared" si="156"/>
        <v>763.78000000000009</v>
      </c>
      <c r="G681" s="25">
        <f t="shared" si="156"/>
        <v>798.09599999999989</v>
      </c>
      <c r="H681" s="25">
        <f t="shared" si="156"/>
        <v>942.39400000000001</v>
      </c>
      <c r="I681" s="25">
        <f t="shared" si="156"/>
        <v>1097.9680000000001</v>
      </c>
      <c r="J681" s="25">
        <f t="shared" si="156"/>
        <v>1130.075</v>
      </c>
      <c r="K681" s="25">
        <f t="shared" si="156"/>
        <v>1134.7279999999998</v>
      </c>
      <c r="L681" s="25">
        <f t="shared" si="156"/>
        <v>1137.433</v>
      </c>
      <c r="M681" s="25">
        <f t="shared" si="156"/>
        <v>1226.346</v>
      </c>
    </row>
    <row r="682" spans="1:13" x14ac:dyDescent="0.25">
      <c r="B682" s="25" t="s">
        <v>312</v>
      </c>
      <c r="C682" s="25" t="s">
        <v>312</v>
      </c>
      <c r="D682" s="25">
        <f>IF(C681=0,D681,IF(D681=0,0,AVERAGE(C681:D681)))</f>
        <v>829.37300000000005</v>
      </c>
      <c r="E682" s="25">
        <f t="shared" ref="E682:M682" si="157">IF(D681=0,E681,IF(E681=0,0,AVERAGE(D681:E681)))</f>
        <v>828.54250000000002</v>
      </c>
      <c r="F682" s="25">
        <f t="shared" si="157"/>
        <v>795.74600000000009</v>
      </c>
      <c r="G682" s="25">
        <f t="shared" si="157"/>
        <v>780.93799999999999</v>
      </c>
      <c r="H682" s="25">
        <f t="shared" si="157"/>
        <v>870.24499999999989</v>
      </c>
      <c r="I682" s="25">
        <f t="shared" si="157"/>
        <v>1020.181</v>
      </c>
      <c r="J682" s="25">
        <f t="shared" si="157"/>
        <v>1114.0215000000001</v>
      </c>
      <c r="K682" s="25">
        <f t="shared" si="157"/>
        <v>1132.4014999999999</v>
      </c>
      <c r="L682" s="25">
        <f t="shared" si="157"/>
        <v>1136.0805</v>
      </c>
      <c r="M682" s="25">
        <f t="shared" si="157"/>
        <v>1181.8895</v>
      </c>
    </row>
    <row r="683" spans="1:13" x14ac:dyDescent="0.25">
      <c r="B683" s="25" t="s">
        <v>313</v>
      </c>
      <c r="C683" s="25" t="s">
        <v>313</v>
      </c>
      <c r="D683" s="25">
        <f t="shared" ref="D683:M683" si="158">D679+((D674-D680)*(1-D676))</f>
        <v>27.718000000000004</v>
      </c>
      <c r="E683" s="25">
        <f t="shared" si="158"/>
        <v>63.101400000000005</v>
      </c>
      <c r="F683" s="25">
        <f t="shared" si="158"/>
        <v>37.133159999999997</v>
      </c>
      <c r="G683" s="25">
        <f t="shared" si="158"/>
        <v>32.823120000000003</v>
      </c>
      <c r="H683" s="25">
        <f t="shared" si="158"/>
        <v>-4.6066799999999999</v>
      </c>
      <c r="I683" s="25">
        <f t="shared" si="158"/>
        <v>11.463800000000001</v>
      </c>
      <c r="J683" s="25">
        <f t="shared" si="158"/>
        <v>152.51195999999999</v>
      </c>
      <c r="K683" s="25">
        <f t="shared" si="158"/>
        <v>58.051879999999997</v>
      </c>
      <c r="L683" s="25">
        <f t="shared" si="158"/>
        <v>88.1708</v>
      </c>
      <c r="M683" s="25">
        <f t="shared" si="158"/>
        <v>39.303600000000003</v>
      </c>
    </row>
    <row r="684" spans="1:13" x14ac:dyDescent="0.25">
      <c r="B684" s="25" t="s">
        <v>307</v>
      </c>
      <c r="C684" s="25" t="s">
        <v>307</v>
      </c>
      <c r="D684" s="25">
        <f>IFERROR(D683/D682,0)</f>
        <v>3.342042723840781E-2</v>
      </c>
      <c r="E684" s="25">
        <f t="shared" ref="E684:M684" si="159">IFERROR(E683/E682,0)</f>
        <v>7.6159521086727605E-2</v>
      </c>
      <c r="F684" s="25">
        <f t="shared" si="159"/>
        <v>4.6664588951750928E-2</v>
      </c>
      <c r="G684" s="25">
        <f t="shared" si="159"/>
        <v>4.2030378852098378E-2</v>
      </c>
      <c r="H684" s="25">
        <f t="shared" si="159"/>
        <v>-5.2935437721561172E-3</v>
      </c>
      <c r="I684" s="25">
        <f t="shared" si="159"/>
        <v>1.1237025586636097E-2</v>
      </c>
      <c r="J684" s="25">
        <f t="shared" si="159"/>
        <v>0.13690216930283661</v>
      </c>
      <c r="K684" s="25">
        <f t="shared" si="159"/>
        <v>5.1264396947549078E-2</v>
      </c>
      <c r="L684" s="25">
        <f t="shared" si="159"/>
        <v>7.7609641218205933E-2</v>
      </c>
      <c r="M684" s="25">
        <f t="shared" si="159"/>
        <v>3.3254885503255595E-2</v>
      </c>
    </row>
    <row r="685" spans="1:13" x14ac:dyDescent="0.25">
      <c r="A685" s="33" t="s">
        <v>351</v>
      </c>
      <c r="B685" s="33" t="s">
        <v>295</v>
      </c>
      <c r="C685" s="33" t="s">
        <v>290</v>
      </c>
      <c r="D685" s="33">
        <v>0</v>
      </c>
      <c r="E685" s="33">
        <v>0</v>
      </c>
      <c r="F685" s="33">
        <v>0</v>
      </c>
      <c r="G685" s="33">
        <v>16.556999999999999</v>
      </c>
      <c r="H685" s="33">
        <v>26.702999999999999</v>
      </c>
      <c r="I685" s="33">
        <v>25.861999999999998</v>
      </c>
      <c r="J685" s="33">
        <v>49.048999999999999</v>
      </c>
      <c r="K685" s="33">
        <v>52.856000000000002</v>
      </c>
      <c r="L685" s="33">
        <v>33.841999999999999</v>
      </c>
      <c r="M685" s="33">
        <v>40.067</v>
      </c>
    </row>
    <row r="686" spans="1:13" x14ac:dyDescent="0.25">
      <c r="B686" s="33" t="s">
        <v>296</v>
      </c>
      <c r="C686" s="33" t="s">
        <v>289</v>
      </c>
      <c r="D686" s="33">
        <v>0</v>
      </c>
      <c r="E686" s="33">
        <v>0</v>
      </c>
      <c r="F686" s="33">
        <v>0</v>
      </c>
      <c r="G686" s="33">
        <v>-145.489</v>
      </c>
      <c r="H686" s="33">
        <v>-145.489</v>
      </c>
      <c r="I686" s="33">
        <v>-145.489</v>
      </c>
      <c r="J686" s="33">
        <v>-145.489</v>
      </c>
      <c r="K686" s="33">
        <v>45.66</v>
      </c>
      <c r="L686" s="33">
        <v>34.347000000000001</v>
      </c>
      <c r="M686" s="33">
        <v>39.085000000000001</v>
      </c>
    </row>
    <row r="687" spans="1:13" x14ac:dyDescent="0.25">
      <c r="B687" s="33" t="s">
        <v>297</v>
      </c>
      <c r="C687" s="33" t="s">
        <v>285</v>
      </c>
      <c r="D687" s="33">
        <v>0</v>
      </c>
      <c r="E687" s="33">
        <v>0</v>
      </c>
      <c r="F687" s="33">
        <v>0</v>
      </c>
      <c r="G687" s="33">
        <v>0</v>
      </c>
      <c r="H687" s="33">
        <v>0</v>
      </c>
      <c r="I687" s="33">
        <v>0</v>
      </c>
      <c r="J687" s="33">
        <v>0</v>
      </c>
      <c r="K687" s="33">
        <v>11</v>
      </c>
      <c r="L687" s="33">
        <v>6.5</v>
      </c>
      <c r="M687" s="33">
        <v>7.0780000000000003</v>
      </c>
    </row>
    <row r="688" spans="1:13" x14ac:dyDescent="0.25">
      <c r="B688" s="33" t="s">
        <v>303</v>
      </c>
      <c r="C688" s="33" t="s">
        <v>284</v>
      </c>
      <c r="D688" s="33">
        <v>0</v>
      </c>
      <c r="E688" s="33">
        <v>0</v>
      </c>
      <c r="F688" s="33">
        <v>0</v>
      </c>
      <c r="G688" s="33">
        <v>0</v>
      </c>
      <c r="H688" s="33">
        <v>0</v>
      </c>
      <c r="I688" s="33">
        <v>0</v>
      </c>
      <c r="J688" s="33">
        <v>2.8010000000000002</v>
      </c>
      <c r="K688" s="33">
        <v>2.5329999999999999</v>
      </c>
      <c r="L688" s="33">
        <v>3.0390000000000001</v>
      </c>
      <c r="M688" s="33">
        <v>2.6949999999999998</v>
      </c>
    </row>
    <row r="689" spans="1:13" x14ac:dyDescent="0.25">
      <c r="B689" s="33" t="s">
        <v>278</v>
      </c>
      <c r="C689" s="33" t="s">
        <v>276</v>
      </c>
      <c r="D689" s="33">
        <v>0</v>
      </c>
      <c r="E689" s="33">
        <v>0</v>
      </c>
      <c r="F689" s="33">
        <v>0</v>
      </c>
      <c r="G689" s="33">
        <v>261.07799999999997</v>
      </c>
      <c r="H689" s="33">
        <v>272.65800000000002</v>
      </c>
      <c r="I689" s="33">
        <v>226.41</v>
      </c>
      <c r="J689" s="33">
        <v>252.23099999999999</v>
      </c>
      <c r="K689" s="33">
        <v>330.11200000000002</v>
      </c>
      <c r="L689" s="33">
        <v>342.50599999999997</v>
      </c>
      <c r="M689" s="33">
        <v>411.08699999999999</v>
      </c>
    </row>
    <row r="690" spans="1:13" x14ac:dyDescent="0.25">
      <c r="B690" s="33" t="s">
        <v>298</v>
      </c>
      <c r="C690" s="33" t="s">
        <v>286</v>
      </c>
      <c r="D690" s="33">
        <v>0</v>
      </c>
      <c r="E690" s="33">
        <v>0</v>
      </c>
      <c r="F690" s="33">
        <v>0</v>
      </c>
      <c r="G690" s="33">
        <v>0</v>
      </c>
      <c r="H690" s="33">
        <v>0</v>
      </c>
      <c r="I690" s="33">
        <v>0</v>
      </c>
      <c r="J690" s="33">
        <v>0</v>
      </c>
      <c r="K690" s="33">
        <v>0</v>
      </c>
      <c r="L690" s="33">
        <v>0</v>
      </c>
      <c r="M690" s="33">
        <v>0</v>
      </c>
    </row>
    <row r="691" spans="1:13" x14ac:dyDescent="0.25">
      <c r="B691" s="33" t="s">
        <v>299</v>
      </c>
      <c r="C691" s="33" t="s">
        <v>274</v>
      </c>
      <c r="D691" s="33">
        <v>0</v>
      </c>
      <c r="E691" s="33">
        <v>0</v>
      </c>
      <c r="F691" s="33">
        <v>0</v>
      </c>
      <c r="G691" s="33">
        <v>8.2110000000000003</v>
      </c>
      <c r="H691" s="33">
        <v>6.6050000000000004</v>
      </c>
      <c r="I691" s="33">
        <v>3.4980000000000002</v>
      </c>
      <c r="J691" s="33">
        <v>2.6240000000000001</v>
      </c>
      <c r="K691" s="33">
        <v>2.387</v>
      </c>
      <c r="L691" s="33">
        <v>2.9089999999999998</v>
      </c>
      <c r="M691" s="33">
        <v>2.5110000000000001</v>
      </c>
    </row>
    <row r="692" spans="1:13" x14ac:dyDescent="0.25">
      <c r="B692" s="33" t="s">
        <v>304</v>
      </c>
      <c r="C692" s="33" t="s">
        <v>292</v>
      </c>
      <c r="D692" s="33">
        <v>0</v>
      </c>
      <c r="E692" s="33">
        <v>0</v>
      </c>
      <c r="F692" s="33">
        <v>0</v>
      </c>
      <c r="G692" s="33">
        <v>0</v>
      </c>
      <c r="H692" s="33">
        <v>0</v>
      </c>
      <c r="I692" s="33">
        <v>0</v>
      </c>
      <c r="J692" s="33">
        <v>0</v>
      </c>
      <c r="K692" s="33">
        <v>0</v>
      </c>
      <c r="L692" s="33">
        <v>0</v>
      </c>
      <c r="M692" s="33">
        <v>0</v>
      </c>
    </row>
    <row r="693" spans="1:13" x14ac:dyDescent="0.25">
      <c r="B693" s="33" t="s">
        <v>300</v>
      </c>
      <c r="C693" s="33" t="s">
        <v>287</v>
      </c>
      <c r="D693" s="33">
        <v>0</v>
      </c>
      <c r="E693" s="33">
        <v>0</v>
      </c>
      <c r="F693" s="33">
        <v>0</v>
      </c>
      <c r="G693" s="33">
        <v>0.28000000000000003</v>
      </c>
      <c r="H693" s="33">
        <v>0.28000000000000003</v>
      </c>
      <c r="I693" s="33">
        <v>0.28000000000000003</v>
      </c>
      <c r="J693" s="33">
        <v>0.28000000000000003</v>
      </c>
      <c r="K693" s="33">
        <v>0.28000000000000003</v>
      </c>
      <c r="L693" s="33">
        <v>0.28000000000000003</v>
      </c>
      <c r="M693" s="33">
        <v>0.28000000000000003</v>
      </c>
    </row>
    <row r="694" spans="1:13" x14ac:dyDescent="0.25">
      <c r="B694" s="33" t="s">
        <v>269</v>
      </c>
      <c r="C694" s="33" t="s">
        <v>275</v>
      </c>
      <c r="D694" s="33">
        <v>0</v>
      </c>
      <c r="E694" s="33">
        <v>0</v>
      </c>
      <c r="F694" s="33">
        <v>0</v>
      </c>
      <c r="G694" s="33">
        <v>26.524000000000001</v>
      </c>
      <c r="H694" s="33">
        <v>18.222000000000001</v>
      </c>
      <c r="I694" s="33">
        <v>31.734000000000002</v>
      </c>
      <c r="J694" s="33">
        <v>43.459000000000003</v>
      </c>
      <c r="K694" s="33">
        <v>52.457999999999998</v>
      </c>
      <c r="L694" s="33">
        <v>48.371000000000002</v>
      </c>
      <c r="M694" s="33">
        <v>73.447999999999993</v>
      </c>
    </row>
    <row r="695" spans="1:13" x14ac:dyDescent="0.25">
      <c r="B695" s="33" t="s">
        <v>279</v>
      </c>
      <c r="C695" s="33" t="s">
        <v>280</v>
      </c>
      <c r="D695" s="33">
        <v>0</v>
      </c>
      <c r="E695" s="33">
        <v>0</v>
      </c>
      <c r="F695" s="33">
        <v>0</v>
      </c>
      <c r="G695" s="33">
        <v>5.319</v>
      </c>
      <c r="H695" s="33">
        <v>5.319</v>
      </c>
      <c r="I695" s="33">
        <v>5.319</v>
      </c>
      <c r="J695" s="33">
        <v>5.319</v>
      </c>
      <c r="K695" s="33">
        <v>16.222000000000001</v>
      </c>
      <c r="L695" s="33">
        <v>18.177</v>
      </c>
      <c r="M695" s="33">
        <v>43.875</v>
      </c>
    </row>
    <row r="696" spans="1:13" x14ac:dyDescent="0.25">
      <c r="B696" s="33" t="s">
        <v>305</v>
      </c>
      <c r="C696" s="33" t="s">
        <v>273</v>
      </c>
      <c r="D696" s="33">
        <v>0</v>
      </c>
      <c r="E696" s="33">
        <v>0</v>
      </c>
      <c r="F696" s="33">
        <v>0</v>
      </c>
      <c r="G696" s="33">
        <v>13.624000000000001</v>
      </c>
      <c r="H696" s="33">
        <v>20.437999999999999</v>
      </c>
      <c r="I696" s="33">
        <v>18.375</v>
      </c>
      <c r="J696" s="33">
        <v>35.893999999999998</v>
      </c>
      <c r="K696" s="33">
        <v>37.771999999999998</v>
      </c>
      <c r="L696" s="33">
        <v>31.175999999999998</v>
      </c>
      <c r="M696" s="33">
        <v>45.084000000000003</v>
      </c>
    </row>
    <row r="697" spans="1:13" x14ac:dyDescent="0.25">
      <c r="B697" s="33" t="s">
        <v>301</v>
      </c>
      <c r="C697" s="33" t="s">
        <v>302</v>
      </c>
      <c r="D697" s="33">
        <v>0</v>
      </c>
      <c r="E697" s="33">
        <v>0</v>
      </c>
      <c r="F697" s="33">
        <v>0</v>
      </c>
      <c r="G697" s="33">
        <v>0.70699999999999996</v>
      </c>
      <c r="H697" s="33">
        <v>0.53200000000000003</v>
      </c>
      <c r="I697" s="33">
        <v>0.46</v>
      </c>
      <c r="J697" s="33">
        <v>0</v>
      </c>
      <c r="K697" s="33">
        <v>0</v>
      </c>
      <c r="L697" s="33">
        <v>0</v>
      </c>
      <c r="M697" s="33">
        <v>0</v>
      </c>
    </row>
    <row r="698" spans="1:13" x14ac:dyDescent="0.25">
      <c r="B698" s="25" t="s">
        <v>277</v>
      </c>
      <c r="C698" s="25" t="s">
        <v>277</v>
      </c>
      <c r="D698" s="25">
        <f>D689-D694+D690+D687-D695</f>
        <v>0</v>
      </c>
      <c r="E698" s="25">
        <f t="shared" ref="E698:M698" si="160">E689-E694+E690+E687-E695</f>
        <v>0</v>
      </c>
      <c r="F698" s="25">
        <f t="shared" si="160"/>
        <v>0</v>
      </c>
      <c r="G698" s="25">
        <f t="shared" si="160"/>
        <v>229.23499999999999</v>
      </c>
      <c r="H698" s="25">
        <f t="shared" si="160"/>
        <v>249.11700000000002</v>
      </c>
      <c r="I698" s="25">
        <f t="shared" si="160"/>
        <v>189.357</v>
      </c>
      <c r="J698" s="25">
        <f t="shared" si="160"/>
        <v>203.453</v>
      </c>
      <c r="K698" s="25">
        <f t="shared" si="160"/>
        <v>272.43200000000002</v>
      </c>
      <c r="L698" s="25">
        <f t="shared" si="160"/>
        <v>282.45799999999997</v>
      </c>
      <c r="M698" s="25">
        <f t="shared" si="160"/>
        <v>300.84199999999998</v>
      </c>
    </row>
    <row r="699" spans="1:13" x14ac:dyDescent="0.25">
      <c r="B699" s="25" t="s">
        <v>312</v>
      </c>
      <c r="C699" s="25" t="s">
        <v>312</v>
      </c>
      <c r="D699" s="25">
        <f>IF(C698=0,D698,IF(D698=0,0,AVERAGE(C698:D698)))</f>
        <v>0</v>
      </c>
      <c r="E699" s="25">
        <f t="shared" ref="E699:M699" si="161">IF(D698=0,E698,IF(E698=0,0,AVERAGE(D698:E698)))</f>
        <v>0</v>
      </c>
      <c r="F699" s="25">
        <f t="shared" si="161"/>
        <v>0</v>
      </c>
      <c r="G699" s="25">
        <f t="shared" si="161"/>
        <v>229.23499999999999</v>
      </c>
      <c r="H699" s="25">
        <f t="shared" si="161"/>
        <v>239.17599999999999</v>
      </c>
      <c r="I699" s="25">
        <f t="shared" si="161"/>
        <v>219.23700000000002</v>
      </c>
      <c r="J699" s="25">
        <f t="shared" si="161"/>
        <v>196.405</v>
      </c>
      <c r="K699" s="25">
        <f t="shared" si="161"/>
        <v>237.9425</v>
      </c>
      <c r="L699" s="25">
        <f t="shared" si="161"/>
        <v>277.44499999999999</v>
      </c>
      <c r="M699" s="25">
        <f t="shared" si="161"/>
        <v>291.64999999999998</v>
      </c>
    </row>
    <row r="700" spans="1:13" x14ac:dyDescent="0.25">
      <c r="B700" s="25" t="s">
        <v>313</v>
      </c>
      <c r="C700" s="25" t="s">
        <v>313</v>
      </c>
      <c r="D700" s="25">
        <f t="shared" ref="D700:M700" si="162">D696+((D691-D697)*(1-D693))</f>
        <v>0</v>
      </c>
      <c r="E700" s="25">
        <f t="shared" si="162"/>
        <v>0</v>
      </c>
      <c r="F700" s="25">
        <f t="shared" si="162"/>
        <v>0</v>
      </c>
      <c r="G700" s="25">
        <f t="shared" si="162"/>
        <v>19.026879999999998</v>
      </c>
      <c r="H700" s="25">
        <f t="shared" si="162"/>
        <v>24.810559999999999</v>
      </c>
      <c r="I700" s="25">
        <f t="shared" si="162"/>
        <v>20.562359999999998</v>
      </c>
      <c r="J700" s="25">
        <f t="shared" si="162"/>
        <v>37.783279999999998</v>
      </c>
      <c r="K700" s="25">
        <f t="shared" si="162"/>
        <v>39.490639999999999</v>
      </c>
      <c r="L700" s="25">
        <f t="shared" si="162"/>
        <v>33.270479999999999</v>
      </c>
      <c r="M700" s="25">
        <f t="shared" si="162"/>
        <v>46.891920000000006</v>
      </c>
    </row>
    <row r="701" spans="1:13" x14ac:dyDescent="0.25">
      <c r="B701" s="25" t="s">
        <v>307</v>
      </c>
      <c r="C701" s="25" t="s">
        <v>307</v>
      </c>
      <c r="D701" s="25">
        <f>IFERROR(D700/D699,0)</f>
        <v>0</v>
      </c>
      <c r="E701" s="25">
        <f t="shared" ref="E701:M701" si="163">IFERROR(E700/E699,0)</f>
        <v>0</v>
      </c>
      <c r="F701" s="25">
        <f t="shared" si="163"/>
        <v>0</v>
      </c>
      <c r="G701" s="25">
        <f t="shared" si="163"/>
        <v>8.3001635875847926E-2</v>
      </c>
      <c r="H701" s="25">
        <f t="shared" si="163"/>
        <v>0.10373348496504665</v>
      </c>
      <c r="I701" s="25">
        <f t="shared" si="163"/>
        <v>9.379055542631945E-2</v>
      </c>
      <c r="J701" s="25">
        <f t="shared" si="163"/>
        <v>0.19237432855579031</v>
      </c>
      <c r="K701" s="25">
        <f t="shared" si="163"/>
        <v>0.16596715593052944</v>
      </c>
      <c r="L701" s="25">
        <f t="shared" si="163"/>
        <v>0.11991738903206041</v>
      </c>
      <c r="M701" s="25">
        <f t="shared" si="163"/>
        <v>0.1607814846562661</v>
      </c>
    </row>
    <row r="702" spans="1:13" x14ac:dyDescent="0.25">
      <c r="A702" s="33" t="s">
        <v>352</v>
      </c>
      <c r="B702" s="33" t="s">
        <v>295</v>
      </c>
      <c r="C702" s="33" t="s">
        <v>290</v>
      </c>
      <c r="D702" s="33">
        <v>0</v>
      </c>
      <c r="E702" s="33">
        <v>0</v>
      </c>
      <c r="F702" s="33">
        <v>0</v>
      </c>
      <c r="G702" s="33">
        <v>0</v>
      </c>
      <c r="H702" s="33">
        <v>0</v>
      </c>
      <c r="I702" s="33">
        <v>-9.4860000000000007</v>
      </c>
      <c r="J702" s="33">
        <v>17.5</v>
      </c>
      <c r="K702" s="33">
        <v>46.432000000000002</v>
      </c>
      <c r="L702" s="33">
        <v>47.406999999999996</v>
      </c>
      <c r="M702" s="33">
        <v>75.876000000000005</v>
      </c>
    </row>
    <row r="703" spans="1:13" x14ac:dyDescent="0.25">
      <c r="B703" s="33" t="s">
        <v>296</v>
      </c>
      <c r="C703" s="33" t="s">
        <v>289</v>
      </c>
      <c r="D703" s="33">
        <v>0</v>
      </c>
      <c r="E703" s="33">
        <v>0</v>
      </c>
      <c r="F703" s="33">
        <v>0</v>
      </c>
      <c r="G703" s="33">
        <v>0</v>
      </c>
      <c r="H703" s="33">
        <v>0</v>
      </c>
      <c r="I703" s="33">
        <v>35.988999999999997</v>
      </c>
      <c r="J703" s="33">
        <v>60.703000000000003</v>
      </c>
      <c r="K703" s="33">
        <v>85.171999999999997</v>
      </c>
      <c r="L703" s="33">
        <v>84.641000000000005</v>
      </c>
      <c r="M703" s="33">
        <v>80.108999999999995</v>
      </c>
    </row>
    <row r="704" spans="1:13" x14ac:dyDescent="0.25">
      <c r="B704" s="33" t="s">
        <v>297</v>
      </c>
      <c r="C704" s="33" t="s">
        <v>285</v>
      </c>
      <c r="D704" s="33">
        <v>0</v>
      </c>
      <c r="E704" s="33">
        <v>0</v>
      </c>
      <c r="F704" s="33">
        <v>0</v>
      </c>
      <c r="G704" s="33">
        <v>0</v>
      </c>
      <c r="H704" s="33">
        <v>0</v>
      </c>
      <c r="I704" s="33">
        <v>259.262</v>
      </c>
      <c r="J704" s="33">
        <v>0</v>
      </c>
      <c r="K704" s="33">
        <v>239.52</v>
      </c>
      <c r="L704" s="33">
        <v>0.38800000000000001</v>
      </c>
      <c r="M704" s="33">
        <v>0</v>
      </c>
    </row>
    <row r="705" spans="1:13" x14ac:dyDescent="0.25">
      <c r="B705" s="33" t="s">
        <v>303</v>
      </c>
      <c r="C705" s="33" t="s">
        <v>284</v>
      </c>
      <c r="D705" s="33">
        <v>0</v>
      </c>
      <c r="E705" s="33">
        <v>0</v>
      </c>
      <c r="F705" s="33">
        <v>0</v>
      </c>
      <c r="G705" s="33">
        <v>0</v>
      </c>
      <c r="H705" s="33">
        <v>0</v>
      </c>
      <c r="I705" s="33">
        <v>27.283000000000001</v>
      </c>
      <c r="J705" s="33">
        <v>24.309000000000001</v>
      </c>
      <c r="K705" s="33">
        <v>20.491</v>
      </c>
      <c r="L705" s="33">
        <v>20.146000000000001</v>
      </c>
      <c r="M705" s="33">
        <v>2.944</v>
      </c>
    </row>
    <row r="706" spans="1:13" x14ac:dyDescent="0.25">
      <c r="B706" s="33" t="s">
        <v>278</v>
      </c>
      <c r="C706" s="33" t="s">
        <v>276</v>
      </c>
      <c r="D706" s="33">
        <v>0</v>
      </c>
      <c r="E706" s="33">
        <v>0</v>
      </c>
      <c r="F706" s="33">
        <v>0</v>
      </c>
      <c r="G706" s="33">
        <v>0</v>
      </c>
      <c r="H706" s="33">
        <v>0</v>
      </c>
      <c r="I706" s="33">
        <v>659.67700000000002</v>
      </c>
      <c r="J706" s="33">
        <v>709.82600000000002</v>
      </c>
      <c r="K706" s="33">
        <v>782.88099999999997</v>
      </c>
      <c r="L706" s="33">
        <v>918.20399999999995</v>
      </c>
      <c r="M706" s="33">
        <v>1147.154</v>
      </c>
    </row>
    <row r="707" spans="1:13" x14ac:dyDescent="0.25">
      <c r="B707" s="33" t="s">
        <v>298</v>
      </c>
      <c r="C707" s="33" t="s">
        <v>286</v>
      </c>
      <c r="D707" s="33">
        <v>0</v>
      </c>
      <c r="E707" s="33">
        <v>0</v>
      </c>
      <c r="F707" s="33">
        <v>0</v>
      </c>
      <c r="G707" s="33">
        <v>0</v>
      </c>
      <c r="H707" s="33">
        <v>0</v>
      </c>
      <c r="I707" s="33">
        <v>0.65200000000000002</v>
      </c>
      <c r="J707" s="33">
        <v>1.1280000000000001</v>
      </c>
      <c r="K707" s="33">
        <v>5.0369999999999999</v>
      </c>
      <c r="L707" s="33">
        <v>1.8129999999999999</v>
      </c>
      <c r="M707" s="33">
        <v>2.0640000000000001</v>
      </c>
    </row>
    <row r="708" spans="1:13" x14ac:dyDescent="0.25">
      <c r="B708" s="33" t="s">
        <v>299</v>
      </c>
      <c r="C708" s="33" t="s">
        <v>274</v>
      </c>
      <c r="D708" s="33">
        <v>0</v>
      </c>
      <c r="E708" s="33">
        <v>0</v>
      </c>
      <c r="F708" s="33">
        <v>0</v>
      </c>
      <c r="G708" s="33">
        <v>0</v>
      </c>
      <c r="H708" s="33">
        <v>0</v>
      </c>
      <c r="I708" s="33">
        <v>26.8</v>
      </c>
      <c r="J708" s="33">
        <v>23.635999999999999</v>
      </c>
      <c r="K708" s="33">
        <v>19.466000000000001</v>
      </c>
      <c r="L708" s="33">
        <v>18.632000000000001</v>
      </c>
      <c r="M708" s="33">
        <v>2.5329999999999999</v>
      </c>
    </row>
    <row r="709" spans="1:13" x14ac:dyDescent="0.25">
      <c r="B709" s="33" t="s">
        <v>304</v>
      </c>
      <c r="C709" s="33" t="s">
        <v>292</v>
      </c>
      <c r="D709" s="33">
        <v>0</v>
      </c>
      <c r="E709" s="33">
        <v>0</v>
      </c>
      <c r="F709" s="33">
        <v>0</v>
      </c>
      <c r="G709" s="33">
        <v>0</v>
      </c>
      <c r="H709" s="33">
        <v>0</v>
      </c>
      <c r="I709" s="33">
        <v>0</v>
      </c>
      <c r="J709" s="33">
        <v>0</v>
      </c>
      <c r="K709" s="33">
        <v>0</v>
      </c>
      <c r="L709" s="33">
        <v>0</v>
      </c>
      <c r="M709" s="33">
        <v>0</v>
      </c>
    </row>
    <row r="710" spans="1:13" x14ac:dyDescent="0.25">
      <c r="B710" s="33" t="s">
        <v>300</v>
      </c>
      <c r="C710" s="33" t="s">
        <v>287</v>
      </c>
      <c r="D710" s="33">
        <v>0</v>
      </c>
      <c r="E710" s="33">
        <v>0</v>
      </c>
      <c r="F710" s="33">
        <v>0</v>
      </c>
      <c r="G710" s="33">
        <v>0</v>
      </c>
      <c r="H710" s="33">
        <v>0</v>
      </c>
      <c r="I710" s="33">
        <v>0.28000000000000003</v>
      </c>
      <c r="J710" s="33">
        <v>0.28000000000000003</v>
      </c>
      <c r="K710" s="33">
        <v>0.28000000000000003</v>
      </c>
      <c r="L710" s="33">
        <v>0.28000000000000003</v>
      </c>
      <c r="M710" s="33">
        <v>0.28000000000000003</v>
      </c>
    </row>
    <row r="711" spans="1:13" x14ac:dyDescent="0.25">
      <c r="B711" s="33" t="s">
        <v>269</v>
      </c>
      <c r="C711" s="33" t="s">
        <v>275</v>
      </c>
      <c r="D711" s="33">
        <v>0</v>
      </c>
      <c r="E711" s="33">
        <v>0</v>
      </c>
      <c r="F711" s="33">
        <v>0</v>
      </c>
      <c r="G711" s="33">
        <v>0</v>
      </c>
      <c r="H711" s="33">
        <v>0</v>
      </c>
      <c r="I711" s="33">
        <v>529.76900000000001</v>
      </c>
      <c r="J711" s="33">
        <v>273.28899999999999</v>
      </c>
      <c r="K711" s="33">
        <v>547.08299999999997</v>
      </c>
      <c r="L711" s="33">
        <v>332.40199999999999</v>
      </c>
      <c r="M711" s="33">
        <v>420.07499999999999</v>
      </c>
    </row>
    <row r="712" spans="1:13" x14ac:dyDescent="0.25">
      <c r="B712" s="33" t="s">
        <v>279</v>
      </c>
      <c r="C712" s="33" t="s">
        <v>280</v>
      </c>
      <c r="D712" s="33">
        <v>0</v>
      </c>
      <c r="E712" s="33">
        <v>0</v>
      </c>
      <c r="F712" s="33">
        <v>0</v>
      </c>
      <c r="G712" s="33">
        <v>0</v>
      </c>
      <c r="H712" s="33">
        <v>0</v>
      </c>
      <c r="I712" s="33">
        <v>18.925999999999998</v>
      </c>
      <c r="J712" s="33">
        <v>18.132999999999999</v>
      </c>
      <c r="K712" s="33">
        <v>17.295000000000002</v>
      </c>
      <c r="L712" s="33">
        <v>16.817</v>
      </c>
      <c r="M712" s="33">
        <v>16.817</v>
      </c>
    </row>
    <row r="713" spans="1:13" x14ac:dyDescent="0.25">
      <c r="B713" s="33" t="s">
        <v>305</v>
      </c>
      <c r="C713" s="33" t="s">
        <v>273</v>
      </c>
      <c r="D713" s="33">
        <v>0</v>
      </c>
      <c r="E713" s="33">
        <v>0</v>
      </c>
      <c r="F713" s="33">
        <v>0</v>
      </c>
      <c r="G713" s="33">
        <v>0</v>
      </c>
      <c r="H713" s="33">
        <v>0</v>
      </c>
      <c r="I713" s="33">
        <v>-31.363</v>
      </c>
      <c r="J713" s="33">
        <v>19.385999999999999</v>
      </c>
      <c r="K713" s="33">
        <v>48.65</v>
      </c>
      <c r="L713" s="33">
        <v>44.881999999999998</v>
      </c>
      <c r="M713" s="33">
        <v>76.971999999999994</v>
      </c>
    </row>
    <row r="714" spans="1:13" x14ac:dyDescent="0.25">
      <c r="B714" s="33" t="s">
        <v>301</v>
      </c>
      <c r="C714" s="33" t="s">
        <v>302</v>
      </c>
      <c r="D714" s="33">
        <v>0</v>
      </c>
      <c r="E714" s="33">
        <v>0</v>
      </c>
      <c r="F714" s="33">
        <v>0</v>
      </c>
      <c r="G714" s="33">
        <v>0</v>
      </c>
      <c r="H714" s="33">
        <v>0</v>
      </c>
      <c r="I714" s="33">
        <v>0.33600000000000002</v>
      </c>
      <c r="J714" s="33">
        <v>0.25700000000000001</v>
      </c>
      <c r="K714" s="33">
        <v>0.23100000000000001</v>
      </c>
      <c r="L714" s="33">
        <v>0.13300000000000001</v>
      </c>
      <c r="M714" s="33">
        <v>0.16500000000000001</v>
      </c>
    </row>
    <row r="715" spans="1:13" x14ac:dyDescent="0.25">
      <c r="B715" s="25" t="s">
        <v>277</v>
      </c>
      <c r="C715" s="25" t="s">
        <v>277</v>
      </c>
      <c r="D715" s="25">
        <f>D706-D711+D707+D704-D712</f>
        <v>0</v>
      </c>
      <c r="E715" s="25">
        <f t="shared" ref="E715:M715" si="164">E706-E711+E707+E704-E712</f>
        <v>0</v>
      </c>
      <c r="F715" s="25">
        <f t="shared" si="164"/>
        <v>0</v>
      </c>
      <c r="G715" s="25">
        <f t="shared" si="164"/>
        <v>0</v>
      </c>
      <c r="H715" s="25">
        <f t="shared" si="164"/>
        <v>0</v>
      </c>
      <c r="I715" s="25">
        <f t="shared" si="164"/>
        <v>370.89600000000002</v>
      </c>
      <c r="J715" s="25">
        <f t="shared" si="164"/>
        <v>419.53200000000004</v>
      </c>
      <c r="K715" s="25">
        <f t="shared" si="164"/>
        <v>463.06</v>
      </c>
      <c r="L715" s="25">
        <f t="shared" si="164"/>
        <v>571.18599999999992</v>
      </c>
      <c r="M715" s="25">
        <f t="shared" si="164"/>
        <v>712.32599999999991</v>
      </c>
    </row>
    <row r="716" spans="1:13" x14ac:dyDescent="0.25">
      <c r="B716" s="25" t="s">
        <v>312</v>
      </c>
      <c r="C716" s="25" t="s">
        <v>312</v>
      </c>
      <c r="D716" s="25">
        <f>IF(C715=0,D715,IF(D715=0,0,AVERAGE(C715:D715)))</f>
        <v>0</v>
      </c>
      <c r="E716" s="25">
        <f t="shared" ref="E716:M716" si="165">IF(D715=0,E715,IF(E715=0,0,AVERAGE(D715:E715)))</f>
        <v>0</v>
      </c>
      <c r="F716" s="25">
        <f t="shared" si="165"/>
        <v>0</v>
      </c>
      <c r="G716" s="25">
        <f t="shared" si="165"/>
        <v>0</v>
      </c>
      <c r="H716" s="25">
        <f t="shared" si="165"/>
        <v>0</v>
      </c>
      <c r="I716" s="25">
        <f t="shared" si="165"/>
        <v>370.89600000000002</v>
      </c>
      <c r="J716" s="25">
        <f t="shared" si="165"/>
        <v>395.21400000000006</v>
      </c>
      <c r="K716" s="25">
        <f t="shared" si="165"/>
        <v>441.29600000000005</v>
      </c>
      <c r="L716" s="25">
        <f t="shared" si="165"/>
        <v>517.12299999999993</v>
      </c>
      <c r="M716" s="25">
        <f t="shared" si="165"/>
        <v>641.75599999999986</v>
      </c>
    </row>
    <row r="717" spans="1:13" x14ac:dyDescent="0.25">
      <c r="B717" s="25" t="s">
        <v>313</v>
      </c>
      <c r="C717" s="25" t="s">
        <v>313</v>
      </c>
      <c r="D717" s="25">
        <f t="shared" ref="D717:M717" si="166">D713+((D708-D714)*(1-D710))</f>
        <v>0</v>
      </c>
      <c r="E717" s="25">
        <f t="shared" si="166"/>
        <v>0</v>
      </c>
      <c r="F717" s="25">
        <f t="shared" si="166"/>
        <v>0</v>
      </c>
      <c r="G717" s="25">
        <f t="shared" si="166"/>
        <v>0</v>
      </c>
      <c r="H717" s="25">
        <f t="shared" si="166"/>
        <v>0</v>
      </c>
      <c r="I717" s="25">
        <f t="shared" si="166"/>
        <v>-12.308919999999997</v>
      </c>
      <c r="J717" s="25">
        <f t="shared" si="166"/>
        <v>36.218879999999999</v>
      </c>
      <c r="K717" s="25">
        <f t="shared" si="166"/>
        <v>62.499200000000002</v>
      </c>
      <c r="L717" s="25">
        <f t="shared" si="166"/>
        <v>58.201279999999997</v>
      </c>
      <c r="M717" s="25">
        <f t="shared" si="166"/>
        <v>78.676959999999994</v>
      </c>
    </row>
    <row r="718" spans="1:13" x14ac:dyDescent="0.25">
      <c r="B718" s="25" t="s">
        <v>307</v>
      </c>
      <c r="C718" s="25" t="s">
        <v>307</v>
      </c>
      <c r="D718" s="25">
        <f>IFERROR(D717/D716,0)</f>
        <v>0</v>
      </c>
      <c r="E718" s="25">
        <f t="shared" ref="E718:M718" si="167">IFERROR(E717/E716,0)</f>
        <v>0</v>
      </c>
      <c r="F718" s="25">
        <f t="shared" si="167"/>
        <v>0</v>
      </c>
      <c r="G718" s="25">
        <f t="shared" si="167"/>
        <v>0</v>
      </c>
      <c r="H718" s="25">
        <f t="shared" si="167"/>
        <v>0</v>
      </c>
      <c r="I718" s="25">
        <f t="shared" si="167"/>
        <v>-3.3186985030844218E-2</v>
      </c>
      <c r="J718" s="25">
        <f t="shared" si="167"/>
        <v>9.1643717074799971E-2</v>
      </c>
      <c r="K718" s="25">
        <f t="shared" si="167"/>
        <v>0.14162648199847719</v>
      </c>
      <c r="L718" s="25">
        <f t="shared" si="167"/>
        <v>0.11254823320563967</v>
      </c>
      <c r="M718" s="25">
        <f t="shared" si="167"/>
        <v>0.12259637619282096</v>
      </c>
    </row>
    <row r="719" spans="1:13" x14ac:dyDescent="0.25">
      <c r="A719" s="33" t="s">
        <v>353</v>
      </c>
      <c r="B719" s="33" t="s">
        <v>295</v>
      </c>
      <c r="C719" s="33" t="s">
        <v>290</v>
      </c>
      <c r="D719" s="33">
        <v>55.037999999999997</v>
      </c>
      <c r="E719" s="33">
        <v>37.768000000000001</v>
      </c>
      <c r="F719" s="33">
        <v>32.630000000000003</v>
      </c>
      <c r="G719" s="33">
        <v>28.731000000000002</v>
      </c>
      <c r="H719" s="33">
        <v>-74.915000000000006</v>
      </c>
      <c r="I719" s="33">
        <v>-53.945999999999998</v>
      </c>
      <c r="J719" s="33">
        <v>36.567999999999998</v>
      </c>
      <c r="K719" s="33">
        <v>53.692</v>
      </c>
      <c r="L719" s="33">
        <v>51.65</v>
      </c>
      <c r="M719" s="33">
        <v>59.963999999999999</v>
      </c>
    </row>
    <row r="720" spans="1:13" x14ac:dyDescent="0.25">
      <c r="B720" s="33" t="s">
        <v>296</v>
      </c>
      <c r="C720" s="33" t="s">
        <v>289</v>
      </c>
      <c r="D720" s="33">
        <v>53.594999999999999</v>
      </c>
      <c r="E720" s="33">
        <v>36.659999999999997</v>
      </c>
      <c r="F720" s="33">
        <v>31.821999999999999</v>
      </c>
      <c r="G720" s="33">
        <v>29.405000000000001</v>
      </c>
      <c r="H720" s="33">
        <v>-67.501999999999995</v>
      </c>
      <c r="I720" s="33">
        <v>-40.718000000000004</v>
      </c>
      <c r="J720" s="33">
        <v>44.820999999999998</v>
      </c>
      <c r="K720" s="33">
        <v>60.618000000000002</v>
      </c>
      <c r="L720" s="33">
        <v>59.280999999999999</v>
      </c>
      <c r="M720" s="33">
        <v>66.956999999999994</v>
      </c>
    </row>
    <row r="721" spans="1:13" x14ac:dyDescent="0.25">
      <c r="B721" s="33" t="s">
        <v>297</v>
      </c>
      <c r="C721" s="33" t="s">
        <v>285</v>
      </c>
      <c r="D721" s="33">
        <v>33.886000000000003</v>
      </c>
      <c r="E721" s="33">
        <v>55.823999999999998</v>
      </c>
      <c r="F721" s="33">
        <v>20.373999999999999</v>
      </c>
      <c r="G721" s="33">
        <v>21.821999999999999</v>
      </c>
      <c r="H721" s="33">
        <v>15.401</v>
      </c>
      <c r="I721" s="33">
        <v>18.285</v>
      </c>
      <c r="J721" s="33">
        <v>56.218000000000004</v>
      </c>
      <c r="K721" s="33">
        <v>55.234000000000002</v>
      </c>
      <c r="L721" s="33">
        <v>55.121000000000002</v>
      </c>
      <c r="M721" s="33">
        <v>55</v>
      </c>
    </row>
    <row r="722" spans="1:13" x14ac:dyDescent="0.25">
      <c r="B722" s="33" t="s">
        <v>303</v>
      </c>
      <c r="C722" s="33" t="s">
        <v>284</v>
      </c>
      <c r="D722" s="33">
        <v>8.3480000000000008</v>
      </c>
      <c r="E722" s="33">
        <v>6.2460000000000004</v>
      </c>
      <c r="F722" s="33">
        <v>10.909000000000001</v>
      </c>
      <c r="G722" s="33">
        <v>10.391</v>
      </c>
      <c r="H722" s="33">
        <v>8.7889999999999997</v>
      </c>
      <c r="I722" s="33">
        <v>14.53</v>
      </c>
      <c r="J722" s="33">
        <v>9.7059999999999995</v>
      </c>
      <c r="K722" s="33">
        <v>8.6490000000000009</v>
      </c>
      <c r="L722" s="33">
        <v>8.8529999999999998</v>
      </c>
      <c r="M722" s="33">
        <v>8.1660000000000004</v>
      </c>
    </row>
    <row r="723" spans="1:13" x14ac:dyDescent="0.25">
      <c r="B723" s="33" t="s">
        <v>278</v>
      </c>
      <c r="C723" s="33" t="s">
        <v>276</v>
      </c>
      <c r="D723" s="33">
        <v>720.88900000000001</v>
      </c>
      <c r="E723" s="33">
        <v>719.29499999999996</v>
      </c>
      <c r="F723" s="33">
        <v>779.68299999999999</v>
      </c>
      <c r="G723" s="33">
        <v>773.05200000000002</v>
      </c>
      <c r="H723" s="33">
        <v>780.01400000000001</v>
      </c>
      <c r="I723" s="33">
        <v>777.33799999999997</v>
      </c>
      <c r="J723" s="33">
        <v>745.34</v>
      </c>
      <c r="K723" s="33">
        <v>797.83600000000001</v>
      </c>
      <c r="L723" s="33">
        <v>819.96500000000003</v>
      </c>
      <c r="M723" s="33">
        <v>809.37099999999998</v>
      </c>
    </row>
    <row r="724" spans="1:13" x14ac:dyDescent="0.25">
      <c r="B724" s="33" t="s">
        <v>298</v>
      </c>
      <c r="C724" s="33" t="s">
        <v>286</v>
      </c>
      <c r="D724" s="33">
        <v>0</v>
      </c>
      <c r="E724" s="33">
        <v>0</v>
      </c>
      <c r="F724" s="33">
        <v>0</v>
      </c>
      <c r="G724" s="33">
        <v>0</v>
      </c>
      <c r="H724" s="33">
        <v>0.6</v>
      </c>
      <c r="I724" s="33">
        <v>0</v>
      </c>
      <c r="J724" s="33">
        <v>10.401999999999999</v>
      </c>
      <c r="K724" s="33">
        <v>10.401999999999999</v>
      </c>
      <c r="L724" s="33">
        <v>36</v>
      </c>
      <c r="M724" s="33">
        <v>36</v>
      </c>
    </row>
    <row r="725" spans="1:13" x14ac:dyDescent="0.25">
      <c r="B725" s="33" t="s">
        <v>299</v>
      </c>
      <c r="C725" s="33" t="s">
        <v>274</v>
      </c>
      <c r="D725" s="33">
        <v>7.4020000000000001</v>
      </c>
      <c r="E725" s="33">
        <v>5.9089999999999998</v>
      </c>
      <c r="F725" s="33">
        <v>10.106999999999999</v>
      </c>
      <c r="G725" s="33">
        <v>10.422000000000001</v>
      </c>
      <c r="H725" s="33">
        <v>9.8409999999999993</v>
      </c>
      <c r="I725" s="33">
        <v>10.323</v>
      </c>
      <c r="J725" s="33">
        <v>9.7829999999999995</v>
      </c>
      <c r="K725" s="33">
        <v>8.6490000000000009</v>
      </c>
      <c r="L725" s="33">
        <v>8.8529999999999998</v>
      </c>
      <c r="M725" s="33">
        <v>8.5120000000000005</v>
      </c>
    </row>
    <row r="726" spans="1:13" x14ac:dyDescent="0.25">
      <c r="B726" s="33" t="s">
        <v>304</v>
      </c>
      <c r="C726" s="33" t="s">
        <v>292</v>
      </c>
      <c r="D726" s="33">
        <v>0</v>
      </c>
      <c r="E726" s="33">
        <v>0</v>
      </c>
      <c r="F726" s="33">
        <v>0</v>
      </c>
      <c r="G726" s="33">
        <v>0</v>
      </c>
      <c r="H726" s="33">
        <v>0</v>
      </c>
      <c r="I726" s="33">
        <v>0</v>
      </c>
      <c r="J726" s="33">
        <v>0</v>
      </c>
      <c r="K726" s="33">
        <v>0</v>
      </c>
      <c r="L726" s="33">
        <v>0</v>
      </c>
      <c r="M726" s="33">
        <v>0</v>
      </c>
    </row>
    <row r="727" spans="1:13" x14ac:dyDescent="0.25">
      <c r="B727" s="33" t="s">
        <v>300</v>
      </c>
      <c r="C727" s="33" t="s">
        <v>287</v>
      </c>
      <c r="D727" s="33">
        <v>0.3</v>
      </c>
      <c r="E727" s="33">
        <v>0.3</v>
      </c>
      <c r="F727" s="33">
        <v>0.3</v>
      </c>
      <c r="G727" s="33">
        <v>0.3</v>
      </c>
      <c r="H727" s="33">
        <v>0.28000000000000003</v>
      </c>
      <c r="I727" s="33">
        <v>0.28000000000000003</v>
      </c>
      <c r="J727" s="33">
        <v>0.28000000000000003</v>
      </c>
      <c r="K727" s="33">
        <v>0.28000000000000003</v>
      </c>
      <c r="L727" s="33">
        <v>0.28000000000000003</v>
      </c>
      <c r="M727" s="33">
        <v>0.28000000000000003</v>
      </c>
    </row>
    <row r="728" spans="1:13" x14ac:dyDescent="0.25">
      <c r="B728" s="33" t="s">
        <v>269</v>
      </c>
      <c r="C728" s="33" t="s">
        <v>275</v>
      </c>
      <c r="D728" s="33">
        <v>67.828000000000003</v>
      </c>
      <c r="E728" s="33">
        <v>89.022999999999996</v>
      </c>
      <c r="F728" s="33">
        <v>58.76</v>
      </c>
      <c r="G728" s="33">
        <v>62.923999999999999</v>
      </c>
      <c r="H728" s="33">
        <v>48.366</v>
      </c>
      <c r="I728" s="33">
        <v>53.972000000000001</v>
      </c>
      <c r="J728" s="33">
        <v>114.08199999999999</v>
      </c>
      <c r="K728" s="33">
        <v>90.366</v>
      </c>
      <c r="L728" s="33">
        <v>123.682</v>
      </c>
      <c r="M728" s="33">
        <v>99.495000000000005</v>
      </c>
    </row>
    <row r="729" spans="1:13" x14ac:dyDescent="0.25">
      <c r="B729" s="33" t="s">
        <v>279</v>
      </c>
      <c r="C729" s="33" t="s">
        <v>280</v>
      </c>
      <c r="D729" s="33">
        <v>0</v>
      </c>
      <c r="E729" s="33">
        <v>0</v>
      </c>
      <c r="F729" s="33">
        <v>0</v>
      </c>
      <c r="G729" s="33">
        <v>0</v>
      </c>
      <c r="H729" s="33">
        <v>0</v>
      </c>
      <c r="I729" s="33">
        <v>0</v>
      </c>
      <c r="J729" s="33">
        <v>0.97399999999999998</v>
      </c>
      <c r="K729" s="33">
        <v>0.97399999999999998</v>
      </c>
      <c r="L729" s="33">
        <v>2.3239999999999998</v>
      </c>
      <c r="M729" s="33">
        <v>2.3239999999999998</v>
      </c>
    </row>
    <row r="730" spans="1:13" x14ac:dyDescent="0.25">
      <c r="B730" s="33" t="s">
        <v>305</v>
      </c>
      <c r="C730" s="33" t="s">
        <v>273</v>
      </c>
      <c r="D730" s="33">
        <v>39.075000000000003</v>
      </c>
      <c r="E730" s="33">
        <v>25.004000000000001</v>
      </c>
      <c r="F730" s="33">
        <v>22.286000000000001</v>
      </c>
      <c r="G730" s="33">
        <v>19.614999999999998</v>
      </c>
      <c r="H730" s="33">
        <v>-83.994</v>
      </c>
      <c r="I730" s="33">
        <v>-78.86</v>
      </c>
      <c r="J730" s="33">
        <v>13.798999999999999</v>
      </c>
      <c r="K730" s="33">
        <v>34.744</v>
      </c>
      <c r="L730" s="33">
        <v>37.485999999999997</v>
      </c>
      <c r="M730" s="33">
        <v>42.302999999999997</v>
      </c>
    </row>
    <row r="731" spans="1:13" x14ac:dyDescent="0.25">
      <c r="B731" s="33" t="s">
        <v>301</v>
      </c>
      <c r="C731" s="33" t="s">
        <v>302</v>
      </c>
      <c r="D731" s="33">
        <v>9.2829999999999995</v>
      </c>
      <c r="E731" s="33">
        <v>0.46600000000000003</v>
      </c>
      <c r="F731" s="33">
        <v>0.30299999999999999</v>
      </c>
      <c r="G731" s="33">
        <v>0.19500000000000001</v>
      </c>
      <c r="H731" s="33">
        <v>9.7000000000000003E-2</v>
      </c>
      <c r="I731" s="33">
        <v>0.36399999999999999</v>
      </c>
      <c r="J731" s="33">
        <v>0.246</v>
      </c>
      <c r="K731" s="33">
        <v>0.45600000000000002</v>
      </c>
      <c r="L731" s="33">
        <v>0.36099999999999999</v>
      </c>
      <c r="M731" s="33">
        <v>0.44700000000000001</v>
      </c>
    </row>
    <row r="732" spans="1:13" x14ac:dyDescent="0.25">
      <c r="B732" s="25" t="s">
        <v>277</v>
      </c>
      <c r="C732" s="25" t="s">
        <v>277</v>
      </c>
      <c r="D732" s="25">
        <f>D723-D728+D724+D721-D729</f>
        <v>686.947</v>
      </c>
      <c r="E732" s="25">
        <f t="shared" ref="E732:M732" si="168">E723-E728+E724+E721-E729</f>
        <v>686.09599999999989</v>
      </c>
      <c r="F732" s="25">
        <f t="shared" si="168"/>
        <v>741.29700000000003</v>
      </c>
      <c r="G732" s="25">
        <f t="shared" si="168"/>
        <v>731.95</v>
      </c>
      <c r="H732" s="25">
        <f t="shared" si="168"/>
        <v>747.649</v>
      </c>
      <c r="I732" s="25">
        <f t="shared" si="168"/>
        <v>741.65099999999995</v>
      </c>
      <c r="J732" s="25">
        <f t="shared" si="168"/>
        <v>696.904</v>
      </c>
      <c r="K732" s="25">
        <f t="shared" si="168"/>
        <v>772.13200000000006</v>
      </c>
      <c r="L732" s="25">
        <f t="shared" si="168"/>
        <v>785.08</v>
      </c>
      <c r="M732" s="25">
        <f t="shared" si="168"/>
        <v>798.55200000000002</v>
      </c>
    </row>
    <row r="733" spans="1:13" x14ac:dyDescent="0.25">
      <c r="B733" s="25" t="s">
        <v>312</v>
      </c>
      <c r="C733" s="25" t="s">
        <v>312</v>
      </c>
      <c r="D733" s="25">
        <f>IF(C732=0,D732,IF(D732=0,0,AVERAGE(C732:D732)))</f>
        <v>686.947</v>
      </c>
      <c r="E733" s="25">
        <f t="shared" ref="E733:M733" si="169">IF(D732=0,E732,IF(E732=0,0,AVERAGE(D732:E732)))</f>
        <v>686.52149999999995</v>
      </c>
      <c r="F733" s="25">
        <f t="shared" si="169"/>
        <v>713.69650000000001</v>
      </c>
      <c r="G733" s="25">
        <f t="shared" si="169"/>
        <v>736.62350000000004</v>
      </c>
      <c r="H733" s="25">
        <f t="shared" si="169"/>
        <v>739.79950000000008</v>
      </c>
      <c r="I733" s="25">
        <f t="shared" si="169"/>
        <v>744.65</v>
      </c>
      <c r="J733" s="25">
        <f t="shared" si="169"/>
        <v>719.27749999999992</v>
      </c>
      <c r="K733" s="25">
        <f t="shared" si="169"/>
        <v>734.51800000000003</v>
      </c>
      <c r="L733" s="25">
        <f t="shared" si="169"/>
        <v>778.60599999999999</v>
      </c>
      <c r="M733" s="25">
        <f t="shared" si="169"/>
        <v>791.81600000000003</v>
      </c>
    </row>
    <row r="734" spans="1:13" x14ac:dyDescent="0.25">
      <c r="B734" s="25" t="s">
        <v>313</v>
      </c>
      <c r="C734" s="25" t="s">
        <v>313</v>
      </c>
      <c r="D734" s="25">
        <f t="shared" ref="D734:M734" si="170">D730+((D725-D731)*(1-D727))</f>
        <v>37.758300000000006</v>
      </c>
      <c r="E734" s="25">
        <f t="shared" si="170"/>
        <v>28.8141</v>
      </c>
      <c r="F734" s="25">
        <f t="shared" si="170"/>
        <v>29.148800000000001</v>
      </c>
      <c r="G734" s="25">
        <f t="shared" si="170"/>
        <v>26.773899999999998</v>
      </c>
      <c r="H734" s="25">
        <f t="shared" si="170"/>
        <v>-76.978319999999997</v>
      </c>
      <c r="I734" s="25">
        <f t="shared" si="170"/>
        <v>-71.689520000000002</v>
      </c>
      <c r="J734" s="25">
        <f t="shared" si="170"/>
        <v>20.66564</v>
      </c>
      <c r="K734" s="25">
        <f t="shared" si="170"/>
        <v>40.642960000000002</v>
      </c>
      <c r="L734" s="25">
        <f t="shared" si="170"/>
        <v>43.600239999999999</v>
      </c>
      <c r="M734" s="25">
        <f t="shared" si="170"/>
        <v>48.1098</v>
      </c>
    </row>
    <row r="735" spans="1:13" x14ac:dyDescent="0.25">
      <c r="B735" s="25" t="s">
        <v>307</v>
      </c>
      <c r="C735" s="25" t="s">
        <v>307</v>
      </c>
      <c r="D735" s="25">
        <f>IFERROR(D734/D733,0)</f>
        <v>5.4965375785904887E-2</v>
      </c>
      <c r="E735" s="25">
        <f t="shared" ref="E735:M735" si="171">IFERROR(E734/E733,0)</f>
        <v>4.1971154581466136E-2</v>
      </c>
      <c r="F735" s="25">
        <f t="shared" si="171"/>
        <v>4.0842010574522927E-2</v>
      </c>
      <c r="G735" s="25">
        <f t="shared" si="171"/>
        <v>3.6346790456725855E-2</v>
      </c>
      <c r="H735" s="25">
        <f t="shared" si="171"/>
        <v>-0.10405294948158249</v>
      </c>
      <c r="I735" s="25">
        <f t="shared" si="171"/>
        <v>-9.6272772443429799E-2</v>
      </c>
      <c r="J735" s="25">
        <f t="shared" si="171"/>
        <v>2.8731108647218912E-2</v>
      </c>
      <c r="K735" s="25">
        <f t="shared" si="171"/>
        <v>5.5332830509259134E-2</v>
      </c>
      <c r="L735" s="25">
        <f t="shared" si="171"/>
        <v>5.5997821748098524E-2</v>
      </c>
      <c r="M735" s="25">
        <f t="shared" si="171"/>
        <v>6.0758812653444738E-2</v>
      </c>
    </row>
    <row r="736" spans="1:13" x14ac:dyDescent="0.25">
      <c r="A736" s="33" t="s">
        <v>354</v>
      </c>
      <c r="B736" s="33" t="s">
        <v>295</v>
      </c>
      <c r="C736" s="33" t="s">
        <v>290</v>
      </c>
      <c r="D736" s="33">
        <v>-3.149</v>
      </c>
      <c r="E736" s="33">
        <v>5.984</v>
      </c>
      <c r="F736" s="33">
        <v>-28.420999999999999</v>
      </c>
      <c r="G736" s="33">
        <v>7.3440000000000003</v>
      </c>
      <c r="H736" s="33">
        <v>5.8890000000000002</v>
      </c>
      <c r="I736" s="33">
        <v>18.163</v>
      </c>
      <c r="J736" s="33">
        <v>29.849</v>
      </c>
      <c r="K736" s="33">
        <v>36.469000000000001</v>
      </c>
      <c r="L736" s="33">
        <v>43.728000000000002</v>
      </c>
      <c r="M736" s="33">
        <v>76.168999999999997</v>
      </c>
    </row>
    <row r="737" spans="2:13" x14ac:dyDescent="0.25">
      <c r="B737" s="33" t="s">
        <v>296</v>
      </c>
      <c r="C737" s="33" t="s">
        <v>289</v>
      </c>
      <c r="D737" s="33">
        <v>1.2110000000000001</v>
      </c>
      <c r="E737" s="33">
        <v>9.8919999999999995</v>
      </c>
      <c r="F737" s="33">
        <v>-22.353000000000002</v>
      </c>
      <c r="G737" s="33">
        <v>16.308</v>
      </c>
      <c r="H737" s="33">
        <v>14.754</v>
      </c>
      <c r="I737" s="33">
        <v>23.132999999999999</v>
      </c>
      <c r="J737" s="33">
        <v>32.347000000000001</v>
      </c>
      <c r="K737" s="33">
        <v>38.716999999999999</v>
      </c>
      <c r="L737" s="33">
        <v>47.716000000000001</v>
      </c>
      <c r="M737" s="33">
        <v>86.578999999999994</v>
      </c>
    </row>
    <row r="738" spans="2:13" x14ac:dyDescent="0.25">
      <c r="B738" s="33" t="s">
        <v>297</v>
      </c>
      <c r="C738" s="33" t="s">
        <v>285</v>
      </c>
      <c r="D738" s="33">
        <v>0</v>
      </c>
      <c r="E738" s="33">
        <v>0</v>
      </c>
      <c r="F738" s="33">
        <v>2.0859999999999999</v>
      </c>
      <c r="G738" s="33">
        <v>1.534</v>
      </c>
      <c r="H738" s="33">
        <v>27.193999999999999</v>
      </c>
      <c r="I738" s="33">
        <v>12.129</v>
      </c>
      <c r="J738" s="33">
        <v>0.04</v>
      </c>
      <c r="K738" s="33">
        <v>0</v>
      </c>
      <c r="L738" s="33">
        <v>0</v>
      </c>
      <c r="M738" s="33">
        <v>0</v>
      </c>
    </row>
    <row r="739" spans="2:13" x14ac:dyDescent="0.25">
      <c r="B739" s="33" t="s">
        <v>303</v>
      </c>
      <c r="C739" s="33" t="s">
        <v>284</v>
      </c>
      <c r="D739" s="33">
        <v>4.9030000000000005</v>
      </c>
      <c r="E739" s="33">
        <v>5.2240000000000002</v>
      </c>
      <c r="F739" s="33">
        <v>6.9850000000000003</v>
      </c>
      <c r="G739" s="33">
        <v>8.2680000000000007</v>
      </c>
      <c r="H739" s="33">
        <v>7.899</v>
      </c>
      <c r="I739" s="33">
        <v>6.8230000000000004</v>
      </c>
      <c r="J739" s="33">
        <v>5.1820000000000004</v>
      </c>
      <c r="K739" s="33">
        <v>4.5670000000000002</v>
      </c>
      <c r="L739" s="33">
        <v>6.7469999999999999</v>
      </c>
      <c r="M739" s="33">
        <v>9.4109999999999996</v>
      </c>
    </row>
    <row r="740" spans="2:13" x14ac:dyDescent="0.25">
      <c r="B740" s="33" t="s">
        <v>278</v>
      </c>
      <c r="C740" s="33" t="s">
        <v>276</v>
      </c>
      <c r="D740" s="33">
        <v>281.202</v>
      </c>
      <c r="E740" s="33">
        <v>266.36200000000002</v>
      </c>
      <c r="F740" s="33">
        <v>319.72699999999998</v>
      </c>
      <c r="G740" s="33">
        <v>295.08699999999999</v>
      </c>
      <c r="H740" s="33">
        <v>329.93</v>
      </c>
      <c r="I740" s="33">
        <v>295.53500000000003</v>
      </c>
      <c r="J740" s="33">
        <v>318.28100000000001</v>
      </c>
      <c r="K740" s="33">
        <v>333.83499999999998</v>
      </c>
      <c r="L740" s="33">
        <v>470.02699999999999</v>
      </c>
      <c r="M740" s="33">
        <v>577.98699999999997</v>
      </c>
    </row>
    <row r="741" spans="2:13" x14ac:dyDescent="0.25">
      <c r="B741" s="33" t="s">
        <v>298</v>
      </c>
      <c r="C741" s="33" t="s">
        <v>286</v>
      </c>
      <c r="D741" s="33">
        <v>10.164999999999999</v>
      </c>
      <c r="E741" s="33">
        <v>9.5739999999999998</v>
      </c>
      <c r="F741" s="33">
        <v>13.371</v>
      </c>
      <c r="G741" s="33">
        <v>22.158999999999999</v>
      </c>
      <c r="H741" s="33">
        <v>22.158999999999999</v>
      </c>
      <c r="I741" s="33">
        <v>22.158999999999999</v>
      </c>
      <c r="J741" s="33">
        <v>22.158999999999999</v>
      </c>
      <c r="K741" s="33">
        <v>22.158999999999999</v>
      </c>
      <c r="L741" s="33">
        <v>22.158999999999999</v>
      </c>
      <c r="M741" s="33">
        <v>22.158999999999999</v>
      </c>
    </row>
    <row r="742" spans="2:13" x14ac:dyDescent="0.25">
      <c r="B742" s="33" t="s">
        <v>299</v>
      </c>
      <c r="C742" s="33" t="s">
        <v>274</v>
      </c>
      <c r="D742" s="33">
        <v>4.8730000000000002</v>
      </c>
      <c r="E742" s="33">
        <v>5.2240000000000002</v>
      </c>
      <c r="F742" s="33">
        <v>6.9850000000000003</v>
      </c>
      <c r="G742" s="33">
        <v>8.2680000000000007</v>
      </c>
      <c r="H742" s="33">
        <v>7.899</v>
      </c>
      <c r="I742" s="33">
        <v>6.8230000000000004</v>
      </c>
      <c r="J742" s="33">
        <v>5.1820000000000004</v>
      </c>
      <c r="K742" s="33">
        <v>4.5670000000000002</v>
      </c>
      <c r="L742" s="33">
        <v>6.7469999999999999</v>
      </c>
      <c r="M742" s="33">
        <v>9.4109999999999996</v>
      </c>
    </row>
    <row r="743" spans="2:13" x14ac:dyDescent="0.25">
      <c r="B743" s="33" t="s">
        <v>304</v>
      </c>
      <c r="C743" s="33" t="s">
        <v>292</v>
      </c>
      <c r="D743" s="33">
        <v>0</v>
      </c>
      <c r="E743" s="33">
        <v>0</v>
      </c>
      <c r="F743" s="33">
        <v>0</v>
      </c>
      <c r="G743" s="33">
        <v>0</v>
      </c>
      <c r="H743" s="33">
        <v>0</v>
      </c>
      <c r="I743" s="33">
        <v>0</v>
      </c>
      <c r="J743" s="33">
        <v>0</v>
      </c>
      <c r="K743" s="33">
        <v>0</v>
      </c>
      <c r="L743" s="33">
        <v>0</v>
      </c>
      <c r="M743" s="33">
        <v>0</v>
      </c>
    </row>
    <row r="744" spans="2:13" x14ac:dyDescent="0.25">
      <c r="B744" s="33" t="s">
        <v>300</v>
      </c>
      <c r="C744" s="33" t="s">
        <v>287</v>
      </c>
      <c r="D744" s="33">
        <v>0.3</v>
      </c>
      <c r="E744" s="33">
        <v>0.3</v>
      </c>
      <c r="F744" s="33">
        <v>0.28000000000000003</v>
      </c>
      <c r="G744" s="33">
        <v>0.28000000000000003</v>
      </c>
      <c r="H744" s="33">
        <v>0.28000000000000003</v>
      </c>
      <c r="I744" s="33">
        <v>0.28000000000000003</v>
      </c>
      <c r="J744" s="33">
        <v>0.28000000000000003</v>
      </c>
      <c r="K744" s="33">
        <v>0.28000000000000003</v>
      </c>
      <c r="L744" s="33">
        <v>0.28000000000000003</v>
      </c>
      <c r="M744" s="33">
        <v>0.28000000000000003</v>
      </c>
    </row>
    <row r="745" spans="2:13" x14ac:dyDescent="0.25">
      <c r="B745" s="33" t="s">
        <v>269</v>
      </c>
      <c r="C745" s="33" t="s">
        <v>275</v>
      </c>
      <c r="D745" s="33">
        <v>41.36</v>
      </c>
      <c r="E745" s="33">
        <v>43.305999999999997</v>
      </c>
      <c r="F745" s="33">
        <v>72.444999999999993</v>
      </c>
      <c r="G745" s="33">
        <v>56.034999999999997</v>
      </c>
      <c r="H745" s="33">
        <v>70.887</v>
      </c>
      <c r="I745" s="33">
        <v>61.652999999999999</v>
      </c>
      <c r="J745" s="33">
        <v>61.771999999999998</v>
      </c>
      <c r="K745" s="33">
        <v>64.430999999999997</v>
      </c>
      <c r="L745" s="33">
        <v>73.554000000000002</v>
      </c>
      <c r="M745" s="33">
        <v>89.905000000000001</v>
      </c>
    </row>
    <row r="746" spans="2:13" x14ac:dyDescent="0.25">
      <c r="B746" s="33" t="s">
        <v>279</v>
      </c>
      <c r="C746" s="33" t="s">
        <v>280</v>
      </c>
      <c r="D746" s="33">
        <v>28.577999999999999</v>
      </c>
      <c r="E746" s="33">
        <v>28.227</v>
      </c>
      <c r="F746" s="33">
        <v>9.0609999999999999</v>
      </c>
      <c r="G746" s="33">
        <v>8.3409999999999993</v>
      </c>
      <c r="H746" s="33">
        <v>8.3409999999999993</v>
      </c>
      <c r="I746" s="33">
        <v>7.8149999999999995</v>
      </c>
      <c r="J746" s="33">
        <v>8.8409999999999993</v>
      </c>
      <c r="K746" s="33">
        <v>8.9969999999999999</v>
      </c>
      <c r="L746" s="33">
        <v>31.326000000000001</v>
      </c>
      <c r="M746" s="33">
        <v>34.667999999999999</v>
      </c>
    </row>
    <row r="747" spans="2:13" x14ac:dyDescent="0.25">
      <c r="B747" s="33" t="s">
        <v>305</v>
      </c>
      <c r="C747" s="33" t="s">
        <v>273</v>
      </c>
      <c r="D747" s="33">
        <v>2.8719999999999999</v>
      </c>
      <c r="E747" s="33">
        <v>4.6129999999999995</v>
      </c>
      <c r="F747" s="33">
        <v>-27.344000000000001</v>
      </c>
      <c r="G747" s="33">
        <v>4.3170000000000002</v>
      </c>
      <c r="H747" s="33">
        <v>3.8079999999999998</v>
      </c>
      <c r="I747" s="33">
        <v>11.116</v>
      </c>
      <c r="J747" s="33">
        <v>20.099</v>
      </c>
      <c r="K747" s="33">
        <v>24.376000000000001</v>
      </c>
      <c r="L747" s="33">
        <v>30.178000000000001</v>
      </c>
      <c r="M747" s="33">
        <v>62.353999999999999</v>
      </c>
    </row>
    <row r="748" spans="2:13" x14ac:dyDescent="0.25">
      <c r="B748" s="33" t="s">
        <v>301</v>
      </c>
      <c r="C748" s="33" t="s">
        <v>302</v>
      </c>
      <c r="D748" s="33">
        <v>0.59499999999999997</v>
      </c>
      <c r="E748" s="33">
        <v>1.3080000000000001</v>
      </c>
      <c r="F748" s="33">
        <v>0.84499999999999997</v>
      </c>
      <c r="G748" s="33">
        <v>1.2749999999999999</v>
      </c>
      <c r="H748" s="33">
        <v>0.59699999999999998</v>
      </c>
      <c r="I748" s="33">
        <v>1.129</v>
      </c>
      <c r="J748" s="33">
        <v>0.73599999999999999</v>
      </c>
      <c r="K748" s="33">
        <v>0.34899999999999998</v>
      </c>
      <c r="L748" s="33">
        <v>7.0999999999999994E-2</v>
      </c>
      <c r="M748" s="33">
        <v>0.03</v>
      </c>
    </row>
    <row r="749" spans="2:13" x14ac:dyDescent="0.25">
      <c r="B749" s="25" t="s">
        <v>277</v>
      </c>
      <c r="C749" s="25" t="s">
        <v>277</v>
      </c>
      <c r="D749" s="25">
        <f>D740-D745+D741+D738-D746</f>
        <v>221.42899999999997</v>
      </c>
      <c r="E749" s="25">
        <f t="shared" ref="E749:M749" si="172">E740-E745+E741+E738-E746</f>
        <v>204.40300000000005</v>
      </c>
      <c r="F749" s="25">
        <f t="shared" si="172"/>
        <v>253.67799999999997</v>
      </c>
      <c r="G749" s="25">
        <f t="shared" si="172"/>
        <v>254.404</v>
      </c>
      <c r="H749" s="25">
        <f t="shared" si="172"/>
        <v>300.05500000000001</v>
      </c>
      <c r="I749" s="25">
        <f t="shared" si="172"/>
        <v>260.35500000000008</v>
      </c>
      <c r="J749" s="25">
        <f t="shared" si="172"/>
        <v>269.86700000000002</v>
      </c>
      <c r="K749" s="25">
        <f t="shared" si="172"/>
        <v>282.56599999999997</v>
      </c>
      <c r="L749" s="25">
        <f t="shared" si="172"/>
        <v>387.30599999999993</v>
      </c>
      <c r="M749" s="25">
        <f t="shared" si="172"/>
        <v>475.57299999999998</v>
      </c>
    </row>
    <row r="750" spans="2:13" x14ac:dyDescent="0.25">
      <c r="B750" s="25" t="s">
        <v>312</v>
      </c>
      <c r="C750" s="25" t="s">
        <v>312</v>
      </c>
      <c r="D750" s="25">
        <f>IF(C749=0,D749,IF(D749=0,0,AVERAGE(C749:D749)))</f>
        <v>221.42899999999997</v>
      </c>
      <c r="E750" s="25">
        <f t="shared" ref="E750:M750" si="173">IF(D749=0,E749,IF(E749=0,0,AVERAGE(D749:E749)))</f>
        <v>212.916</v>
      </c>
      <c r="F750" s="25">
        <f t="shared" si="173"/>
        <v>229.04050000000001</v>
      </c>
      <c r="G750" s="25">
        <f t="shared" si="173"/>
        <v>254.041</v>
      </c>
      <c r="H750" s="25">
        <f t="shared" si="173"/>
        <v>277.22950000000003</v>
      </c>
      <c r="I750" s="25">
        <f t="shared" si="173"/>
        <v>280.20500000000004</v>
      </c>
      <c r="J750" s="25">
        <f t="shared" si="173"/>
        <v>265.11100000000005</v>
      </c>
      <c r="K750" s="25">
        <f t="shared" si="173"/>
        <v>276.2165</v>
      </c>
      <c r="L750" s="25">
        <f t="shared" si="173"/>
        <v>334.93599999999992</v>
      </c>
      <c r="M750" s="25">
        <f t="shared" si="173"/>
        <v>431.43949999999995</v>
      </c>
    </row>
    <row r="751" spans="2:13" x14ac:dyDescent="0.25">
      <c r="B751" s="25" t="s">
        <v>313</v>
      </c>
      <c r="C751" s="25" t="s">
        <v>313</v>
      </c>
      <c r="D751" s="25">
        <f t="shared" ref="D751:M751" si="174">D747+((D742-D748)*(1-D744))</f>
        <v>5.8666</v>
      </c>
      <c r="E751" s="25">
        <f t="shared" si="174"/>
        <v>7.3541999999999996</v>
      </c>
      <c r="F751" s="25">
        <f t="shared" si="174"/>
        <v>-22.923200000000001</v>
      </c>
      <c r="G751" s="25">
        <f t="shared" si="174"/>
        <v>9.3519600000000001</v>
      </c>
      <c r="H751" s="25">
        <f t="shared" si="174"/>
        <v>9.0654399999999988</v>
      </c>
      <c r="I751" s="25">
        <f t="shared" si="174"/>
        <v>15.215679999999999</v>
      </c>
      <c r="J751" s="25">
        <f t="shared" si="174"/>
        <v>23.30012</v>
      </c>
      <c r="K751" s="25">
        <f t="shared" si="174"/>
        <v>27.412960000000002</v>
      </c>
      <c r="L751" s="25">
        <f t="shared" si="174"/>
        <v>34.984720000000003</v>
      </c>
      <c r="M751" s="25">
        <f t="shared" si="174"/>
        <v>69.108319999999992</v>
      </c>
    </row>
    <row r="752" spans="2:13" x14ac:dyDescent="0.25">
      <c r="B752" s="25" t="s">
        <v>307</v>
      </c>
      <c r="C752" s="25" t="s">
        <v>307</v>
      </c>
      <c r="D752" s="25">
        <f>IFERROR(D751/D750,0)</f>
        <v>2.6494271301410386E-2</v>
      </c>
      <c r="E752" s="25">
        <f t="shared" ref="E752:M752" si="175">IFERROR(E751/E750,0)</f>
        <v>3.4540382122527191E-2</v>
      </c>
      <c r="F752" s="25">
        <f t="shared" si="175"/>
        <v>-0.10008360966728592</v>
      </c>
      <c r="G752" s="25">
        <f t="shared" si="175"/>
        <v>3.6812797934191725E-2</v>
      </c>
      <c r="H752" s="25">
        <f t="shared" si="175"/>
        <v>3.2700127511682553E-2</v>
      </c>
      <c r="I752" s="25">
        <f t="shared" si="175"/>
        <v>5.4301957495405138E-2</v>
      </c>
      <c r="J752" s="25">
        <f t="shared" si="175"/>
        <v>8.7888167597723207E-2</v>
      </c>
      <c r="K752" s="25">
        <f t="shared" si="175"/>
        <v>9.9244469465075411E-2</v>
      </c>
      <c r="L752" s="25">
        <f t="shared" si="175"/>
        <v>0.10445195500035831</v>
      </c>
      <c r="M752" s="25">
        <f t="shared" si="175"/>
        <v>0.16018079012236941</v>
      </c>
    </row>
    <row r="753" spans="1:13" x14ac:dyDescent="0.25">
      <c r="A753" s="33" t="s">
        <v>355</v>
      </c>
      <c r="B753" s="33" t="s">
        <v>295</v>
      </c>
      <c r="C753" s="33" t="s">
        <v>290</v>
      </c>
      <c r="D753" s="33">
        <v>0</v>
      </c>
      <c r="E753" s="33">
        <v>0</v>
      </c>
      <c r="F753" s="33">
        <v>8.8744999999999994</v>
      </c>
      <c r="G753" s="33">
        <v>1.7989999999999999</v>
      </c>
      <c r="H753" s="33">
        <v>9.3209999999999997</v>
      </c>
      <c r="I753" s="33">
        <v>6.016</v>
      </c>
      <c r="J753" s="33">
        <v>12.97</v>
      </c>
      <c r="K753" s="33">
        <v>13.141999999999999</v>
      </c>
      <c r="L753" s="33">
        <v>17.436</v>
      </c>
      <c r="M753" s="33">
        <v>20.731999999999999</v>
      </c>
    </row>
    <row r="754" spans="1:13" x14ac:dyDescent="0.25">
      <c r="B754" s="33" t="s">
        <v>296</v>
      </c>
      <c r="C754" s="33" t="s">
        <v>289</v>
      </c>
      <c r="D754" s="33">
        <v>0</v>
      </c>
      <c r="E754" s="33">
        <v>0</v>
      </c>
      <c r="F754" s="33">
        <v>0</v>
      </c>
      <c r="G754" s="33">
        <v>0</v>
      </c>
      <c r="H754" s="33">
        <v>0</v>
      </c>
      <c r="I754" s="33">
        <v>0</v>
      </c>
      <c r="J754" s="33">
        <v>0</v>
      </c>
      <c r="K754" s="33">
        <v>14.35</v>
      </c>
      <c r="L754" s="33">
        <v>18.588000000000001</v>
      </c>
      <c r="M754" s="33">
        <v>22.552</v>
      </c>
    </row>
    <row r="755" spans="1:13" x14ac:dyDescent="0.25">
      <c r="B755" s="33" t="s">
        <v>297</v>
      </c>
      <c r="C755" s="33" t="s">
        <v>285</v>
      </c>
      <c r="D755" s="33">
        <v>0</v>
      </c>
      <c r="E755" s="33">
        <v>0</v>
      </c>
      <c r="F755" s="33">
        <v>0</v>
      </c>
      <c r="G755" s="33">
        <v>0</v>
      </c>
      <c r="H755" s="33">
        <v>0</v>
      </c>
      <c r="I755" s="33">
        <v>0</v>
      </c>
      <c r="J755" s="33">
        <v>0</v>
      </c>
      <c r="K755" s="33">
        <v>0</v>
      </c>
      <c r="L755" s="33">
        <v>0</v>
      </c>
      <c r="M755" s="33">
        <v>0</v>
      </c>
    </row>
    <row r="756" spans="1:13" x14ac:dyDescent="0.25">
      <c r="B756" s="33" t="s">
        <v>303</v>
      </c>
      <c r="C756" s="33" t="s">
        <v>284</v>
      </c>
      <c r="D756" s="33">
        <v>0</v>
      </c>
      <c r="E756" s="33">
        <v>0</v>
      </c>
      <c r="F756" s="33">
        <v>0</v>
      </c>
      <c r="G756" s="33">
        <v>0</v>
      </c>
      <c r="H756" s="33">
        <v>0</v>
      </c>
      <c r="I756" s="33">
        <v>1.4650000000000001</v>
      </c>
      <c r="J756" s="33">
        <v>1.4E-2</v>
      </c>
      <c r="K756" s="33">
        <v>1.395</v>
      </c>
      <c r="L756" s="33">
        <v>1.23</v>
      </c>
      <c r="M756" s="33">
        <v>1.8460000000000001</v>
      </c>
    </row>
    <row r="757" spans="1:13" x14ac:dyDescent="0.25">
      <c r="B757" s="33" t="s">
        <v>278</v>
      </c>
      <c r="C757" s="33" t="s">
        <v>276</v>
      </c>
      <c r="D757" s="33">
        <v>0</v>
      </c>
      <c r="E757" s="33">
        <v>0</v>
      </c>
      <c r="F757" s="33">
        <v>44.013300000000001</v>
      </c>
      <c r="G757" s="33">
        <v>78.022999999999996</v>
      </c>
      <c r="H757" s="33">
        <v>75.218000000000004</v>
      </c>
      <c r="I757" s="33">
        <v>77.453000000000003</v>
      </c>
      <c r="J757" s="33">
        <v>83.040999999999997</v>
      </c>
      <c r="K757" s="33">
        <v>88.19</v>
      </c>
      <c r="L757" s="33">
        <v>201.358</v>
      </c>
      <c r="M757" s="33">
        <v>257.66899999999998</v>
      </c>
    </row>
    <row r="758" spans="1:13" x14ac:dyDescent="0.25">
      <c r="B758" s="33" t="s">
        <v>298</v>
      </c>
      <c r="C758" s="33" t="s">
        <v>286</v>
      </c>
      <c r="D758" s="33">
        <v>0</v>
      </c>
      <c r="E758" s="33">
        <v>0</v>
      </c>
      <c r="F758" s="33">
        <v>0</v>
      </c>
      <c r="G758" s="33">
        <v>0</v>
      </c>
      <c r="H758" s="33">
        <v>0</v>
      </c>
      <c r="I758" s="33">
        <v>6.0000000000000001E-3</v>
      </c>
      <c r="J758" s="33">
        <v>0</v>
      </c>
      <c r="K758" s="33">
        <v>0</v>
      </c>
      <c r="L758" s="33">
        <v>0</v>
      </c>
      <c r="M758" s="33">
        <v>0</v>
      </c>
    </row>
    <row r="759" spans="1:13" x14ac:dyDescent="0.25">
      <c r="B759" s="33" t="s">
        <v>299</v>
      </c>
      <c r="C759" s="33" t="s">
        <v>274</v>
      </c>
      <c r="D759" s="33">
        <v>0</v>
      </c>
      <c r="E759" s="33">
        <v>0</v>
      </c>
      <c r="F759" s="33">
        <v>1.3694</v>
      </c>
      <c r="G759" s="33">
        <v>0.99199999999999999</v>
      </c>
      <c r="H759" s="33">
        <v>1.9220000000000002</v>
      </c>
      <c r="I759" s="33">
        <v>1.3940000000000001</v>
      </c>
      <c r="J759" s="33">
        <v>1.4E-2</v>
      </c>
      <c r="K759" s="33">
        <v>0</v>
      </c>
      <c r="L759" s="33">
        <v>0.623</v>
      </c>
      <c r="M759" s="33">
        <v>1.121</v>
      </c>
    </row>
    <row r="760" spans="1:13" x14ac:dyDescent="0.25">
      <c r="B760" s="33" t="s">
        <v>304</v>
      </c>
      <c r="C760" s="33" t="s">
        <v>292</v>
      </c>
      <c r="D760" s="33">
        <v>0</v>
      </c>
      <c r="E760" s="33">
        <v>0</v>
      </c>
      <c r="F760" s="33">
        <v>0</v>
      </c>
      <c r="G760" s="33">
        <v>0</v>
      </c>
      <c r="H760" s="33">
        <v>0</v>
      </c>
      <c r="I760" s="33">
        <v>0</v>
      </c>
      <c r="J760" s="33">
        <v>0</v>
      </c>
      <c r="K760" s="33">
        <v>0</v>
      </c>
      <c r="L760" s="33">
        <v>0</v>
      </c>
      <c r="M760" s="33">
        <v>0</v>
      </c>
    </row>
    <row r="761" spans="1:13" x14ac:dyDescent="0.25">
      <c r="B761" s="33" t="s">
        <v>300</v>
      </c>
      <c r="C761" s="33" t="s">
        <v>287</v>
      </c>
      <c r="D761" s="33">
        <v>0</v>
      </c>
      <c r="E761" s="33">
        <v>0</v>
      </c>
      <c r="F761" s="33">
        <v>0.28000000000000003</v>
      </c>
      <c r="G761" s="33">
        <v>0.28000000000000003</v>
      </c>
      <c r="H761" s="33">
        <v>0.28000000000000003</v>
      </c>
      <c r="I761" s="33">
        <v>0.28000000000000003</v>
      </c>
      <c r="J761" s="33">
        <v>0.28000000000000003</v>
      </c>
      <c r="K761" s="33">
        <v>0.28000000000000003</v>
      </c>
      <c r="L761" s="33">
        <v>0.28000000000000003</v>
      </c>
      <c r="M761" s="33">
        <v>0.28000000000000003</v>
      </c>
    </row>
    <row r="762" spans="1:13" x14ac:dyDescent="0.25">
      <c r="B762" s="33" t="s">
        <v>269</v>
      </c>
      <c r="C762" s="33" t="s">
        <v>275</v>
      </c>
      <c r="D762" s="33">
        <v>0</v>
      </c>
      <c r="E762" s="33">
        <v>0</v>
      </c>
      <c r="F762" s="33">
        <v>20.9391</v>
      </c>
      <c r="G762" s="33">
        <v>12.051</v>
      </c>
      <c r="H762" s="33">
        <v>13.05</v>
      </c>
      <c r="I762" s="33">
        <v>8.1069999999999993</v>
      </c>
      <c r="J762" s="33">
        <v>10.45</v>
      </c>
      <c r="K762" s="33">
        <v>14.821</v>
      </c>
      <c r="L762" s="33">
        <v>23.748000000000001</v>
      </c>
      <c r="M762" s="33">
        <v>23.837</v>
      </c>
    </row>
    <row r="763" spans="1:13" x14ac:dyDescent="0.25">
      <c r="B763" s="33" t="s">
        <v>279</v>
      </c>
      <c r="C763" s="33" t="s">
        <v>280</v>
      </c>
      <c r="D763" s="33">
        <v>0</v>
      </c>
      <c r="E763" s="33">
        <v>0</v>
      </c>
      <c r="F763" s="33">
        <v>23.125</v>
      </c>
      <c r="G763" s="33">
        <v>40.253</v>
      </c>
      <c r="H763" s="33">
        <v>40.277000000000001</v>
      </c>
      <c r="I763" s="33">
        <v>40.277000000000001</v>
      </c>
      <c r="J763" s="33">
        <v>40.277000000000001</v>
      </c>
      <c r="K763" s="33">
        <v>40.277000000000001</v>
      </c>
      <c r="L763" s="33">
        <v>122.212</v>
      </c>
      <c r="M763" s="33">
        <v>146.18899999999999</v>
      </c>
    </row>
    <row r="764" spans="1:13" x14ac:dyDescent="0.25">
      <c r="B764" s="33" t="s">
        <v>305</v>
      </c>
      <c r="C764" s="33" t="s">
        <v>273</v>
      </c>
      <c r="D764" s="33">
        <v>0</v>
      </c>
      <c r="E764" s="33">
        <v>0</v>
      </c>
      <c r="F764" s="33">
        <v>6.1917999999999997</v>
      </c>
      <c r="G764" s="33">
        <v>1.3149999999999999</v>
      </c>
      <c r="H764" s="33">
        <v>6.6360000000000001</v>
      </c>
      <c r="I764" s="33">
        <v>3.383</v>
      </c>
      <c r="J764" s="33">
        <v>9.3650000000000002</v>
      </c>
      <c r="K764" s="33">
        <v>9.6080000000000005</v>
      </c>
      <c r="L764" s="33">
        <v>11.824999999999999</v>
      </c>
      <c r="M764" s="33">
        <v>13.869</v>
      </c>
    </row>
    <row r="765" spans="1:13" x14ac:dyDescent="0.25">
      <c r="B765" s="33" t="s">
        <v>301</v>
      </c>
      <c r="C765" s="33" t="s">
        <v>302</v>
      </c>
      <c r="D765" s="33">
        <v>0</v>
      </c>
      <c r="E765" s="33">
        <v>0</v>
      </c>
      <c r="F765" s="33">
        <v>4.0500000000000001E-2</v>
      </c>
      <c r="G765" s="33">
        <v>7.0999999999999994E-2</v>
      </c>
      <c r="H765" s="33">
        <v>9.4E-2</v>
      </c>
      <c r="I765" s="33">
        <v>2.3E-2</v>
      </c>
      <c r="J765" s="33">
        <v>0.152</v>
      </c>
      <c r="K765" s="33">
        <v>0.187</v>
      </c>
      <c r="L765" s="33">
        <v>7.8E-2</v>
      </c>
      <c r="M765" s="33">
        <v>2.5999999999999999E-2</v>
      </c>
    </row>
    <row r="766" spans="1:13" x14ac:dyDescent="0.25">
      <c r="B766" s="25" t="s">
        <v>277</v>
      </c>
      <c r="C766" s="25" t="s">
        <v>277</v>
      </c>
      <c r="D766" s="25">
        <f>D757-D762+D758+D755-D763</f>
        <v>0</v>
      </c>
      <c r="E766" s="25">
        <f t="shared" ref="E766:M766" si="176">E757-E762+E758+E755-E763</f>
        <v>0</v>
      </c>
      <c r="F766" s="25">
        <f t="shared" si="176"/>
        <v>-5.0799999999998846E-2</v>
      </c>
      <c r="G766" s="25">
        <f t="shared" si="176"/>
        <v>25.718999999999994</v>
      </c>
      <c r="H766" s="25">
        <f t="shared" si="176"/>
        <v>21.891000000000005</v>
      </c>
      <c r="I766" s="25">
        <f t="shared" si="176"/>
        <v>29.075000000000003</v>
      </c>
      <c r="J766" s="25">
        <f t="shared" si="176"/>
        <v>32.313999999999993</v>
      </c>
      <c r="K766" s="25">
        <f t="shared" si="176"/>
        <v>33.091999999999999</v>
      </c>
      <c r="L766" s="25">
        <f t="shared" si="176"/>
        <v>55.39800000000001</v>
      </c>
      <c r="M766" s="25">
        <f t="shared" si="176"/>
        <v>87.643000000000001</v>
      </c>
    </row>
    <row r="767" spans="1:13" x14ac:dyDescent="0.25">
      <c r="B767" s="25" t="s">
        <v>312</v>
      </c>
      <c r="C767" s="25" t="s">
        <v>312</v>
      </c>
      <c r="D767" s="25">
        <f>IF(C766=0,D766,IF(D766=0,0,AVERAGE(C766:D766)))</f>
        <v>0</v>
      </c>
      <c r="E767" s="25">
        <f t="shared" ref="E767:M767" si="177">IF(D766=0,E766,IF(E766=0,0,AVERAGE(D766:E766)))</f>
        <v>0</v>
      </c>
      <c r="F767" s="25">
        <f t="shared" si="177"/>
        <v>-5.0799999999998846E-2</v>
      </c>
      <c r="G767" s="25">
        <f t="shared" si="177"/>
        <v>12.834099999999998</v>
      </c>
      <c r="H767" s="25">
        <f t="shared" si="177"/>
        <v>23.805</v>
      </c>
      <c r="I767" s="25">
        <f t="shared" si="177"/>
        <v>25.483000000000004</v>
      </c>
      <c r="J767" s="25">
        <f t="shared" si="177"/>
        <v>30.694499999999998</v>
      </c>
      <c r="K767" s="25">
        <f t="shared" si="177"/>
        <v>32.702999999999996</v>
      </c>
      <c r="L767" s="25">
        <f t="shared" si="177"/>
        <v>44.245000000000005</v>
      </c>
      <c r="M767" s="25">
        <f t="shared" si="177"/>
        <v>71.520499999999998</v>
      </c>
    </row>
    <row r="768" spans="1:13" x14ac:dyDescent="0.25">
      <c r="B768" s="25" t="s">
        <v>313</v>
      </c>
      <c r="C768" s="25" t="s">
        <v>313</v>
      </c>
      <c r="D768" s="25">
        <f t="shared" ref="D768:M768" si="178">D764+((D759-D765)*(1-D761))</f>
        <v>0</v>
      </c>
      <c r="E768" s="25">
        <f t="shared" si="178"/>
        <v>0</v>
      </c>
      <c r="F768" s="25">
        <f t="shared" si="178"/>
        <v>7.1486079999999994</v>
      </c>
      <c r="G768" s="25">
        <f t="shared" si="178"/>
        <v>1.9781200000000001</v>
      </c>
      <c r="H768" s="25">
        <f t="shared" si="178"/>
        <v>7.9521600000000001</v>
      </c>
      <c r="I768" s="25">
        <f t="shared" si="178"/>
        <v>4.37012</v>
      </c>
      <c r="J768" s="25">
        <f t="shared" si="178"/>
        <v>9.2656399999999994</v>
      </c>
      <c r="K768" s="25">
        <f t="shared" si="178"/>
        <v>9.4733600000000013</v>
      </c>
      <c r="L768" s="25">
        <f t="shared" si="178"/>
        <v>12.2174</v>
      </c>
      <c r="M768" s="25">
        <f t="shared" si="178"/>
        <v>14.657399999999999</v>
      </c>
    </row>
    <row r="769" spans="1:13" x14ac:dyDescent="0.25">
      <c r="B769" s="25" t="s">
        <v>307</v>
      </c>
      <c r="C769" s="25" t="s">
        <v>307</v>
      </c>
      <c r="D769" s="25">
        <f>IFERROR(D768/D767,0)</f>
        <v>0</v>
      </c>
      <c r="E769" s="25">
        <f t="shared" ref="E769:M769" si="179">IFERROR(E768/E767,0)</f>
        <v>0</v>
      </c>
      <c r="F769" s="25">
        <f t="shared" si="179"/>
        <v>-140.72062992126303</v>
      </c>
      <c r="G769" s="25">
        <f t="shared" si="179"/>
        <v>0.15413001301220969</v>
      </c>
      <c r="H769" s="25">
        <f t="shared" si="179"/>
        <v>0.33405419029615629</v>
      </c>
      <c r="I769" s="25">
        <f t="shared" si="179"/>
        <v>0.17149158262370989</v>
      </c>
      <c r="J769" s="25">
        <f t="shared" si="179"/>
        <v>0.3018664581602567</v>
      </c>
      <c r="K769" s="25">
        <f t="shared" si="179"/>
        <v>0.28967862275632211</v>
      </c>
      <c r="L769" s="25">
        <f t="shared" si="179"/>
        <v>0.27613063623008244</v>
      </c>
      <c r="M769" s="25">
        <f t="shared" si="179"/>
        <v>0.20493984242280183</v>
      </c>
    </row>
    <row r="770" spans="1:13" x14ac:dyDescent="0.25">
      <c r="A770" s="33" t="s">
        <v>356</v>
      </c>
      <c r="B770" s="33" t="s">
        <v>295</v>
      </c>
      <c r="C770" s="33" t="s">
        <v>290</v>
      </c>
      <c r="D770" s="33">
        <v>0</v>
      </c>
      <c r="E770" s="33">
        <v>0</v>
      </c>
      <c r="F770" s="33">
        <v>0</v>
      </c>
      <c r="G770" s="33">
        <v>0</v>
      </c>
      <c r="H770" s="33">
        <v>0</v>
      </c>
      <c r="I770" s="33">
        <v>0</v>
      </c>
      <c r="J770" s="33">
        <v>0</v>
      </c>
      <c r="K770" s="33">
        <v>0</v>
      </c>
      <c r="L770" s="33">
        <v>30.776</v>
      </c>
      <c r="M770" s="33">
        <v>52.853000000000002</v>
      </c>
    </row>
    <row r="771" spans="1:13" x14ac:dyDescent="0.25">
      <c r="B771" s="33" t="s">
        <v>296</v>
      </c>
      <c r="C771" s="33" t="s">
        <v>289</v>
      </c>
      <c r="D771" s="33">
        <v>0</v>
      </c>
      <c r="E771" s="33">
        <v>0</v>
      </c>
      <c r="F771" s="33">
        <v>0</v>
      </c>
      <c r="G771" s="33">
        <v>0</v>
      </c>
      <c r="H771" s="33">
        <v>0</v>
      </c>
      <c r="I771" s="33">
        <v>0</v>
      </c>
      <c r="J771" s="33">
        <v>0</v>
      </c>
      <c r="K771" s="33">
        <v>0</v>
      </c>
      <c r="L771" s="33">
        <v>0</v>
      </c>
      <c r="M771" s="33">
        <v>0</v>
      </c>
    </row>
    <row r="772" spans="1:13" x14ac:dyDescent="0.25">
      <c r="B772" s="33" t="s">
        <v>297</v>
      </c>
      <c r="C772" s="33" t="s">
        <v>285</v>
      </c>
      <c r="D772" s="33">
        <v>0</v>
      </c>
      <c r="E772" s="33">
        <v>0</v>
      </c>
      <c r="F772" s="33">
        <v>0</v>
      </c>
      <c r="G772" s="33">
        <v>0</v>
      </c>
      <c r="H772" s="33">
        <v>0</v>
      </c>
      <c r="I772" s="33">
        <v>0</v>
      </c>
      <c r="J772" s="33">
        <v>0</v>
      </c>
      <c r="K772" s="33">
        <v>0</v>
      </c>
      <c r="L772" s="33">
        <v>0</v>
      </c>
      <c r="M772" s="33">
        <v>0</v>
      </c>
    </row>
    <row r="773" spans="1:13" x14ac:dyDescent="0.25">
      <c r="B773" s="33" t="s">
        <v>303</v>
      </c>
      <c r="C773" s="33" t="s">
        <v>284</v>
      </c>
      <c r="D773" s="33">
        <v>0</v>
      </c>
      <c r="E773" s="33">
        <v>0</v>
      </c>
      <c r="F773" s="33">
        <v>0</v>
      </c>
      <c r="G773" s="33">
        <v>0</v>
      </c>
      <c r="H773" s="33">
        <v>0</v>
      </c>
      <c r="I773" s="33">
        <v>0</v>
      </c>
      <c r="J773" s="33">
        <v>0</v>
      </c>
      <c r="K773" s="33">
        <v>0</v>
      </c>
      <c r="L773" s="33">
        <v>9.7159999999999993</v>
      </c>
      <c r="M773" s="33">
        <v>12.067</v>
      </c>
    </row>
    <row r="774" spans="1:13" x14ac:dyDescent="0.25">
      <c r="B774" s="33" t="s">
        <v>278</v>
      </c>
      <c r="C774" s="33" t="s">
        <v>276</v>
      </c>
      <c r="D774" s="33">
        <v>0</v>
      </c>
      <c r="E774" s="33">
        <v>0</v>
      </c>
      <c r="F774" s="33">
        <v>0</v>
      </c>
      <c r="G774" s="33">
        <v>0</v>
      </c>
      <c r="H774" s="33">
        <v>0</v>
      </c>
      <c r="I774" s="33">
        <v>0</v>
      </c>
      <c r="J774" s="33">
        <v>0</v>
      </c>
      <c r="K774" s="33">
        <v>0</v>
      </c>
      <c r="L774" s="33">
        <v>668.95799999999997</v>
      </c>
      <c r="M774" s="33">
        <v>742.90599999999995</v>
      </c>
    </row>
    <row r="775" spans="1:13" x14ac:dyDescent="0.25">
      <c r="B775" s="33" t="s">
        <v>298</v>
      </c>
      <c r="C775" s="33" t="s">
        <v>286</v>
      </c>
      <c r="D775" s="33">
        <v>0</v>
      </c>
      <c r="E775" s="33">
        <v>0</v>
      </c>
      <c r="F775" s="33">
        <v>0</v>
      </c>
      <c r="G775" s="33">
        <v>0</v>
      </c>
      <c r="H775" s="33">
        <v>0</v>
      </c>
      <c r="I775" s="33">
        <v>0</v>
      </c>
      <c r="J775" s="33">
        <v>0</v>
      </c>
      <c r="K775" s="33">
        <v>0</v>
      </c>
      <c r="L775" s="33">
        <v>0</v>
      </c>
      <c r="M775" s="33">
        <v>0</v>
      </c>
    </row>
    <row r="776" spans="1:13" x14ac:dyDescent="0.25">
      <c r="B776" s="33" t="s">
        <v>299</v>
      </c>
      <c r="C776" s="33" t="s">
        <v>274</v>
      </c>
      <c r="D776" s="33">
        <v>0</v>
      </c>
      <c r="E776" s="33">
        <v>0</v>
      </c>
      <c r="F776" s="33">
        <v>0</v>
      </c>
      <c r="G776" s="33">
        <v>0</v>
      </c>
      <c r="H776" s="33">
        <v>0</v>
      </c>
      <c r="I776" s="33">
        <v>0</v>
      </c>
      <c r="J776" s="33">
        <v>0</v>
      </c>
      <c r="K776" s="33">
        <v>0</v>
      </c>
      <c r="L776" s="33">
        <v>9.5920000000000005</v>
      </c>
      <c r="M776" s="33">
        <v>12.067</v>
      </c>
    </row>
    <row r="777" spans="1:13" x14ac:dyDescent="0.25">
      <c r="B777" s="33" t="s">
        <v>304</v>
      </c>
      <c r="C777" s="33" t="s">
        <v>292</v>
      </c>
      <c r="D777" s="33">
        <v>0</v>
      </c>
      <c r="E777" s="33">
        <v>0</v>
      </c>
      <c r="F777" s="33">
        <v>0</v>
      </c>
      <c r="G777" s="33">
        <v>0</v>
      </c>
      <c r="H777" s="33">
        <v>0</v>
      </c>
      <c r="I777" s="33">
        <v>0</v>
      </c>
      <c r="J777" s="33">
        <v>0</v>
      </c>
      <c r="K777" s="33">
        <v>0</v>
      </c>
      <c r="L777" s="33">
        <v>0</v>
      </c>
      <c r="M777" s="33">
        <v>0</v>
      </c>
    </row>
    <row r="778" spans="1:13" x14ac:dyDescent="0.25">
      <c r="B778" s="33" t="s">
        <v>300</v>
      </c>
      <c r="C778" s="33" t="s">
        <v>287</v>
      </c>
      <c r="D778" s="33">
        <v>0</v>
      </c>
      <c r="E778" s="33">
        <v>0</v>
      </c>
      <c r="F778" s="33">
        <v>0</v>
      </c>
      <c r="G778" s="33">
        <v>0</v>
      </c>
      <c r="H778" s="33">
        <v>0</v>
      </c>
      <c r="I778" s="33">
        <v>0</v>
      </c>
      <c r="J778" s="33">
        <v>0</v>
      </c>
      <c r="K778" s="33">
        <v>0</v>
      </c>
      <c r="L778" s="33">
        <v>0.28000000000000003</v>
      </c>
      <c r="M778" s="33">
        <v>0.28000000000000003</v>
      </c>
    </row>
    <row r="779" spans="1:13" x14ac:dyDescent="0.25">
      <c r="B779" s="33" t="s">
        <v>269</v>
      </c>
      <c r="C779" s="33" t="s">
        <v>275</v>
      </c>
      <c r="D779" s="33">
        <v>0</v>
      </c>
      <c r="E779" s="33">
        <v>0</v>
      </c>
      <c r="F779" s="33">
        <v>0</v>
      </c>
      <c r="G779" s="33">
        <v>0</v>
      </c>
      <c r="H779" s="33">
        <v>0</v>
      </c>
      <c r="I779" s="33">
        <v>0</v>
      </c>
      <c r="J779" s="33">
        <v>0</v>
      </c>
      <c r="K779" s="33">
        <v>0</v>
      </c>
      <c r="L779" s="33">
        <v>3.6890000000000001</v>
      </c>
      <c r="M779" s="33">
        <v>6.07</v>
      </c>
    </row>
    <row r="780" spans="1:13" x14ac:dyDescent="0.25">
      <c r="B780" s="33" t="s">
        <v>279</v>
      </c>
      <c r="C780" s="33" t="s">
        <v>280</v>
      </c>
      <c r="D780" s="33">
        <v>0</v>
      </c>
      <c r="E780" s="33">
        <v>0</v>
      </c>
      <c r="F780" s="33">
        <v>0</v>
      </c>
      <c r="G780" s="33">
        <v>0</v>
      </c>
      <c r="H780" s="33">
        <v>0</v>
      </c>
      <c r="I780" s="33">
        <v>0</v>
      </c>
      <c r="J780" s="33">
        <v>0</v>
      </c>
      <c r="K780" s="33">
        <v>0</v>
      </c>
      <c r="L780" s="33">
        <v>0</v>
      </c>
      <c r="M780" s="33">
        <v>0</v>
      </c>
    </row>
    <row r="781" spans="1:13" x14ac:dyDescent="0.25">
      <c r="B781" s="33" t="s">
        <v>305</v>
      </c>
      <c r="C781" s="33" t="s">
        <v>273</v>
      </c>
      <c r="D781" s="33">
        <v>0</v>
      </c>
      <c r="E781" s="33">
        <v>0</v>
      </c>
      <c r="F781" s="33">
        <v>0</v>
      </c>
      <c r="G781" s="33">
        <v>0</v>
      </c>
      <c r="H781" s="33">
        <v>0</v>
      </c>
      <c r="I781" s="33">
        <v>0</v>
      </c>
      <c r="J781" s="33">
        <v>0</v>
      </c>
      <c r="K781" s="33">
        <v>0</v>
      </c>
      <c r="L781" s="33">
        <v>28.515999999999998</v>
      </c>
      <c r="M781" s="33">
        <v>46.17</v>
      </c>
    </row>
    <row r="782" spans="1:13" x14ac:dyDescent="0.25">
      <c r="B782" s="33" t="s">
        <v>301</v>
      </c>
      <c r="C782" s="33" t="s">
        <v>302</v>
      </c>
      <c r="D782" s="33">
        <v>0</v>
      </c>
      <c r="E782" s="33">
        <v>0</v>
      </c>
      <c r="F782" s="33">
        <v>0</v>
      </c>
      <c r="G782" s="33">
        <v>0</v>
      </c>
      <c r="H782" s="33">
        <v>0</v>
      </c>
      <c r="I782" s="33">
        <v>0</v>
      </c>
      <c r="J782" s="33">
        <v>0</v>
      </c>
      <c r="K782" s="33">
        <v>0</v>
      </c>
      <c r="L782" s="33">
        <v>0</v>
      </c>
      <c r="M782" s="33">
        <v>0</v>
      </c>
    </row>
    <row r="783" spans="1:13" x14ac:dyDescent="0.25">
      <c r="B783" s="25" t="s">
        <v>277</v>
      </c>
      <c r="C783" s="25" t="s">
        <v>277</v>
      </c>
      <c r="D783" s="25">
        <f>D774-D779+D775+D772-D780</f>
        <v>0</v>
      </c>
      <c r="E783" s="25">
        <f t="shared" ref="E783:M783" si="180">E774-E779+E775+E772-E780</f>
        <v>0</v>
      </c>
      <c r="F783" s="25">
        <f t="shared" si="180"/>
        <v>0</v>
      </c>
      <c r="G783" s="25">
        <f t="shared" si="180"/>
        <v>0</v>
      </c>
      <c r="H783" s="25">
        <f t="shared" si="180"/>
        <v>0</v>
      </c>
      <c r="I783" s="25">
        <f t="shared" si="180"/>
        <v>0</v>
      </c>
      <c r="J783" s="25">
        <f t="shared" si="180"/>
        <v>0</v>
      </c>
      <c r="K783" s="25">
        <f t="shared" si="180"/>
        <v>0</v>
      </c>
      <c r="L783" s="25">
        <f t="shared" si="180"/>
        <v>665.26900000000001</v>
      </c>
      <c r="M783" s="25">
        <f t="shared" si="180"/>
        <v>736.8359999999999</v>
      </c>
    </row>
    <row r="784" spans="1:13" x14ac:dyDescent="0.25">
      <c r="B784" s="25" t="s">
        <v>312</v>
      </c>
      <c r="C784" s="25" t="s">
        <v>312</v>
      </c>
      <c r="D784" s="25">
        <f>IF(C783=0,D783,IF(D783=0,0,AVERAGE(C783:D783)))</f>
        <v>0</v>
      </c>
      <c r="E784" s="25">
        <f t="shared" ref="E784:M784" si="181">IF(D783=0,E783,IF(E783=0,0,AVERAGE(D783:E783)))</f>
        <v>0</v>
      </c>
      <c r="F784" s="25">
        <f t="shared" si="181"/>
        <v>0</v>
      </c>
      <c r="G784" s="25">
        <f t="shared" si="181"/>
        <v>0</v>
      </c>
      <c r="H784" s="25">
        <f t="shared" si="181"/>
        <v>0</v>
      </c>
      <c r="I784" s="25">
        <f t="shared" si="181"/>
        <v>0</v>
      </c>
      <c r="J784" s="25">
        <f t="shared" si="181"/>
        <v>0</v>
      </c>
      <c r="K784" s="25">
        <f t="shared" si="181"/>
        <v>0</v>
      </c>
      <c r="L784" s="25">
        <f t="shared" si="181"/>
        <v>665.26900000000001</v>
      </c>
      <c r="M784" s="25">
        <f t="shared" si="181"/>
        <v>701.05250000000001</v>
      </c>
    </row>
    <row r="785" spans="1:13" x14ac:dyDescent="0.25">
      <c r="B785" s="25" t="s">
        <v>313</v>
      </c>
      <c r="C785" s="25" t="s">
        <v>313</v>
      </c>
      <c r="D785" s="25">
        <f t="shared" ref="D785:M785" si="182">D781+((D776-D782)*(1-D778))</f>
        <v>0</v>
      </c>
      <c r="E785" s="25">
        <f t="shared" si="182"/>
        <v>0</v>
      </c>
      <c r="F785" s="25">
        <f t="shared" si="182"/>
        <v>0</v>
      </c>
      <c r="G785" s="25">
        <f t="shared" si="182"/>
        <v>0</v>
      </c>
      <c r="H785" s="25">
        <f t="shared" si="182"/>
        <v>0</v>
      </c>
      <c r="I785" s="25">
        <f t="shared" si="182"/>
        <v>0</v>
      </c>
      <c r="J785" s="25">
        <f t="shared" si="182"/>
        <v>0</v>
      </c>
      <c r="K785" s="25">
        <f t="shared" si="182"/>
        <v>0</v>
      </c>
      <c r="L785" s="25">
        <f t="shared" si="182"/>
        <v>35.422240000000002</v>
      </c>
      <c r="M785" s="25">
        <f t="shared" si="182"/>
        <v>54.858240000000002</v>
      </c>
    </row>
    <row r="786" spans="1:13" x14ac:dyDescent="0.25">
      <c r="B786" s="25" t="s">
        <v>307</v>
      </c>
      <c r="C786" s="25" t="s">
        <v>307</v>
      </c>
      <c r="D786" s="25">
        <f>IFERROR(D785/D784,0)</f>
        <v>0</v>
      </c>
      <c r="E786" s="25">
        <f t="shared" ref="E786:M786" si="183">IFERROR(E785/E784,0)</f>
        <v>0</v>
      </c>
      <c r="F786" s="25">
        <f t="shared" si="183"/>
        <v>0</v>
      </c>
      <c r="G786" s="25">
        <f t="shared" si="183"/>
        <v>0</v>
      </c>
      <c r="H786" s="25">
        <f t="shared" si="183"/>
        <v>0</v>
      </c>
      <c r="I786" s="25">
        <f t="shared" si="183"/>
        <v>0</v>
      </c>
      <c r="J786" s="25">
        <f t="shared" si="183"/>
        <v>0</v>
      </c>
      <c r="K786" s="25">
        <f t="shared" si="183"/>
        <v>0</v>
      </c>
      <c r="L786" s="25">
        <f t="shared" si="183"/>
        <v>5.3244988117588529E-2</v>
      </c>
      <c r="M786" s="25">
        <f t="shared" si="183"/>
        <v>7.825125793004091E-2</v>
      </c>
    </row>
    <row r="787" spans="1:13" x14ac:dyDescent="0.25">
      <c r="A787" s="33" t="s">
        <v>357</v>
      </c>
      <c r="B787" s="33" t="s">
        <v>295</v>
      </c>
      <c r="C787" s="33" t="s">
        <v>290</v>
      </c>
      <c r="D787" s="33">
        <v>125.80200000000001</v>
      </c>
      <c r="E787" s="33">
        <v>146.518</v>
      </c>
      <c r="F787" s="33">
        <v>172.03200000000001</v>
      </c>
      <c r="G787" s="33">
        <v>171.63399999999999</v>
      </c>
      <c r="H787" s="33">
        <v>188.995</v>
      </c>
      <c r="I787" s="33">
        <v>224.50700000000001</v>
      </c>
      <c r="J787" s="33">
        <v>238.87899999999999</v>
      </c>
      <c r="K787" s="33">
        <v>204.99</v>
      </c>
      <c r="L787" s="33">
        <v>167.572</v>
      </c>
      <c r="M787" s="33">
        <v>-194.114</v>
      </c>
    </row>
    <row r="788" spans="1:13" x14ac:dyDescent="0.25">
      <c r="B788" s="33" t="s">
        <v>296</v>
      </c>
      <c r="C788" s="33" t="s">
        <v>289</v>
      </c>
      <c r="D788" s="33">
        <v>164.88499999999999</v>
      </c>
      <c r="E788" s="33">
        <v>174.994</v>
      </c>
      <c r="F788" s="33">
        <v>196.721</v>
      </c>
      <c r="G788" s="33">
        <v>201.90299999999999</v>
      </c>
      <c r="H788" s="33">
        <v>218.88</v>
      </c>
      <c r="I788" s="33">
        <v>252.89699999999999</v>
      </c>
      <c r="J788" s="33">
        <v>260.57499999999999</v>
      </c>
      <c r="K788" s="33">
        <v>225.04499999999999</v>
      </c>
      <c r="L788" s="33">
        <v>187.19200000000001</v>
      </c>
      <c r="M788" s="33">
        <v>-176.60400000000001</v>
      </c>
    </row>
    <row r="789" spans="1:13" x14ac:dyDescent="0.25">
      <c r="B789" s="33" t="s">
        <v>297</v>
      </c>
      <c r="C789" s="33" t="s">
        <v>285</v>
      </c>
      <c r="D789" s="33">
        <v>0</v>
      </c>
      <c r="E789" s="33">
        <v>0</v>
      </c>
      <c r="F789" s="33">
        <v>0</v>
      </c>
      <c r="G789" s="33">
        <v>0</v>
      </c>
      <c r="H789" s="33">
        <v>0</v>
      </c>
      <c r="I789" s="33">
        <v>0</v>
      </c>
      <c r="J789" s="33">
        <v>0</v>
      </c>
      <c r="K789" s="33">
        <v>0</v>
      </c>
      <c r="L789" s="33">
        <v>0</v>
      </c>
      <c r="M789" s="33">
        <v>1.04</v>
      </c>
    </row>
    <row r="790" spans="1:13" x14ac:dyDescent="0.25">
      <c r="B790" s="33" t="s">
        <v>303</v>
      </c>
      <c r="C790" s="33" t="s">
        <v>284</v>
      </c>
      <c r="D790" s="33">
        <v>36.558999999999997</v>
      </c>
      <c r="E790" s="33">
        <v>31.414000000000001</v>
      </c>
      <c r="F790" s="33">
        <v>26.427</v>
      </c>
      <c r="G790" s="33">
        <v>31.428000000000001</v>
      </c>
      <c r="H790" s="33">
        <v>29.831</v>
      </c>
      <c r="I790" s="33">
        <v>28.751000000000001</v>
      </c>
      <c r="J790" s="33">
        <v>22.495999999999999</v>
      </c>
      <c r="K790" s="33">
        <v>20.055</v>
      </c>
      <c r="L790" s="33">
        <v>20.055</v>
      </c>
      <c r="M790" s="33">
        <v>20.055</v>
      </c>
    </row>
    <row r="791" spans="1:13" x14ac:dyDescent="0.25">
      <c r="B791" s="33" t="s">
        <v>278</v>
      </c>
      <c r="C791" s="33" t="s">
        <v>276</v>
      </c>
      <c r="D791" s="33">
        <v>1872.797</v>
      </c>
      <c r="E791" s="33">
        <v>1909.1610000000001</v>
      </c>
      <c r="F791" s="33">
        <v>1940.56</v>
      </c>
      <c r="G791" s="33">
        <v>1962.4670000000001</v>
      </c>
      <c r="H791" s="33">
        <v>1900.2929999999999</v>
      </c>
      <c r="I791" s="33">
        <v>1865.3689999999999</v>
      </c>
      <c r="J791" s="33">
        <v>1942.021</v>
      </c>
      <c r="K791" s="33">
        <v>1943.5640000000001</v>
      </c>
      <c r="L791" s="33">
        <v>1887.2</v>
      </c>
      <c r="M791" s="33">
        <v>1503.002</v>
      </c>
    </row>
    <row r="792" spans="1:13" x14ac:dyDescent="0.25">
      <c r="B792" s="33" t="s">
        <v>298</v>
      </c>
      <c r="C792" s="33" t="s">
        <v>286</v>
      </c>
      <c r="D792" s="33">
        <v>0</v>
      </c>
      <c r="E792" s="33">
        <v>0</v>
      </c>
      <c r="F792" s="33">
        <v>2.8719999999999999</v>
      </c>
      <c r="G792" s="33">
        <v>3.0779999999999998</v>
      </c>
      <c r="H792" s="33">
        <v>3.2879999999999998</v>
      </c>
      <c r="I792" s="33">
        <v>7.3540000000000001</v>
      </c>
      <c r="J792" s="33">
        <v>3.294</v>
      </c>
      <c r="K792" s="33">
        <v>199.91200000000001</v>
      </c>
      <c r="L792" s="33">
        <v>0</v>
      </c>
      <c r="M792" s="33">
        <v>0</v>
      </c>
    </row>
    <row r="793" spans="1:13" x14ac:dyDescent="0.25">
      <c r="B793" s="33" t="s">
        <v>299</v>
      </c>
      <c r="C793" s="33" t="s">
        <v>274</v>
      </c>
      <c r="D793" s="33">
        <v>39.380000000000003</v>
      </c>
      <c r="E793" s="33">
        <v>29.082999999999998</v>
      </c>
      <c r="F793" s="33">
        <v>26.166</v>
      </c>
      <c r="G793" s="33">
        <v>30.058</v>
      </c>
      <c r="H793" s="33">
        <v>28.49</v>
      </c>
      <c r="I793" s="33">
        <v>26.956</v>
      </c>
      <c r="J793" s="33">
        <v>21.123999999999999</v>
      </c>
      <c r="K793" s="33">
        <v>18.725999999999999</v>
      </c>
      <c r="L793" s="33">
        <v>20.088000000000001</v>
      </c>
      <c r="M793" s="33">
        <v>16.896000000000001</v>
      </c>
    </row>
    <row r="794" spans="1:13" x14ac:dyDescent="0.25">
      <c r="B794" s="33" t="s">
        <v>304</v>
      </c>
      <c r="C794" s="33" t="s">
        <v>292</v>
      </c>
      <c r="D794" s="33">
        <v>0</v>
      </c>
      <c r="E794" s="33">
        <v>0</v>
      </c>
      <c r="F794" s="33">
        <v>0</v>
      </c>
      <c r="G794" s="33">
        <v>0</v>
      </c>
      <c r="H794" s="33">
        <v>0</v>
      </c>
      <c r="I794" s="33">
        <v>0</v>
      </c>
      <c r="J794" s="33">
        <v>0</v>
      </c>
      <c r="K794" s="33">
        <v>0</v>
      </c>
      <c r="L794" s="33">
        <v>0</v>
      </c>
      <c r="M794" s="33">
        <v>0</v>
      </c>
    </row>
    <row r="795" spans="1:13" x14ac:dyDescent="0.25">
      <c r="B795" s="33" t="s">
        <v>300</v>
      </c>
      <c r="C795" s="33" t="s">
        <v>287</v>
      </c>
      <c r="D795" s="33">
        <v>0.3</v>
      </c>
      <c r="E795" s="33">
        <v>0.3</v>
      </c>
      <c r="F795" s="33">
        <v>0.3</v>
      </c>
      <c r="G795" s="33">
        <v>0.28000000000000003</v>
      </c>
      <c r="H795" s="33">
        <v>0.28000000000000003</v>
      </c>
      <c r="I795" s="33">
        <v>0.28000000000000003</v>
      </c>
      <c r="J795" s="33">
        <v>0.28000000000000003</v>
      </c>
      <c r="K795" s="33">
        <v>0.28000000000000003</v>
      </c>
      <c r="L795" s="33">
        <v>0.28000000000000003</v>
      </c>
      <c r="M795" s="33">
        <v>0.28000000000000003</v>
      </c>
    </row>
    <row r="796" spans="1:13" x14ac:dyDescent="0.25">
      <c r="B796" s="33" t="s">
        <v>269</v>
      </c>
      <c r="C796" s="33" t="s">
        <v>275</v>
      </c>
      <c r="D796" s="33">
        <v>132.46199999999999</v>
      </c>
      <c r="E796" s="33">
        <v>140.465</v>
      </c>
      <c r="F796" s="33">
        <v>167.62200000000001</v>
      </c>
      <c r="G796" s="33">
        <v>181.90600000000001</v>
      </c>
      <c r="H796" s="33">
        <v>183.001</v>
      </c>
      <c r="I796" s="33">
        <v>202.66800000000001</v>
      </c>
      <c r="J796" s="33">
        <v>201.11600000000001</v>
      </c>
      <c r="K796" s="33">
        <v>417.47</v>
      </c>
      <c r="L796" s="33">
        <v>216.995</v>
      </c>
      <c r="M796" s="33">
        <v>199.53200000000001</v>
      </c>
    </row>
    <row r="797" spans="1:13" x14ac:dyDescent="0.25">
      <c r="B797" s="33" t="s">
        <v>279</v>
      </c>
      <c r="C797" s="33" t="s">
        <v>280</v>
      </c>
      <c r="D797" s="33">
        <v>1423.4269999999999</v>
      </c>
      <c r="E797" s="33">
        <v>1423.4269999999999</v>
      </c>
      <c r="F797" s="33">
        <v>1424.4939999999999</v>
      </c>
      <c r="G797" s="33">
        <v>1424.4939999999999</v>
      </c>
      <c r="H797" s="33">
        <v>1424.4939999999999</v>
      </c>
      <c r="I797" s="33">
        <v>1426.2929999999999</v>
      </c>
      <c r="J797" s="33">
        <v>1425.3309999999999</v>
      </c>
      <c r="K797" s="33">
        <v>1425.3309999999999</v>
      </c>
      <c r="L797" s="33">
        <v>1425.3309999999999</v>
      </c>
      <c r="M797" s="33">
        <v>1065.3309999999999</v>
      </c>
    </row>
    <row r="798" spans="1:13" x14ac:dyDescent="0.25">
      <c r="B798" s="33" t="s">
        <v>305</v>
      </c>
      <c r="C798" s="33" t="s">
        <v>273</v>
      </c>
      <c r="D798" s="33">
        <v>88.375</v>
      </c>
      <c r="E798" s="33">
        <v>102.86499999999999</v>
      </c>
      <c r="F798" s="33">
        <v>120.078</v>
      </c>
      <c r="G798" s="33">
        <v>123.67</v>
      </c>
      <c r="H798" s="33">
        <v>137.197</v>
      </c>
      <c r="I798" s="33">
        <v>165.82900000000001</v>
      </c>
      <c r="J798" s="33">
        <v>171.58099999999999</v>
      </c>
      <c r="K798" s="33">
        <v>146.71799999999999</v>
      </c>
      <c r="L798" s="33">
        <v>116.026</v>
      </c>
      <c r="M798" s="33">
        <v>-240.95599999999999</v>
      </c>
    </row>
    <row r="799" spans="1:13" x14ac:dyDescent="0.25">
      <c r="B799" s="33" t="s">
        <v>301</v>
      </c>
      <c r="C799" s="33" t="s">
        <v>302</v>
      </c>
      <c r="D799" s="33">
        <v>0.95899999999999996</v>
      </c>
      <c r="E799" s="33">
        <v>0.44</v>
      </c>
      <c r="F799" s="33">
        <v>1.097</v>
      </c>
      <c r="G799" s="33">
        <v>2.0819999999999999</v>
      </c>
      <c r="H799" s="33">
        <v>0.63800000000000001</v>
      </c>
      <c r="I799" s="33">
        <v>1.6539999999999999</v>
      </c>
      <c r="J799" s="33">
        <v>0.8</v>
      </c>
      <c r="K799" s="33">
        <v>0.69499999999999995</v>
      </c>
      <c r="L799" s="33">
        <v>0.54</v>
      </c>
      <c r="M799" s="33">
        <v>0.312</v>
      </c>
    </row>
    <row r="800" spans="1:13" x14ac:dyDescent="0.25">
      <c r="B800" s="25" t="s">
        <v>277</v>
      </c>
      <c r="C800" s="25" t="s">
        <v>277</v>
      </c>
      <c r="D800" s="25">
        <f>D791-D796+D792+D789-D797</f>
        <v>316.90800000000013</v>
      </c>
      <c r="E800" s="25">
        <f t="shared" ref="E800:M800" si="184">E791-E796+E792+E789-E797</f>
        <v>345.26900000000023</v>
      </c>
      <c r="F800" s="25">
        <f t="shared" si="184"/>
        <v>351.31600000000003</v>
      </c>
      <c r="G800" s="25">
        <f t="shared" si="184"/>
        <v>359.14500000000021</v>
      </c>
      <c r="H800" s="25">
        <f t="shared" si="184"/>
        <v>296.08600000000001</v>
      </c>
      <c r="I800" s="25">
        <f t="shared" si="184"/>
        <v>243.76200000000017</v>
      </c>
      <c r="J800" s="25">
        <f t="shared" si="184"/>
        <v>318.86800000000017</v>
      </c>
      <c r="K800" s="25">
        <f t="shared" si="184"/>
        <v>300.67500000000018</v>
      </c>
      <c r="L800" s="25">
        <f t="shared" si="184"/>
        <v>244.87400000000002</v>
      </c>
      <c r="M800" s="25">
        <f t="shared" si="184"/>
        <v>239.17900000000009</v>
      </c>
    </row>
    <row r="801" spans="1:13" x14ac:dyDescent="0.25">
      <c r="B801" s="25" t="s">
        <v>312</v>
      </c>
      <c r="C801" s="25" t="s">
        <v>312</v>
      </c>
      <c r="D801" s="25">
        <f>IF(C800=0,D800,IF(D800=0,0,AVERAGE(C800:D800)))</f>
        <v>316.90800000000013</v>
      </c>
      <c r="E801" s="25">
        <f t="shared" ref="E801:M801" si="185">IF(D800=0,E800,IF(E800=0,0,AVERAGE(D800:E800)))</f>
        <v>331.08850000000018</v>
      </c>
      <c r="F801" s="25">
        <f t="shared" si="185"/>
        <v>348.29250000000013</v>
      </c>
      <c r="G801" s="25">
        <f t="shared" si="185"/>
        <v>355.23050000000012</v>
      </c>
      <c r="H801" s="25">
        <f t="shared" si="185"/>
        <v>327.61550000000011</v>
      </c>
      <c r="I801" s="25">
        <f t="shared" si="185"/>
        <v>269.92400000000009</v>
      </c>
      <c r="J801" s="25">
        <f t="shared" si="185"/>
        <v>281.31500000000017</v>
      </c>
      <c r="K801" s="25">
        <f t="shared" si="185"/>
        <v>309.77150000000017</v>
      </c>
      <c r="L801" s="25">
        <f t="shared" si="185"/>
        <v>272.7745000000001</v>
      </c>
      <c r="M801" s="25">
        <f t="shared" si="185"/>
        <v>242.02650000000006</v>
      </c>
    </row>
    <row r="802" spans="1:13" x14ac:dyDescent="0.25">
      <c r="B802" s="25" t="s">
        <v>313</v>
      </c>
      <c r="C802" s="25" t="s">
        <v>313</v>
      </c>
      <c r="D802" s="25">
        <f t="shared" ref="D802:M802" si="186">D798+((D793-D799)*(1-D795))</f>
        <v>115.2697</v>
      </c>
      <c r="E802" s="25">
        <f t="shared" si="186"/>
        <v>122.9151</v>
      </c>
      <c r="F802" s="25">
        <f t="shared" si="186"/>
        <v>137.62630000000001</v>
      </c>
      <c r="G802" s="25">
        <f t="shared" si="186"/>
        <v>143.81272000000001</v>
      </c>
      <c r="H802" s="25">
        <f t="shared" si="186"/>
        <v>157.25044</v>
      </c>
      <c r="I802" s="25">
        <f t="shared" si="186"/>
        <v>184.04644000000002</v>
      </c>
      <c r="J802" s="25">
        <f t="shared" si="186"/>
        <v>186.21427999999997</v>
      </c>
      <c r="K802" s="25">
        <f t="shared" si="186"/>
        <v>159.70031999999998</v>
      </c>
      <c r="L802" s="25">
        <f t="shared" si="186"/>
        <v>130.10056</v>
      </c>
      <c r="M802" s="25">
        <f t="shared" si="186"/>
        <v>-229.01551999999998</v>
      </c>
    </row>
    <row r="803" spans="1:13" x14ac:dyDescent="0.25">
      <c r="B803" s="25" t="s">
        <v>307</v>
      </c>
      <c r="C803" s="25" t="s">
        <v>307</v>
      </c>
      <c r="D803" s="25">
        <f>IFERROR(D802/D801,0)</f>
        <v>0.36373237658878904</v>
      </c>
      <c r="E803" s="25">
        <f t="shared" ref="E803:M803" si="187">IFERROR(E802/E801,0)</f>
        <v>0.37124545249986007</v>
      </c>
      <c r="F803" s="25">
        <f t="shared" si="187"/>
        <v>0.39514574675021702</v>
      </c>
      <c r="G803" s="25">
        <f t="shared" si="187"/>
        <v>0.40484339041833389</v>
      </c>
      <c r="H803" s="25">
        <f t="shared" si="187"/>
        <v>0.47998473820683069</v>
      </c>
      <c r="I803" s="25">
        <f t="shared" si="187"/>
        <v>0.68184540833716145</v>
      </c>
      <c r="J803" s="25">
        <f t="shared" si="187"/>
        <v>0.66194223557222287</v>
      </c>
      <c r="K803" s="25">
        <f t="shared" si="187"/>
        <v>0.5155423271669598</v>
      </c>
      <c r="L803" s="25">
        <f t="shared" si="187"/>
        <v>0.4769527943411131</v>
      </c>
      <c r="M803" s="25">
        <f t="shared" si="187"/>
        <v>-0.946241506611879</v>
      </c>
    </row>
    <row r="804" spans="1:13" x14ac:dyDescent="0.25">
      <c r="A804" s="33" t="s">
        <v>358</v>
      </c>
      <c r="B804" s="33" t="s">
        <v>295</v>
      </c>
      <c r="C804" s="33" t="s">
        <v>290</v>
      </c>
      <c r="D804" s="33">
        <v>25.149000000000001</v>
      </c>
      <c r="E804" s="33">
        <v>21.963999999999999</v>
      </c>
      <c r="F804" s="33">
        <v>57.216999999999999</v>
      </c>
      <c r="G804" s="33">
        <v>51.125999999999998</v>
      </c>
      <c r="H804" s="33">
        <v>58.981999999999999</v>
      </c>
      <c r="I804" s="33">
        <v>59.662999999999997</v>
      </c>
      <c r="J804" s="33">
        <v>30.431999999999999</v>
      </c>
      <c r="K804" s="33">
        <v>47.325000000000003</v>
      </c>
      <c r="L804" s="33">
        <v>54.973999999999997</v>
      </c>
      <c r="M804" s="33">
        <v>73.551000000000002</v>
      </c>
    </row>
    <row r="805" spans="1:13" x14ac:dyDescent="0.25">
      <c r="B805" s="33" t="s">
        <v>296</v>
      </c>
      <c r="C805" s="33" t="s">
        <v>289</v>
      </c>
      <c r="D805" s="33">
        <v>42.987000000000002</v>
      </c>
      <c r="E805" s="33">
        <v>48.454999999999998</v>
      </c>
      <c r="F805" s="33">
        <v>64.02</v>
      </c>
      <c r="G805" s="33">
        <v>56.965000000000003</v>
      </c>
      <c r="H805" s="33">
        <v>63.389000000000003</v>
      </c>
      <c r="I805" s="33">
        <v>64.256</v>
      </c>
      <c r="J805" s="33">
        <v>33.177</v>
      </c>
      <c r="K805" s="33">
        <v>50.881</v>
      </c>
      <c r="L805" s="33">
        <v>57.003999999999998</v>
      </c>
      <c r="M805" s="33">
        <v>74.61</v>
      </c>
    </row>
    <row r="806" spans="1:13" x14ac:dyDescent="0.25">
      <c r="B806" s="33" t="s">
        <v>297</v>
      </c>
      <c r="C806" s="33" t="s">
        <v>285</v>
      </c>
      <c r="D806" s="33">
        <v>5.9169999999999998</v>
      </c>
      <c r="E806" s="33">
        <v>0</v>
      </c>
      <c r="F806" s="33">
        <v>0</v>
      </c>
      <c r="G806" s="33">
        <v>0</v>
      </c>
      <c r="H806" s="33">
        <v>0.223</v>
      </c>
      <c r="I806" s="33">
        <v>0.23100000000000001</v>
      </c>
      <c r="J806" s="33">
        <v>3.9E-2</v>
      </c>
      <c r="K806" s="33">
        <v>0</v>
      </c>
      <c r="L806" s="33">
        <v>0</v>
      </c>
      <c r="M806" s="33">
        <v>0</v>
      </c>
    </row>
    <row r="807" spans="1:13" x14ac:dyDescent="0.25">
      <c r="B807" s="33" t="s">
        <v>303</v>
      </c>
      <c r="C807" s="33" t="s">
        <v>284</v>
      </c>
      <c r="D807" s="33">
        <v>0</v>
      </c>
      <c r="E807" s="33">
        <v>0</v>
      </c>
      <c r="F807" s="33">
        <v>0</v>
      </c>
      <c r="G807" s="33">
        <v>0</v>
      </c>
      <c r="H807" s="33">
        <v>0</v>
      </c>
      <c r="I807" s="33">
        <v>0</v>
      </c>
      <c r="J807" s="33">
        <v>0</v>
      </c>
      <c r="K807" s="33">
        <v>3.5819999999999999</v>
      </c>
      <c r="L807" s="33">
        <v>2.0579999999999998</v>
      </c>
      <c r="M807" s="33">
        <v>1.1060000000000001</v>
      </c>
    </row>
    <row r="808" spans="1:13" x14ac:dyDescent="0.25">
      <c r="B808" s="33" t="s">
        <v>278</v>
      </c>
      <c r="C808" s="33" t="s">
        <v>276</v>
      </c>
      <c r="D808" s="33">
        <v>349.38499999999999</v>
      </c>
      <c r="E808" s="33">
        <v>319.41399999999999</v>
      </c>
      <c r="F808" s="33">
        <v>339.89</v>
      </c>
      <c r="G808" s="33">
        <v>372.83</v>
      </c>
      <c r="H808" s="33">
        <v>376.21699999999998</v>
      </c>
      <c r="I808" s="33">
        <v>408.29700000000003</v>
      </c>
      <c r="J808" s="33">
        <v>430.45100000000002</v>
      </c>
      <c r="K808" s="33">
        <v>449.05</v>
      </c>
      <c r="L808" s="33">
        <v>439.06700000000001</v>
      </c>
      <c r="M808" s="33">
        <v>614.61699999999996</v>
      </c>
    </row>
    <row r="809" spans="1:13" x14ac:dyDescent="0.25">
      <c r="B809" s="33" t="s">
        <v>298</v>
      </c>
      <c r="C809" s="33" t="s">
        <v>286</v>
      </c>
      <c r="D809" s="33">
        <v>0</v>
      </c>
      <c r="E809" s="33">
        <v>0</v>
      </c>
      <c r="F809" s="33">
        <v>0</v>
      </c>
      <c r="G809" s="33">
        <v>0</v>
      </c>
      <c r="H809" s="33">
        <v>0</v>
      </c>
      <c r="I809" s="33">
        <v>0</v>
      </c>
      <c r="J809" s="33">
        <v>0</v>
      </c>
      <c r="K809" s="33">
        <v>0</v>
      </c>
      <c r="L809" s="33">
        <v>0</v>
      </c>
      <c r="M809" s="33">
        <v>0</v>
      </c>
    </row>
    <row r="810" spans="1:13" x14ac:dyDescent="0.25">
      <c r="B810" s="33" t="s">
        <v>299</v>
      </c>
      <c r="C810" s="33" t="s">
        <v>274</v>
      </c>
      <c r="D810" s="33">
        <v>17.206</v>
      </c>
      <c r="E810" s="33">
        <v>7.6740000000000004</v>
      </c>
      <c r="F810" s="33">
        <v>4.4429999999999996</v>
      </c>
      <c r="G810" s="33">
        <v>4.274</v>
      </c>
      <c r="H810" s="33">
        <v>3.8679999999999999</v>
      </c>
      <c r="I810" s="33">
        <v>3.9039999999999999</v>
      </c>
      <c r="J810" s="33">
        <v>3.645</v>
      </c>
      <c r="K810" s="33">
        <v>2.665</v>
      </c>
      <c r="L810" s="33">
        <v>1.887</v>
      </c>
      <c r="M810" s="33">
        <v>1.389</v>
      </c>
    </row>
    <row r="811" spans="1:13" x14ac:dyDescent="0.25">
      <c r="B811" s="33" t="s">
        <v>304</v>
      </c>
      <c r="C811" s="33" t="s">
        <v>292</v>
      </c>
      <c r="D811" s="33">
        <v>0</v>
      </c>
      <c r="E811" s="33">
        <v>0</v>
      </c>
      <c r="F811" s="33">
        <v>0</v>
      </c>
      <c r="G811" s="33">
        <v>0</v>
      </c>
      <c r="H811" s="33">
        <v>0</v>
      </c>
      <c r="I811" s="33">
        <v>0</v>
      </c>
      <c r="J811" s="33">
        <v>0</v>
      </c>
      <c r="K811" s="33">
        <v>0</v>
      </c>
      <c r="L811" s="33">
        <v>0</v>
      </c>
      <c r="M811" s="33">
        <v>0</v>
      </c>
    </row>
    <row r="812" spans="1:13" x14ac:dyDescent="0.25">
      <c r="B812" s="33" t="s">
        <v>300</v>
      </c>
      <c r="C812" s="33" t="s">
        <v>287</v>
      </c>
      <c r="D812" s="33">
        <v>0.3</v>
      </c>
      <c r="E812" s="33">
        <v>0.3</v>
      </c>
      <c r="F812" s="33">
        <v>0.28000000000000003</v>
      </c>
      <c r="G812" s="33">
        <v>0.28000000000000003</v>
      </c>
      <c r="H812" s="33">
        <v>0.28000000000000003</v>
      </c>
      <c r="I812" s="33">
        <v>0.28000000000000003</v>
      </c>
      <c r="J812" s="33">
        <v>0.28000000000000003</v>
      </c>
      <c r="K812" s="33">
        <v>0.28000000000000003</v>
      </c>
      <c r="L812" s="33">
        <v>0.28000000000000003</v>
      </c>
      <c r="M812" s="33">
        <v>0.28000000000000003</v>
      </c>
    </row>
    <row r="813" spans="1:13" x14ac:dyDescent="0.25">
      <c r="B813" s="33" t="s">
        <v>269</v>
      </c>
      <c r="C813" s="33" t="s">
        <v>275</v>
      </c>
      <c r="D813" s="33">
        <v>34.442</v>
      </c>
      <c r="E813" s="33">
        <v>26.007000000000001</v>
      </c>
      <c r="F813" s="33">
        <v>38.183</v>
      </c>
      <c r="G813" s="33">
        <v>38.707999999999998</v>
      </c>
      <c r="H813" s="33">
        <v>38.82</v>
      </c>
      <c r="I813" s="33">
        <v>43.457999999999998</v>
      </c>
      <c r="J813" s="33">
        <v>45.7</v>
      </c>
      <c r="K813" s="33">
        <v>59.825000000000003</v>
      </c>
      <c r="L813" s="33">
        <v>67.244</v>
      </c>
      <c r="M813" s="33">
        <v>104.88800000000001</v>
      </c>
    </row>
    <row r="814" spans="1:13" x14ac:dyDescent="0.25">
      <c r="B814" s="33" t="s">
        <v>279</v>
      </c>
      <c r="C814" s="33" t="s">
        <v>280</v>
      </c>
      <c r="D814" s="33">
        <v>75.406000000000006</v>
      </c>
      <c r="E814" s="33">
        <v>75.406000000000006</v>
      </c>
      <c r="F814" s="33">
        <v>75.406000000000006</v>
      </c>
      <c r="G814" s="33">
        <v>75.406000000000006</v>
      </c>
      <c r="H814" s="33">
        <v>75.406000000000006</v>
      </c>
      <c r="I814" s="33">
        <v>75.406000000000006</v>
      </c>
      <c r="J814" s="33">
        <v>75.406000000000006</v>
      </c>
      <c r="K814" s="33">
        <v>121.474</v>
      </c>
      <c r="L814" s="33">
        <v>121.536</v>
      </c>
      <c r="M814" s="33">
        <v>180.73699999999999</v>
      </c>
    </row>
    <row r="815" spans="1:13" x14ac:dyDescent="0.25">
      <c r="B815" s="33" t="s">
        <v>305</v>
      </c>
      <c r="C815" s="33" t="s">
        <v>273</v>
      </c>
      <c r="D815" s="33">
        <v>14.901999999999999</v>
      </c>
      <c r="E815" s="33">
        <v>9.3870000000000005</v>
      </c>
      <c r="F815" s="33">
        <v>39.066000000000003</v>
      </c>
      <c r="G815" s="33">
        <v>34.851999999999997</v>
      </c>
      <c r="H815" s="33">
        <v>44.173999999999999</v>
      </c>
      <c r="I815" s="33">
        <v>42.152000000000001</v>
      </c>
      <c r="J815" s="33">
        <v>20.419</v>
      </c>
      <c r="K815" s="33">
        <v>33.521000000000001</v>
      </c>
      <c r="L815" s="33">
        <v>38.039000000000001</v>
      </c>
      <c r="M815" s="33">
        <v>50.531999999999996</v>
      </c>
    </row>
    <row r="816" spans="1:13" x14ac:dyDescent="0.25">
      <c r="B816" s="33" t="s">
        <v>301</v>
      </c>
      <c r="C816" s="33" t="s">
        <v>302</v>
      </c>
      <c r="D816" s="33">
        <v>0.28599999999999998</v>
      </c>
      <c r="E816" s="33">
        <v>0.25800000000000001</v>
      </c>
      <c r="F816" s="33">
        <v>0.17899999999999999</v>
      </c>
      <c r="G816" s="33">
        <v>0.13100000000000001</v>
      </c>
      <c r="H816" s="33">
        <v>0.05</v>
      </c>
      <c r="I816" s="33">
        <v>0.05</v>
      </c>
      <c r="J816" s="33">
        <v>5.6000000000000001E-2</v>
      </c>
      <c r="K816" s="33">
        <v>2.5999999999999999E-2</v>
      </c>
      <c r="L816" s="33">
        <v>2.8000000000000001E-2</v>
      </c>
      <c r="M816" s="33">
        <v>4.7E-2</v>
      </c>
    </row>
    <row r="817" spans="1:13" x14ac:dyDescent="0.25">
      <c r="B817" s="25" t="s">
        <v>277</v>
      </c>
      <c r="C817" s="25" t="s">
        <v>277</v>
      </c>
      <c r="D817" s="25">
        <f>D808-D813+D809+D806-D814</f>
        <v>245.45399999999995</v>
      </c>
      <c r="E817" s="25">
        <f t="shared" ref="E817:M817" si="188">E808-E813+E809+E806-E814</f>
        <v>218.00099999999998</v>
      </c>
      <c r="F817" s="25">
        <f t="shared" si="188"/>
        <v>226.30099999999999</v>
      </c>
      <c r="G817" s="25">
        <f t="shared" si="188"/>
        <v>258.71599999999995</v>
      </c>
      <c r="H817" s="25">
        <f t="shared" si="188"/>
        <v>262.214</v>
      </c>
      <c r="I817" s="25">
        <f t="shared" si="188"/>
        <v>289.66400000000004</v>
      </c>
      <c r="J817" s="25">
        <f t="shared" si="188"/>
        <v>309.38400000000001</v>
      </c>
      <c r="K817" s="25">
        <f t="shared" si="188"/>
        <v>267.75100000000003</v>
      </c>
      <c r="L817" s="25">
        <f t="shared" si="188"/>
        <v>250.28699999999998</v>
      </c>
      <c r="M817" s="25">
        <f t="shared" si="188"/>
        <v>328.99199999999996</v>
      </c>
    </row>
    <row r="818" spans="1:13" x14ac:dyDescent="0.25">
      <c r="B818" s="25" t="s">
        <v>312</v>
      </c>
      <c r="C818" s="25" t="s">
        <v>312</v>
      </c>
      <c r="D818" s="25">
        <f>IF(C817=0,D817,IF(D817=0,0,AVERAGE(C817:D817)))</f>
        <v>245.45399999999995</v>
      </c>
      <c r="E818" s="25">
        <f t="shared" ref="E818:M818" si="189">IF(D817=0,E817,IF(E817=0,0,AVERAGE(D817:E817)))</f>
        <v>231.72749999999996</v>
      </c>
      <c r="F818" s="25">
        <f t="shared" si="189"/>
        <v>222.15099999999998</v>
      </c>
      <c r="G818" s="25">
        <f t="shared" si="189"/>
        <v>242.50849999999997</v>
      </c>
      <c r="H818" s="25">
        <f t="shared" si="189"/>
        <v>260.46499999999997</v>
      </c>
      <c r="I818" s="25">
        <f t="shared" si="189"/>
        <v>275.93900000000002</v>
      </c>
      <c r="J818" s="25">
        <f t="shared" si="189"/>
        <v>299.524</v>
      </c>
      <c r="K818" s="25">
        <f t="shared" si="189"/>
        <v>288.5675</v>
      </c>
      <c r="L818" s="25">
        <f t="shared" si="189"/>
        <v>259.01900000000001</v>
      </c>
      <c r="M818" s="25">
        <f t="shared" si="189"/>
        <v>289.6395</v>
      </c>
    </row>
    <row r="819" spans="1:13" x14ac:dyDescent="0.25">
      <c r="B819" s="25" t="s">
        <v>313</v>
      </c>
      <c r="C819" s="25" t="s">
        <v>313</v>
      </c>
      <c r="D819" s="25">
        <f t="shared" ref="D819:M819" si="190">D815+((D810-D816)*(1-D812))</f>
        <v>26.745999999999995</v>
      </c>
      <c r="E819" s="25">
        <f t="shared" si="190"/>
        <v>14.578200000000001</v>
      </c>
      <c r="F819" s="25">
        <f t="shared" si="190"/>
        <v>42.13608</v>
      </c>
      <c r="G819" s="25">
        <f t="shared" si="190"/>
        <v>37.834959999999995</v>
      </c>
      <c r="H819" s="25">
        <f t="shared" si="190"/>
        <v>46.922959999999996</v>
      </c>
      <c r="I819" s="25">
        <f t="shared" si="190"/>
        <v>44.926880000000004</v>
      </c>
      <c r="J819" s="25">
        <f t="shared" si="190"/>
        <v>23.003080000000001</v>
      </c>
      <c r="K819" s="25">
        <f t="shared" si="190"/>
        <v>35.421080000000003</v>
      </c>
      <c r="L819" s="25">
        <f t="shared" si="190"/>
        <v>39.377479999999998</v>
      </c>
      <c r="M819" s="25">
        <f t="shared" si="190"/>
        <v>51.498239999999996</v>
      </c>
    </row>
    <row r="820" spans="1:13" x14ac:dyDescent="0.25">
      <c r="B820" s="25" t="s">
        <v>307</v>
      </c>
      <c r="C820" s="25" t="s">
        <v>307</v>
      </c>
      <c r="D820" s="25">
        <f>IFERROR(D819/D818,0)</f>
        <v>0.10896542733057925</v>
      </c>
      <c r="E820" s="25">
        <f t="shared" ref="E820:M820" si="191">IFERROR(E819/E818,0)</f>
        <v>6.2910962229342671E-2</v>
      </c>
      <c r="F820" s="25">
        <f t="shared" si="191"/>
        <v>0.18967315024465342</v>
      </c>
      <c r="G820" s="25">
        <f t="shared" si="191"/>
        <v>0.15601498504176142</v>
      </c>
      <c r="H820" s="25">
        <f t="shared" si="191"/>
        <v>0.18015073042443322</v>
      </c>
      <c r="I820" s="25">
        <f t="shared" si="191"/>
        <v>0.16281453509652496</v>
      </c>
      <c r="J820" s="25">
        <f t="shared" si="191"/>
        <v>7.6798787409356181E-2</v>
      </c>
      <c r="K820" s="25">
        <f t="shared" si="191"/>
        <v>0.12274798790577596</v>
      </c>
      <c r="L820" s="25">
        <f t="shared" si="191"/>
        <v>0.15202544987047281</v>
      </c>
      <c r="M820" s="25">
        <f t="shared" si="191"/>
        <v>0.17780116317007866</v>
      </c>
    </row>
    <row r="821" spans="1:13" x14ac:dyDescent="0.25">
      <c r="A821" s="33" t="s">
        <v>359</v>
      </c>
      <c r="B821" s="33" t="s">
        <v>295</v>
      </c>
      <c r="C821" s="33" t="s">
        <v>290</v>
      </c>
      <c r="D821" s="33">
        <v>13.173999999999999</v>
      </c>
      <c r="E821" s="33">
        <v>16.905000000000001</v>
      </c>
      <c r="F821" s="33">
        <v>29.56</v>
      </c>
      <c r="G821" s="33">
        <v>34.493000000000002</v>
      </c>
      <c r="H821" s="33">
        <v>26.631</v>
      </c>
      <c r="I821" s="33">
        <v>49.045999999999999</v>
      </c>
      <c r="J821" s="33">
        <v>30.956</v>
      </c>
      <c r="K821" s="33">
        <v>28.954000000000001</v>
      </c>
      <c r="L821" s="33">
        <v>31.41</v>
      </c>
      <c r="M821" s="33">
        <v>37.917999999999999</v>
      </c>
    </row>
    <row r="822" spans="1:13" x14ac:dyDescent="0.25">
      <c r="B822" s="33" t="s">
        <v>296</v>
      </c>
      <c r="C822" s="33" t="s">
        <v>289</v>
      </c>
      <c r="D822" s="33">
        <v>17.509</v>
      </c>
      <c r="E822" s="33">
        <v>21.210999999999999</v>
      </c>
      <c r="F822" s="33">
        <v>31.474</v>
      </c>
      <c r="G822" s="33">
        <v>34.847000000000001</v>
      </c>
      <c r="H822" s="33">
        <v>26.850999999999999</v>
      </c>
      <c r="I822" s="33">
        <v>49.542999999999999</v>
      </c>
      <c r="J822" s="33">
        <v>30.492999999999999</v>
      </c>
      <c r="K822" s="33">
        <v>30.756</v>
      </c>
      <c r="L822" s="33">
        <v>30.268000000000001</v>
      </c>
      <c r="M822" s="33">
        <v>38.604999999999997</v>
      </c>
    </row>
    <row r="823" spans="1:13" x14ac:dyDescent="0.25">
      <c r="B823" s="33" t="s">
        <v>297</v>
      </c>
      <c r="C823" s="33" t="s">
        <v>285</v>
      </c>
      <c r="D823" s="33">
        <v>0</v>
      </c>
      <c r="E823" s="33">
        <v>0</v>
      </c>
      <c r="F823" s="33">
        <v>0</v>
      </c>
      <c r="G823" s="33">
        <v>0</v>
      </c>
      <c r="H823" s="33">
        <v>0</v>
      </c>
      <c r="I823" s="33">
        <v>0</v>
      </c>
      <c r="J823" s="33">
        <v>0</v>
      </c>
      <c r="K823" s="33">
        <v>0</v>
      </c>
      <c r="L823" s="33">
        <v>0</v>
      </c>
      <c r="M823" s="33">
        <v>0</v>
      </c>
    </row>
    <row r="824" spans="1:13" x14ac:dyDescent="0.25">
      <c r="B824" s="33" t="s">
        <v>303</v>
      </c>
      <c r="C824" s="33" t="s">
        <v>284</v>
      </c>
      <c r="D824" s="33">
        <v>5.8730000000000002</v>
      </c>
      <c r="E824" s="33">
        <v>4.7850000000000001</v>
      </c>
      <c r="F824" s="33">
        <v>2.6669999999999998</v>
      </c>
      <c r="G824" s="33">
        <v>2.101</v>
      </c>
      <c r="H824" s="33">
        <v>1.1439999999999999</v>
      </c>
      <c r="I824" s="33">
        <v>0.73299999999999998</v>
      </c>
      <c r="J824" s="33">
        <v>0.16300000000000001</v>
      </c>
      <c r="K824" s="33">
        <v>0.41099999999999998</v>
      </c>
      <c r="L824" s="33">
        <v>1.4139999999999999</v>
      </c>
      <c r="M824" s="33">
        <v>1.863</v>
      </c>
    </row>
    <row r="825" spans="1:13" x14ac:dyDescent="0.25">
      <c r="B825" s="33" t="s">
        <v>278</v>
      </c>
      <c r="C825" s="33" t="s">
        <v>276</v>
      </c>
      <c r="D825" s="33">
        <v>178.11199999999999</v>
      </c>
      <c r="E825" s="33">
        <v>172.77799999999999</v>
      </c>
      <c r="F825" s="33">
        <v>173.93100000000001</v>
      </c>
      <c r="G825" s="33">
        <v>174.762</v>
      </c>
      <c r="H825" s="33">
        <v>184.13200000000001</v>
      </c>
      <c r="I825" s="33">
        <v>185.624</v>
      </c>
      <c r="J825" s="33">
        <v>211.631</v>
      </c>
      <c r="K825" s="33">
        <v>228.00399999999999</v>
      </c>
      <c r="L825" s="33">
        <v>237.93199999999999</v>
      </c>
      <c r="M825" s="33">
        <v>252.02500000000001</v>
      </c>
    </row>
    <row r="826" spans="1:13" x14ac:dyDescent="0.25">
      <c r="B826" s="33" t="s">
        <v>298</v>
      </c>
      <c r="C826" s="33" t="s">
        <v>286</v>
      </c>
      <c r="D826" s="33">
        <v>0.246</v>
      </c>
      <c r="E826" s="33">
        <v>0.115</v>
      </c>
      <c r="F826" s="33">
        <v>9.4E-2</v>
      </c>
      <c r="G826" s="33">
        <v>0.10199999999999999</v>
      </c>
      <c r="H826" s="33">
        <v>7.8E-2</v>
      </c>
      <c r="I826" s="33">
        <v>1.4999999999999999E-2</v>
      </c>
      <c r="J826" s="33">
        <v>0</v>
      </c>
      <c r="K826" s="33">
        <v>0</v>
      </c>
      <c r="L826" s="33">
        <v>0</v>
      </c>
      <c r="M826" s="33">
        <v>0</v>
      </c>
    </row>
    <row r="827" spans="1:13" x14ac:dyDescent="0.25">
      <c r="B827" s="33" t="s">
        <v>299</v>
      </c>
      <c r="C827" s="33" t="s">
        <v>274</v>
      </c>
      <c r="D827" s="33">
        <v>5.5229999999999997</v>
      </c>
      <c r="E827" s="33">
        <v>3.738</v>
      </c>
      <c r="F827" s="33">
        <v>1.974</v>
      </c>
      <c r="G827" s="33">
        <v>1.58</v>
      </c>
      <c r="H827" s="33">
        <v>0.58399999999999996</v>
      </c>
      <c r="I827" s="33">
        <v>0.26</v>
      </c>
      <c r="J827" s="33">
        <v>0.04</v>
      </c>
      <c r="K827" s="33">
        <v>0.17399999999999999</v>
      </c>
      <c r="L827" s="33">
        <v>1.123</v>
      </c>
      <c r="M827" s="33">
        <v>1.4550000000000001</v>
      </c>
    </row>
    <row r="828" spans="1:13" x14ac:dyDescent="0.25">
      <c r="B828" s="33" t="s">
        <v>304</v>
      </c>
      <c r="C828" s="33" t="s">
        <v>292</v>
      </c>
      <c r="D828" s="33">
        <v>0</v>
      </c>
      <c r="E828" s="33">
        <v>0</v>
      </c>
      <c r="F828" s="33">
        <v>0</v>
      </c>
      <c r="G828" s="33">
        <v>0</v>
      </c>
      <c r="H828" s="33">
        <v>0</v>
      </c>
      <c r="I828" s="33">
        <v>0</v>
      </c>
      <c r="J828" s="33">
        <v>0</v>
      </c>
      <c r="K828" s="33">
        <v>0</v>
      </c>
      <c r="L828" s="33">
        <v>0</v>
      </c>
      <c r="M828" s="33">
        <v>0</v>
      </c>
    </row>
    <row r="829" spans="1:13" x14ac:dyDescent="0.25">
      <c r="B829" s="33" t="s">
        <v>300</v>
      </c>
      <c r="C829" s="33" t="s">
        <v>287</v>
      </c>
      <c r="D829" s="33">
        <v>0.3</v>
      </c>
      <c r="E829" s="33">
        <v>0.3</v>
      </c>
      <c r="F829" s="33">
        <v>0.28000000000000003</v>
      </c>
      <c r="G829" s="33">
        <v>0.28000000000000003</v>
      </c>
      <c r="H829" s="33">
        <v>0.28000000000000003</v>
      </c>
      <c r="I829" s="33">
        <v>0.28000000000000003</v>
      </c>
      <c r="J829" s="33">
        <v>0.28000000000000003</v>
      </c>
      <c r="K829" s="33">
        <v>0.28000000000000003</v>
      </c>
      <c r="L829" s="33">
        <v>0.28000000000000003</v>
      </c>
      <c r="M829" s="33">
        <v>0.28000000000000003</v>
      </c>
    </row>
    <row r="830" spans="1:13" x14ac:dyDescent="0.25">
      <c r="B830" s="33" t="s">
        <v>269</v>
      </c>
      <c r="C830" s="33" t="s">
        <v>275</v>
      </c>
      <c r="D830" s="33">
        <v>31.074000000000002</v>
      </c>
      <c r="E830" s="33">
        <v>32.01</v>
      </c>
      <c r="F830" s="33">
        <v>39.008000000000003</v>
      </c>
      <c r="G830" s="33">
        <v>39.871000000000002</v>
      </c>
      <c r="H830" s="33">
        <v>42.674999999999997</v>
      </c>
      <c r="I830" s="33">
        <v>35.332999999999998</v>
      </c>
      <c r="J830" s="33">
        <v>36.89</v>
      </c>
      <c r="K830" s="33">
        <v>32.631999999999998</v>
      </c>
      <c r="L830" s="33">
        <v>33.421999999999997</v>
      </c>
      <c r="M830" s="33">
        <v>35.668999999999997</v>
      </c>
    </row>
    <row r="831" spans="1:13" x14ac:dyDescent="0.25">
      <c r="B831" s="33" t="s">
        <v>279</v>
      </c>
      <c r="C831" s="33" t="s">
        <v>280</v>
      </c>
      <c r="D831" s="33">
        <v>49.335999999999999</v>
      </c>
      <c r="E831" s="33">
        <v>46.030999999999999</v>
      </c>
      <c r="F831" s="33">
        <v>45.542999999999999</v>
      </c>
      <c r="G831" s="33">
        <v>44.557000000000002</v>
      </c>
      <c r="H831" s="33">
        <v>44.54</v>
      </c>
      <c r="I831" s="33">
        <v>45.006</v>
      </c>
      <c r="J831" s="33">
        <v>47.276000000000003</v>
      </c>
      <c r="K831" s="33">
        <v>44.234999999999999</v>
      </c>
      <c r="L831" s="33">
        <v>44.173999999999999</v>
      </c>
      <c r="M831" s="33">
        <v>45.966000000000001</v>
      </c>
    </row>
    <row r="832" spans="1:13" x14ac:dyDescent="0.25">
      <c r="B832" s="33" t="s">
        <v>305</v>
      </c>
      <c r="C832" s="33" t="s">
        <v>273</v>
      </c>
      <c r="D832" s="33">
        <v>9.1750000000000007</v>
      </c>
      <c r="E832" s="33">
        <v>11.958</v>
      </c>
      <c r="F832" s="33">
        <v>20.2</v>
      </c>
      <c r="G832" s="33">
        <v>24.664999999999999</v>
      </c>
      <c r="H832" s="33">
        <v>19.036000000000001</v>
      </c>
      <c r="I832" s="33">
        <v>41.094000000000001</v>
      </c>
      <c r="J832" s="33">
        <v>21.933</v>
      </c>
      <c r="K832" s="33">
        <v>20.524999999999999</v>
      </c>
      <c r="L832" s="33">
        <v>22.11</v>
      </c>
      <c r="M832" s="33">
        <v>27.277000000000001</v>
      </c>
    </row>
    <row r="833" spans="1:13" x14ac:dyDescent="0.25">
      <c r="B833" s="33" t="s">
        <v>301</v>
      </c>
      <c r="C833" s="33" t="s">
        <v>302</v>
      </c>
      <c r="D833" s="33">
        <v>1.014</v>
      </c>
      <c r="E833" s="33">
        <v>0.47899999999999998</v>
      </c>
      <c r="F833" s="33">
        <v>0.48799999999999999</v>
      </c>
      <c r="G833" s="33">
        <v>8.4000000000000005E-2</v>
      </c>
      <c r="H833" s="33">
        <v>5.2999999999999999E-2</v>
      </c>
      <c r="I833" s="33">
        <v>0.14299999999999999</v>
      </c>
      <c r="J833" s="33">
        <v>6.8000000000000005E-2</v>
      </c>
      <c r="K833" s="33">
        <v>2.9000000000000001E-2</v>
      </c>
      <c r="L833" s="33">
        <v>7.3999999999999996E-2</v>
      </c>
      <c r="M833" s="33">
        <v>5.2999999999999999E-2</v>
      </c>
    </row>
    <row r="834" spans="1:13" x14ac:dyDescent="0.25">
      <c r="B834" s="25" t="s">
        <v>277</v>
      </c>
      <c r="C834" s="25" t="s">
        <v>277</v>
      </c>
      <c r="D834" s="25">
        <f>D825-D830+D826+D823-D831</f>
        <v>97.947999999999993</v>
      </c>
      <c r="E834" s="25">
        <f t="shared" ref="E834:M834" si="192">E825-E830+E826+E823-E831</f>
        <v>94.852000000000004</v>
      </c>
      <c r="F834" s="25">
        <f t="shared" si="192"/>
        <v>89.47399999999999</v>
      </c>
      <c r="G834" s="25">
        <f t="shared" si="192"/>
        <v>90.435999999999993</v>
      </c>
      <c r="H834" s="25">
        <f t="shared" si="192"/>
        <v>96.995000000000005</v>
      </c>
      <c r="I834" s="25">
        <f t="shared" si="192"/>
        <v>105.29999999999998</v>
      </c>
      <c r="J834" s="25">
        <f t="shared" si="192"/>
        <v>127.46499999999997</v>
      </c>
      <c r="K834" s="25">
        <f t="shared" si="192"/>
        <v>151.137</v>
      </c>
      <c r="L834" s="25">
        <f t="shared" si="192"/>
        <v>160.33599999999998</v>
      </c>
      <c r="M834" s="25">
        <f t="shared" si="192"/>
        <v>170.39</v>
      </c>
    </row>
    <row r="835" spans="1:13" x14ac:dyDescent="0.25">
      <c r="B835" s="25" t="s">
        <v>312</v>
      </c>
      <c r="C835" s="25" t="s">
        <v>312</v>
      </c>
      <c r="D835" s="25">
        <f>IF(C834=0,D834,IF(D834=0,0,AVERAGE(C834:D834)))</f>
        <v>97.947999999999993</v>
      </c>
      <c r="E835" s="25">
        <f t="shared" ref="E835:M835" si="193">IF(D834=0,E834,IF(E834=0,0,AVERAGE(D834:E834)))</f>
        <v>96.4</v>
      </c>
      <c r="F835" s="25">
        <f t="shared" si="193"/>
        <v>92.162999999999997</v>
      </c>
      <c r="G835" s="25">
        <f t="shared" si="193"/>
        <v>89.954999999999984</v>
      </c>
      <c r="H835" s="25">
        <f t="shared" si="193"/>
        <v>93.715499999999992</v>
      </c>
      <c r="I835" s="25">
        <f t="shared" si="193"/>
        <v>101.14749999999999</v>
      </c>
      <c r="J835" s="25">
        <f t="shared" si="193"/>
        <v>116.38249999999998</v>
      </c>
      <c r="K835" s="25">
        <f t="shared" si="193"/>
        <v>139.30099999999999</v>
      </c>
      <c r="L835" s="25">
        <f t="shared" si="193"/>
        <v>155.73649999999998</v>
      </c>
      <c r="M835" s="25">
        <f t="shared" si="193"/>
        <v>165.363</v>
      </c>
    </row>
    <row r="836" spans="1:13" x14ac:dyDescent="0.25">
      <c r="B836" s="25" t="s">
        <v>313</v>
      </c>
      <c r="C836" s="25" t="s">
        <v>313</v>
      </c>
      <c r="D836" s="25">
        <f t="shared" ref="D836:M836" si="194">D832+((D827-D833)*(1-D829))</f>
        <v>12.331300000000001</v>
      </c>
      <c r="E836" s="25">
        <f t="shared" si="194"/>
        <v>14.2393</v>
      </c>
      <c r="F836" s="25">
        <f t="shared" si="194"/>
        <v>21.269919999999999</v>
      </c>
      <c r="G836" s="25">
        <f t="shared" si="194"/>
        <v>25.74212</v>
      </c>
      <c r="H836" s="25">
        <f t="shared" si="194"/>
        <v>19.418320000000001</v>
      </c>
      <c r="I836" s="25">
        <f t="shared" si="194"/>
        <v>41.178240000000002</v>
      </c>
      <c r="J836" s="25">
        <f t="shared" si="194"/>
        <v>21.912839999999999</v>
      </c>
      <c r="K836" s="25">
        <f t="shared" si="194"/>
        <v>20.629399999999997</v>
      </c>
      <c r="L836" s="25">
        <f t="shared" si="194"/>
        <v>22.865279999999998</v>
      </c>
      <c r="M836" s="25">
        <f t="shared" si="194"/>
        <v>28.286440000000002</v>
      </c>
    </row>
    <row r="837" spans="1:13" x14ac:dyDescent="0.25">
      <c r="B837" s="25" t="s">
        <v>307</v>
      </c>
      <c r="C837" s="25" t="s">
        <v>307</v>
      </c>
      <c r="D837" s="25">
        <f>IFERROR(D836/D835,0)</f>
        <v>0.12589639400498226</v>
      </c>
      <c r="E837" s="25">
        <f t="shared" ref="E837:M837" si="195">IFERROR(E836/E835,0)</f>
        <v>0.14771058091286307</v>
      </c>
      <c r="F837" s="25">
        <f t="shared" si="195"/>
        <v>0.23078589021624729</v>
      </c>
      <c r="G837" s="25">
        <f t="shared" si="195"/>
        <v>0.28616663887499311</v>
      </c>
      <c r="H837" s="25">
        <f t="shared" si="195"/>
        <v>0.20720499810596971</v>
      </c>
      <c r="I837" s="25">
        <f t="shared" si="195"/>
        <v>0.40711080352949902</v>
      </c>
      <c r="J837" s="25">
        <f t="shared" si="195"/>
        <v>0.18828294631924905</v>
      </c>
      <c r="K837" s="25">
        <f t="shared" si="195"/>
        <v>0.14809226064421646</v>
      </c>
      <c r="L837" s="25">
        <f t="shared" si="195"/>
        <v>0.14682030224128578</v>
      </c>
      <c r="M837" s="25">
        <f t="shared" si="195"/>
        <v>0.17105664507779855</v>
      </c>
    </row>
    <row r="838" spans="1:13" x14ac:dyDescent="0.25">
      <c r="A838" s="33" t="s">
        <v>360</v>
      </c>
      <c r="B838" s="33" t="s">
        <v>295</v>
      </c>
      <c r="C838" s="33" t="s">
        <v>290</v>
      </c>
      <c r="D838" s="33">
        <v>43.423999999999999</v>
      </c>
      <c r="E838" s="33">
        <v>14.590999999999999</v>
      </c>
      <c r="F838" s="33">
        <v>20.637</v>
      </c>
      <c r="G838" s="33">
        <v>14.555</v>
      </c>
      <c r="H838" s="33">
        <v>17.38</v>
      </c>
      <c r="I838" s="33">
        <v>19.913</v>
      </c>
      <c r="J838" s="33">
        <v>29.948</v>
      </c>
      <c r="K838" s="33">
        <v>13.679</v>
      </c>
      <c r="L838" s="33">
        <v>20.896000000000001</v>
      </c>
      <c r="M838" s="33">
        <v>19.689</v>
      </c>
    </row>
    <row r="839" spans="1:13" x14ac:dyDescent="0.25">
      <c r="B839" s="33" t="s">
        <v>296</v>
      </c>
      <c r="C839" s="33" t="s">
        <v>289</v>
      </c>
      <c r="D839" s="33">
        <v>14.654</v>
      </c>
      <c r="E839" s="33">
        <v>16.199000000000002</v>
      </c>
      <c r="F839" s="33">
        <v>19.908000000000001</v>
      </c>
      <c r="G839" s="33">
        <v>15.295999999999999</v>
      </c>
      <c r="H839" s="33">
        <v>16.722999999999999</v>
      </c>
      <c r="I839" s="33">
        <v>19.152999999999999</v>
      </c>
      <c r="J839" s="33">
        <v>17.588999999999999</v>
      </c>
      <c r="K839" s="33">
        <v>14.581</v>
      </c>
      <c r="L839" s="33">
        <v>21.960999999999999</v>
      </c>
      <c r="M839" s="33">
        <v>20.858000000000001</v>
      </c>
    </row>
    <row r="840" spans="1:13" x14ac:dyDescent="0.25">
      <c r="B840" s="33" t="s">
        <v>297</v>
      </c>
      <c r="C840" s="33" t="s">
        <v>285</v>
      </c>
      <c r="D840" s="33">
        <v>18.917999999999999</v>
      </c>
      <c r="E840" s="33">
        <v>7.0359999999999996</v>
      </c>
      <c r="F840" s="33">
        <v>0</v>
      </c>
      <c r="G840" s="33">
        <v>8.9689999999999994</v>
      </c>
      <c r="H840" s="33">
        <v>0</v>
      </c>
      <c r="I840" s="33">
        <v>0</v>
      </c>
      <c r="J840" s="33">
        <v>0</v>
      </c>
      <c r="K840" s="33">
        <v>0</v>
      </c>
      <c r="L840" s="33">
        <v>0</v>
      </c>
      <c r="M840" s="33">
        <v>0</v>
      </c>
    </row>
    <row r="841" spans="1:13" x14ac:dyDescent="0.25">
      <c r="B841" s="33" t="s">
        <v>303</v>
      </c>
      <c r="C841" s="33" t="s">
        <v>284</v>
      </c>
      <c r="D841" s="33">
        <v>0</v>
      </c>
      <c r="E841" s="33">
        <v>0</v>
      </c>
      <c r="F841" s="33">
        <v>0.40300000000000002</v>
      </c>
      <c r="G841" s="33">
        <v>2.0190000000000001</v>
      </c>
      <c r="H841" s="33">
        <v>2.0190000000000001</v>
      </c>
      <c r="I841" s="33">
        <v>2.0190000000000001</v>
      </c>
      <c r="J841" s="33">
        <v>2.0190000000000001</v>
      </c>
      <c r="K841" s="33">
        <v>2.0190000000000001</v>
      </c>
      <c r="L841" s="33">
        <v>2.0190000000000001</v>
      </c>
      <c r="M841" s="33">
        <v>2.0190000000000001</v>
      </c>
    </row>
    <row r="842" spans="1:13" x14ac:dyDescent="0.25">
      <c r="B842" s="33" t="s">
        <v>278</v>
      </c>
      <c r="C842" s="33" t="s">
        <v>276</v>
      </c>
      <c r="D842" s="33">
        <v>129.41300000000001</v>
      </c>
      <c r="E842" s="33">
        <v>120.833</v>
      </c>
      <c r="F842" s="33">
        <v>122.08199999999999</v>
      </c>
      <c r="G842" s="33">
        <v>100.95699999999999</v>
      </c>
      <c r="H842" s="33">
        <v>102.96</v>
      </c>
      <c r="I842" s="33">
        <v>105.851</v>
      </c>
      <c r="J842" s="33">
        <v>193.74700000000001</v>
      </c>
      <c r="K842" s="33">
        <v>193.964</v>
      </c>
      <c r="L842" s="33">
        <v>179.78899999999999</v>
      </c>
      <c r="M842" s="33">
        <v>180.79400000000001</v>
      </c>
    </row>
    <row r="843" spans="1:13" x14ac:dyDescent="0.25">
      <c r="B843" s="33" t="s">
        <v>298</v>
      </c>
      <c r="C843" s="33" t="s">
        <v>286</v>
      </c>
      <c r="D843" s="33">
        <v>0</v>
      </c>
      <c r="E843" s="33">
        <v>0</v>
      </c>
      <c r="F843" s="33">
        <v>0</v>
      </c>
      <c r="G843" s="33">
        <v>0</v>
      </c>
      <c r="H843" s="33">
        <v>0</v>
      </c>
      <c r="I843" s="33">
        <v>0</v>
      </c>
      <c r="J843" s="33">
        <v>0</v>
      </c>
      <c r="K843" s="33">
        <v>0</v>
      </c>
      <c r="L843" s="33">
        <v>0</v>
      </c>
      <c r="M843" s="33">
        <v>0</v>
      </c>
    </row>
    <row r="844" spans="1:13" x14ac:dyDescent="0.25">
      <c r="B844" s="33" t="s">
        <v>299</v>
      </c>
      <c r="C844" s="33" t="s">
        <v>274</v>
      </c>
      <c r="D844" s="33">
        <v>0.63400000000000001</v>
      </c>
      <c r="E844" s="33">
        <v>0.47799999999999998</v>
      </c>
      <c r="F844" s="33">
        <v>0.31</v>
      </c>
      <c r="G844" s="33">
        <v>0.40300000000000002</v>
      </c>
      <c r="H844" s="33">
        <v>0.39600000000000002</v>
      </c>
      <c r="I844" s="33">
        <v>0.40699999999999997</v>
      </c>
      <c r="J844" s="33">
        <v>1.1970000000000001</v>
      </c>
      <c r="K844" s="33">
        <v>1.2330000000000001</v>
      </c>
      <c r="L844" s="33">
        <v>1.3029999999999999</v>
      </c>
      <c r="M844" s="33">
        <v>0.83099999999999996</v>
      </c>
    </row>
    <row r="845" spans="1:13" x14ac:dyDescent="0.25">
      <c r="B845" s="33" t="s">
        <v>304</v>
      </c>
      <c r="C845" s="33" t="s">
        <v>292</v>
      </c>
      <c r="D845" s="33">
        <v>0</v>
      </c>
      <c r="E845" s="33">
        <v>0</v>
      </c>
      <c r="F845" s="33">
        <v>0</v>
      </c>
      <c r="G845" s="33">
        <v>0</v>
      </c>
      <c r="H845" s="33">
        <v>0</v>
      </c>
      <c r="I845" s="33">
        <v>0</v>
      </c>
      <c r="J845" s="33">
        <v>0</v>
      </c>
      <c r="K845" s="33">
        <v>0</v>
      </c>
      <c r="L845" s="33">
        <v>0</v>
      </c>
      <c r="M845" s="33">
        <v>0</v>
      </c>
    </row>
    <row r="846" spans="1:13" x14ac:dyDescent="0.25">
      <c r="B846" s="33" t="s">
        <v>300</v>
      </c>
      <c r="C846" s="33" t="s">
        <v>287</v>
      </c>
      <c r="D846" s="33">
        <v>0.3</v>
      </c>
      <c r="E846" s="33">
        <v>0.3</v>
      </c>
      <c r="F846" s="33">
        <v>0.28000000000000003</v>
      </c>
      <c r="G846" s="33">
        <v>0.28000000000000003</v>
      </c>
      <c r="H846" s="33">
        <v>0.28000000000000003</v>
      </c>
      <c r="I846" s="33">
        <v>0.28000000000000003</v>
      </c>
      <c r="J846" s="33">
        <v>0.28000000000000003</v>
      </c>
      <c r="K846" s="33">
        <v>0.28000000000000003</v>
      </c>
      <c r="L846" s="33">
        <v>0.28000000000000003</v>
      </c>
      <c r="M846" s="33">
        <v>0.28000000000000003</v>
      </c>
    </row>
    <row r="847" spans="1:13" x14ac:dyDescent="0.25">
      <c r="B847" s="33" t="s">
        <v>269</v>
      </c>
      <c r="C847" s="33" t="s">
        <v>275</v>
      </c>
      <c r="D847" s="33">
        <v>33.081000000000003</v>
      </c>
      <c r="E847" s="33">
        <v>28.556000000000001</v>
      </c>
      <c r="F847" s="33">
        <v>30.873999999999999</v>
      </c>
      <c r="G847" s="33">
        <v>46.540999999999997</v>
      </c>
      <c r="H847" s="33">
        <v>50.418999999999997</v>
      </c>
      <c r="I847" s="33">
        <v>52.098999999999997</v>
      </c>
      <c r="J847" s="33">
        <v>83.369</v>
      </c>
      <c r="K847" s="33">
        <v>90.873000000000005</v>
      </c>
      <c r="L847" s="33">
        <v>86.945999999999998</v>
      </c>
      <c r="M847" s="33">
        <v>74.480999999999995</v>
      </c>
    </row>
    <row r="848" spans="1:13" x14ac:dyDescent="0.25">
      <c r="B848" s="33" t="s">
        <v>279</v>
      </c>
      <c r="C848" s="33" t="s">
        <v>280</v>
      </c>
      <c r="D848" s="33">
        <v>13.878</v>
      </c>
      <c r="E848" s="33">
        <v>13.249000000000001</v>
      </c>
      <c r="F848" s="33">
        <v>13.649000000000001</v>
      </c>
      <c r="G848" s="33">
        <v>13.628</v>
      </c>
      <c r="H848" s="33">
        <v>13.233000000000001</v>
      </c>
      <c r="I848" s="33">
        <v>13.233000000000001</v>
      </c>
      <c r="J848" s="33">
        <v>35.764000000000003</v>
      </c>
      <c r="K848" s="33">
        <v>35.764000000000003</v>
      </c>
      <c r="L848" s="33">
        <v>33.929000000000002</v>
      </c>
      <c r="M848" s="33">
        <v>30.222000000000001</v>
      </c>
    </row>
    <row r="849" spans="2:13" x14ac:dyDescent="0.25">
      <c r="B849" s="33" t="s">
        <v>305</v>
      </c>
      <c r="C849" s="33" t="s">
        <v>273</v>
      </c>
      <c r="D849" s="33">
        <v>38.710999999999999</v>
      </c>
      <c r="E849" s="33">
        <v>9.3019999999999996</v>
      </c>
      <c r="F849" s="33">
        <v>14.525</v>
      </c>
      <c r="G849" s="33">
        <v>9.859</v>
      </c>
      <c r="H849" s="33">
        <v>12.086</v>
      </c>
      <c r="I849" s="33">
        <v>13.111000000000001</v>
      </c>
      <c r="J849" s="33">
        <v>23.872</v>
      </c>
      <c r="K849" s="33">
        <v>9.1820000000000004</v>
      </c>
      <c r="L849" s="33">
        <v>14.837</v>
      </c>
      <c r="M849" s="33">
        <v>11.62</v>
      </c>
    </row>
    <row r="850" spans="2:13" x14ac:dyDescent="0.25">
      <c r="B850" s="33" t="s">
        <v>301</v>
      </c>
      <c r="C850" s="33" t="s">
        <v>302</v>
      </c>
      <c r="D850" s="33">
        <v>0.81899999999999995</v>
      </c>
      <c r="E850" s="33">
        <v>0.64200000000000002</v>
      </c>
      <c r="F850" s="33">
        <v>0.56000000000000005</v>
      </c>
      <c r="G850" s="33">
        <v>0.68799999999999994</v>
      </c>
      <c r="H850" s="33">
        <v>0.53900000000000003</v>
      </c>
      <c r="I850" s="33">
        <v>0.61499999999999999</v>
      </c>
      <c r="J850" s="33">
        <v>1.218</v>
      </c>
      <c r="K850" s="33">
        <v>0.94299999999999995</v>
      </c>
      <c r="L850" s="33">
        <v>0.88</v>
      </c>
      <c r="M850" s="33">
        <v>0</v>
      </c>
    </row>
    <row r="851" spans="2:13" x14ac:dyDescent="0.25">
      <c r="B851" s="25" t="s">
        <v>277</v>
      </c>
      <c r="C851" s="25" t="s">
        <v>277</v>
      </c>
      <c r="D851" s="25">
        <f>D842-D847+D843+D840-D848</f>
        <v>101.372</v>
      </c>
      <c r="E851" s="25">
        <f t="shared" ref="E851:M851" si="196">E842-E847+E843+E840-E848</f>
        <v>86.064000000000007</v>
      </c>
      <c r="F851" s="25">
        <f t="shared" si="196"/>
        <v>77.558999999999997</v>
      </c>
      <c r="G851" s="25">
        <f t="shared" si="196"/>
        <v>49.756999999999998</v>
      </c>
      <c r="H851" s="25">
        <f t="shared" si="196"/>
        <v>39.307999999999993</v>
      </c>
      <c r="I851" s="25">
        <f t="shared" si="196"/>
        <v>40.519000000000005</v>
      </c>
      <c r="J851" s="25">
        <f t="shared" si="196"/>
        <v>74.614000000000004</v>
      </c>
      <c r="K851" s="25">
        <f t="shared" si="196"/>
        <v>67.326999999999998</v>
      </c>
      <c r="L851" s="25">
        <f t="shared" si="196"/>
        <v>58.913999999999987</v>
      </c>
      <c r="M851" s="25">
        <f t="shared" si="196"/>
        <v>76.091000000000008</v>
      </c>
    </row>
    <row r="852" spans="2:13" x14ac:dyDescent="0.25">
      <c r="B852" s="25" t="s">
        <v>312</v>
      </c>
      <c r="C852" s="25" t="s">
        <v>312</v>
      </c>
      <c r="D852" s="25">
        <f>IF(C851=0,D851,IF(D851=0,0,AVERAGE(C851:D851)))</f>
        <v>101.372</v>
      </c>
      <c r="E852" s="25">
        <f t="shared" ref="E852:M852" si="197">IF(D851=0,E851,IF(E851=0,0,AVERAGE(D851:E851)))</f>
        <v>93.718000000000004</v>
      </c>
      <c r="F852" s="25">
        <f t="shared" si="197"/>
        <v>81.811499999999995</v>
      </c>
      <c r="G852" s="25">
        <f t="shared" si="197"/>
        <v>63.658000000000001</v>
      </c>
      <c r="H852" s="25">
        <f t="shared" si="197"/>
        <v>44.532499999999999</v>
      </c>
      <c r="I852" s="25">
        <f t="shared" si="197"/>
        <v>39.913499999999999</v>
      </c>
      <c r="J852" s="25">
        <f t="shared" si="197"/>
        <v>57.566500000000005</v>
      </c>
      <c r="K852" s="25">
        <f t="shared" si="197"/>
        <v>70.970500000000001</v>
      </c>
      <c r="L852" s="25">
        <f t="shared" si="197"/>
        <v>63.120499999999993</v>
      </c>
      <c r="M852" s="25">
        <f t="shared" si="197"/>
        <v>67.502499999999998</v>
      </c>
    </row>
    <row r="853" spans="2:13" x14ac:dyDescent="0.25">
      <c r="B853" s="25" t="s">
        <v>313</v>
      </c>
      <c r="C853" s="25" t="s">
        <v>313</v>
      </c>
      <c r="D853" s="25">
        <f t="shared" ref="D853:M853" si="198">D849+((D844-D850)*(1-D846))</f>
        <v>38.581499999999998</v>
      </c>
      <c r="E853" s="25">
        <f t="shared" si="198"/>
        <v>9.1871999999999989</v>
      </c>
      <c r="F853" s="25">
        <f t="shared" si="198"/>
        <v>14.345000000000001</v>
      </c>
      <c r="G853" s="25">
        <f t="shared" si="198"/>
        <v>9.6538000000000004</v>
      </c>
      <c r="H853" s="25">
        <f t="shared" si="198"/>
        <v>11.983040000000001</v>
      </c>
      <c r="I853" s="25">
        <f t="shared" si="198"/>
        <v>12.96124</v>
      </c>
      <c r="J853" s="25">
        <f t="shared" si="198"/>
        <v>23.85688</v>
      </c>
      <c r="K853" s="25">
        <f t="shared" si="198"/>
        <v>9.3908000000000005</v>
      </c>
      <c r="L853" s="25">
        <f t="shared" si="198"/>
        <v>15.14156</v>
      </c>
      <c r="M853" s="25">
        <f t="shared" si="198"/>
        <v>12.218319999999999</v>
      </c>
    </row>
    <row r="854" spans="2:13" x14ac:dyDescent="0.25">
      <c r="B854" s="25" t="s">
        <v>307</v>
      </c>
      <c r="C854" s="25" t="s">
        <v>307</v>
      </c>
      <c r="D854" s="25">
        <f>IFERROR(D853/D852,0)</f>
        <v>0.38059326046640096</v>
      </c>
      <c r="E854" s="25">
        <f t="shared" ref="E854:M854" si="199">IFERROR(E853/E852,0)</f>
        <v>9.8030260995753196E-2</v>
      </c>
      <c r="F854" s="25">
        <f t="shared" si="199"/>
        <v>0.17534209738239737</v>
      </c>
      <c r="G854" s="25">
        <f t="shared" si="199"/>
        <v>0.15165101008514248</v>
      </c>
      <c r="H854" s="25">
        <f t="shared" si="199"/>
        <v>0.26908527479930389</v>
      </c>
      <c r="I854" s="25">
        <f t="shared" si="199"/>
        <v>0.32473323562203266</v>
      </c>
      <c r="J854" s="25">
        <f t="shared" si="199"/>
        <v>0.41442297169360648</v>
      </c>
      <c r="K854" s="25">
        <f t="shared" si="199"/>
        <v>0.13231976666361375</v>
      </c>
      <c r="L854" s="25">
        <f t="shared" si="199"/>
        <v>0.23988339762834582</v>
      </c>
      <c r="M854" s="25">
        <f t="shared" si="199"/>
        <v>0.18100544424280582</v>
      </c>
    </row>
    <row r="856" spans="2:13" x14ac:dyDescent="0.25">
      <c r="B856" s="25" t="s">
        <v>283</v>
      </c>
      <c r="C856" s="25" t="s">
        <v>361</v>
      </c>
      <c r="D856" s="27">
        <f t="shared" ref="D856:M856" si="200">AVERAGE(D854,D837,D820,D803,D786,D769,D752,D735,D718,D701,D684,D667,D650,D633,D616,D599,D582,D565,D548,D531,D514,D497,D480,D463,D446,D429,D412,D395,D378,D361,D344,D327,D310,D293,D276,D259,D242,D225,D208,D191,D174,D157,D140,D123,D106,D89,D72,D55,D38,D21)</f>
        <v>4.8143635279322791E-2</v>
      </c>
      <c r="E856" s="27">
        <f t="shared" si="200"/>
        <v>8.9479003867396212E-2</v>
      </c>
      <c r="F856" s="27">
        <f t="shared" si="200"/>
        <v>-2.7330065349591472</v>
      </c>
      <c r="G856" s="27">
        <f t="shared" si="200"/>
        <v>0.1026205835436728</v>
      </c>
      <c r="H856" s="27">
        <f t="shared" si="200"/>
        <v>0.10682500562759893</v>
      </c>
      <c r="I856" s="27">
        <f t="shared" si="200"/>
        <v>0.10379739668717138</v>
      </c>
      <c r="J856" s="27">
        <f t="shared" si="200"/>
        <v>7.9475201439859949E-2</v>
      </c>
      <c r="K856" s="27">
        <f t="shared" si="200"/>
        <v>9.756526615788326E-2</v>
      </c>
      <c r="L856" s="27">
        <f t="shared" si="200"/>
        <v>8.1963749903896682E-2</v>
      </c>
      <c r="M856" s="27">
        <f t="shared" si="200"/>
        <v>4.6810623113631399E-2</v>
      </c>
    </row>
    <row r="857" spans="2:13" x14ac:dyDescent="0.25">
      <c r="C857" s="25" t="s">
        <v>362</v>
      </c>
      <c r="D857" s="44">
        <f>SUM(D853,D836,D819,D802,D785,D768,D751,D734,D717,D700,D683,D666,D649,D632,D615,D581,D564,D547,D530,D513,D496,D479,D462,D445,D428,D411,D394,D377,D360,D343,D326,D309,D292,D275,D258,D241,D224,D207,D190,D173,D156,D139,D122,D105,D88,D71,D54)/SUM(D53,D70,D87,D104,D121,D138,D155,D172,D189,D206,D223,D240,D257,D274,D291,D308,D325,D342,D359,D376,D393,D410,D427,D444,D461,D478,D495,D512,D529,D546,D563,D580,D614,D631,D648,D665,D682,D699,D716,D733,D750,D767,D784,D801,D818,D835,D852)</f>
        <v>3.5807355817131681E-2</v>
      </c>
      <c r="E857" s="44">
        <f t="shared" ref="E857:M857" si="201">SUM(E853,E836,E819,E802,E785,E768,E751,E734,E717,E700,E683,E666,E649,E632,E615,E581,E564,E547,E530,E513,E496,E479,E462,E445,E428,E411,E394,E377,E360,E343,E326,E309,E292,E275,E258,E241,E224,E207,E190,E173,E156,E139,E122,E105,E88,E71,E54)/SUM(E53,E70,E87,E104,E121,E138,E155,E172,E189,E206,E223,E240,E257,E274,E291,E308,E325,E342,E359,E376,E393,E410,E427,E444,E461,E478,E495,E512,E529,E546,E563,E580,E614,E631,E648,E665,E682,E699,E716,E733,E750,E767,E784,E801,E818,E835,E852)</f>
        <v>5.1930907127490149E-2</v>
      </c>
      <c r="F857" s="44">
        <f t="shared" si="201"/>
        <v>5.4684353266887094E-2</v>
      </c>
      <c r="G857" s="44">
        <f t="shared" si="201"/>
        <v>6.3505835584153625E-2</v>
      </c>
      <c r="H857" s="44">
        <f t="shared" si="201"/>
        <v>6.4836298754326074E-2</v>
      </c>
      <c r="I857" s="44">
        <f t="shared" si="201"/>
        <v>6.405988993640202E-2</v>
      </c>
      <c r="J857" s="44">
        <f t="shared" si="201"/>
        <v>6.9686380515932081E-2</v>
      </c>
      <c r="K857" s="44">
        <f t="shared" si="201"/>
        <v>8.0313408392249763E-2</v>
      </c>
      <c r="L857" s="44">
        <f t="shared" si="201"/>
        <v>7.0198081240487376E-2</v>
      </c>
      <c r="M857" s="44">
        <f t="shared" si="201"/>
        <v>5.4712943192718862E-2</v>
      </c>
    </row>
    <row r="858" spans="2:13" x14ac:dyDescent="0.25">
      <c r="F858" s="45">
        <f t="shared" ref="F858:M858" si="202">(((1+D857)*(1+E857)*(1+F857))^(1/3))-1</f>
        <v>4.7441000731383243E-2</v>
      </c>
      <c r="G858" s="45">
        <f t="shared" si="202"/>
        <v>5.6695517793508898E-2</v>
      </c>
      <c r="H858" s="45">
        <f t="shared" si="202"/>
        <v>6.0999247432902637E-2</v>
      </c>
      <c r="I858" s="45">
        <f t="shared" si="202"/>
        <v>6.4133868189911958E-2</v>
      </c>
      <c r="J858" s="45">
        <f t="shared" si="202"/>
        <v>6.619128601724622E-2</v>
      </c>
      <c r="K858" s="45">
        <f t="shared" si="202"/>
        <v>7.1332060629873739E-2</v>
      </c>
      <c r="L858" s="45">
        <f t="shared" si="202"/>
        <v>7.3388159353081184E-2</v>
      </c>
      <c r="M858" s="45">
        <f t="shared" si="202"/>
        <v>6.8356188439852694E-2</v>
      </c>
    </row>
    <row r="860" spans="2:13" x14ac:dyDescent="0.25">
      <c r="C860" s="33" t="s">
        <v>363</v>
      </c>
      <c r="D860" s="37">
        <v>39</v>
      </c>
      <c r="E860" s="37">
        <v>39</v>
      </c>
      <c r="F860" s="37">
        <v>44</v>
      </c>
      <c r="G860" s="37">
        <v>45</v>
      </c>
      <c r="H860" s="37">
        <v>46</v>
      </c>
      <c r="I860" s="37">
        <v>47</v>
      </c>
      <c r="J860" s="37">
        <v>48</v>
      </c>
      <c r="K860" s="37">
        <v>49</v>
      </c>
      <c r="L860" s="37">
        <v>50</v>
      </c>
      <c r="M860" s="37">
        <v>49</v>
      </c>
    </row>
    <row r="861" spans="2:13" x14ac:dyDescent="0.25">
      <c r="D861" s="44"/>
      <c r="E861" s="44"/>
      <c r="F861" s="44"/>
      <c r="G861" s="44"/>
      <c r="H861" s="44"/>
      <c r="I861" s="44"/>
      <c r="J861" s="44"/>
      <c r="K861" s="44"/>
      <c r="L861" s="44"/>
      <c r="M861" s="4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Return on Capital Employed</vt:lpstr>
      <vt:lpstr>Bloomberg data &gt;&gt;&gt;</vt:lpstr>
      <vt:lpstr>Comparator sample - Summary</vt:lpstr>
      <vt:lpstr>Comparator sample - Detailed</vt:lpstr>
      <vt:lpstr>International Data</vt:lpstr>
      <vt:lpstr>NZX 50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2019-09-02T21:16:44Z</dcterms:created>
  <dcterms:modified xsi:type="dcterms:W3CDTF">2019-09-05T21:56:23Z</dcterms:modified>
</cp:coreProperties>
</file>