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ustomProperty8.bin" ContentType="application/vnd.openxmlformats-officedocument.spreadsheetml.customProperty"/>
  <Override PartName="/xl/drawings/drawing8.xml" ContentType="application/vnd.openxmlformats-officedocument.drawing+xml"/>
  <Override PartName="/xl/customProperty9.bin" ContentType="application/vnd.openxmlformats-officedocument.spreadsheetml.customProperty"/>
  <Override PartName="/xl/drawings/drawing9.xml" ContentType="application/vnd.openxmlformats-officedocument.drawing+xml"/>
  <Override PartName="/xl/customProperty10.bin" ContentType="application/vnd.openxmlformats-officedocument.spreadsheetml.customProperty"/>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7156C186-59D7-4CF2-B7EA-6D00A0231418}" xr6:coauthVersionLast="45" xr6:coauthVersionMax="45" xr10:uidLastSave="{00000000-0000-0000-0000-000000000000}"/>
  <bookViews>
    <workbookView xWindow="-120" yWindow="-120" windowWidth="19440" windowHeight="11640" tabRatio="769" xr2:uid="{00000000-000D-0000-FFFF-FFFF00000000}"/>
  </bookViews>
  <sheets>
    <sheet name="Title" sheetId="35" r:id="rId1"/>
    <sheet name="Contents" sheetId="36" r:id="rId2"/>
    <sheet name="1. Overview" sheetId="42" r:id="rId3"/>
    <sheet name="2. Summary" sheetId="43" r:id="rId4"/>
    <sheet name="3a. Capex" sheetId="4" r:id="rId5"/>
    <sheet name="3b. Capex (historicals)" sheetId="47" r:id="rId6"/>
    <sheet name="4a. Opex" sheetId="41" r:id="rId7"/>
    <sheet name="4b. Opex (historicals)" sheetId="48" r:id="rId8"/>
    <sheet name="5. Capex geographic split" sheetId="44" r:id="rId9"/>
    <sheet name="6. IDC rate" sheetId="46" r:id="rId10"/>
  </sheets>
  <externalReferences>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"6S1JHEHENLE191V518WIWCLK"</definedName>
    <definedName name="_xlnm.Print_Area" localSheetId="2">'1. Overview'!$A$1:$E$39</definedName>
    <definedName name="_xlnm.Print_Area" localSheetId="3">'2. Summary'!$A$1:$G$33</definedName>
    <definedName name="_xlnm.Print_Area" localSheetId="4">'3a. Capex'!$A$1:$BD$39</definedName>
    <definedName name="_xlnm.Print_Area" localSheetId="5">'3b. Capex (historicals)'!$A$1:$K$28</definedName>
    <definedName name="_xlnm.Print_Area" localSheetId="6">'4a. Opex'!$A$1:$AB$18</definedName>
    <definedName name="_xlnm.Print_Area" localSheetId="7">'4b. Opex (historicals)'!$A$1:$J$18</definedName>
    <definedName name="_xlnm.Print_Area" localSheetId="8">'5. Capex geographic split'!$A$1:$AB$49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8" i="44" l="1"/>
  <c r="H68" i="44"/>
  <c r="H69" i="44"/>
  <c r="I69" i="44"/>
  <c r="G68" i="44"/>
  <c r="E21" i="41" l="1"/>
  <c r="E20" i="41"/>
  <c r="H81" i="44" l="1"/>
  <c r="I81" i="44"/>
  <c r="G81" i="44"/>
  <c r="H63" i="44" l="1"/>
  <c r="H82" i="44"/>
  <c r="H64" i="44" s="1"/>
  <c r="G63" i="44"/>
  <c r="G82" i="44"/>
  <c r="G64" i="44" s="1"/>
  <c r="I63" i="44"/>
  <c r="I82" i="44"/>
  <c r="I64" i="44" s="1"/>
  <c r="I31" i="4" l="1"/>
  <c r="G69" i="44"/>
  <c r="B31" i="47" l="1"/>
  <c r="C31" i="47"/>
  <c r="B32" i="47"/>
  <c r="C32" i="47"/>
  <c r="B33" i="47"/>
  <c r="C33" i="47"/>
  <c r="B34" i="47"/>
  <c r="C34" i="47"/>
  <c r="B35" i="47"/>
  <c r="C35" i="47"/>
  <c r="B36" i="47"/>
  <c r="C36" i="47"/>
  <c r="B37" i="47"/>
  <c r="C37" i="47"/>
  <c r="B38" i="47"/>
  <c r="C38" i="47"/>
  <c r="B39" i="47"/>
  <c r="C39" i="47"/>
  <c r="B40" i="47"/>
  <c r="C40" i="47"/>
  <c r="B41" i="47"/>
  <c r="C41" i="47"/>
  <c r="B42" i="47"/>
  <c r="C42" i="47"/>
  <c r="B43" i="47"/>
  <c r="C43" i="47"/>
  <c r="B44" i="47"/>
  <c r="C44" i="47"/>
  <c r="B45" i="47"/>
  <c r="C45" i="47"/>
  <c r="C30" i="47"/>
  <c r="B30" i="47"/>
  <c r="H31" i="4"/>
  <c r="G31" i="4"/>
  <c r="AI23" i="4" l="1"/>
  <c r="AH23" i="4"/>
  <c r="AG23" i="4"/>
  <c r="AF23" i="4"/>
  <c r="AE23" i="4"/>
  <c r="I37" i="46" l="1"/>
  <c r="K8" i="46" l="1"/>
  <c r="I37" i="41" l="1"/>
  <c r="I36" i="41"/>
  <c r="I35" i="41"/>
  <c r="I34" i="41"/>
  <c r="I33" i="41"/>
  <c r="I32" i="41"/>
  <c r="I31" i="41"/>
  <c r="I30" i="41"/>
  <c r="I29" i="41"/>
  <c r="I38" i="41" s="1"/>
  <c r="H37" i="41"/>
  <c r="H36" i="41"/>
  <c r="H35" i="41"/>
  <c r="H34" i="41"/>
  <c r="H33" i="41"/>
  <c r="H32" i="41"/>
  <c r="H31" i="41"/>
  <c r="H30" i="41"/>
  <c r="H38" i="41" s="1"/>
  <c r="H29" i="41"/>
  <c r="G37" i="41"/>
  <c r="G36" i="41"/>
  <c r="G35" i="41"/>
  <c r="G34" i="41"/>
  <c r="G33" i="41"/>
  <c r="G32" i="41"/>
  <c r="G31" i="41"/>
  <c r="G30" i="41"/>
  <c r="G29" i="41"/>
  <c r="F37" i="41"/>
  <c r="F36" i="41"/>
  <c r="F35" i="41"/>
  <c r="F34" i="41"/>
  <c r="F33" i="41"/>
  <c r="F32" i="41"/>
  <c r="F31" i="41"/>
  <c r="F30" i="41"/>
  <c r="F29" i="41"/>
  <c r="E35" i="41"/>
  <c r="E34" i="41"/>
  <c r="E33" i="41"/>
  <c r="G17" i="41"/>
  <c r="C29" i="43" s="1"/>
  <c r="E13" i="43"/>
  <c r="H67" i="4"/>
  <c r="G79" i="44"/>
  <c r="AZ38" i="4"/>
  <c r="AY38" i="4"/>
  <c r="AX38" i="4"/>
  <c r="AW38" i="4"/>
  <c r="Y75" i="44"/>
  <c r="G63" i="4"/>
  <c r="S74" i="44"/>
  <c r="S73" i="44"/>
  <c r="S72" i="44"/>
  <c r="S71" i="44"/>
  <c r="S70" i="44"/>
  <c r="S69" i="44"/>
  <c r="S68" i="44"/>
  <c r="S67" i="44"/>
  <c r="S66" i="44"/>
  <c r="S65" i="44"/>
  <c r="S64" i="44"/>
  <c r="S63" i="44"/>
  <c r="S62" i="44"/>
  <c r="S61" i="44"/>
  <c r="S60" i="44"/>
  <c r="G74" i="44"/>
  <c r="G73" i="44"/>
  <c r="G72" i="44"/>
  <c r="G71" i="44"/>
  <c r="G70" i="44"/>
  <c r="G67" i="44"/>
  <c r="G66" i="44"/>
  <c r="G65" i="44"/>
  <c r="G62" i="44"/>
  <c r="Y62" i="44" s="1"/>
  <c r="G61" i="44"/>
  <c r="G60" i="44"/>
  <c r="M74" i="44"/>
  <c r="M73" i="44"/>
  <c r="M72" i="44"/>
  <c r="M71" i="44"/>
  <c r="M70" i="44"/>
  <c r="M69" i="44"/>
  <c r="M68" i="44"/>
  <c r="Y68" i="44" s="1"/>
  <c r="G56" i="4" s="1"/>
  <c r="M67" i="44"/>
  <c r="M66" i="44"/>
  <c r="M65" i="44"/>
  <c r="M64" i="44"/>
  <c r="Y64" i="44" s="1"/>
  <c r="G52" i="4" s="1"/>
  <c r="M63" i="44"/>
  <c r="M62" i="44"/>
  <c r="M61" i="44"/>
  <c r="M60" i="44"/>
  <c r="Y23" i="44"/>
  <c r="G23" i="4"/>
  <c r="G47" i="44"/>
  <c r="Y22" i="44"/>
  <c r="G22" i="4" s="1"/>
  <c r="Y21" i="44"/>
  <c r="G21" i="4" s="1"/>
  <c r="Y20" i="44"/>
  <c r="G20" i="4" s="1"/>
  <c r="Y19" i="44"/>
  <c r="G19" i="4" s="1"/>
  <c r="Y18" i="44"/>
  <c r="G18" i="4" s="1"/>
  <c r="Y17" i="44"/>
  <c r="G17" i="4" s="1"/>
  <c r="Y16" i="44"/>
  <c r="G16" i="4" s="1"/>
  <c r="Y15" i="44"/>
  <c r="G15" i="4" s="1"/>
  <c r="Y14" i="44"/>
  <c r="G14" i="4" s="1"/>
  <c r="Y13" i="44"/>
  <c r="G13" i="4" s="1"/>
  <c r="Y12" i="44"/>
  <c r="G12" i="4" s="1"/>
  <c r="Y11" i="44"/>
  <c r="G11" i="4" s="1"/>
  <c r="Y10" i="44"/>
  <c r="G10" i="4" s="1"/>
  <c r="Y9" i="44"/>
  <c r="G9" i="4" s="1"/>
  <c r="Y8" i="44"/>
  <c r="G8" i="4" s="1"/>
  <c r="W8" i="44"/>
  <c r="E8" i="4" s="1"/>
  <c r="S24" i="44"/>
  <c r="M24" i="44"/>
  <c r="G24" i="44"/>
  <c r="S47" i="44"/>
  <c r="M47" i="44"/>
  <c r="C22" i="47"/>
  <c r="B22" i="47"/>
  <c r="C21" i="47"/>
  <c r="B21" i="47"/>
  <c r="C20" i="47"/>
  <c r="B20" i="47"/>
  <c r="C19" i="47"/>
  <c r="B19" i="47"/>
  <c r="C18" i="47"/>
  <c r="B18" i="47"/>
  <c r="C17" i="47"/>
  <c r="B17" i="47"/>
  <c r="C16" i="47"/>
  <c r="B16" i="47"/>
  <c r="C15" i="47"/>
  <c r="B15" i="47"/>
  <c r="C14" i="47"/>
  <c r="B14" i="47"/>
  <c r="C13" i="47"/>
  <c r="B13" i="47"/>
  <c r="C12" i="47"/>
  <c r="B12" i="47"/>
  <c r="C11" i="47"/>
  <c r="B11" i="47"/>
  <c r="C10" i="47"/>
  <c r="B10" i="47"/>
  <c r="C9" i="47"/>
  <c r="B9" i="47"/>
  <c r="C8" i="47"/>
  <c r="B8" i="47"/>
  <c r="I17" i="48"/>
  <c r="F17" i="48"/>
  <c r="G17" i="48"/>
  <c r="H17" i="48"/>
  <c r="U74" i="44"/>
  <c r="T74" i="44"/>
  <c r="R74" i="44"/>
  <c r="Q74" i="44"/>
  <c r="U73" i="44"/>
  <c r="T73" i="44"/>
  <c r="R73" i="44"/>
  <c r="Q73" i="44"/>
  <c r="U72" i="44"/>
  <c r="T72" i="44"/>
  <c r="R72" i="44"/>
  <c r="Q72" i="44"/>
  <c r="U71" i="44"/>
  <c r="T71" i="44"/>
  <c r="R71" i="44"/>
  <c r="Q71" i="44"/>
  <c r="U70" i="44"/>
  <c r="T70" i="44"/>
  <c r="R70" i="44"/>
  <c r="Q70" i="44"/>
  <c r="U69" i="44"/>
  <c r="T69" i="44"/>
  <c r="R69" i="44"/>
  <c r="Q69" i="44"/>
  <c r="U68" i="44"/>
  <c r="T68" i="44"/>
  <c r="R68" i="44"/>
  <c r="Q68" i="44"/>
  <c r="U67" i="44"/>
  <c r="T67" i="44"/>
  <c r="R67" i="44"/>
  <c r="Q67" i="44"/>
  <c r="U66" i="44"/>
  <c r="T66" i="44"/>
  <c r="R66" i="44"/>
  <c r="Q66" i="44"/>
  <c r="U65" i="44"/>
  <c r="U76" i="44" s="1"/>
  <c r="T65" i="44"/>
  <c r="R65" i="44"/>
  <c r="Q65" i="44"/>
  <c r="U64" i="44"/>
  <c r="T64" i="44"/>
  <c r="R64" i="44"/>
  <c r="Q64" i="44"/>
  <c r="U63" i="44"/>
  <c r="T63" i="44"/>
  <c r="R63" i="44"/>
  <c r="Q63" i="44"/>
  <c r="U62" i="44"/>
  <c r="T62" i="44"/>
  <c r="R62" i="44"/>
  <c r="Q62" i="44"/>
  <c r="U61" i="44"/>
  <c r="T61" i="44"/>
  <c r="R61" i="44"/>
  <c r="Q61" i="44"/>
  <c r="U60" i="44"/>
  <c r="T60" i="44"/>
  <c r="R60" i="44"/>
  <c r="R76" i="44" s="1"/>
  <c r="Q60" i="44"/>
  <c r="Q76" i="44" s="1"/>
  <c r="O74" i="44"/>
  <c r="N74" i="44"/>
  <c r="L74" i="44"/>
  <c r="K74" i="44"/>
  <c r="O73" i="44"/>
  <c r="N73" i="44"/>
  <c r="L73" i="44"/>
  <c r="K73" i="44"/>
  <c r="O72" i="44"/>
  <c r="N72" i="44"/>
  <c r="L72" i="44"/>
  <c r="K72" i="44"/>
  <c r="O71" i="44"/>
  <c r="N71" i="44"/>
  <c r="L71" i="44"/>
  <c r="K71" i="44"/>
  <c r="O70" i="44"/>
  <c r="N70" i="44"/>
  <c r="L70" i="44"/>
  <c r="K70" i="44"/>
  <c r="O69" i="44"/>
  <c r="N69" i="44"/>
  <c r="L69" i="44"/>
  <c r="K69" i="44"/>
  <c r="O68" i="44"/>
  <c r="N68" i="44"/>
  <c r="Z68" i="44" s="1"/>
  <c r="H56" i="4" s="1"/>
  <c r="L68" i="44"/>
  <c r="K68" i="44"/>
  <c r="O67" i="44"/>
  <c r="N67" i="44"/>
  <c r="L67" i="44"/>
  <c r="K67" i="44"/>
  <c r="O66" i="44"/>
  <c r="N66" i="44"/>
  <c r="L66" i="44"/>
  <c r="K66" i="44"/>
  <c r="O65" i="44"/>
  <c r="N65" i="44"/>
  <c r="L65" i="44"/>
  <c r="K65" i="44"/>
  <c r="O64" i="44"/>
  <c r="N64" i="44"/>
  <c r="L64" i="44"/>
  <c r="K64" i="44"/>
  <c r="O63" i="44"/>
  <c r="AA63" i="44" s="1"/>
  <c r="I51" i="4" s="1"/>
  <c r="N63" i="44"/>
  <c r="Z63" i="44" s="1"/>
  <c r="H51" i="4" s="1"/>
  <c r="L63" i="44"/>
  <c r="K63" i="44"/>
  <c r="O62" i="44"/>
  <c r="N62" i="44"/>
  <c r="L62" i="44"/>
  <c r="K62" i="44"/>
  <c r="O61" i="44"/>
  <c r="N61" i="44"/>
  <c r="L61" i="44"/>
  <c r="K61" i="44"/>
  <c r="O60" i="44"/>
  <c r="O76" i="44" s="1"/>
  <c r="N60" i="44"/>
  <c r="L60" i="44"/>
  <c r="L76" i="44" s="1"/>
  <c r="K60" i="44"/>
  <c r="K76" i="44" s="1"/>
  <c r="I74" i="44"/>
  <c r="AA74" i="44" s="1"/>
  <c r="I62" i="4" s="1"/>
  <c r="H74" i="44"/>
  <c r="Z74" i="44" s="1"/>
  <c r="H62" i="4" s="1"/>
  <c r="F74" i="44"/>
  <c r="E74" i="44"/>
  <c r="I73" i="44"/>
  <c r="H73" i="44"/>
  <c r="F73" i="44"/>
  <c r="X73" i="44" s="1"/>
  <c r="F61" i="4" s="1"/>
  <c r="E73" i="44"/>
  <c r="W73" i="44" s="1"/>
  <c r="E61" i="4" s="1"/>
  <c r="I72" i="44"/>
  <c r="H72" i="44"/>
  <c r="F72" i="44"/>
  <c r="X72" i="44" s="1"/>
  <c r="F60" i="4" s="1"/>
  <c r="E72" i="44"/>
  <c r="I71" i="44"/>
  <c r="H71" i="44"/>
  <c r="Z71" i="44" s="1"/>
  <c r="H59" i="4" s="1"/>
  <c r="F71" i="44"/>
  <c r="X71" i="44" s="1"/>
  <c r="F59" i="4" s="1"/>
  <c r="E71" i="44"/>
  <c r="W71" i="44" s="1"/>
  <c r="E59" i="4" s="1"/>
  <c r="I70" i="44"/>
  <c r="H70" i="44"/>
  <c r="Z70" i="44" s="1"/>
  <c r="H58" i="4" s="1"/>
  <c r="F70" i="44"/>
  <c r="E70" i="44"/>
  <c r="AA69" i="44"/>
  <c r="I57" i="4" s="1"/>
  <c r="F69" i="44"/>
  <c r="E69" i="44"/>
  <c r="F68" i="44"/>
  <c r="E68" i="44"/>
  <c r="I67" i="44"/>
  <c r="H67" i="44"/>
  <c r="F67" i="44"/>
  <c r="E67" i="44"/>
  <c r="I66" i="44"/>
  <c r="H66" i="44"/>
  <c r="F66" i="44"/>
  <c r="E66" i="44"/>
  <c r="I65" i="44"/>
  <c r="H65" i="44"/>
  <c r="F65" i="44"/>
  <c r="E65" i="44"/>
  <c r="F64" i="44"/>
  <c r="E64" i="44"/>
  <c r="F63" i="44"/>
  <c r="E63" i="44"/>
  <c r="I62" i="44"/>
  <c r="AA62" i="44" s="1"/>
  <c r="I50" i="4" s="1"/>
  <c r="H62" i="44"/>
  <c r="F62" i="44"/>
  <c r="E62" i="44"/>
  <c r="I61" i="44"/>
  <c r="H61" i="44"/>
  <c r="F61" i="44"/>
  <c r="E61" i="44"/>
  <c r="I60" i="44"/>
  <c r="H60" i="44"/>
  <c r="Z60" i="44" s="1"/>
  <c r="H48" i="4" s="1"/>
  <c r="F60" i="44"/>
  <c r="E60" i="44"/>
  <c r="AA75" i="44"/>
  <c r="I63" i="4"/>
  <c r="Z75" i="44"/>
  <c r="H63" i="4"/>
  <c r="X75" i="44"/>
  <c r="F63" i="4"/>
  <c r="W75" i="44"/>
  <c r="E63" i="4"/>
  <c r="T76" i="44"/>
  <c r="K23" i="46"/>
  <c r="K15" i="46"/>
  <c r="M15" i="4" s="1"/>
  <c r="K14" i="46"/>
  <c r="M14" i="4" s="1"/>
  <c r="K13" i="46"/>
  <c r="M13" i="4" s="1"/>
  <c r="K10" i="46"/>
  <c r="M10" i="4" s="1"/>
  <c r="E32" i="41"/>
  <c r="E37" i="41"/>
  <c r="E36" i="41"/>
  <c r="E31" i="41"/>
  <c r="E30" i="41"/>
  <c r="E29" i="41"/>
  <c r="I23" i="46"/>
  <c r="AU23" i="4" s="1"/>
  <c r="E24" i="4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B55" i="4"/>
  <c r="B59" i="4"/>
  <c r="C55" i="4"/>
  <c r="C57" i="4"/>
  <c r="C59" i="4"/>
  <c r="C61" i="4"/>
  <c r="B49" i="4"/>
  <c r="B53" i="4"/>
  <c r="B61" i="4"/>
  <c r="B48" i="4"/>
  <c r="B56" i="4"/>
  <c r="B60" i="4"/>
  <c r="B62" i="4"/>
  <c r="B51" i="4"/>
  <c r="B57" i="4"/>
  <c r="C49" i="4"/>
  <c r="C53" i="4"/>
  <c r="B50" i="4"/>
  <c r="B52" i="4"/>
  <c r="B54" i="4"/>
  <c r="B58" i="4"/>
  <c r="C48" i="4"/>
  <c r="C50" i="4"/>
  <c r="C52" i="4"/>
  <c r="C54" i="4"/>
  <c r="C56" i="4"/>
  <c r="C58" i="4"/>
  <c r="C60" i="4"/>
  <c r="C62" i="4"/>
  <c r="C51" i="4"/>
  <c r="B38" i="44"/>
  <c r="C38" i="44"/>
  <c r="B39" i="44"/>
  <c r="C39" i="44"/>
  <c r="B40" i="44"/>
  <c r="C40" i="44"/>
  <c r="B41" i="44"/>
  <c r="C41" i="44"/>
  <c r="B42" i="44"/>
  <c r="C42" i="44"/>
  <c r="B43" i="44"/>
  <c r="C43" i="44"/>
  <c r="B44" i="44"/>
  <c r="C44" i="44"/>
  <c r="B45" i="44"/>
  <c r="C45" i="44"/>
  <c r="B46" i="44"/>
  <c r="C46" i="44"/>
  <c r="W14" i="44"/>
  <c r="E14" i="4" s="1"/>
  <c r="X14" i="44"/>
  <c r="F14" i="4" s="1"/>
  <c r="Z14" i="44"/>
  <c r="H14" i="4" s="1"/>
  <c r="AA14" i="44"/>
  <c r="I14" i="4" s="1"/>
  <c r="W15" i="44"/>
  <c r="E15" i="4" s="1"/>
  <c r="X15" i="44"/>
  <c r="F15" i="4" s="1"/>
  <c r="Z15" i="44"/>
  <c r="H15" i="4" s="1"/>
  <c r="AA15" i="44"/>
  <c r="I15" i="4" s="1"/>
  <c r="B14" i="46"/>
  <c r="C14" i="46"/>
  <c r="B15" i="46"/>
  <c r="C15" i="46"/>
  <c r="B16" i="46"/>
  <c r="C16" i="46"/>
  <c r="C22" i="46"/>
  <c r="B22" i="46"/>
  <c r="C21" i="46"/>
  <c r="B21" i="46"/>
  <c r="C20" i="46"/>
  <c r="B20" i="46"/>
  <c r="C19" i="46"/>
  <c r="B19" i="46"/>
  <c r="C18" i="46"/>
  <c r="B18" i="46"/>
  <c r="C17" i="46"/>
  <c r="B17" i="46"/>
  <c r="C13" i="46"/>
  <c r="B13" i="46"/>
  <c r="C12" i="46"/>
  <c r="B12" i="46"/>
  <c r="C11" i="46"/>
  <c r="B11" i="46"/>
  <c r="C10" i="46"/>
  <c r="B10" i="46"/>
  <c r="C9" i="46"/>
  <c r="B9" i="46"/>
  <c r="C8" i="46"/>
  <c r="B8" i="46"/>
  <c r="K28" i="46"/>
  <c r="AA23" i="44"/>
  <c r="Z23" i="44"/>
  <c r="X23" i="44"/>
  <c r="W23" i="44"/>
  <c r="AA22" i="44"/>
  <c r="I22" i="4" s="1"/>
  <c r="Z22" i="44"/>
  <c r="H22" i="4" s="1"/>
  <c r="X22" i="44"/>
  <c r="F22" i="4" s="1"/>
  <c r="W22" i="44"/>
  <c r="E22" i="4" s="1"/>
  <c r="AA21" i="44"/>
  <c r="I21" i="4" s="1"/>
  <c r="Z21" i="44"/>
  <c r="H21" i="4" s="1"/>
  <c r="X21" i="44"/>
  <c r="F21" i="4" s="1"/>
  <c r="W21" i="44"/>
  <c r="E21" i="4" s="1"/>
  <c r="AA20" i="44"/>
  <c r="I20" i="4" s="1"/>
  <c r="Z20" i="44"/>
  <c r="H20" i="4" s="1"/>
  <c r="X20" i="44"/>
  <c r="F20" i="4" s="1"/>
  <c r="W20" i="44"/>
  <c r="E20" i="4" s="1"/>
  <c r="AA19" i="44"/>
  <c r="I19" i="4" s="1"/>
  <c r="Z19" i="44"/>
  <c r="H19" i="4" s="1"/>
  <c r="X19" i="44"/>
  <c r="F19" i="4" s="1"/>
  <c r="W19" i="44"/>
  <c r="E19" i="4" s="1"/>
  <c r="AA18" i="44"/>
  <c r="I18" i="4" s="1"/>
  <c r="Z18" i="44"/>
  <c r="H18" i="4" s="1"/>
  <c r="X18" i="44"/>
  <c r="F18" i="4" s="1"/>
  <c r="W18" i="44"/>
  <c r="E18" i="4" s="1"/>
  <c r="AA17" i="44"/>
  <c r="I17" i="4" s="1"/>
  <c r="Z17" i="44"/>
  <c r="H17" i="4" s="1"/>
  <c r="X17" i="44"/>
  <c r="F17" i="4" s="1"/>
  <c r="W17" i="44"/>
  <c r="E17" i="4" s="1"/>
  <c r="AA16" i="44"/>
  <c r="I16" i="4" s="1"/>
  <c r="Z16" i="44"/>
  <c r="H16" i="4" s="1"/>
  <c r="X16" i="44"/>
  <c r="F16" i="4" s="1"/>
  <c r="W16" i="44"/>
  <c r="E16" i="4" s="1"/>
  <c r="AA13" i="44"/>
  <c r="Z13" i="44"/>
  <c r="H13" i="4" s="1"/>
  <c r="X13" i="44"/>
  <c r="F13" i="4" s="1"/>
  <c r="W13" i="44"/>
  <c r="E13" i="4" s="1"/>
  <c r="AA12" i="44"/>
  <c r="I12" i="4" s="1"/>
  <c r="Z12" i="44"/>
  <c r="H12" i="4" s="1"/>
  <c r="X12" i="44"/>
  <c r="F12" i="4" s="1"/>
  <c r="W12" i="44"/>
  <c r="E12" i="4" s="1"/>
  <c r="AA11" i="44"/>
  <c r="I11" i="4" s="1"/>
  <c r="Z11" i="44"/>
  <c r="H11" i="4" s="1"/>
  <c r="X11" i="44"/>
  <c r="F11" i="4" s="1"/>
  <c r="W11" i="44"/>
  <c r="E11" i="4" s="1"/>
  <c r="AA10" i="44"/>
  <c r="I10" i="4" s="1"/>
  <c r="Z10" i="44"/>
  <c r="H10" i="4" s="1"/>
  <c r="X10" i="44"/>
  <c r="F10" i="4" s="1"/>
  <c r="W10" i="44"/>
  <c r="E10" i="4" s="1"/>
  <c r="AA9" i="44"/>
  <c r="I9" i="4" s="1"/>
  <c r="Z9" i="44"/>
  <c r="H9" i="4" s="1"/>
  <c r="X9" i="44"/>
  <c r="F9" i="4" s="1"/>
  <c r="W9" i="44"/>
  <c r="E9" i="4" s="1"/>
  <c r="AA8" i="44"/>
  <c r="I8" i="4" s="1"/>
  <c r="Z8" i="44"/>
  <c r="H8" i="4" s="1"/>
  <c r="X8" i="44"/>
  <c r="F8" i="4" s="1"/>
  <c r="K30" i="46"/>
  <c r="O24" i="44"/>
  <c r="N24" i="44"/>
  <c r="L24" i="44"/>
  <c r="K24" i="44"/>
  <c r="U24" i="44"/>
  <c r="T24" i="44"/>
  <c r="R24" i="44"/>
  <c r="Q24" i="44"/>
  <c r="I24" i="44"/>
  <c r="H24" i="44"/>
  <c r="F24" i="44"/>
  <c r="BA38" i="4"/>
  <c r="BB38" i="4"/>
  <c r="BC38" i="4"/>
  <c r="I17" i="41"/>
  <c r="E29" i="43" s="1"/>
  <c r="H17" i="41"/>
  <c r="D29" i="43" s="1"/>
  <c r="F17" i="41"/>
  <c r="E17" i="41"/>
  <c r="C37" i="44"/>
  <c r="B37" i="44"/>
  <c r="C36" i="44"/>
  <c r="B36" i="44"/>
  <c r="C35" i="44"/>
  <c r="B35" i="44"/>
  <c r="C34" i="44"/>
  <c r="B34" i="44"/>
  <c r="C33" i="44"/>
  <c r="B33" i="44"/>
  <c r="C32" i="44"/>
  <c r="B32" i="44"/>
  <c r="I13" i="4"/>
  <c r="M23" i="4"/>
  <c r="Q23" i="4" s="1"/>
  <c r="I23" i="4"/>
  <c r="E23" i="4"/>
  <c r="F23" i="4"/>
  <c r="H23" i="4"/>
  <c r="R23" i="4"/>
  <c r="AP23" i="4" s="1"/>
  <c r="P23" i="4"/>
  <c r="X23" i="4" s="1"/>
  <c r="K47" i="44"/>
  <c r="E47" i="44"/>
  <c r="Q47" i="44"/>
  <c r="R47" i="44"/>
  <c r="L47" i="44"/>
  <c r="I47" i="44"/>
  <c r="O47" i="44"/>
  <c r="U47" i="44"/>
  <c r="N47" i="44"/>
  <c r="H47" i="44"/>
  <c r="T47" i="44"/>
  <c r="F24" i="47"/>
  <c r="I24" i="47"/>
  <c r="H24" i="47"/>
  <c r="G24" i="47"/>
  <c r="F47" i="44"/>
  <c r="F37" i="46"/>
  <c r="E38" i="41" l="1"/>
  <c r="F29" i="43"/>
  <c r="X69" i="44"/>
  <c r="F57" i="4" s="1"/>
  <c r="W64" i="44"/>
  <c r="X64" i="44"/>
  <c r="F52" i="4" s="1"/>
  <c r="F38" i="41"/>
  <c r="W74" i="44"/>
  <c r="E62" i="4" s="1"/>
  <c r="W63" i="44"/>
  <c r="E51" i="4" s="1"/>
  <c r="Z64" i="44"/>
  <c r="H52" i="4" s="1"/>
  <c r="Z61" i="44"/>
  <c r="H49" i="4" s="1"/>
  <c r="Z67" i="44"/>
  <c r="H55" i="4" s="1"/>
  <c r="AA73" i="44"/>
  <c r="I61" i="4" s="1"/>
  <c r="Y60" i="44"/>
  <c r="G48" i="4" s="1"/>
  <c r="Z72" i="44"/>
  <c r="H60" i="4" s="1"/>
  <c r="Y71" i="44"/>
  <c r="G59" i="4" s="1"/>
  <c r="S76" i="44"/>
  <c r="Y72" i="44"/>
  <c r="G60" i="4" s="1"/>
  <c r="N76" i="44"/>
  <c r="Z69" i="44"/>
  <c r="H57" i="4" s="1"/>
  <c r="Z73" i="44"/>
  <c r="H61" i="4" s="1"/>
  <c r="AA72" i="44"/>
  <c r="I60" i="4" s="1"/>
  <c r="Z65" i="44"/>
  <c r="H53" i="4" s="1"/>
  <c r="Y61" i="44"/>
  <c r="G49" i="4" s="1"/>
  <c r="X62" i="44"/>
  <c r="F50" i="4" s="1"/>
  <c r="G38" i="41"/>
  <c r="I79" i="44"/>
  <c r="H79" i="44"/>
  <c r="D13" i="43"/>
  <c r="I67" i="4"/>
  <c r="X63" i="44"/>
  <c r="F51" i="4" s="1"/>
  <c r="X66" i="44"/>
  <c r="F54" i="4" s="1"/>
  <c r="Y73" i="44"/>
  <c r="G61" i="4" s="1"/>
  <c r="Y67" i="44"/>
  <c r="G55" i="4" s="1"/>
  <c r="Z62" i="44"/>
  <c r="H50" i="4" s="1"/>
  <c r="Z66" i="44"/>
  <c r="H54" i="4" s="1"/>
  <c r="X70" i="44"/>
  <c r="F58" i="4" s="1"/>
  <c r="X74" i="44"/>
  <c r="F62" i="4" s="1"/>
  <c r="I76" i="44"/>
  <c r="I78" i="44" s="1"/>
  <c r="AA61" i="44"/>
  <c r="I49" i="4" s="1"/>
  <c r="AA65" i="44"/>
  <c r="I53" i="4" s="1"/>
  <c r="AA66" i="44"/>
  <c r="I54" i="4" s="1"/>
  <c r="AA67" i="44"/>
  <c r="I55" i="4" s="1"/>
  <c r="AA70" i="44"/>
  <c r="I58" i="4" s="1"/>
  <c r="AA71" i="44"/>
  <c r="I59" i="4" s="1"/>
  <c r="T34" i="44"/>
  <c r="H76" i="44"/>
  <c r="H78" i="44" s="1"/>
  <c r="W61" i="44"/>
  <c r="E49" i="4" s="1"/>
  <c r="W62" i="44"/>
  <c r="E50" i="4" s="1"/>
  <c r="W65" i="44"/>
  <c r="E53" i="4" s="1"/>
  <c r="W66" i="44"/>
  <c r="E54" i="4" s="1"/>
  <c r="W67" i="44"/>
  <c r="E55" i="4" s="1"/>
  <c r="W68" i="44"/>
  <c r="E56" i="4" s="1"/>
  <c r="W69" i="44"/>
  <c r="E57" i="4" s="1"/>
  <c r="W70" i="44"/>
  <c r="E58" i="4" s="1"/>
  <c r="W72" i="44"/>
  <c r="E60" i="4" s="1"/>
  <c r="U34" i="44"/>
  <c r="W60" i="44"/>
  <c r="E48" i="4" s="1"/>
  <c r="AA24" i="44"/>
  <c r="Y63" i="44"/>
  <c r="G51" i="4" s="1"/>
  <c r="Y66" i="44"/>
  <c r="G54" i="4" s="1"/>
  <c r="X60" i="44"/>
  <c r="F48" i="4" s="1"/>
  <c r="X61" i="44"/>
  <c r="F49" i="4" s="1"/>
  <c r="X65" i="44"/>
  <c r="F53" i="4" s="1"/>
  <c r="X67" i="44"/>
  <c r="F55" i="4" s="1"/>
  <c r="X68" i="44"/>
  <c r="F56" i="4" s="1"/>
  <c r="Y69" i="44"/>
  <c r="G57" i="4" s="1"/>
  <c r="F24" i="4"/>
  <c r="X24" i="44"/>
  <c r="AA60" i="44"/>
  <c r="I48" i="4" s="1"/>
  <c r="M76" i="44"/>
  <c r="Y24" i="44"/>
  <c r="Y65" i="44"/>
  <c r="G53" i="4" s="1"/>
  <c r="Y70" i="44"/>
  <c r="G58" i="4" s="1"/>
  <c r="Y74" i="44"/>
  <c r="G62" i="4" s="1"/>
  <c r="AA68" i="44"/>
  <c r="I56" i="4" s="1"/>
  <c r="P14" i="4"/>
  <c r="X14" i="4" s="1"/>
  <c r="W24" i="44"/>
  <c r="E52" i="4"/>
  <c r="G50" i="4"/>
  <c r="E24" i="4"/>
  <c r="H24" i="4"/>
  <c r="F76" i="44"/>
  <c r="AA64" i="44"/>
  <c r="I52" i="4" s="1"/>
  <c r="G24" i="4"/>
  <c r="G30" i="4" s="1"/>
  <c r="G76" i="44"/>
  <c r="G78" i="44" s="1"/>
  <c r="E76" i="44"/>
  <c r="I24" i="4"/>
  <c r="Z24" i="44"/>
  <c r="I34" i="44"/>
  <c r="H34" i="44"/>
  <c r="O34" i="44"/>
  <c r="N34" i="44"/>
  <c r="G67" i="4"/>
  <c r="C13" i="43"/>
  <c r="X47" i="44"/>
  <c r="Z47" i="44"/>
  <c r="Z23" i="4"/>
  <c r="Q13" i="4"/>
  <c r="Y13" i="4" s="1"/>
  <c r="R13" i="4"/>
  <c r="Z13" i="4" s="1"/>
  <c r="P13" i="4"/>
  <c r="X13" i="4" s="1"/>
  <c r="S13" i="4"/>
  <c r="AA13" i="4" s="1"/>
  <c r="O13" i="4"/>
  <c r="W13" i="4" s="1"/>
  <c r="I11" i="46"/>
  <c r="AN23" i="4"/>
  <c r="AA47" i="44"/>
  <c r="O23" i="4"/>
  <c r="Y47" i="44"/>
  <c r="W47" i="44"/>
  <c r="S23" i="4"/>
  <c r="Y23" i="4"/>
  <c r="AO23" i="4"/>
  <c r="S15" i="4"/>
  <c r="AA15" i="4" s="1"/>
  <c r="R15" i="4"/>
  <c r="Z15" i="4" s="1"/>
  <c r="P15" i="4"/>
  <c r="X15" i="4" s="1"/>
  <c r="Q15" i="4"/>
  <c r="Y15" i="4" s="1"/>
  <c r="O15" i="4"/>
  <c r="W15" i="4" s="1"/>
  <c r="Q10" i="4"/>
  <c r="Y10" i="4" s="1"/>
  <c r="P10" i="4"/>
  <c r="X10" i="4" s="1"/>
  <c r="R10" i="4"/>
  <c r="Z10" i="4" s="1"/>
  <c r="O10" i="4"/>
  <c r="W10" i="4" s="1"/>
  <c r="S10" i="4"/>
  <c r="AA10" i="4" s="1"/>
  <c r="O14" i="4"/>
  <c r="W14" i="4" s="1"/>
  <c r="R14" i="4"/>
  <c r="Z14" i="4" s="1"/>
  <c r="Q14" i="4"/>
  <c r="Y14" i="4" s="1"/>
  <c r="S14" i="4"/>
  <c r="AA14" i="4" s="1"/>
  <c r="F13" i="43" l="1"/>
  <c r="Z76" i="44"/>
  <c r="H64" i="4"/>
  <c r="H66" i="4" s="1"/>
  <c r="Z34" i="44"/>
  <c r="E64" i="4"/>
  <c r="G64" i="4"/>
  <c r="G66" i="4" s="1"/>
  <c r="AA76" i="44"/>
  <c r="F64" i="4"/>
  <c r="X76" i="44"/>
  <c r="Y76" i="44"/>
  <c r="I64" i="4"/>
  <c r="I66" i="4" s="1"/>
  <c r="W76" i="44"/>
  <c r="AA34" i="44"/>
  <c r="C5" i="43"/>
  <c r="C21" i="43" s="1"/>
  <c r="I30" i="4"/>
  <c r="H30" i="4"/>
  <c r="I22" i="46"/>
  <c r="AU22" i="4" s="1"/>
  <c r="F24" i="46"/>
  <c r="I12" i="46"/>
  <c r="E24" i="46"/>
  <c r="I21" i="46"/>
  <c r="I15" i="46"/>
  <c r="AU15" i="4" s="1"/>
  <c r="G24" i="46"/>
  <c r="I14" i="46"/>
  <c r="AU14" i="4" s="1"/>
  <c r="I20" i="46"/>
  <c r="K22" i="46"/>
  <c r="M22" i="4" s="1"/>
  <c r="I19" i="46"/>
  <c r="I18" i="46"/>
  <c r="I10" i="46"/>
  <c r="AU10" i="4" s="1"/>
  <c r="I17" i="46"/>
  <c r="I9" i="46"/>
  <c r="I13" i="46"/>
  <c r="AU13" i="4" s="1"/>
  <c r="I8" i="46"/>
  <c r="I16" i="46"/>
  <c r="AA23" i="4"/>
  <c r="AQ23" i="4"/>
  <c r="W23" i="4"/>
  <c r="AM23" i="4"/>
  <c r="AX23" i="4" s="1"/>
  <c r="AY23" i="4"/>
  <c r="AZ23" i="4"/>
  <c r="K12" i="46"/>
  <c r="AU12" i="4"/>
  <c r="AU11" i="4"/>
  <c r="K11" i="46"/>
  <c r="M11" i="4" s="1"/>
  <c r="G32" i="4" l="1"/>
  <c r="H32" i="4"/>
  <c r="D5" i="43"/>
  <c r="E5" i="43"/>
  <c r="E21" i="43" s="1"/>
  <c r="I32" i="4"/>
  <c r="I24" i="46"/>
  <c r="K21" i="46"/>
  <c r="AU21" i="4"/>
  <c r="M8" i="4"/>
  <c r="AU8" i="4"/>
  <c r="K18" i="46"/>
  <c r="AU18" i="4"/>
  <c r="K20" i="46"/>
  <c r="M20" i="4" s="1"/>
  <c r="AU20" i="4"/>
  <c r="AU9" i="4"/>
  <c r="K9" i="46"/>
  <c r="M9" i="4" s="1"/>
  <c r="K17" i="46"/>
  <c r="AU17" i="4"/>
  <c r="K19" i="46"/>
  <c r="M19" i="4" s="1"/>
  <c r="AU19" i="4"/>
  <c r="P22" i="4"/>
  <c r="X22" i="4" s="1"/>
  <c r="O22" i="4"/>
  <c r="W22" i="4" s="1"/>
  <c r="S22" i="4"/>
  <c r="AA22" i="4" s="1"/>
  <c r="Q22" i="4"/>
  <c r="Y22" i="4" s="1"/>
  <c r="R22" i="4"/>
  <c r="Z22" i="4" s="1"/>
  <c r="K16" i="46"/>
  <c r="AU16" i="4"/>
  <c r="BA23" i="4"/>
  <c r="O11" i="4"/>
  <c r="R11" i="4"/>
  <c r="S11" i="4"/>
  <c r="P11" i="4"/>
  <c r="Q11" i="4"/>
  <c r="AU31" i="4"/>
  <c r="K37" i="46"/>
  <c r="M31" i="4" s="1"/>
  <c r="M12" i="4"/>
  <c r="D21" i="43" l="1"/>
  <c r="F21" i="43" s="1"/>
  <c r="F5" i="43"/>
  <c r="M21" i="4"/>
  <c r="M17" i="4"/>
  <c r="O19" i="4"/>
  <c r="W19" i="4" s="1"/>
  <c r="S19" i="4"/>
  <c r="AA19" i="4" s="1"/>
  <c r="R19" i="4"/>
  <c r="Z19" i="4" s="1"/>
  <c r="Q19" i="4"/>
  <c r="Y19" i="4" s="1"/>
  <c r="P19" i="4"/>
  <c r="X19" i="4" s="1"/>
  <c r="M16" i="4"/>
  <c r="O9" i="4"/>
  <c r="P9" i="4"/>
  <c r="X9" i="4" s="1"/>
  <c r="Q9" i="4"/>
  <c r="Y9" i="4" s="1"/>
  <c r="R9" i="4"/>
  <c r="Z9" i="4" s="1"/>
  <c r="S9" i="4"/>
  <c r="AA9" i="4" s="1"/>
  <c r="M18" i="4"/>
  <c r="P20" i="4"/>
  <c r="X20" i="4" s="1"/>
  <c r="R20" i="4"/>
  <c r="Z20" i="4" s="1"/>
  <c r="S20" i="4"/>
  <c r="AA20" i="4" s="1"/>
  <c r="Q20" i="4"/>
  <c r="Y20" i="4" s="1"/>
  <c r="O20" i="4"/>
  <c r="W20" i="4" s="1"/>
  <c r="R8" i="4"/>
  <c r="Z8" i="4" s="1"/>
  <c r="S8" i="4"/>
  <c r="AA8" i="4" s="1"/>
  <c r="Q8" i="4"/>
  <c r="Y8" i="4" s="1"/>
  <c r="O8" i="4"/>
  <c r="W8" i="4" s="1"/>
  <c r="P8" i="4"/>
  <c r="X8" i="4" s="1"/>
  <c r="AA11" i="4"/>
  <c r="Z11" i="4"/>
  <c r="X11" i="4"/>
  <c r="Q12" i="4"/>
  <c r="Y12" i="4" s="1"/>
  <c r="R12" i="4"/>
  <c r="Z12" i="4" s="1"/>
  <c r="O12" i="4"/>
  <c r="W12" i="4" s="1"/>
  <c r="P12" i="4"/>
  <c r="X12" i="4" s="1"/>
  <c r="S12" i="4"/>
  <c r="AA12" i="4" s="1"/>
  <c r="Y11" i="4"/>
  <c r="Q31" i="4"/>
  <c r="R31" i="4"/>
  <c r="S31" i="4"/>
  <c r="W11" i="4"/>
  <c r="O21" i="4" l="1"/>
  <c r="W21" i="4" s="1"/>
  <c r="R21" i="4"/>
  <c r="Z21" i="4" s="1"/>
  <c r="P21" i="4"/>
  <c r="X21" i="4" s="1"/>
  <c r="Q21" i="4"/>
  <c r="Y21" i="4" s="1"/>
  <c r="S21" i="4"/>
  <c r="AA21" i="4" s="1"/>
  <c r="W9" i="4"/>
  <c r="Q16" i="4"/>
  <c r="R16" i="4"/>
  <c r="Z16" i="4" s="1"/>
  <c r="O16" i="4"/>
  <c r="W16" i="4" s="1"/>
  <c r="P16" i="4"/>
  <c r="X16" i="4" s="1"/>
  <c r="S16" i="4"/>
  <c r="AA16" i="4" s="1"/>
  <c r="O18" i="4"/>
  <c r="W18" i="4" s="1"/>
  <c r="R18" i="4"/>
  <c r="Z18" i="4" s="1"/>
  <c r="S18" i="4"/>
  <c r="AA18" i="4" s="1"/>
  <c r="P18" i="4"/>
  <c r="X18" i="4" s="1"/>
  <c r="Q18" i="4"/>
  <c r="Y18" i="4" s="1"/>
  <c r="S17" i="4"/>
  <c r="AA17" i="4" s="1"/>
  <c r="R17" i="4"/>
  <c r="Z17" i="4" s="1"/>
  <c r="Q17" i="4"/>
  <c r="Y17" i="4" s="1"/>
  <c r="P17" i="4"/>
  <c r="X17" i="4" s="1"/>
  <c r="O17" i="4"/>
  <c r="W17" i="4" s="1"/>
  <c r="E14" i="43"/>
  <c r="AA31" i="4"/>
  <c r="Z31" i="4"/>
  <c r="D14" i="43"/>
  <c r="Y31" i="4"/>
  <c r="C14" i="43"/>
  <c r="W24" i="4" l="1"/>
  <c r="Z24" i="4"/>
  <c r="R24" i="4"/>
  <c r="R30" i="4" s="1"/>
  <c r="Z30" i="4" s="1"/>
  <c r="S24" i="4"/>
  <c r="S30" i="4" s="1"/>
  <c r="E6" i="43" s="1"/>
  <c r="E22" i="43" s="1"/>
  <c r="O24" i="4"/>
  <c r="Y16" i="4"/>
  <c r="Q24" i="4"/>
  <c r="Q30" i="4" s="1"/>
  <c r="C6" i="43" s="1"/>
  <c r="AA24" i="4"/>
  <c r="X24" i="4"/>
  <c r="F14" i="43"/>
  <c r="P24" i="4"/>
  <c r="D15" i="43"/>
  <c r="E15" i="43"/>
  <c r="C15" i="43"/>
  <c r="R32" i="4" l="1"/>
  <c r="Q32" i="4"/>
  <c r="Y30" i="4"/>
  <c r="D6" i="43"/>
  <c r="D22" i="43" s="1"/>
  <c r="S32" i="4"/>
  <c r="AA30" i="4"/>
  <c r="Y24" i="4"/>
  <c r="C22" i="43"/>
  <c r="F15" i="43"/>
  <c r="Z32" i="4"/>
  <c r="D7" i="43"/>
  <c r="D23" i="43" s="1"/>
  <c r="Y32" i="4" l="1"/>
  <c r="C7" i="43"/>
  <c r="C23" i="43" s="1"/>
  <c r="F22" i="43"/>
  <c r="F6" i="43"/>
  <c r="AA32" i="4"/>
  <c r="E7" i="43"/>
  <c r="E23" i="43" s="1"/>
  <c r="F23" i="43" l="1"/>
  <c r="F7" i="43"/>
  <c r="M8" i="41" l="1"/>
  <c r="O13" i="41"/>
  <c r="W13" i="41" l="1"/>
  <c r="W34" i="41" s="1"/>
  <c r="O34" i="41"/>
  <c r="N10" i="41"/>
  <c r="U8" i="41"/>
  <c r="M29" i="41"/>
  <c r="M15" i="41"/>
  <c r="N21" i="41"/>
  <c r="V21" i="41" s="1"/>
  <c r="M9" i="41"/>
  <c r="O11" i="41"/>
  <c r="M20" i="41"/>
  <c r="U20" i="41" s="1"/>
  <c r="M13" i="41"/>
  <c r="O15" i="41"/>
  <c r="N15" i="41"/>
  <c r="O12" i="41"/>
  <c r="N13" i="41"/>
  <c r="N11" i="41"/>
  <c r="M12" i="41"/>
  <c r="M21" i="41"/>
  <c r="U21" i="41" s="1"/>
  <c r="M10" i="41"/>
  <c r="O14" i="41"/>
  <c r="N14" i="41"/>
  <c r="N8" i="41"/>
  <c r="W14" i="41" l="1"/>
  <c r="V14" i="41"/>
  <c r="V35" i="41" s="1"/>
  <c r="N35" i="41"/>
  <c r="M31" i="41"/>
  <c r="U10" i="41"/>
  <c r="U31" i="41" s="1"/>
  <c r="N34" i="41"/>
  <c r="V13" i="41"/>
  <c r="V34" i="41" s="1"/>
  <c r="O9" i="41"/>
  <c r="N31" i="41"/>
  <c r="V10" i="41"/>
  <c r="V31" i="41" s="1"/>
  <c r="O8" i="41"/>
  <c r="W15" i="41"/>
  <c r="W36" i="41" s="1"/>
  <c r="O36" i="41"/>
  <c r="U13" i="41"/>
  <c r="U34" i="41" s="1"/>
  <c r="M34" i="41"/>
  <c r="O10" i="41"/>
  <c r="U12" i="41"/>
  <c r="U33" i="41" s="1"/>
  <c r="M33" i="41"/>
  <c r="M11" i="41"/>
  <c r="O21" i="41"/>
  <c r="W21" i="41" s="1"/>
  <c r="N20" i="41"/>
  <c r="V20" i="41" s="1"/>
  <c r="M16" i="41"/>
  <c r="W11" i="41"/>
  <c r="W32" i="41" s="1"/>
  <c r="O32" i="41"/>
  <c r="U29" i="41"/>
  <c r="N29" i="41"/>
  <c r="V8" i="41"/>
  <c r="V11" i="41"/>
  <c r="V32" i="41" s="1"/>
  <c r="N32" i="41"/>
  <c r="N36" i="41"/>
  <c r="V15" i="41"/>
  <c r="V36" i="41" s="1"/>
  <c r="M30" i="41"/>
  <c r="U9" i="41"/>
  <c r="U30" i="41" s="1"/>
  <c r="W12" i="41"/>
  <c r="O20" i="41"/>
  <c r="W20" i="41" s="1"/>
  <c r="O16" i="41"/>
  <c r="N12" i="41"/>
  <c r="M14" i="41"/>
  <c r="N9" i="41"/>
  <c r="N16" i="41"/>
  <c r="U15" i="41"/>
  <c r="U36" i="41" s="1"/>
  <c r="M36" i="41"/>
  <c r="P8" i="41"/>
  <c r="P12" i="41"/>
  <c r="P16" i="41"/>
  <c r="P10" i="41"/>
  <c r="P20" i="41"/>
  <c r="X20" i="41" s="1"/>
  <c r="P15" i="41"/>
  <c r="P21" i="41"/>
  <c r="X21" i="41" s="1"/>
  <c r="P13" i="41"/>
  <c r="P9" i="41"/>
  <c r="P14" i="41"/>
  <c r="P11" i="41"/>
  <c r="O33" i="41" l="1"/>
  <c r="N17" i="41"/>
  <c r="W33" i="41"/>
  <c r="P31" i="41"/>
  <c r="X10" i="41"/>
  <c r="X31" i="41" s="1"/>
  <c r="U14" i="41"/>
  <c r="U35" i="41" s="1"/>
  <c r="M35" i="41"/>
  <c r="X13" i="41"/>
  <c r="X34" i="41" s="1"/>
  <c r="P34" i="41"/>
  <c r="X11" i="41"/>
  <c r="X32" i="41" s="1"/>
  <c r="P32" i="41"/>
  <c r="P36" i="41"/>
  <c r="X15" i="41"/>
  <c r="X36" i="41" s="1"/>
  <c r="P33" i="41"/>
  <c r="X12" i="41"/>
  <c r="X33" i="41" s="1"/>
  <c r="V16" i="41"/>
  <c r="V37" i="41" s="1"/>
  <c r="N37" i="41"/>
  <c r="O37" i="41"/>
  <c r="W16" i="41"/>
  <c r="W37" i="41" s="1"/>
  <c r="M17" i="41"/>
  <c r="V29" i="41"/>
  <c r="O35" i="41"/>
  <c r="P30" i="41"/>
  <c r="X9" i="41"/>
  <c r="X30" i="41" s="1"/>
  <c r="U16" i="41"/>
  <c r="U37" i="41" s="1"/>
  <c r="M37" i="41"/>
  <c r="O17" i="41"/>
  <c r="C30" i="43" s="1"/>
  <c r="O29" i="41"/>
  <c r="W8" i="41"/>
  <c r="P37" i="41"/>
  <c r="X16" i="41"/>
  <c r="X37" i="41" s="1"/>
  <c r="V12" i="41"/>
  <c r="V33" i="41" s="1"/>
  <c r="N33" i="41"/>
  <c r="P35" i="41"/>
  <c r="X14" i="41"/>
  <c r="X35" i="41" s="1"/>
  <c r="X8" i="41"/>
  <c r="P29" i="41"/>
  <c r="P17" i="41"/>
  <c r="D30" i="43" s="1"/>
  <c r="D31" i="43" s="1"/>
  <c r="V9" i="41"/>
  <c r="V30" i="41" s="1"/>
  <c r="N30" i="41"/>
  <c r="U11" i="41"/>
  <c r="M32" i="41"/>
  <c r="O31" i="41"/>
  <c r="W10" i="41"/>
  <c r="W31" i="41" s="1"/>
  <c r="W9" i="41"/>
  <c r="W30" i="41" s="1"/>
  <c r="O30" i="41"/>
  <c r="W35" i="41"/>
  <c r="Q10" i="41"/>
  <c r="Q13" i="41"/>
  <c r="Q15" i="41"/>
  <c r="Q20" i="41"/>
  <c r="Y20" i="41" s="1"/>
  <c r="Q8" i="41"/>
  <c r="Q21" i="41"/>
  <c r="Y21" i="41" s="1"/>
  <c r="Q9" i="41"/>
  <c r="Q12" i="41"/>
  <c r="Q14" i="41"/>
  <c r="Q16" i="41"/>
  <c r="Q11" i="41"/>
  <c r="M38" i="41" l="1"/>
  <c r="P38" i="41"/>
  <c r="V17" i="41"/>
  <c r="N38" i="41"/>
  <c r="Y15" i="41"/>
  <c r="Y36" i="41" s="1"/>
  <c r="Q36" i="41"/>
  <c r="X29" i="41"/>
  <c r="X38" i="41" s="1"/>
  <c r="X17" i="41"/>
  <c r="O38" i="41"/>
  <c r="V38" i="41"/>
  <c r="Y14" i="41"/>
  <c r="Y35" i="41" s="1"/>
  <c r="Q35" i="41"/>
  <c r="Q17" i="41"/>
  <c r="E30" i="43" s="1"/>
  <c r="E31" i="43" s="1"/>
  <c r="Q29" i="41"/>
  <c r="Y8" i="41"/>
  <c r="Y10" i="41"/>
  <c r="Y31" i="41" s="1"/>
  <c r="Q31" i="41"/>
  <c r="U32" i="41"/>
  <c r="U38" i="41" s="1"/>
  <c r="U17" i="41"/>
  <c r="F30" i="43"/>
  <c r="F31" i="43" s="1"/>
  <c r="C31" i="43"/>
  <c r="Q32" i="41"/>
  <c r="Y11" i="41"/>
  <c r="Y32" i="41" s="1"/>
  <c r="Q30" i="41"/>
  <c r="Y9" i="41"/>
  <c r="Y30" i="41" s="1"/>
  <c r="W17" i="41"/>
  <c r="W29" i="41"/>
  <c r="W38" i="41" s="1"/>
  <c r="Y16" i="41"/>
  <c r="Y37" i="41" s="1"/>
  <c r="Q37" i="41"/>
  <c r="Q34" i="41"/>
  <c r="Y13" i="41"/>
  <c r="Y34" i="41" s="1"/>
  <c r="Q33" i="41"/>
  <c r="Y12" i="41"/>
  <c r="Y33" i="41" s="1"/>
  <c r="Y17" i="41" l="1"/>
  <c r="Y29" i="41"/>
  <c r="Y38" i="41" s="1"/>
  <c r="Q38" i="41"/>
  <c r="AH10" i="4" l="1"/>
  <c r="AP10" i="4" s="1"/>
  <c r="AI10" i="4" l="1"/>
  <c r="AQ10" i="4" s="1"/>
  <c r="BA10" i="4" s="1"/>
  <c r="AG10" i="4"/>
  <c r="AO10" i="4" s="1"/>
  <c r="S34" i="44" l="1"/>
  <c r="AZ10" i="4"/>
  <c r="M34" i="44"/>
  <c r="G34" i="44"/>
  <c r="Y34" i="44" l="1"/>
  <c r="AI16" i="4"/>
  <c r="AQ16" i="4" s="1"/>
  <c r="I40" i="44" l="1"/>
  <c r="O40" i="44"/>
  <c r="U40" i="44"/>
  <c r="AH16" i="4"/>
  <c r="AP16" i="4" s="1"/>
  <c r="AG8" i="4"/>
  <c r="AO8" i="4" l="1"/>
  <c r="N40" i="44"/>
  <c r="H40" i="44"/>
  <c r="T40" i="44"/>
  <c r="BA16" i="4"/>
  <c r="AA40" i="44"/>
  <c r="AG16" i="4"/>
  <c r="AO16" i="4" s="1"/>
  <c r="AH8" i="4"/>
  <c r="AI8" i="4"/>
  <c r="Z40" i="44" l="1"/>
  <c r="G40" i="44"/>
  <c r="AZ16" i="4"/>
  <c r="M40" i="44"/>
  <c r="S40" i="44"/>
  <c r="AQ8" i="4"/>
  <c r="AP8" i="4"/>
  <c r="AZ8" i="4" s="1"/>
  <c r="M32" i="44"/>
  <c r="S32" i="44"/>
  <c r="G32" i="44"/>
  <c r="Y32" i="44" l="1"/>
  <c r="BA8" i="4"/>
  <c r="N32" i="44"/>
  <c r="H32" i="44"/>
  <c r="T32" i="44"/>
  <c r="O32" i="44"/>
  <c r="U32" i="44"/>
  <c r="I32" i="44"/>
  <c r="Y40" i="44"/>
  <c r="AA32" i="44" l="1"/>
  <c r="Z32" i="44"/>
  <c r="AG15" i="4" l="1"/>
  <c r="AO15" i="4" s="1"/>
  <c r="AG14" i="4"/>
  <c r="AO14" i="4" s="1"/>
  <c r="AI15" i="4"/>
  <c r="AQ15" i="4" s="1"/>
  <c r="S38" i="44" l="1"/>
  <c r="G38" i="44"/>
  <c r="M38" i="44"/>
  <c r="AZ14" i="4"/>
  <c r="I39" i="44"/>
  <c r="O39" i="44"/>
  <c r="U39" i="44"/>
  <c r="S39" i="44"/>
  <c r="G39" i="44"/>
  <c r="AZ15" i="4"/>
  <c r="M39" i="44"/>
  <c r="AI14" i="4"/>
  <c r="AQ14" i="4" s="1"/>
  <c r="AH15" i="4"/>
  <c r="AP15" i="4" s="1"/>
  <c r="AH14" i="4"/>
  <c r="AP14" i="4" s="1"/>
  <c r="Y38" i="44" l="1"/>
  <c r="U38" i="44"/>
  <c r="I38" i="44"/>
  <c r="O38" i="44"/>
  <c r="H38" i="44"/>
  <c r="BA14" i="4"/>
  <c r="T38" i="44"/>
  <c r="N38" i="44"/>
  <c r="N39" i="44"/>
  <c r="H39" i="44"/>
  <c r="T39" i="44"/>
  <c r="BA15" i="4"/>
  <c r="Y39" i="44"/>
  <c r="AA39" i="44"/>
  <c r="AA38" i="44" l="1"/>
  <c r="AH18" i="4"/>
  <c r="AP18" i="4" s="1"/>
  <c r="Z39" i="44"/>
  <c r="Z38" i="44"/>
  <c r="T42" i="44" l="1"/>
  <c r="H42" i="44"/>
  <c r="N42" i="44"/>
  <c r="AI19" i="4"/>
  <c r="AQ19" i="4" s="1"/>
  <c r="AH19" i="4"/>
  <c r="AP19" i="4" s="1"/>
  <c r="AG21" i="4"/>
  <c r="AO21" i="4" s="1"/>
  <c r="AG18" i="4"/>
  <c r="AO18" i="4" s="1"/>
  <c r="AI17" i="4"/>
  <c r="AQ17" i="4" s="1"/>
  <c r="AH21" i="4"/>
  <c r="AP21" i="4" s="1"/>
  <c r="AG19" i="4"/>
  <c r="AO19" i="4" s="1"/>
  <c r="AI18" i="4"/>
  <c r="AQ18" i="4" s="1"/>
  <c r="BA18" i="4" s="1"/>
  <c r="AG22" i="4"/>
  <c r="AO22" i="4" s="1"/>
  <c r="AG17" i="4"/>
  <c r="AO17" i="4" s="1"/>
  <c r="AH17" i="4"/>
  <c r="AP17" i="4" s="1"/>
  <c r="G41" i="44" l="1"/>
  <c r="M41" i="44"/>
  <c r="S41" i="44"/>
  <c r="AZ17" i="4"/>
  <c r="N41" i="44"/>
  <c r="H41" i="44"/>
  <c r="T41" i="44"/>
  <c r="T45" i="44"/>
  <c r="N45" i="44"/>
  <c r="H45" i="44"/>
  <c r="S42" i="44"/>
  <c r="AZ18" i="4"/>
  <c r="G42" i="44"/>
  <c r="M42" i="44"/>
  <c r="O42" i="44"/>
  <c r="I42" i="44"/>
  <c r="U42" i="44"/>
  <c r="M45" i="44"/>
  <c r="G45" i="44"/>
  <c r="S45" i="44"/>
  <c r="AZ21" i="4"/>
  <c r="S46" i="44"/>
  <c r="G46" i="44"/>
  <c r="M46" i="44"/>
  <c r="G43" i="44"/>
  <c r="S43" i="44"/>
  <c r="AZ19" i="4"/>
  <c r="M43" i="44"/>
  <c r="T43" i="44"/>
  <c r="N43" i="44"/>
  <c r="H43" i="44"/>
  <c r="BA19" i="4"/>
  <c r="Z42" i="44"/>
  <c r="BA17" i="4"/>
  <c r="U41" i="44"/>
  <c r="I41" i="44"/>
  <c r="O41" i="44"/>
  <c r="AI21" i="4"/>
  <c r="AQ21" i="4" s="1"/>
  <c r="O43" i="44"/>
  <c r="U43" i="44"/>
  <c r="I43" i="44"/>
  <c r="AI22" i="4"/>
  <c r="AQ22" i="4" s="1"/>
  <c r="AG20" i="4"/>
  <c r="AO20" i="4" s="1"/>
  <c r="AI20" i="4"/>
  <c r="AQ20" i="4" s="1"/>
  <c r="AH20" i="4"/>
  <c r="AP20" i="4" s="1"/>
  <c r="Y45" i="44" l="1"/>
  <c r="AA43" i="44"/>
  <c r="Y46" i="44"/>
  <c r="AH22" i="4"/>
  <c r="AP22" i="4" s="1"/>
  <c r="O44" i="44"/>
  <c r="U44" i="44"/>
  <c r="I44" i="44"/>
  <c r="Y43" i="44"/>
  <c r="Z45" i="44"/>
  <c r="AA41" i="44"/>
  <c r="Y42" i="44"/>
  <c r="Z41" i="44"/>
  <c r="N44" i="44"/>
  <c r="BA20" i="4"/>
  <c r="T44" i="44"/>
  <c r="H44" i="44"/>
  <c r="M44" i="44"/>
  <c r="G44" i="44"/>
  <c r="S44" i="44"/>
  <c r="AZ20" i="4"/>
  <c r="I46" i="44"/>
  <c r="U46" i="44"/>
  <c r="O46" i="44"/>
  <c r="U45" i="44"/>
  <c r="I45" i="44"/>
  <c r="O45" i="44"/>
  <c r="Z43" i="44"/>
  <c r="AA42" i="44"/>
  <c r="BA21" i="4"/>
  <c r="Y41" i="44"/>
  <c r="Y44" i="44" l="1"/>
  <c r="Z44" i="44"/>
  <c r="AA45" i="44"/>
  <c r="AA46" i="44"/>
  <c r="N46" i="44"/>
  <c r="T46" i="44"/>
  <c r="H46" i="44"/>
  <c r="BA22" i="4"/>
  <c r="AZ22" i="4"/>
  <c r="AA44" i="44"/>
  <c r="Z46" i="44" l="1"/>
  <c r="AF15" i="4" l="1"/>
  <c r="AN15" i="4" s="1"/>
  <c r="AE15" i="4"/>
  <c r="AM15" i="4" s="1"/>
  <c r="AE13" i="4"/>
  <c r="AM13" i="4" s="1"/>
  <c r="AE10" i="4"/>
  <c r="AM10" i="4" s="1"/>
  <c r="E34" i="44" l="1"/>
  <c r="Q34" i="44"/>
  <c r="K34" i="44"/>
  <c r="AX10" i="4"/>
  <c r="AE14" i="4"/>
  <c r="AM14" i="4" s="1"/>
  <c r="Q39" i="44"/>
  <c r="AX15" i="4"/>
  <c r="E39" i="44"/>
  <c r="K39" i="44"/>
  <c r="R39" i="44"/>
  <c r="AY15" i="4"/>
  <c r="L39" i="44"/>
  <c r="F39" i="44"/>
  <c r="E37" i="44"/>
  <c r="Q37" i="44"/>
  <c r="K37" i="44"/>
  <c r="AF13" i="4"/>
  <c r="AN13" i="4" s="1"/>
  <c r="AX13" i="4" s="1"/>
  <c r="AF10" i="4"/>
  <c r="AN10" i="4" s="1"/>
  <c r="Q38" i="44" l="1"/>
  <c r="AX14" i="4"/>
  <c r="E38" i="44"/>
  <c r="K38" i="44"/>
  <c r="W37" i="44"/>
  <c r="W39" i="44"/>
  <c r="AG13" i="4"/>
  <c r="AO13" i="4" s="1"/>
  <c r="AY10" i="4"/>
  <c r="F34" i="44"/>
  <c r="L34" i="44"/>
  <c r="R34" i="44"/>
  <c r="AF14" i="4"/>
  <c r="AN14" i="4" s="1"/>
  <c r="R37" i="44"/>
  <c r="F37" i="44"/>
  <c r="X37" i="44" s="1"/>
  <c r="L37" i="44"/>
  <c r="X39" i="44"/>
  <c r="W34" i="44"/>
  <c r="G37" i="44" l="1"/>
  <c r="S37" i="44"/>
  <c r="M37" i="44"/>
  <c r="AY13" i="4"/>
  <c r="AF11" i="4"/>
  <c r="AN11" i="4" s="1"/>
  <c r="AF20" i="4"/>
  <c r="AN20" i="4" s="1"/>
  <c r="AI11" i="4"/>
  <c r="AQ11" i="4" s="1"/>
  <c r="AF17" i="4"/>
  <c r="AN17" i="4" s="1"/>
  <c r="AG9" i="4"/>
  <c r="AE11" i="4"/>
  <c r="AM11" i="4" s="1"/>
  <c r="X34" i="44"/>
  <c r="W38" i="44"/>
  <c r="AE9" i="4"/>
  <c r="AM9" i="4" s="1"/>
  <c r="AI9" i="4"/>
  <c r="R38" i="44"/>
  <c r="L38" i="44"/>
  <c r="F38" i="44"/>
  <c r="AY14" i="4"/>
  <c r="AE20" i="4"/>
  <c r="AM20" i="4" s="1"/>
  <c r="AI13" i="4"/>
  <c r="AQ13" i="4" s="1"/>
  <c r="AH13" i="4"/>
  <c r="AP13" i="4" s="1"/>
  <c r="AZ13" i="4" s="1"/>
  <c r="Q44" i="44" l="1"/>
  <c r="E44" i="44"/>
  <c r="AX20" i="4"/>
  <c r="K44" i="44"/>
  <c r="AY17" i="4"/>
  <c r="R41" i="44"/>
  <c r="F41" i="44"/>
  <c r="L41" i="44"/>
  <c r="U37" i="44"/>
  <c r="O37" i="44"/>
  <c r="I37" i="44"/>
  <c r="L44" i="44"/>
  <c r="AY20" i="4"/>
  <c r="F44" i="44"/>
  <c r="R44" i="44"/>
  <c r="T37" i="44"/>
  <c r="H37" i="44"/>
  <c r="BA13" i="4"/>
  <c r="N37" i="44"/>
  <c r="AQ9" i="4"/>
  <c r="AO9" i="4"/>
  <c r="AH11" i="4"/>
  <c r="AP11" i="4" s="1"/>
  <c r="E33" i="44"/>
  <c r="Q33" i="44"/>
  <c r="K33" i="44"/>
  <c r="O35" i="44"/>
  <c r="U35" i="44"/>
  <c r="I35" i="44"/>
  <c r="F35" i="44"/>
  <c r="R35" i="44"/>
  <c r="L35" i="44"/>
  <c r="AE18" i="4"/>
  <c r="AM18" i="4" s="1"/>
  <c r="X38" i="44"/>
  <c r="AE17" i="4"/>
  <c r="AM17" i="4" s="1"/>
  <c r="Q35" i="44"/>
  <c r="K35" i="44"/>
  <c r="E35" i="44"/>
  <c r="AX11" i="4"/>
  <c r="Y37" i="44"/>
  <c r="AE22" i="4"/>
  <c r="AM22" i="4" s="1"/>
  <c r="AF22" i="4"/>
  <c r="AN22" i="4" s="1"/>
  <c r="AE19" i="4"/>
  <c r="AM19" i="4" s="1"/>
  <c r="AH9" i="4"/>
  <c r="AF12" i="4"/>
  <c r="AN12" i="4" s="1"/>
  <c r="AE12" i="4"/>
  <c r="AM12" i="4" s="1"/>
  <c r="W44" i="44" l="1"/>
  <c r="Z37" i="44"/>
  <c r="AP9" i="4"/>
  <c r="BA11" i="4"/>
  <c r="N35" i="44"/>
  <c r="T35" i="44"/>
  <c r="H35" i="44"/>
  <c r="F36" i="44"/>
  <c r="L36" i="44"/>
  <c r="R36" i="44"/>
  <c r="AG11" i="4"/>
  <c r="K46" i="44"/>
  <c r="Q46" i="44"/>
  <c r="E46" i="44"/>
  <c r="AX22" i="4"/>
  <c r="Q42" i="44"/>
  <c r="E42" i="44"/>
  <c r="K42" i="44"/>
  <c r="U33" i="44"/>
  <c r="I33" i="44"/>
  <c r="O33" i="44"/>
  <c r="AF18" i="4"/>
  <c r="AN18" i="4" s="1"/>
  <c r="F46" i="44"/>
  <c r="AY22" i="4"/>
  <c r="R46" i="44"/>
  <c r="L46" i="44"/>
  <c r="K41" i="44"/>
  <c r="E41" i="44"/>
  <c r="AX17" i="4"/>
  <c r="Q41" i="44"/>
  <c r="X35" i="44"/>
  <c r="AF21" i="4"/>
  <c r="AN21" i="4" s="1"/>
  <c r="AA37" i="44"/>
  <c r="K36" i="44"/>
  <c r="Q36" i="44"/>
  <c r="AX12" i="4"/>
  <c r="E36" i="44"/>
  <c r="K43" i="44"/>
  <c r="E43" i="44"/>
  <c r="Q43" i="44"/>
  <c r="AZ9" i="4"/>
  <c r="G33" i="44"/>
  <c r="S33" i="44"/>
  <c r="M33" i="44"/>
  <c r="AE16" i="4"/>
  <c r="AM16" i="4" s="1"/>
  <c r="AE21" i="4"/>
  <c r="AM21" i="4" s="1"/>
  <c r="W35" i="44"/>
  <c r="AA35" i="44"/>
  <c r="W33" i="44"/>
  <c r="AF16" i="4"/>
  <c r="AN16" i="4" s="1"/>
  <c r="X44" i="44"/>
  <c r="X41" i="44"/>
  <c r="W46" i="44" l="1"/>
  <c r="AO11" i="4"/>
  <c r="W36" i="44"/>
  <c r="F42" i="44"/>
  <c r="AY18" i="4"/>
  <c r="R42" i="44"/>
  <c r="L42" i="44"/>
  <c r="W42" i="44"/>
  <c r="X36" i="44"/>
  <c r="AF9" i="4"/>
  <c r="AN9" i="4" s="1"/>
  <c r="AF19" i="4"/>
  <c r="AN19" i="4" s="1"/>
  <c r="AX16" i="4"/>
  <c r="E40" i="44"/>
  <c r="W40" i="44" s="1"/>
  <c r="Q40" i="44"/>
  <c r="K40" i="44"/>
  <c r="Y33" i="44"/>
  <c r="W43" i="44"/>
  <c r="AY21" i="4"/>
  <c r="L45" i="44"/>
  <c r="F45" i="44"/>
  <c r="X45" i="44" s="1"/>
  <c r="R45" i="44"/>
  <c r="W41" i="44"/>
  <c r="AA33" i="44"/>
  <c r="Z35" i="44"/>
  <c r="F40" i="44"/>
  <c r="R40" i="44"/>
  <c r="L40" i="44"/>
  <c r="AY16" i="4"/>
  <c r="K45" i="44"/>
  <c r="AX21" i="4"/>
  <c r="E45" i="44"/>
  <c r="Q45" i="44"/>
  <c r="X46" i="44"/>
  <c r="AX18" i="4"/>
  <c r="H33" i="44"/>
  <c r="BA9" i="4"/>
  <c r="T33" i="44"/>
  <c r="N33" i="44"/>
  <c r="AE8" i="4"/>
  <c r="X42" i="44" l="1"/>
  <c r="W45" i="44"/>
  <c r="AM8" i="4"/>
  <c r="AE24" i="4"/>
  <c r="X40" i="44"/>
  <c r="AY19" i="4"/>
  <c r="F43" i="44"/>
  <c r="L43" i="44"/>
  <c r="R43" i="44"/>
  <c r="AX19" i="4"/>
  <c r="Z33" i="44"/>
  <c r="L33" i="44"/>
  <c r="F33" i="44"/>
  <c r="AY9" i="4"/>
  <c r="R33" i="44"/>
  <c r="AX9" i="4"/>
  <c r="M35" i="44"/>
  <c r="AZ11" i="4"/>
  <c r="G35" i="44"/>
  <c r="S35" i="44"/>
  <c r="AY11" i="4"/>
  <c r="AG12" i="4"/>
  <c r="AI12" i="4"/>
  <c r="AH12" i="4"/>
  <c r="AF8" i="4"/>
  <c r="X33" i="44" l="1"/>
  <c r="AQ12" i="4"/>
  <c r="AI24" i="4"/>
  <c r="Y35" i="44"/>
  <c r="AF24" i="4"/>
  <c r="AN8" i="4"/>
  <c r="AP12" i="4"/>
  <c r="AH24" i="4"/>
  <c r="AO12" i="4"/>
  <c r="AG24" i="4"/>
  <c r="X43" i="44"/>
  <c r="AX8" i="4"/>
  <c r="AX24" i="4" s="1"/>
  <c r="Q32" i="44"/>
  <c r="Q48" i="44" s="1"/>
  <c r="K32" i="44"/>
  <c r="K48" i="44" s="1"/>
  <c r="AM24" i="4"/>
  <c r="E32" i="44"/>
  <c r="T36" i="44" l="1"/>
  <c r="T48" i="44" s="1"/>
  <c r="N36" i="44"/>
  <c r="N48" i="44" s="1"/>
  <c r="BA12" i="4"/>
  <c r="BA24" i="4" s="1"/>
  <c r="H36" i="44"/>
  <c r="AP24" i="4"/>
  <c r="AN24" i="4"/>
  <c r="AY8" i="4"/>
  <c r="AY24" i="4" s="1"/>
  <c r="F32" i="44"/>
  <c r="R32" i="44"/>
  <c r="R48" i="44" s="1"/>
  <c r="L32" i="44"/>
  <c r="L48" i="44" s="1"/>
  <c r="W32" i="44"/>
  <c r="W48" i="44" s="1"/>
  <c r="W49" i="44" s="1"/>
  <c r="E48" i="44"/>
  <c r="S36" i="44"/>
  <c r="S48" i="44" s="1"/>
  <c r="M36" i="44"/>
  <c r="M48" i="44" s="1"/>
  <c r="AZ12" i="4"/>
  <c r="AZ24" i="4" s="1"/>
  <c r="G36" i="44"/>
  <c r="AY12" i="4"/>
  <c r="AO24" i="4"/>
  <c r="I36" i="44"/>
  <c r="U36" i="44"/>
  <c r="U48" i="44" s="1"/>
  <c r="O36" i="44"/>
  <c r="O48" i="44" s="1"/>
  <c r="AQ24" i="4"/>
  <c r="Y36" i="44" l="1"/>
  <c r="Y48" i="44" s="1"/>
  <c r="Y49" i="44" s="1"/>
  <c r="G48" i="44"/>
  <c r="Z36" i="44"/>
  <c r="Z48" i="44" s="1"/>
  <c r="Z49" i="44" s="1"/>
  <c r="H48" i="44"/>
  <c r="X32" i="44"/>
  <c r="X48" i="44" s="1"/>
  <c r="X49" i="44" s="1"/>
  <c r="F48" i="44"/>
  <c r="AA36" i="44"/>
  <c r="AA48" i="44" s="1"/>
  <c r="AA49" i="44" s="1"/>
  <c r="I48" i="44"/>
  <c r="AH31" i="4" l="1"/>
  <c r="AG31" i="4"/>
  <c r="AI31" i="4"/>
  <c r="AH30" i="4" l="1"/>
  <c r="E16" i="43"/>
  <c r="AQ31" i="4"/>
  <c r="AP31" i="4"/>
  <c r="D16" i="43"/>
  <c r="AO31" i="4"/>
  <c r="C16" i="43"/>
  <c r="F16" i="43" s="1"/>
  <c r="E17" i="43" l="1"/>
  <c r="AQ33" i="4"/>
  <c r="AP33" i="4" s="1"/>
  <c r="AO33" i="4" s="1"/>
  <c r="C17" i="43"/>
  <c r="AN31" i="4"/>
  <c r="AY31" i="4" s="1"/>
  <c r="AZ31" i="4"/>
  <c r="AI30" i="4"/>
  <c r="AG30" i="4"/>
  <c r="D8" i="43"/>
  <c r="D24" i="43" s="1"/>
  <c r="AH32" i="4"/>
  <c r="AP30" i="4"/>
  <c r="D17" i="43"/>
  <c r="BA31" i="4"/>
  <c r="C18" i="43" l="1"/>
  <c r="AY30" i="4"/>
  <c r="E18" i="43"/>
  <c r="BA30" i="4"/>
  <c r="AQ30" i="4"/>
  <c r="E8" i="43"/>
  <c r="E24" i="43" s="1"/>
  <c r="AI32" i="4"/>
  <c r="F17" i="43"/>
  <c r="AP32" i="4"/>
  <c r="D9" i="43"/>
  <c r="D25" i="43" s="1"/>
  <c r="AG32" i="4"/>
  <c r="AO30" i="4"/>
  <c r="C8" i="43"/>
  <c r="D18" i="43"/>
  <c r="AZ30" i="4"/>
  <c r="C9" i="43" l="1"/>
  <c r="AO32" i="4"/>
  <c r="E10" i="43"/>
  <c r="E26" i="43" s="1"/>
  <c r="BA32" i="4"/>
  <c r="D10" i="43"/>
  <c r="D26" i="43" s="1"/>
  <c r="AZ32" i="4"/>
  <c r="AY32" i="4"/>
  <c r="C10" i="43"/>
  <c r="F8" i="43"/>
  <c r="C24" i="43"/>
  <c r="F24" i="43" s="1"/>
  <c r="AQ32" i="4"/>
  <c r="E9" i="43"/>
  <c r="E25" i="43" s="1"/>
  <c r="F18" i="43"/>
  <c r="C26" i="43" l="1"/>
  <c r="F26" i="43" s="1"/>
  <c r="F10" i="43"/>
  <c r="F9" i="43"/>
  <c r="C25" i="43"/>
  <c r="F25" i="43" s="1"/>
</calcChain>
</file>

<file path=xl/sharedStrings.xml><?xml version="1.0" encoding="utf-8"?>
<sst xmlns="http://schemas.openxmlformats.org/spreadsheetml/2006/main" count="375" uniqueCount="169">
  <si>
    <t>Contents</t>
  </si>
  <si>
    <t xml:space="preserve">   </t>
  </si>
  <si>
    <t>Base capex Categories and sub-categories</t>
  </si>
  <si>
    <t>Opex Categories and sub-categories</t>
  </si>
  <si>
    <t>Opex at nominal prices</t>
  </si>
  <si>
    <t>Regulatory Period One</t>
  </si>
  <si>
    <t>Capex (incl. IDC) at constant 2019/20 prices</t>
  </si>
  <si>
    <t>Opex at constant 2019/20 prices</t>
  </si>
  <si>
    <t>Summary RP1 Forecasts</t>
  </si>
  <si>
    <t>Sets out the proposed Base Capex and Opex allowances</t>
  </si>
  <si>
    <t>Operating Expenditure</t>
  </si>
  <si>
    <r>
      <t>Opex</t>
    </r>
    <r>
      <rPr>
        <sz val="11"/>
        <rFont val="Calibri"/>
        <family val="2"/>
        <scheme val="minor"/>
      </rPr>
      <t xml:space="preserve"> - Sets out operating expenditure by portfolio on a constant price and nominal basis</t>
    </r>
  </si>
  <si>
    <t>Base Capex ($m)</t>
  </si>
  <si>
    <t>Opex ($m)</t>
  </si>
  <si>
    <t>Capex (excl. IDC) at constant 2019/20 prices</t>
  </si>
  <si>
    <t>IDC at constant 2019/20 prices</t>
  </si>
  <si>
    <t>CPI, RPE and FX (base year is 2019/20)</t>
  </si>
  <si>
    <t>Commissioned value at nominal prices</t>
  </si>
  <si>
    <t>Sets out Base Capex by category on a constant price basis excluding interest during construction, constant price basis including interest during construction, nominal expenditure/commissioned basis</t>
  </si>
  <si>
    <t>Overview</t>
  </si>
  <si>
    <t xml:space="preserve">BASE CAPEX </t>
  </si>
  <si>
    <t>Total</t>
  </si>
  <si>
    <t xml:space="preserve">OPEX </t>
  </si>
  <si>
    <r>
      <rPr>
        <b/>
        <sz val="16"/>
        <rFont val="Arial"/>
        <family val="2"/>
      </rPr>
      <t>Summary RP1 Forecasts</t>
    </r>
    <r>
      <rPr>
        <b/>
        <sz val="10"/>
        <rFont val="Arial"/>
        <family val="2"/>
      </rPr>
      <t xml:space="preserve"> - </t>
    </r>
    <r>
      <rPr>
        <sz val="10"/>
        <color theme="1"/>
        <rFont val="Arial"/>
        <family val="2"/>
      </rPr>
      <t>sets out the proposed Base Capex and Opex allowances.</t>
    </r>
  </si>
  <si>
    <t>Opex (constant 2019/20 prices)</t>
  </si>
  <si>
    <t>1 - Expenditure in constant 2019/20 prices is translated to nominal expenditure using forecast CPI and real price effect rates.</t>
  </si>
  <si>
    <t>A
These are sourced from the aggregation model</t>
  </si>
  <si>
    <t>C = A + B
This is the final output - the allowance numbers</t>
  </si>
  <si>
    <r>
      <t>CPI, RPE and FX adjustment</t>
    </r>
    <r>
      <rPr>
        <vertAlign val="superscript"/>
        <sz val="10"/>
        <rFont val="Arial"/>
        <family val="2"/>
      </rPr>
      <t>1</t>
    </r>
  </si>
  <si>
    <t>Capital expenditure at nominal prices</t>
  </si>
  <si>
    <t>Capital expenditure including IDC (constant 2019/20 prices)</t>
  </si>
  <si>
    <t>Proposed value of commissioned assets (nominal) - applicable to the RAB and MAR calculations</t>
  </si>
  <si>
    <t>Sets out Base Capex by portfolio on a nominal price basis, split by geographic area</t>
  </si>
  <si>
    <t>Capital expenditure (nominal)</t>
  </si>
  <si>
    <t>Days in the year</t>
  </si>
  <si>
    <t>Capitalisation after - days in WIP</t>
  </si>
  <si>
    <t>National</t>
  </si>
  <si>
    <t>B
These are sourced from the aggregation model</t>
  </si>
  <si>
    <t>C
These are sourced from the aggregation model</t>
  </si>
  <si>
    <t>A
These are calculated from the constant price numbers by applying the same IDC/RPE/CPI uplift</t>
  </si>
  <si>
    <t>B
These are calculated from the constant price numbers by applying the same IDC/RPE/CPI uplift</t>
  </si>
  <si>
    <t>C
These are calculated from the constant price numbers by applying the same IDC/RPE/CPI uplift</t>
  </si>
  <si>
    <t>IDC and commissioning approximation inputs</t>
  </si>
  <si>
    <t>Business IT</t>
  </si>
  <si>
    <t>Resilience</t>
  </si>
  <si>
    <t>Access</t>
  </si>
  <si>
    <t>Aggregation</t>
  </si>
  <si>
    <t>Transport</t>
  </si>
  <si>
    <t xml:space="preserve"> </t>
  </si>
  <si>
    <t>Corporate</t>
  </si>
  <si>
    <t>Customer operations</t>
  </si>
  <si>
    <t>Maintenance</t>
  </si>
  <si>
    <t>RT01 - RP1 Expenditure Forecasts</t>
  </si>
  <si>
    <t>Proposed Opex (nominal)</t>
  </si>
  <si>
    <t>Proposed capital expenditure incl. IDC (nominal)</t>
  </si>
  <si>
    <t>Some notes on modelling approaches</t>
  </si>
  <si>
    <t>IDC
rate</t>
  </si>
  <si>
    <t>IDC</t>
  </si>
  <si>
    <t>rate</t>
  </si>
  <si>
    <t>From the 2019/20 financial year</t>
  </si>
  <si>
    <t>WIP at 30/6/20</t>
  </si>
  <si>
    <t>Capex in 2019/20</t>
  </si>
  <si>
    <t>Days in WIP</t>
  </si>
  <si>
    <r>
      <rPr>
        <b/>
        <sz val="16"/>
        <rFont val="Calibri"/>
        <family val="2"/>
        <scheme val="minor"/>
      </rPr>
      <t>Base Capex</t>
    </r>
    <r>
      <rPr>
        <b/>
        <sz val="10"/>
        <rFont val="Calibri"/>
        <family val="2"/>
        <scheme val="minor"/>
      </rPr>
      <t xml:space="preserve"> - </t>
    </r>
    <r>
      <rPr>
        <sz val="11"/>
        <color theme="1"/>
        <rFont val="Calibri"/>
        <family val="2"/>
        <scheme val="minor"/>
      </rPr>
      <t>Sets out the calculation of the average number of days in WIP and the average effective IDC rate for each cost subcategory</t>
    </r>
  </si>
  <si>
    <t>WIP</t>
  </si>
  <si>
    <t>days</t>
  </si>
  <si>
    <t>Commissioning approximation inputs</t>
  </si>
  <si>
    <t>WIP at 30/6/19</t>
  </si>
  <si>
    <t>average</t>
  </si>
  <si>
    <t>Urban</t>
  </si>
  <si>
    <t>Rural</t>
  </si>
  <si>
    <t>A
These come from the geographic split sheet, which sources them from the aggregation model</t>
  </si>
  <si>
    <t>CPI and RPE (base year is 2019/20)</t>
  </si>
  <si>
    <t>B
These are calculated by the RT02 cost escalation model</t>
  </si>
  <si>
    <t>A
These are sourced from the aggregation model
These are also an input to regulatory template RT02</t>
  </si>
  <si>
    <t>B
Average IDC rate</t>
  </si>
  <si>
    <t>C = A x B
These are calculated using the effective average IDC rate calculated on sheet '7. IDC rate'</t>
  </si>
  <si>
    <t>D = A + C
These are also an input to regulatory template RT02, because they are the starting point for the CPI and RPE calculations.</t>
  </si>
  <si>
    <r>
      <rPr>
        <b/>
        <sz val="16"/>
        <rFont val="Calibri"/>
        <family val="2"/>
        <scheme val="minor"/>
      </rPr>
      <t>Capex</t>
    </r>
    <r>
      <rPr>
        <b/>
        <sz val="10"/>
        <rFont val="Calibri"/>
        <family val="2"/>
        <scheme val="minor"/>
      </rPr>
      <t xml:space="preserve"> - </t>
    </r>
    <r>
      <rPr>
        <sz val="11"/>
        <color theme="1"/>
        <rFont val="Calibri"/>
        <family val="2"/>
        <scheme val="minor"/>
      </rPr>
      <t>Sets out capital expenditure by category on a constant price basis excluding interest during construction, constant price basis including interest during construction, nominal expenditure basis and nominal commissioned basis. This also shows the split between base capex and connections capex.</t>
    </r>
  </si>
  <si>
    <t>Total capex by sub-category ($m)</t>
  </si>
  <si>
    <t>Capex categories and sub-categories</t>
  </si>
  <si>
    <t>Base capex</t>
  </si>
  <si>
    <t>Connections capex</t>
  </si>
  <si>
    <t>n/a</t>
  </si>
  <si>
    <t>Total split by Base and Connections capex ($m)</t>
  </si>
  <si>
    <t xml:space="preserve">CONNECTIONS CAPEX </t>
  </si>
  <si>
    <t>These are derived from the financial statements
(they are unallocated, not FFLAS)</t>
  </si>
  <si>
    <t>(see variable and non-linear parts in RT04)</t>
  </si>
  <si>
    <t>IDC rate, capped per IM 2.2.13(4)(b) (note 4 Annual Report 2020)</t>
  </si>
  <si>
    <t>Percentage interest-bearing debt at 30 June 2020 (notes 4 and 7 Annual Report 2020)</t>
  </si>
  <si>
    <t>Extending the Network</t>
  </si>
  <si>
    <t>New Property Developments</t>
  </si>
  <si>
    <t>UFB Communal</t>
  </si>
  <si>
    <t>Network Capacity</t>
  </si>
  <si>
    <t>Field Sustain</t>
  </si>
  <si>
    <t>Site Sustain</t>
  </si>
  <si>
    <t>Calculation of WIP days for Connection Capex</t>
  </si>
  <si>
    <t>Forecast contribution from:</t>
  </si>
  <si>
    <t>Capex in RP1</t>
  </si>
  <si>
    <t>Augmentation</t>
  </si>
  <si>
    <t>Capital expenditure excluding IDC (constant 2019/20 prices)</t>
  </si>
  <si>
    <t>TOTAL CAPEX (BASE plus CONNECTION)</t>
  </si>
  <si>
    <t>left for connection capex</t>
  </si>
  <si>
    <t>variable adjustment</t>
  </si>
  <si>
    <t>Installations</t>
  </si>
  <si>
    <t>Standard Installations</t>
  </si>
  <si>
    <t>IT and Support</t>
  </si>
  <si>
    <t>Network &amp; Customer IT</t>
  </si>
  <si>
    <t>Network Sustain and Enhance</t>
  </si>
  <si>
    <t>Relocations</t>
  </si>
  <si>
    <t>Customer</t>
  </si>
  <si>
    <t>Product, Sales &amp; Marketing</t>
  </si>
  <si>
    <t>Network</t>
  </si>
  <si>
    <t>Network Operations</t>
  </si>
  <si>
    <t>Operating costs</t>
  </si>
  <si>
    <t>Support</t>
  </si>
  <si>
    <t>Asset Management</t>
  </si>
  <si>
    <t>Technology</t>
  </si>
  <si>
    <t>The amounts above include lease cash flows as follows</t>
  </si>
  <si>
    <t>The increase in 'Network - Operating costs' is due principally to the inclusion of lease cash flows</t>
  </si>
  <si>
    <t>Opex excluding leases ($m)</t>
  </si>
  <si>
    <t>Capital Expenditure broken by geographic area</t>
  </si>
  <si>
    <t>Leases</t>
  </si>
  <si>
    <t>Total base capex (less connections capex) by sub-category ($m)</t>
  </si>
  <si>
    <t>Base Capex less connections capex (excl. IDC) at constant 2019/20 prices</t>
  </si>
  <si>
    <t>The 2021 connections capex number is needed for the 2022 commissioned value calculation. It is estimated using the estimated proportion of "standard installations"</t>
  </si>
  <si>
    <t>E
These are calculated in RT02 cost escalation model</t>
  </si>
  <si>
    <t>G
days in WIP</t>
  </si>
  <si>
    <t>H  = F, shifted by G days spent in WIP
Final output - amounts used in the MAR calculation, after lease capitalisation has been included</t>
  </si>
  <si>
    <t>F  = A + C + E
Final output - allowance numbers used in incentives</t>
  </si>
  <si>
    <t>D = A + B + C</t>
  </si>
  <si>
    <t>Y</t>
  </si>
  <si>
    <t>Include? (Y/N)</t>
  </si>
  <si>
    <t>Capex - at constant 2019/20 prices ($m)</t>
  </si>
  <si>
    <t>Capex - nominal capital expenditure ($m)</t>
  </si>
  <si>
    <r>
      <rPr>
        <b/>
        <sz val="16"/>
        <rFont val="Calibri"/>
        <family val="2"/>
        <scheme val="minor"/>
      </rPr>
      <t>Capex</t>
    </r>
    <r>
      <rPr>
        <b/>
        <sz val="10"/>
        <rFont val="Calibri"/>
        <family val="2"/>
        <scheme val="minor"/>
      </rPr>
      <t xml:space="preserve"> - </t>
    </r>
    <r>
      <rPr>
        <sz val="11"/>
        <color theme="1"/>
        <rFont val="Calibri"/>
        <family val="2"/>
        <scheme val="minor"/>
      </rPr>
      <t>Sets out Capex by category on a constant price and nominal expenditure basis and split by geographic area</t>
    </r>
  </si>
  <si>
    <t>Base - at constant 2019/20 prices ($m)</t>
  </si>
  <si>
    <t>Capex Categories and sub-categories</t>
  </si>
  <si>
    <t>Base Capex (excl. IDC) at constant 2019/20 prices</t>
  </si>
  <si>
    <t>Complex Installations</t>
  </si>
  <si>
    <r>
      <rPr>
        <b/>
        <sz val="16"/>
        <rFont val="Calibri"/>
        <family val="2"/>
        <scheme val="minor"/>
      </rPr>
      <t>Historical Capex</t>
    </r>
    <r>
      <rPr>
        <b/>
        <sz val="10"/>
        <rFont val="Calibri"/>
        <family val="2"/>
        <scheme val="minor"/>
      </rPr>
      <t xml:space="preserve"> - </t>
    </r>
    <r>
      <rPr>
        <sz val="11"/>
        <color theme="1"/>
        <rFont val="Calibri"/>
        <family val="2"/>
        <scheme val="minor"/>
      </rPr>
      <t xml:space="preserve">Sets out capital expenditure by category on an unallocated nominal price </t>
    </r>
  </si>
  <si>
    <r>
      <t>Historical Opex</t>
    </r>
    <r>
      <rPr>
        <sz val="11"/>
        <rFont val="Calibri"/>
        <family val="2"/>
        <scheme val="minor"/>
      </rPr>
      <t xml:space="preserve"> - Sets out operating expenditure by portfolio on a nominal basis</t>
    </r>
  </si>
  <si>
    <t>Check</t>
  </si>
  <si>
    <t>3a</t>
  </si>
  <si>
    <t>Forecast Capital Expenditure (with split between Base capex and Connections capex)</t>
  </si>
  <si>
    <t>3b</t>
  </si>
  <si>
    <t>Actual Capital Expenditure (2016 to 2019)</t>
  </si>
  <si>
    <t>Sets out Capex by category on a nominal price.</t>
  </si>
  <si>
    <t>4a</t>
  </si>
  <si>
    <t>4b</t>
  </si>
  <si>
    <t>Sets out Opex by portfolio on a constant price and nominal basis for 2020 to 2026</t>
  </si>
  <si>
    <t>Sets out historical unallocated Opex by portfolio on a nominal basis (2016 to 2019)</t>
  </si>
  <si>
    <t>N</t>
  </si>
  <si>
    <t>Total FFLAS capex by sub-category ($m)</t>
  </si>
  <si>
    <t>UFB FFLAS opex at nominal prices</t>
  </si>
  <si>
    <t>UFB FFLAS Capital expenditure at nominal prices</t>
  </si>
  <si>
    <t>Unallocated Capital expenditure at nominal prices</t>
  </si>
  <si>
    <t>Unallocated Opex at nominal prices</t>
  </si>
  <si>
    <t>Complex Installations connection capex</t>
  </si>
  <si>
    <t>Standard Installations connections capex</t>
  </si>
  <si>
    <t>There are no lease cash flows in the numbers for the period from 1 January 2020 to 30 June 2020, so lease amounts shown in E20 and E21 only represent 6 months of cash flows</t>
  </si>
  <si>
    <t>Note on leases:</t>
  </si>
  <si>
    <t>1 January 2016 - 30 June 2017: Chorus accounted for leases under IAS 17. Operating leases for this period are included in the opex numbers above, but finance lease cashflows are not</t>
  </si>
  <si>
    <t>1 July 2017 - 31 December 2019: Chorus accounts for leases under IFRS 16. The above numbers exclude lease cashflows</t>
  </si>
  <si>
    <t>D = A + B + C
These are used in sheet '3a. Capex'</t>
  </si>
  <si>
    <t xml:space="preserve">Historical capex (from 1 January 2016 to 31 December 2019) and 1 January 2020 to 30 June 2020 is consistent with our annual reports. These figures exclude leases. We have generated calendar year values by adding together relevant financial half-year amounts.
</t>
  </si>
  <si>
    <t>Access connections capex</t>
  </si>
  <si>
    <t>Interest During Construction (IDC) rate</t>
  </si>
  <si>
    <t>Sets out the Interest During Contruction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</si>
</sst>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quot;$&quot;* #,##0.00_);_(&quot;$&quot;* \(#,##0.00\);_(&quot;$&quot;* &quot;-&quot;??_);_(@_)"/>
    <numFmt numFmtId="165" formatCode="_(* #,##0.00_);_(* \(#,##0.00\);_(* &quot;-&quot;??_);_(@_)"/>
    <numFmt numFmtId="166" formatCode="0.0"/>
    <numFmt numFmtId="167" formatCode="_-* #,##0_-;\-* #,##0_-;_-* &quot;-&quot;??_-;_-@_-"/>
    <numFmt numFmtId="168" formatCode="_-* #,##0.0_-;\-* #,##0.0_-;_-* &quot;-&quot;??_-;_-@_-"/>
    <numFmt numFmtId="169" formatCode="#,##0_);[Red]\(#,##0\);&quot;-&quot;_);[Blue]&quot;Error-&quot;@"/>
    <numFmt numFmtId="170" formatCode="#,##0.0_);[Red]\(#,##0.0\);&quot;-&quot;_);[Blue]&quot;Error-&quot;@"/>
    <numFmt numFmtId="171" formatCode="#,##0.00_);[Red]\(#,##0.00\);&quot;-&quot;_);[Blue]&quot;Error-&quot;@"/>
    <numFmt numFmtId="172" formatCode="&quot;$&quot;* #,##0_);[Red]&quot;$&quot;* \(#,##0\);&quot;$&quot;* &quot;-&quot;_);[Blue]&quot;Error-&quot;@"/>
    <numFmt numFmtId="173" formatCode="&quot;$&quot;* #,##0.0_);[Red]&quot;$&quot;* \(#,##0.0\);&quot;$&quot;* &quot;-&quot;_);[Blue]&quot;Error-&quot;@"/>
    <numFmt numFmtId="174" formatCode="&quot;$&quot;* #,##0.00_);[Red]&quot;$&quot;* \(#,##0.00\);&quot;$&quot;* &quot;-&quot;_);[Blue]&quot;Error-&quot;@"/>
    <numFmt numFmtId="175" formatCode="dd\ mmm\ yyyy_)"/>
    <numFmt numFmtId="176" formatCode="dd/mm/yy_)"/>
    <numFmt numFmtId="177" formatCode="0%_);[Red]\-0%_);0%_);[Blue]&quot;Error-&quot;@"/>
    <numFmt numFmtId="178" formatCode="0.0%_);[Red]\-0.0%_);0.0%_);[Blue]&quot;Error-&quot;@"/>
    <numFmt numFmtId="179" formatCode="0.00%_);[Red]\-0.00%_);0.00%_);[Blue]&quot;Error-&quot;@"/>
    <numFmt numFmtId="180" formatCode="&quot;Error&quot;;&quot;Error&quot;;&quot;OK&quot;"/>
    <numFmt numFmtId="181" formatCode="_(* #,##0_);_(* \(#,##0\);_(* &quot;&quot;\ \-\ &quot;&quot;_);_(@_)"/>
    <numFmt numFmtId="182" formatCode="_-[$€-2]* #,##0.00_-;\-[$€-2]* #,##0.00_-;_-[$€-2]* &quot;-&quot;??_-"/>
    <numFmt numFmtId="183" formatCode="_-\ #,##0.0;\-\ ###0.0;_-* &quot;-&quot;??_-;_-@_-"/>
    <numFmt numFmtId="184" formatCode="#,##0.0,,;[Red]\-#,##0.0,,;&quot;-&quot;"/>
    <numFmt numFmtId="185" formatCode="#,##0.0,,;\-#,##0.0,,;&quot;-&quot;"/>
    <numFmt numFmtId="186" formatCode="_(* #,##0_);_(* \(#,##0\);_(* &quot;-&quot;??_);_(@_)"/>
    <numFmt numFmtId="187" formatCode="0.00%;\-0.00%;&quot;-&quot;"/>
    <numFmt numFmtId="188" formatCode="0.0%"/>
    <numFmt numFmtId="189" formatCode="#,##0.0000000_ ;\-#,##0.0000000\ "/>
  </numFmts>
  <fonts count="97">
    <font>
      <sz val="11"/>
      <color theme="1"/>
      <name val="Calibri"/>
      <family val="2"/>
      <scheme val="minor"/>
    </font>
    <font>
      <b/>
      <sz val="11"/>
      <color theme="1"/>
      <name val="Calibri"/>
      <family val="2"/>
      <scheme val="minor"/>
    </font>
    <font>
      <sz val="10"/>
      <color theme="1"/>
      <name val="Arial Mäori"/>
      <family val="2"/>
    </font>
    <font>
      <b/>
      <sz val="10"/>
      <name val="Arial"/>
      <family val="2"/>
    </font>
    <font>
      <b/>
      <sz val="16"/>
      <name val="Arial"/>
      <family val="2"/>
    </font>
    <font>
      <sz val="11"/>
      <color theme="1"/>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theme="1"/>
      <name val="Arial Mäori"/>
      <family val="2"/>
    </font>
    <font>
      <sz val="10"/>
      <color indexed="8"/>
      <name val="Arial"/>
      <family val="2"/>
    </font>
    <font>
      <sz val="10"/>
      <color indexed="8"/>
      <name val="Arial"/>
      <family val="2"/>
    </font>
    <font>
      <sz val="10"/>
      <color indexed="8"/>
      <name val="Arial"/>
      <family val="2"/>
    </font>
    <font>
      <sz val="9"/>
      <color indexed="8"/>
      <name val="Arial"/>
      <family val="2"/>
    </font>
    <font>
      <sz val="11"/>
      <color rgb="FF9C0006"/>
      <name val="Calibri"/>
      <family val="2"/>
      <scheme val="minor"/>
    </font>
    <font>
      <sz val="9"/>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Arial"/>
      <family val="2"/>
    </font>
    <font>
      <sz val="10"/>
      <color rgb="FF9C0006"/>
      <name val="Arial"/>
      <family val="2"/>
    </font>
    <font>
      <b/>
      <sz val="10"/>
      <color rgb="FFFA7D00"/>
      <name val="Arial"/>
      <family val="2"/>
    </font>
    <font>
      <sz val="8"/>
      <color indexed="12"/>
      <name val="Arial"/>
      <family val="2"/>
    </font>
    <font>
      <b/>
      <sz val="10"/>
      <color theme="0"/>
      <name val="Arial"/>
      <family val="2"/>
    </font>
    <font>
      <b/>
      <sz val="9"/>
      <color indexed="9"/>
      <name val="Arial"/>
      <family val="2"/>
    </font>
    <font>
      <sz val="8"/>
      <name val="Arial"/>
      <family val="2"/>
    </font>
    <font>
      <i/>
      <sz val="10"/>
      <color rgb="FF7F7F7F"/>
      <name val="Arial"/>
      <family val="2"/>
    </font>
    <font>
      <sz val="10"/>
      <color rgb="FF006100"/>
      <name val="Arial"/>
      <family val="2"/>
    </font>
    <font>
      <sz val="12"/>
      <color indexed="9"/>
      <name val="Arial"/>
      <family val="2"/>
    </font>
    <font>
      <b/>
      <sz val="15"/>
      <color theme="3"/>
      <name val="Arial"/>
      <family val="2"/>
    </font>
    <font>
      <sz val="11"/>
      <color indexed="8"/>
      <name val="Arial"/>
      <family val="2"/>
    </font>
    <font>
      <b/>
      <sz val="13"/>
      <color theme="3"/>
      <name val="Arial"/>
      <family val="2"/>
    </font>
    <font>
      <b/>
      <sz val="9"/>
      <name val="Arial"/>
      <family val="2"/>
    </font>
    <font>
      <b/>
      <sz val="11"/>
      <color theme="3"/>
      <name val="Arial"/>
      <family val="2"/>
    </font>
    <font>
      <b/>
      <sz val="11"/>
      <color indexed="62"/>
      <name val="Calibri"/>
      <family val="2"/>
    </font>
    <font>
      <u/>
      <sz val="10"/>
      <color indexed="12"/>
      <name val="Arial"/>
      <family val="2"/>
    </font>
    <font>
      <sz val="10"/>
      <color rgb="FF3F3F76"/>
      <name val="Arial"/>
      <family val="2"/>
    </font>
    <font>
      <i/>
      <sz val="8"/>
      <color indexed="62"/>
      <name val="Arial"/>
      <family val="2"/>
    </font>
    <font>
      <sz val="8"/>
      <color indexed="20"/>
      <name val="Arial"/>
      <family val="2"/>
    </font>
    <font>
      <sz val="10"/>
      <color rgb="FFFA7D00"/>
      <name val="Arial"/>
      <family val="2"/>
    </font>
    <font>
      <b/>
      <u val="singleAccounting"/>
      <sz val="9"/>
      <color indexed="9"/>
      <name val="Arial"/>
      <family val="2"/>
    </font>
    <font>
      <sz val="10"/>
      <color rgb="FF9C6500"/>
      <name val="Arial"/>
      <family val="2"/>
    </font>
    <font>
      <sz val="10"/>
      <name val="Tahoma"/>
      <family val="2"/>
    </font>
    <font>
      <sz val="7"/>
      <color indexed="8"/>
      <name val="Arial"/>
      <family val="2"/>
    </font>
    <font>
      <b/>
      <sz val="10"/>
      <color rgb="FF3F3F3F"/>
      <name val="Arial"/>
      <family val="2"/>
    </font>
    <font>
      <sz val="10"/>
      <name val="MS Sans Serif"/>
      <family val="2"/>
    </font>
    <font>
      <b/>
      <sz val="10"/>
      <name val="MS Sans Serif"/>
      <family val="2"/>
    </font>
    <font>
      <b/>
      <sz val="8"/>
      <name val="Arial"/>
      <family val="2"/>
    </font>
    <font>
      <sz val="7"/>
      <name val="Arial"/>
      <family val="2"/>
    </font>
    <font>
      <sz val="10"/>
      <color rgb="FFFF0000"/>
      <name val="Arial"/>
      <family val="2"/>
    </font>
    <font>
      <sz val="12"/>
      <color theme="1"/>
      <name val="Calibri"/>
      <family val="2"/>
      <scheme val="minor"/>
    </font>
    <font>
      <b/>
      <sz val="10"/>
      <color rgb="FF00B0F0"/>
      <name val="Arial"/>
      <family val="2"/>
    </font>
    <font>
      <b/>
      <sz val="14"/>
      <color theme="0"/>
      <name val="Arial"/>
      <family val="2"/>
    </font>
    <font>
      <b/>
      <sz val="11"/>
      <color theme="0"/>
      <name val="Arial"/>
      <family val="2"/>
    </font>
    <font>
      <sz val="10"/>
      <color rgb="FF00B0F0"/>
      <name val="Arial"/>
      <family val="2"/>
    </font>
    <font>
      <sz val="10"/>
      <color rgb="FF7030A0"/>
      <name val="Arial"/>
      <family val="2"/>
    </font>
    <font>
      <b/>
      <sz val="10"/>
      <color rgb="FF7030A0"/>
      <name val="Arial"/>
      <family val="2"/>
    </font>
    <font>
      <b/>
      <sz val="16"/>
      <color rgb="FF7030A0"/>
      <name val="Arial"/>
      <family val="2"/>
    </font>
    <font>
      <b/>
      <sz val="16"/>
      <color theme="0"/>
      <name val="Arial"/>
      <family val="2"/>
    </font>
    <font>
      <b/>
      <sz val="12"/>
      <color theme="0"/>
      <name val="Arial"/>
      <family val="2"/>
    </font>
    <font>
      <b/>
      <sz val="16"/>
      <name val="Calibri"/>
      <family val="2"/>
      <scheme val="minor"/>
    </font>
    <font>
      <b/>
      <sz val="10"/>
      <name val="Calibri"/>
      <family val="2"/>
      <scheme val="minor"/>
    </font>
    <font>
      <sz val="11"/>
      <name val="Calibri"/>
      <family val="2"/>
      <scheme val="minor"/>
    </font>
    <font>
      <b/>
      <sz val="12"/>
      <name val="Arial"/>
      <family val="2"/>
    </font>
    <font>
      <vertAlign val="superscript"/>
      <sz val="10"/>
      <name val="Arial"/>
      <family val="2"/>
    </font>
    <font>
      <sz val="10"/>
      <color theme="0" tint="-0.249977111117893"/>
      <name val="Arial"/>
      <family val="2"/>
    </font>
    <font>
      <b/>
      <sz val="10"/>
      <color theme="0" tint="-0.249977111117893"/>
      <name val="Arial"/>
      <family val="2"/>
    </font>
    <font>
      <i/>
      <sz val="11"/>
      <color theme="1"/>
      <name val="Calibri"/>
      <family val="2"/>
      <scheme val="minor"/>
    </font>
    <font>
      <i/>
      <sz val="10"/>
      <name val="Arial"/>
      <family val="2"/>
    </font>
  </fonts>
  <fills count="74">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33"/>
        <bgColor indexed="64"/>
      </patternFill>
    </fill>
    <fill>
      <patternFill patternType="solid">
        <fgColor indexed="42"/>
        <bgColor indexed="64"/>
      </patternFill>
    </fill>
    <fill>
      <patternFill patternType="solid">
        <fgColor indexed="23"/>
        <bgColor indexed="64"/>
      </patternFill>
    </fill>
    <fill>
      <patternFill patternType="solid">
        <fgColor indexed="40"/>
        <bgColor indexed="64"/>
      </patternFill>
    </fill>
    <fill>
      <patternFill patternType="solid">
        <fgColor indexed="56"/>
      </patternFill>
    </fill>
    <fill>
      <patternFill patternType="solid">
        <fgColor indexed="26"/>
        <bgColor indexed="64"/>
      </patternFill>
    </fill>
    <fill>
      <patternFill patternType="solid">
        <fgColor rgb="FF92D400"/>
        <bgColor indexed="64"/>
      </patternFill>
    </fill>
    <fill>
      <patternFill patternType="mediumGray">
        <fgColor indexed="22"/>
      </patternFill>
    </fill>
    <fill>
      <patternFill patternType="solid">
        <fgColor theme="0" tint="-4.9989318521683403E-2"/>
        <bgColor indexed="64"/>
      </patternFill>
    </fill>
    <fill>
      <patternFill patternType="solid">
        <fgColor theme="7"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top/>
      <bottom style="medium">
        <color indexed="27"/>
      </bottom>
      <diagonal/>
    </border>
    <border>
      <left style="thin">
        <color theme="7" tint="-0.24994659260841701"/>
      </left>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right/>
      <top style="thin">
        <color theme="7" tint="-0.24994659260841701"/>
      </top>
      <bottom style="medium">
        <color theme="7" tint="-0.24994659260841701"/>
      </bottom>
      <diagonal/>
    </border>
    <border>
      <left style="thin">
        <color theme="7" tint="-0.24994659260841701"/>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style="thin">
        <color theme="7" tint="-0.24994659260841701"/>
      </left>
      <right/>
      <top/>
      <bottom style="hair">
        <color theme="7" tint="-0.24994659260841701"/>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style="hair">
        <color auto="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right/>
      <top style="hair">
        <color auto="1"/>
      </top>
      <bottom/>
      <diagonal/>
    </border>
    <border>
      <left style="thin">
        <color theme="7" tint="-0.24994659260841701"/>
      </left>
      <right style="thin">
        <color theme="7" tint="-0.24994659260841701"/>
      </right>
      <top style="thin">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theme="7" tint="-0.24994659260841701"/>
      </top>
      <bottom style="hair">
        <color theme="7" tint="-0.24994659260841701"/>
      </bottom>
      <diagonal/>
    </border>
    <border>
      <left/>
      <right style="thin">
        <color indexed="64"/>
      </right>
      <top style="thin">
        <color theme="7" tint="-0.24994659260841701"/>
      </top>
      <bottom style="hair">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indexed="64"/>
      </left>
      <right/>
      <top style="thin">
        <color indexed="64"/>
      </top>
      <bottom style="hair">
        <color theme="7" tint="-0.24994659260841701"/>
      </bottom>
      <diagonal/>
    </border>
    <border>
      <left/>
      <right/>
      <top style="thin">
        <color indexed="64"/>
      </top>
      <bottom style="hair">
        <color theme="7" tint="-0.24994659260841701"/>
      </bottom>
      <diagonal/>
    </border>
    <border>
      <left/>
      <right style="thin">
        <color indexed="64"/>
      </right>
      <top style="thin">
        <color indexed="64"/>
      </top>
      <bottom style="hair">
        <color theme="7" tint="-0.24994659260841701"/>
      </bottom>
      <diagonal/>
    </border>
    <border>
      <left style="thin">
        <color indexed="64"/>
      </left>
      <right/>
      <top style="hair">
        <color theme="7" tint="-0.24994659260841701"/>
      </top>
      <bottom style="thin">
        <color indexed="64"/>
      </bottom>
      <diagonal/>
    </border>
    <border>
      <left/>
      <right/>
      <top style="hair">
        <color theme="7" tint="-0.24994659260841701"/>
      </top>
      <bottom style="thin">
        <color indexed="64"/>
      </bottom>
      <diagonal/>
    </border>
    <border>
      <left/>
      <right style="thin">
        <color indexed="64"/>
      </right>
      <top style="hair">
        <color theme="7" tint="-0.24994659260841701"/>
      </top>
      <bottom style="thin">
        <color indexed="64"/>
      </bottom>
      <diagonal/>
    </border>
    <border>
      <left style="thin">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style="thin">
        <color indexed="64"/>
      </left>
      <right/>
      <top style="thin">
        <color theme="7" tint="-0.24994659260841701"/>
      </top>
      <bottom style="medium">
        <color indexed="64"/>
      </bottom>
      <diagonal/>
    </border>
    <border>
      <left/>
      <right/>
      <top style="thin">
        <color theme="7" tint="-0.24994659260841701"/>
      </top>
      <bottom style="medium">
        <color indexed="64"/>
      </bottom>
      <diagonal/>
    </border>
    <border>
      <left/>
      <right style="thin">
        <color indexed="64"/>
      </right>
      <top style="thin">
        <color theme="7" tint="-0.24994659260841701"/>
      </top>
      <bottom style="medium">
        <color indexed="64"/>
      </bottom>
      <diagonal/>
    </border>
  </borders>
  <cellStyleXfs count="2709">
    <xf numFmtId="0" fontId="0" fillId="0" borderId="0"/>
    <xf numFmtId="0" fontId="2" fillId="0" borderId="0"/>
    <xf numFmtId="0" fontId="2"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3" applyNumberFormat="0" applyAlignment="0" applyProtection="0"/>
    <xf numFmtId="0" fontId="10" fillId="22" borderId="4" applyNumberFormat="0" applyAlignment="0" applyProtection="0"/>
    <xf numFmtId="0" fontId="11" fillId="0" borderId="0" applyFont="0" applyFill="0" applyBorder="0" applyAlignment="0" applyProtection="0"/>
    <xf numFmtId="165" fontId="11"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8" borderId="3"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2" fillId="0" borderId="0"/>
    <xf numFmtId="0" fontId="11" fillId="0" borderId="0"/>
    <xf numFmtId="0" fontId="11" fillId="0" borderId="0"/>
    <xf numFmtId="0" fontId="11" fillId="0" borderId="0"/>
    <xf numFmtId="0" fontId="24"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11" fillId="0" borderId="0"/>
    <xf numFmtId="0" fontId="5" fillId="0" borderId="0"/>
    <xf numFmtId="0" fontId="5" fillId="0" borderId="0"/>
    <xf numFmtId="0" fontId="5" fillId="0" borderId="0"/>
    <xf numFmtId="0" fontId="6" fillId="24" borderId="9" applyNumberFormat="0" applyFont="0" applyAlignment="0" applyProtection="0"/>
    <xf numFmtId="0" fontId="20" fillId="21"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6" fillId="0" borderId="0">
      <alignment vertical="top"/>
    </xf>
    <xf numFmtId="9" fontId="6" fillId="0" borderId="0" applyFont="0" applyFill="0" applyBorder="0" applyAlignment="0" applyProtection="0"/>
    <xf numFmtId="165" fontId="6" fillId="0" borderId="0" applyFont="0" applyFill="0" applyBorder="0" applyAlignment="0" applyProtection="0"/>
    <xf numFmtId="0" fontId="25" fillId="0" borderId="0">
      <alignment vertical="top"/>
    </xf>
    <xf numFmtId="164" fontId="25" fillId="0" borderId="0" applyFont="0" applyFill="0" applyBorder="0" applyAlignment="0" applyProtection="0">
      <alignment vertical="top"/>
    </xf>
    <xf numFmtId="9" fontId="25" fillId="0" borderId="0" applyFont="0" applyFill="0" applyBorder="0" applyAlignment="0" applyProtection="0">
      <alignment vertical="top"/>
    </xf>
    <xf numFmtId="0" fontId="26" fillId="0" borderId="0">
      <alignment vertical="top"/>
    </xf>
    <xf numFmtId="164" fontId="6" fillId="0" borderId="0" applyFont="0" applyFill="0" applyBorder="0" applyAlignment="0" applyProtection="0">
      <alignment vertical="top"/>
    </xf>
    <xf numFmtId="9" fontId="6" fillId="0" borderId="0" applyFont="0" applyFill="0" applyBorder="0" applyAlignment="0" applyProtection="0">
      <alignment vertical="top"/>
    </xf>
    <xf numFmtId="0" fontId="11" fillId="0" borderId="0" applyFont="0" applyFill="0" applyBorder="0" applyAlignment="0" applyProtection="0"/>
    <xf numFmtId="165" fontId="11" fillId="0" borderId="0" applyFont="0" applyFill="0" applyBorder="0" applyAlignment="0" applyProtection="0"/>
    <xf numFmtId="164" fontId="5" fillId="0" borderId="0" applyFont="0" applyFill="0" applyBorder="0" applyAlignment="0" applyProtection="0"/>
    <xf numFmtId="0" fontId="11" fillId="0" borderId="0"/>
    <xf numFmtId="0" fontId="11" fillId="0" borderId="0"/>
    <xf numFmtId="0" fontId="5" fillId="0" borderId="0"/>
    <xf numFmtId="0" fontId="5" fillId="0" borderId="0"/>
    <xf numFmtId="0" fontId="11" fillId="0" borderId="0"/>
    <xf numFmtId="0" fontId="11" fillId="0" borderId="0"/>
    <xf numFmtId="0" fontId="11" fillId="0" borderId="0"/>
    <xf numFmtId="0" fontId="11" fillId="0" borderId="0"/>
    <xf numFmtId="0" fontId="24" fillId="0" borderId="0"/>
    <xf numFmtId="0" fontId="11" fillId="0" borderId="0"/>
    <xf numFmtId="0" fontId="2" fillId="0" borderId="0"/>
    <xf numFmtId="0" fontId="5" fillId="0" borderId="0"/>
    <xf numFmtId="0" fontId="11" fillId="0" borderId="0"/>
    <xf numFmtId="9" fontId="2" fillId="0" borderId="0" applyFont="0" applyFill="0" applyBorder="0" applyAlignment="0" applyProtection="0"/>
    <xf numFmtId="0" fontId="27" fillId="0" borderId="0">
      <alignment vertical="top"/>
    </xf>
    <xf numFmtId="164" fontId="6" fillId="0" borderId="0" applyFont="0" applyFill="0" applyBorder="0" applyAlignment="0" applyProtection="0">
      <alignment vertical="top"/>
    </xf>
    <xf numFmtId="165" fontId="5" fillId="0" borderId="0" applyFont="0" applyFill="0" applyBorder="0" applyAlignment="0" applyProtection="0"/>
    <xf numFmtId="164" fontId="6" fillId="0" borderId="0" applyFont="0" applyFill="0" applyBorder="0" applyAlignment="0" applyProtection="0">
      <alignment vertical="top"/>
    </xf>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5" fillId="26" borderId="13" applyNumberFormat="0" applyFont="0" applyAlignment="0" applyProtection="0"/>
    <xf numFmtId="0" fontId="31" fillId="27" borderId="0" applyNumberFormat="0" applyBorder="0" applyAlignment="0" applyProtection="0"/>
    <xf numFmtId="0" fontId="31" fillId="29" borderId="0" applyNumberFormat="0" applyBorder="0" applyAlignment="0" applyProtection="0"/>
    <xf numFmtId="0" fontId="31" fillId="31" borderId="0" applyNumberFormat="0" applyBorder="0" applyAlignment="0" applyProtection="0"/>
    <xf numFmtId="0" fontId="31" fillId="33"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8" borderId="0" applyNumberFormat="0" applyBorder="0" applyAlignment="0" applyProtection="0"/>
    <xf numFmtId="0" fontId="47" fillId="46" borderId="0" applyNumberFormat="0" applyBorder="0" applyAlignment="0" applyProtection="0"/>
    <xf numFmtId="0" fontId="46" fillId="46"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50" borderId="0" applyNumberFormat="0" applyBorder="0" applyAlignment="0" applyProtection="0"/>
    <xf numFmtId="0" fontId="46" fillId="50"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45" borderId="0" applyNumberFormat="0" applyBorder="0" applyAlignment="0" applyProtection="0"/>
    <xf numFmtId="0" fontId="46" fillId="45" borderId="0" applyNumberFormat="0" applyBorder="0" applyAlignment="0" applyProtection="0"/>
    <xf numFmtId="0" fontId="47" fillId="47" borderId="0" applyNumberFormat="0" applyBorder="0" applyAlignment="0" applyProtection="0"/>
    <xf numFmtId="0" fontId="46" fillId="47"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8" fillId="25" borderId="0" applyNumberFormat="0" applyBorder="0" applyAlignment="0" applyProtection="0"/>
    <xf numFmtId="0" fontId="29" fillId="25" borderId="0" applyNumberFormat="0" applyBorder="0" applyAlignment="0" applyProtection="0"/>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4" fontId="11" fillId="57" borderId="0" applyFont="0" applyBorder="0" applyAlignment="0">
      <alignment horizontal="right"/>
    </xf>
    <xf numFmtId="169" fontId="30" fillId="0" borderId="0"/>
    <xf numFmtId="170" fontId="30" fillId="0" borderId="0"/>
    <xf numFmtId="171" fontId="30" fillId="0" borderId="0"/>
    <xf numFmtId="169" fontId="30" fillId="0" borderId="12"/>
    <xf numFmtId="170" fontId="30" fillId="0" borderId="12"/>
    <xf numFmtId="171" fontId="30" fillId="0" borderId="12"/>
    <xf numFmtId="172" fontId="30" fillId="0" borderId="0"/>
    <xf numFmtId="173" fontId="30" fillId="0" borderId="0"/>
    <xf numFmtId="174" fontId="30" fillId="0" borderId="0"/>
    <xf numFmtId="172" fontId="30" fillId="0" borderId="12"/>
    <xf numFmtId="173" fontId="30" fillId="0" borderId="12"/>
    <xf numFmtId="174" fontId="30" fillId="0" borderId="12"/>
    <xf numFmtId="175" fontId="30" fillId="0" borderId="0">
      <alignment horizontal="right"/>
      <protection locked="0"/>
    </xf>
    <xf numFmtId="176" fontId="30" fillId="0" borderId="0">
      <alignment horizontal="right"/>
      <protection locked="0"/>
    </xf>
    <xf numFmtId="177" fontId="30" fillId="0" borderId="0"/>
    <xf numFmtId="178" fontId="30" fillId="0" borderId="0"/>
    <xf numFmtId="179" fontId="30" fillId="0" borderId="0"/>
    <xf numFmtId="177" fontId="30" fillId="0" borderId="12"/>
    <xf numFmtId="178" fontId="30" fillId="0" borderId="12"/>
    <xf numFmtId="179" fontId="30" fillId="0" borderId="12"/>
    <xf numFmtId="0" fontId="49" fillId="43" borderId="17" applyNumberFormat="0" applyAlignment="0" applyProtection="0"/>
    <xf numFmtId="0" fontId="41" fillId="43" borderId="17" applyNumberFormat="0" applyAlignment="0" applyProtection="0"/>
    <xf numFmtId="169" fontId="30" fillId="58" borderId="22"/>
    <xf numFmtId="170" fontId="30" fillId="58" borderId="22"/>
    <xf numFmtId="171" fontId="30" fillId="58" borderId="22"/>
    <xf numFmtId="177" fontId="30" fillId="58" borderId="22"/>
    <xf numFmtId="178" fontId="30" fillId="58" borderId="22"/>
    <xf numFmtId="179" fontId="30" fillId="58" borderId="22"/>
    <xf numFmtId="180" fontId="50" fillId="0" borderId="1">
      <alignment horizontal="center"/>
    </xf>
    <xf numFmtId="0" fontId="51" fillId="44" borderId="20" applyNumberFormat="0" applyAlignment="0" applyProtection="0"/>
    <xf numFmtId="0" fontId="43" fillId="44" borderId="20" applyNumberFormat="0" applyAlignment="0" applyProtection="0"/>
    <xf numFmtId="0" fontId="11" fillId="59" borderId="0"/>
    <xf numFmtId="0" fontId="11" fillId="59" borderId="0"/>
    <xf numFmtId="0" fontId="11" fillId="59" borderId="0"/>
    <xf numFmtId="0" fontId="11" fillId="59" borderId="0"/>
    <xf numFmtId="0" fontId="11" fillId="59"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9" fontId="52" fillId="60" borderId="0">
      <alignment vertical="center"/>
    </xf>
    <xf numFmtId="169" fontId="30" fillId="61" borderId="22">
      <protection locked="0"/>
    </xf>
    <xf numFmtId="170" fontId="30" fillId="61" borderId="22">
      <protection locked="0"/>
    </xf>
    <xf numFmtId="171" fontId="30" fillId="61" borderId="22">
      <protection locked="0"/>
    </xf>
    <xf numFmtId="172" fontId="30" fillId="61" borderId="22">
      <protection locked="0"/>
    </xf>
    <xf numFmtId="173" fontId="30" fillId="61" borderId="22">
      <protection locked="0"/>
    </xf>
    <xf numFmtId="174" fontId="30" fillId="61" borderId="22">
      <protection locked="0"/>
    </xf>
    <xf numFmtId="175" fontId="30" fillId="62" borderId="22">
      <alignment horizontal="right"/>
      <protection locked="0"/>
    </xf>
    <xf numFmtId="176" fontId="30" fillId="61" borderId="22">
      <alignment horizontal="right"/>
      <protection locked="0"/>
    </xf>
    <xf numFmtId="0" fontId="30" fillId="63" borderId="22">
      <alignment horizontal="left"/>
      <protection locked="0"/>
    </xf>
    <xf numFmtId="177" fontId="30" fillId="61" borderId="22">
      <protection locked="0"/>
    </xf>
    <xf numFmtId="178" fontId="30" fillId="61" borderId="22">
      <protection locked="0"/>
    </xf>
    <xf numFmtId="179" fontId="30" fillId="61" borderId="22">
      <protection locked="0"/>
    </xf>
    <xf numFmtId="49" fontId="30" fillId="64" borderId="22">
      <alignment horizontal="left"/>
      <protection locked="0"/>
    </xf>
    <xf numFmtId="181" fontId="53" fillId="65" borderId="0">
      <alignment horizontal="right"/>
    </xf>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0" fontId="54" fillId="0" borderId="0" applyNumberFormat="0" applyFill="0" applyBorder="0" applyAlignment="0" applyProtection="0"/>
    <xf numFmtId="0" fontId="45" fillId="0" borderId="0" applyNumberFormat="0" applyFill="0" applyBorder="0" applyAlignment="0" applyProtection="0"/>
    <xf numFmtId="0" fontId="52" fillId="66" borderId="0">
      <alignment horizontal="right" vertical="center"/>
    </xf>
    <xf numFmtId="0" fontId="55" fillId="40" borderId="0" applyNumberFormat="0" applyBorder="0" applyAlignment="0" applyProtection="0"/>
    <xf numFmtId="0" fontId="37" fillId="40" borderId="0" applyNumberFormat="0" applyBorder="0" applyAlignment="0" applyProtection="0"/>
    <xf numFmtId="4" fontId="11" fillId="59" borderId="0"/>
    <xf numFmtId="4" fontId="11" fillId="59" borderId="0"/>
    <xf numFmtId="4" fontId="11" fillId="59" borderId="0"/>
    <xf numFmtId="4" fontId="11" fillId="59" borderId="0"/>
    <xf numFmtId="4" fontId="11" fillId="59" borderId="0"/>
    <xf numFmtId="0" fontId="56" fillId="67" borderId="0">
      <alignment vertical="center"/>
    </xf>
    <xf numFmtId="0" fontId="57" fillId="0" borderId="14" applyNumberFormat="0" applyFill="0" applyAlignment="0" applyProtection="0"/>
    <xf numFmtId="0" fontId="34" fillId="0" borderId="14" applyNumberFormat="0" applyFill="0" applyAlignment="0" applyProtection="0"/>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6" fillId="67" borderId="0">
      <alignment vertical="center"/>
    </xf>
    <xf numFmtId="0" fontId="58" fillId="59" borderId="0">
      <alignment vertical="center"/>
    </xf>
    <xf numFmtId="0" fontId="59" fillId="0" borderId="15" applyNumberFormat="0" applyFill="0" applyAlignment="0" applyProtection="0"/>
    <xf numFmtId="0" fontId="35" fillId="0" borderId="15" applyNumberFormat="0" applyFill="0" applyAlignment="0" applyProtection="0"/>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58" fillId="59" borderId="0">
      <alignment vertical="center"/>
    </xf>
    <xf numFmtId="0" fontId="60" fillId="0" borderId="0"/>
    <xf numFmtId="0" fontId="61" fillId="0" borderId="16"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62" fillId="0" borderId="23" applyNumberFormat="0" applyFill="0" applyAlignment="0" applyProtection="0"/>
    <xf numFmtId="0" fontId="36" fillId="0" borderId="16"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applyNumberFormat="0" applyFill="0" applyBorder="0" applyAlignment="0" applyProtection="0"/>
    <xf numFmtId="0" fontId="36"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2" borderId="17" applyNumberFormat="0" applyAlignment="0" applyProtection="0"/>
    <xf numFmtId="0" fontId="39" fillId="42" borderId="17" applyNumberFormat="0" applyAlignment="0" applyProtection="0"/>
    <xf numFmtId="0" fontId="30" fillId="0" borderId="0"/>
    <xf numFmtId="0" fontId="30" fillId="0" borderId="0"/>
    <xf numFmtId="0" fontId="65" fillId="0" borderId="0"/>
    <xf numFmtId="0" fontId="66" fillId="0" borderId="0">
      <alignment horizontal="center"/>
    </xf>
    <xf numFmtId="4" fontId="11" fillId="68" borderId="0">
      <alignment horizontal="right"/>
    </xf>
    <xf numFmtId="4" fontId="11" fillId="68" borderId="0">
      <alignment horizontal="right"/>
    </xf>
    <xf numFmtId="4" fontId="11" fillId="68" borderId="0">
      <alignment horizontal="right"/>
    </xf>
    <xf numFmtId="4" fontId="11" fillId="68" borderId="0">
      <alignment horizontal="right"/>
    </xf>
    <xf numFmtId="4" fontId="11" fillId="68" borderId="0">
      <alignment horizontal="right"/>
    </xf>
    <xf numFmtId="0" fontId="67" fillId="0" borderId="19" applyNumberFormat="0" applyFill="0" applyAlignment="0" applyProtection="0"/>
    <xf numFmtId="0" fontId="42" fillId="0" borderId="19" applyNumberFormat="0" applyFill="0" applyAlignment="0" applyProtection="0"/>
    <xf numFmtId="0" fontId="52" fillId="69" borderId="0">
      <alignment horizontal="right" vertical="center"/>
    </xf>
    <xf numFmtId="49" fontId="68" fillId="60" borderId="0">
      <alignment horizontal="centerContinuous" vertical="center"/>
    </xf>
    <xf numFmtId="0" fontId="69" fillId="41" borderId="0" applyNumberFormat="0" applyBorder="0" applyAlignment="0" applyProtection="0"/>
    <xf numFmtId="0" fontId="38" fillId="4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70"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24" borderId="9" applyNumberFormat="0" applyFont="0" applyAlignment="0" applyProtection="0"/>
    <xf numFmtId="0" fontId="31" fillId="26" borderId="13" applyNumberFormat="0" applyFont="0" applyAlignment="0" applyProtection="0"/>
    <xf numFmtId="0" fontId="71" fillId="65" borderId="0">
      <alignment horizontal="left" vertical="top" wrapText="1"/>
    </xf>
    <xf numFmtId="0" fontId="72" fillId="43" borderId="18" applyNumberFormat="0" applyAlignment="0" applyProtection="0"/>
    <xf numFmtId="0" fontId="40" fillId="43" borderId="1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15"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0" fontId="74" fillId="0" borderId="2">
      <alignment horizontal="center"/>
    </xf>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73" fillId="70" borderId="0" applyNumberFormat="0" applyFont="0" applyBorder="0" applyAlignment="0" applyProtection="0"/>
    <xf numFmtId="0" fontId="52" fillId="60" borderId="0">
      <alignment horizontal="right" vertical="center"/>
    </xf>
    <xf numFmtId="0" fontId="28" fillId="59" borderId="1">
      <protection locked="0"/>
    </xf>
    <xf numFmtId="0" fontId="75" fillId="65" borderId="0"/>
    <xf numFmtId="0" fontId="53" fillId="65" borderId="0">
      <alignment horizontal="left"/>
    </xf>
    <xf numFmtId="0" fontId="53" fillId="65" borderId="0">
      <alignment horizontal="left" indent="1"/>
    </xf>
    <xf numFmtId="0" fontId="53" fillId="65" borderId="0">
      <alignment horizontal="left" vertical="center" indent="2"/>
    </xf>
    <xf numFmtId="0" fontId="76" fillId="0" borderId="0">
      <alignment horizontal="center"/>
    </xf>
    <xf numFmtId="15" fontId="30" fillId="0" borderId="0">
      <alignment horizontal="center"/>
    </xf>
    <xf numFmtId="0" fontId="33" fillId="0" borderId="0" applyNumberFormat="0" applyFill="0" applyBorder="0" applyAlignment="0" applyProtection="0"/>
    <xf numFmtId="0" fontId="32" fillId="0" borderId="21" applyNumberFormat="0" applyFill="0" applyAlignment="0" applyProtection="0"/>
    <xf numFmtId="0" fontId="1" fillId="0" borderId="21" applyNumberFormat="0" applyFill="0" applyAlignment="0" applyProtection="0"/>
    <xf numFmtId="0" fontId="77" fillId="0" borderId="0" applyNumberFormat="0" applyFill="0" applyBorder="0" applyAlignment="0" applyProtection="0"/>
    <xf numFmtId="0" fontId="44" fillId="0" borderId="0" applyNumberFormat="0" applyFill="0" applyBorder="0" applyAlignment="0" applyProtection="0"/>
    <xf numFmtId="165" fontId="5" fillId="0" borderId="0" applyFont="0" applyFill="0" applyBorder="0" applyAlignment="0" applyProtection="0"/>
    <xf numFmtId="0" fontId="5" fillId="0" borderId="0"/>
    <xf numFmtId="0" fontId="78" fillId="0" borderId="0"/>
    <xf numFmtId="0" fontId="5" fillId="0" borderId="0"/>
  </cellStyleXfs>
  <cellXfs count="314">
    <xf numFmtId="0" fontId="0" fillId="0" borderId="0" xfId="0"/>
    <xf numFmtId="0" fontId="0" fillId="0" borderId="0" xfId="0" applyFill="1"/>
    <xf numFmtId="0" fontId="0" fillId="0" borderId="0" xfId="0" applyFill="1" applyBorder="1"/>
    <xf numFmtId="0" fontId="11" fillId="0" borderId="0" xfId="42"/>
    <xf numFmtId="0" fontId="0" fillId="0" borderId="0" xfId="0"/>
    <xf numFmtId="0" fontId="11" fillId="39" borderId="0" xfId="42" applyFill="1"/>
    <xf numFmtId="0" fontId="4" fillId="39" borderId="0" xfId="42" applyFont="1" applyFill="1" applyAlignment="1">
      <alignment horizontal="left"/>
    </xf>
    <xf numFmtId="0" fontId="3" fillId="39" borderId="0" xfId="42" applyFont="1" applyFill="1"/>
    <xf numFmtId="0" fontId="4" fillId="39" borderId="0" xfId="42" applyFont="1" applyFill="1" applyAlignment="1">
      <alignment horizontal="center"/>
    </xf>
    <xf numFmtId="0" fontId="4" fillId="39" borderId="0" xfId="42" applyFont="1" applyFill="1"/>
    <xf numFmtId="0" fontId="0" fillId="39" borderId="0" xfId="0" applyFill="1"/>
    <xf numFmtId="0" fontId="0" fillId="39" borderId="0" xfId="0" applyFill="1" applyBorder="1"/>
    <xf numFmtId="167" fontId="0" fillId="39" borderId="0" xfId="77" applyNumberFormat="1" applyFont="1" applyFill="1"/>
    <xf numFmtId="0" fontId="0" fillId="39" borderId="0" xfId="0" applyFill="1" applyAlignment="1">
      <alignment horizontal="left" vertical="top"/>
    </xf>
    <xf numFmtId="167" fontId="0" fillId="39" borderId="0" xfId="77" applyNumberFormat="1" applyFont="1" applyFill="1" applyAlignment="1">
      <alignment horizontal="left" vertical="top"/>
    </xf>
    <xf numFmtId="168" fontId="31" fillId="39" borderId="0" xfId="77" applyNumberFormat="1" applyFont="1" applyFill="1"/>
    <xf numFmtId="168" fontId="31" fillId="39" borderId="0" xfId="77" applyNumberFormat="1" applyFont="1" applyFill="1" applyBorder="1"/>
    <xf numFmtId="0" fontId="11" fillId="39" borderId="0" xfId="0" quotePrefix="1" applyFont="1" applyFill="1" applyBorder="1" applyAlignment="1">
      <alignment vertical="top"/>
    </xf>
    <xf numFmtId="168" fontId="32" fillId="39" borderId="0" xfId="77" applyNumberFormat="1" applyFont="1" applyFill="1" applyBorder="1"/>
    <xf numFmtId="0" fontId="0" fillId="0" borderId="0" xfId="0" applyFill="1" applyAlignment="1">
      <alignment horizontal="left" vertical="top"/>
    </xf>
    <xf numFmtId="167" fontId="0" fillId="0" borderId="0" xfId="77" applyNumberFormat="1" applyFont="1" applyFill="1"/>
    <xf numFmtId="0" fontId="51" fillId="72" borderId="0" xfId="0" applyFont="1" applyFill="1" applyBorder="1" applyAlignment="1"/>
    <xf numFmtId="167" fontId="1" fillId="72" borderId="0" xfId="77" applyNumberFormat="1" applyFont="1" applyFill="1" applyBorder="1" applyAlignment="1">
      <alignment horizontal="center"/>
    </xf>
    <xf numFmtId="0" fontId="81" fillId="72" borderId="0" xfId="0" applyFont="1" applyFill="1" applyBorder="1" applyAlignment="1">
      <alignment vertical="center"/>
    </xf>
    <xf numFmtId="167" fontId="43" fillId="72" borderId="0" xfId="77" applyNumberFormat="1" applyFont="1" applyFill="1" applyBorder="1" applyAlignment="1">
      <alignment horizontal="center"/>
    </xf>
    <xf numFmtId="167" fontId="43" fillId="72" borderId="0" xfId="77" applyNumberFormat="1" applyFont="1" applyFill="1" applyBorder="1" applyAlignment="1"/>
    <xf numFmtId="0" fontId="80" fillId="0" borderId="0" xfId="0" applyFont="1" applyFill="1" applyBorder="1" applyAlignment="1">
      <alignment vertical="top" wrapText="1"/>
    </xf>
    <xf numFmtId="0" fontId="51" fillId="0" borderId="0" xfId="0" applyFont="1" applyFill="1" applyBorder="1" applyAlignment="1"/>
    <xf numFmtId="0" fontId="51" fillId="0" borderId="0" xfId="0" applyFont="1" applyFill="1" applyBorder="1" applyAlignment="1">
      <alignment horizontal="center"/>
    </xf>
    <xf numFmtId="168" fontId="32" fillId="0" borderId="0" xfId="77" applyNumberFormat="1" applyFont="1" applyFill="1" applyBorder="1"/>
    <xf numFmtId="167" fontId="0" fillId="0" borderId="0" xfId="77" applyNumberFormat="1" applyFont="1" applyFill="1" applyBorder="1"/>
    <xf numFmtId="167" fontId="0" fillId="0" borderId="0" xfId="77" applyNumberFormat="1" applyFont="1" applyFill="1" applyBorder="1" applyAlignment="1">
      <alignment horizontal="left" vertical="top"/>
    </xf>
    <xf numFmtId="183" fontId="82" fillId="0" borderId="0" xfId="0" applyNumberFormat="1" applyFont="1" applyFill="1" applyBorder="1" applyAlignment="1">
      <alignment horizontal="right"/>
    </xf>
    <xf numFmtId="166" fontId="79" fillId="0" borderId="0" xfId="0" applyNumberFormat="1" applyFont="1" applyFill="1" applyBorder="1" applyAlignment="1">
      <alignment horizontal="right"/>
    </xf>
    <xf numFmtId="0" fontId="31" fillId="71" borderId="24" xfId="0" applyFont="1" applyFill="1" applyBorder="1" applyAlignment="1">
      <alignment vertical="top" wrapText="1"/>
    </xf>
    <xf numFmtId="0" fontId="31" fillId="71" borderId="27" xfId="0" applyFont="1" applyFill="1" applyBorder="1" applyAlignment="1">
      <alignment vertical="top" wrapText="1"/>
    </xf>
    <xf numFmtId="0" fontId="31" fillId="71" borderId="30" xfId="0" applyFont="1" applyFill="1" applyBorder="1" applyAlignment="1">
      <alignment vertical="top" wrapText="1"/>
    </xf>
    <xf numFmtId="0" fontId="85" fillId="39" borderId="0" xfId="42" applyFont="1" applyFill="1" applyAlignment="1">
      <alignment horizontal="left"/>
    </xf>
    <xf numFmtId="0" fontId="84" fillId="39" borderId="0" xfId="42" applyFont="1" applyFill="1" applyAlignment="1">
      <alignment horizontal="left"/>
    </xf>
    <xf numFmtId="0" fontId="83" fillId="39" borderId="0" xfId="42" applyFont="1" applyFill="1" applyAlignment="1">
      <alignment horizontal="left"/>
    </xf>
    <xf numFmtId="0" fontId="84" fillId="39" borderId="0" xfId="42" applyFont="1" applyFill="1" applyAlignment="1">
      <alignment horizontal="left" vertical="center"/>
    </xf>
    <xf numFmtId="0" fontId="84" fillId="39" borderId="0" xfId="42" applyFont="1" applyFill="1"/>
    <xf numFmtId="0" fontId="87" fillId="0" borderId="0" xfId="0" applyFont="1" applyFill="1" applyBorder="1" applyAlignment="1">
      <alignment vertical="center" wrapText="1"/>
    </xf>
    <xf numFmtId="0" fontId="87" fillId="0" borderId="0" xfId="0" applyFont="1" applyFill="1" applyBorder="1" applyAlignment="1">
      <alignment vertical="center"/>
    </xf>
    <xf numFmtId="184" fontId="11" fillId="71" borderId="28" xfId="0" applyNumberFormat="1" applyFont="1" applyFill="1" applyBorder="1" applyAlignment="1">
      <alignment horizontal="right"/>
    </xf>
    <xf numFmtId="184" fontId="3" fillId="2" borderId="33" xfId="0" applyNumberFormat="1" applyFont="1" applyFill="1" applyBorder="1" applyAlignment="1">
      <alignment horizontal="right"/>
    </xf>
    <xf numFmtId="184" fontId="3" fillId="2" borderId="35" xfId="0" applyNumberFormat="1" applyFont="1" applyFill="1" applyBorder="1" applyAlignment="1">
      <alignment horizontal="right"/>
    </xf>
    <xf numFmtId="0" fontId="11" fillId="39" borderId="0" xfId="46" applyFill="1"/>
    <xf numFmtId="0" fontId="31" fillId="39" borderId="0" xfId="2708" applyFont="1" applyFill="1" applyAlignment="1">
      <alignment wrapText="1"/>
    </xf>
    <xf numFmtId="0" fontId="91" fillId="39" borderId="0" xfId="2708" applyFont="1" applyFill="1"/>
    <xf numFmtId="0" fontId="5" fillId="39" borderId="0" xfId="2708" applyFill="1"/>
    <xf numFmtId="0" fontId="11" fillId="0" borderId="0" xfId="46"/>
    <xf numFmtId="0" fontId="3" fillId="39" borderId="0" xfId="46" applyFont="1" applyFill="1"/>
    <xf numFmtId="0" fontId="3" fillId="0" borderId="0" xfId="46" applyFont="1"/>
    <xf numFmtId="0" fontId="31" fillId="39" borderId="0" xfId="2708" applyFont="1" applyFill="1" applyAlignment="1">
      <alignment vertical="top" wrapText="1"/>
    </xf>
    <xf numFmtId="0" fontId="81" fillId="72" borderId="39" xfId="2708" applyFont="1" applyFill="1" applyBorder="1" applyAlignment="1">
      <alignment vertical="center"/>
    </xf>
    <xf numFmtId="184" fontId="3" fillId="39" borderId="37" xfId="2708" applyNumberFormat="1" applyFont="1" applyFill="1" applyBorder="1" applyAlignment="1">
      <alignment horizontal="center"/>
    </xf>
    <xf numFmtId="184" fontId="3" fillId="71" borderId="38" xfId="46" applyNumberFormat="1" applyFont="1" applyFill="1" applyBorder="1" applyAlignment="1">
      <alignment horizontal="center"/>
    </xf>
    <xf numFmtId="184" fontId="11" fillId="39" borderId="28" xfId="2708" applyNumberFormat="1" applyFont="1" applyFill="1" applyBorder="1" applyAlignment="1">
      <alignment horizontal="center"/>
    </xf>
    <xf numFmtId="184" fontId="3" fillId="71" borderId="29" xfId="46" applyNumberFormat="1" applyFont="1" applyFill="1" applyBorder="1" applyAlignment="1">
      <alignment horizontal="center"/>
    </xf>
    <xf numFmtId="184" fontId="3" fillId="71" borderId="31" xfId="2708" applyNumberFormat="1" applyFont="1" applyFill="1" applyBorder="1" applyAlignment="1">
      <alignment horizontal="center"/>
    </xf>
    <xf numFmtId="184" fontId="3" fillId="71" borderId="32" xfId="2708" applyNumberFormat="1" applyFont="1" applyFill="1" applyBorder="1" applyAlignment="1">
      <alignment horizontal="center"/>
    </xf>
    <xf numFmtId="0" fontId="11" fillId="39" borderId="0" xfId="46" applyFill="1" applyAlignment="1">
      <alignment horizontal="center"/>
    </xf>
    <xf numFmtId="184" fontId="3" fillId="39" borderId="37" xfId="2348" applyNumberFormat="1" applyFont="1" applyFill="1" applyBorder="1" applyAlignment="1">
      <alignment horizontal="center"/>
    </xf>
    <xf numFmtId="184" fontId="3" fillId="71" borderId="31" xfId="2348" applyNumberFormat="1" applyFont="1" applyFill="1" applyBorder="1" applyAlignment="1">
      <alignment horizontal="center"/>
    </xf>
    <xf numFmtId="184" fontId="3" fillId="71" borderId="32" xfId="46" applyNumberFormat="1" applyFont="1" applyFill="1" applyBorder="1" applyAlignment="1">
      <alignment horizontal="center"/>
    </xf>
    <xf numFmtId="0" fontId="0" fillId="0" borderId="0" xfId="0" applyNumberFormat="1" applyFill="1" applyAlignment="1">
      <alignment vertical="top"/>
    </xf>
    <xf numFmtId="0" fontId="0" fillId="0" borderId="0" xfId="0" applyNumberFormat="1" applyFill="1" applyAlignment="1">
      <alignment horizontal="right" vertical="top"/>
    </xf>
    <xf numFmtId="0" fontId="0" fillId="0" borderId="0" xfId="77" applyNumberFormat="1" applyFont="1" applyFill="1" applyBorder="1" applyAlignment="1">
      <alignment vertical="top"/>
    </xf>
    <xf numFmtId="0" fontId="11" fillId="39" borderId="27" xfId="2708" applyFont="1" applyFill="1" applyBorder="1" applyAlignment="1">
      <alignment vertical="center"/>
    </xf>
    <xf numFmtId="0" fontId="3" fillId="71" borderId="30" xfId="2708" applyFont="1" applyFill="1" applyBorder="1" applyAlignment="1">
      <alignment vertical="center"/>
    </xf>
    <xf numFmtId="184" fontId="11" fillId="39" borderId="28" xfId="2348" applyNumberFormat="1" applyFont="1" applyFill="1" applyBorder="1" applyAlignment="1">
      <alignment horizontal="center"/>
    </xf>
    <xf numFmtId="0" fontId="11" fillId="39" borderId="36" xfId="2708" applyFont="1" applyFill="1" applyBorder="1" applyAlignment="1">
      <alignment vertical="center"/>
    </xf>
    <xf numFmtId="184" fontId="93" fillId="71" borderId="27" xfId="0" applyNumberFormat="1" applyFont="1" applyFill="1" applyBorder="1" applyAlignment="1">
      <alignment horizontal="right"/>
    </xf>
    <xf numFmtId="184" fontId="93" fillId="71" borderId="28" xfId="0" applyNumberFormat="1" applyFont="1" applyFill="1" applyBorder="1" applyAlignment="1">
      <alignment horizontal="right"/>
    </xf>
    <xf numFmtId="184" fontId="94" fillId="2" borderId="34" xfId="0" applyNumberFormat="1" applyFont="1" applyFill="1" applyBorder="1" applyAlignment="1">
      <alignment horizontal="right"/>
    </xf>
    <xf numFmtId="184" fontId="94" fillId="2" borderId="33" xfId="0" applyNumberFormat="1" applyFont="1" applyFill="1" applyBorder="1" applyAlignment="1">
      <alignment horizontal="right"/>
    </xf>
    <xf numFmtId="0" fontId="0" fillId="0" borderId="42" xfId="0" applyFill="1" applyBorder="1"/>
    <xf numFmtId="167" fontId="0" fillId="0" borderId="42" xfId="77" applyNumberFormat="1" applyFont="1" applyFill="1" applyBorder="1"/>
    <xf numFmtId="184" fontId="3" fillId="71" borderId="28" xfId="2708" applyNumberFormat="1" applyFont="1" applyFill="1" applyBorder="1" applyAlignment="1">
      <alignment horizontal="center"/>
    </xf>
    <xf numFmtId="0" fontId="3" fillId="71" borderId="27" xfId="2708" applyFont="1" applyFill="1" applyBorder="1" applyAlignment="1">
      <alignment vertical="center"/>
    </xf>
    <xf numFmtId="0" fontId="51" fillId="72" borderId="0" xfId="0" applyFont="1" applyFill="1" applyAlignment="1">
      <alignment horizontal="center"/>
    </xf>
    <xf numFmtId="0" fontId="11" fillId="71" borderId="26" xfId="0" applyFont="1" applyFill="1" applyBorder="1" applyAlignment="1">
      <alignment vertical="top" wrapText="1"/>
    </xf>
    <xf numFmtId="0" fontId="11" fillId="71" borderId="29" xfId="0" applyFont="1" applyFill="1" applyBorder="1" applyAlignment="1">
      <alignment vertical="top" wrapText="1"/>
    </xf>
    <xf numFmtId="0" fontId="11" fillId="71" borderId="32" xfId="0" applyFont="1" applyFill="1" applyBorder="1" applyAlignment="1">
      <alignment vertical="top" wrapText="1"/>
    </xf>
    <xf numFmtId="185" fontId="93" fillId="71" borderId="24" xfId="0" applyNumberFormat="1" applyFont="1" applyFill="1" applyBorder="1" applyAlignment="1">
      <alignment horizontal="right"/>
    </xf>
    <xf numFmtId="185" fontId="93" fillId="71" borderId="25" xfId="0" applyNumberFormat="1" applyFont="1" applyFill="1" applyBorder="1" applyAlignment="1">
      <alignment horizontal="right"/>
    </xf>
    <xf numFmtId="185" fontId="11" fillId="71" borderId="25" xfId="0" applyNumberFormat="1" applyFont="1" applyFill="1" applyBorder="1" applyAlignment="1">
      <alignment horizontal="right"/>
    </xf>
    <xf numFmtId="185" fontId="11" fillId="71" borderId="26" xfId="0" applyNumberFormat="1" applyFont="1" applyFill="1" applyBorder="1" applyAlignment="1">
      <alignment horizontal="right"/>
    </xf>
    <xf numFmtId="185" fontId="93" fillId="71" borderId="27" xfId="0" applyNumberFormat="1" applyFont="1" applyFill="1" applyBorder="1" applyAlignment="1">
      <alignment horizontal="right"/>
    </xf>
    <xf numFmtId="185" fontId="93" fillId="71" borderId="28" xfId="0" applyNumberFormat="1" applyFont="1" applyFill="1" applyBorder="1" applyAlignment="1">
      <alignment horizontal="right"/>
    </xf>
    <xf numFmtId="185" fontId="11" fillId="71" borderId="28" xfId="0" applyNumberFormat="1" applyFont="1" applyFill="1" applyBorder="1" applyAlignment="1">
      <alignment horizontal="right"/>
    </xf>
    <xf numFmtId="185" fontId="11" fillId="71" borderId="29" xfId="0" applyNumberFormat="1" applyFont="1" applyFill="1" applyBorder="1" applyAlignment="1">
      <alignment horizontal="right"/>
    </xf>
    <xf numFmtId="0" fontId="0" fillId="39" borderId="0" xfId="0" applyFill="1" applyAlignment="1">
      <alignment horizontal="left" vertical="top" wrapText="1"/>
    </xf>
    <xf numFmtId="0" fontId="51" fillId="72" borderId="46" xfId="0" applyFont="1" applyFill="1" applyBorder="1" applyAlignment="1"/>
    <xf numFmtId="0" fontId="51" fillId="72" borderId="47" xfId="0" applyFont="1" applyFill="1" applyBorder="1" applyAlignment="1"/>
    <xf numFmtId="0" fontId="51" fillId="72" borderId="46" xfId="0" applyFont="1" applyFill="1" applyBorder="1" applyAlignment="1">
      <alignment horizontal="center"/>
    </xf>
    <xf numFmtId="0" fontId="51" fillId="72" borderId="47" xfId="0" applyFont="1" applyFill="1" applyBorder="1" applyAlignment="1">
      <alignment horizontal="center"/>
    </xf>
    <xf numFmtId="0" fontId="3" fillId="39" borderId="0" xfId="0" quotePrefix="1" applyFont="1" applyFill="1" applyBorder="1" applyAlignment="1">
      <alignment vertical="top"/>
    </xf>
    <xf numFmtId="0" fontId="0" fillId="0" borderId="12" xfId="0" applyNumberFormat="1" applyFill="1" applyBorder="1" applyAlignment="1">
      <alignment vertical="top"/>
    </xf>
    <xf numFmtId="0" fontId="0" fillId="0" borderId="12" xfId="0" applyNumberFormat="1" applyFill="1" applyBorder="1" applyAlignment="1">
      <alignment horizontal="right" vertical="top"/>
    </xf>
    <xf numFmtId="0" fontId="0" fillId="0" borderId="12" xfId="77" applyNumberFormat="1" applyFont="1" applyFill="1" applyBorder="1" applyAlignment="1">
      <alignment vertical="top"/>
    </xf>
    <xf numFmtId="184" fontId="94" fillId="0" borderId="0" xfId="0" applyNumberFormat="1" applyFont="1" applyFill="1" applyBorder="1" applyAlignment="1">
      <alignment horizontal="right"/>
    </xf>
    <xf numFmtId="184" fontId="3" fillId="0" borderId="0" xfId="0" applyNumberFormat="1" applyFont="1" applyFill="1" applyBorder="1" applyAlignment="1">
      <alignment horizontal="right"/>
    </xf>
    <xf numFmtId="0" fontId="0" fillId="0" borderId="48" xfId="0" applyFill="1" applyBorder="1"/>
    <xf numFmtId="167" fontId="0" fillId="0" borderId="48" xfId="77" applyNumberFormat="1" applyFont="1" applyFill="1" applyBorder="1"/>
    <xf numFmtId="0" fontId="11" fillId="71" borderId="24" xfId="0" applyFont="1" applyFill="1" applyBorder="1" applyAlignment="1">
      <alignment vertical="top" wrapText="1"/>
    </xf>
    <xf numFmtId="0" fontId="11" fillId="71" borderId="27" xfId="0" applyFont="1" applyFill="1" applyBorder="1" applyAlignment="1">
      <alignment vertical="top" wrapText="1"/>
    </xf>
    <xf numFmtId="0" fontId="11" fillId="71" borderId="30" xfId="0" applyFont="1" applyFill="1" applyBorder="1" applyAlignment="1">
      <alignment vertical="top" wrapText="1"/>
    </xf>
    <xf numFmtId="185" fontId="82" fillId="0" borderId="0" xfId="0" applyNumberFormat="1" applyFont="1" applyFill="1" applyBorder="1" applyAlignment="1">
      <alignment horizontal="right"/>
    </xf>
    <xf numFmtId="185" fontId="3" fillId="2" borderId="33" xfId="0" applyNumberFormat="1" applyFont="1" applyFill="1" applyBorder="1" applyAlignment="1">
      <alignment horizontal="right"/>
    </xf>
    <xf numFmtId="185" fontId="79" fillId="0" borderId="0" xfId="0" applyNumberFormat="1" applyFont="1" applyFill="1" applyBorder="1" applyAlignment="1">
      <alignment horizontal="right"/>
    </xf>
    <xf numFmtId="0" fontId="51" fillId="72" borderId="40" xfId="2708" applyFont="1" applyFill="1" applyBorder="1" applyAlignment="1">
      <alignment horizontal="center" vertical="center"/>
    </xf>
    <xf numFmtId="0" fontId="51" fillId="72" borderId="41" xfId="2708" applyFont="1" applyFill="1" applyBorder="1" applyAlignment="1">
      <alignment horizontal="center" vertical="center"/>
    </xf>
    <xf numFmtId="0" fontId="0" fillId="0" borderId="0" xfId="77" applyNumberFormat="1" applyFont="1" applyFill="1" applyAlignment="1">
      <alignment horizontal="left" vertical="top" wrapText="1"/>
    </xf>
    <xf numFmtId="167" fontId="0" fillId="0" borderId="0" xfId="77" applyNumberFormat="1" applyFont="1" applyFill="1" applyAlignment="1">
      <alignment horizontal="left" vertical="top"/>
    </xf>
    <xf numFmtId="0" fontId="87" fillId="0" borderId="0" xfId="0" applyFont="1" applyFill="1" applyBorder="1" applyAlignment="1">
      <alignment horizontal="center" vertical="center" wrapText="1"/>
    </xf>
    <xf numFmtId="0" fontId="51" fillId="0" borderId="0" xfId="0" applyFont="1" applyFill="1" applyAlignment="1">
      <alignment horizontal="center"/>
    </xf>
    <xf numFmtId="185" fontId="11" fillId="0" borderId="0" xfId="0" applyNumberFormat="1" applyFont="1" applyFill="1" applyBorder="1" applyAlignment="1">
      <alignment horizontal="right"/>
    </xf>
    <xf numFmtId="0" fontId="87" fillId="72" borderId="46" xfId="0" applyFont="1" applyFill="1" applyBorder="1" applyAlignment="1">
      <alignment horizontal="center" vertical="center" wrapText="1"/>
    </xf>
    <xf numFmtId="184" fontId="3" fillId="0" borderId="44" xfId="0" applyNumberFormat="1" applyFont="1" applyFill="1" applyBorder="1" applyAlignment="1">
      <alignment horizontal="right"/>
    </xf>
    <xf numFmtId="9" fontId="0" fillId="0" borderId="42" xfId="79" applyFont="1" applyFill="1" applyBorder="1"/>
    <xf numFmtId="10" fontId="0" fillId="0" borderId="42" xfId="79" applyNumberFormat="1" applyFont="1" applyFill="1" applyBorder="1"/>
    <xf numFmtId="185" fontId="11" fillId="71" borderId="24" xfId="0" applyNumberFormat="1" applyFont="1" applyFill="1" applyBorder="1" applyAlignment="1">
      <alignment horizontal="right"/>
    </xf>
    <xf numFmtId="185" fontId="11" fillId="71" borderId="27" xfId="0" applyNumberFormat="1" applyFont="1" applyFill="1" applyBorder="1" applyAlignment="1">
      <alignment horizontal="right"/>
    </xf>
    <xf numFmtId="184" fontId="3" fillId="2" borderId="34" xfId="0" applyNumberFormat="1" applyFont="1" applyFill="1" applyBorder="1" applyAlignment="1">
      <alignment horizontal="right"/>
    </xf>
    <xf numFmtId="0" fontId="51" fillId="72" borderId="46" xfId="0" applyFont="1" applyFill="1" applyBorder="1" applyAlignment="1">
      <alignment horizontal="center" wrapText="1"/>
    </xf>
    <xf numFmtId="0" fontId="51" fillId="72" borderId="47" xfId="0" applyFont="1" applyFill="1" applyBorder="1" applyAlignment="1">
      <alignment horizontal="center" wrapText="1"/>
    </xf>
    <xf numFmtId="0" fontId="51" fillId="72" borderId="53" xfId="0" applyFont="1" applyFill="1" applyBorder="1" applyAlignment="1">
      <alignment horizontal="center" wrapText="1"/>
    </xf>
    <xf numFmtId="187" fontId="11" fillId="71" borderId="49" xfId="79" applyNumberFormat="1" applyFont="1" applyFill="1" applyBorder="1" applyAlignment="1">
      <alignment horizontal="center"/>
    </xf>
    <xf numFmtId="187" fontId="11" fillId="71" borderId="50" xfId="79" applyNumberFormat="1" applyFont="1" applyFill="1" applyBorder="1" applyAlignment="1">
      <alignment horizontal="center"/>
    </xf>
    <xf numFmtId="187" fontId="11" fillId="71" borderId="51" xfId="79" applyNumberFormat="1" applyFont="1" applyFill="1" applyBorder="1" applyAlignment="1">
      <alignment horizontal="center"/>
    </xf>
    <xf numFmtId="186" fontId="11" fillId="71" borderId="49" xfId="77" applyNumberFormat="1" applyFont="1" applyFill="1" applyBorder="1" applyAlignment="1">
      <alignment horizontal="center"/>
    </xf>
    <xf numFmtId="186" fontId="11" fillId="71" borderId="50" xfId="77" applyNumberFormat="1" applyFont="1" applyFill="1" applyBorder="1" applyAlignment="1">
      <alignment horizontal="center"/>
    </xf>
    <xf numFmtId="186" fontId="11" fillId="71" borderId="51" xfId="77" applyNumberFormat="1" applyFont="1" applyFill="1" applyBorder="1" applyAlignment="1">
      <alignment horizontal="center"/>
    </xf>
    <xf numFmtId="0" fontId="0" fillId="0" borderId="0" xfId="77" applyNumberFormat="1" applyFont="1" applyFill="1" applyAlignment="1">
      <alignment vertical="top" wrapText="1"/>
    </xf>
    <xf numFmtId="188" fontId="32" fillId="39" borderId="0" xfId="79" applyNumberFormat="1" applyFont="1" applyFill="1" applyBorder="1"/>
    <xf numFmtId="0" fontId="87" fillId="72" borderId="46" xfId="0" applyFont="1" applyFill="1" applyBorder="1" applyAlignment="1">
      <alignment horizontal="center" vertical="center" wrapText="1"/>
    </xf>
    <xf numFmtId="0" fontId="0" fillId="39" borderId="0" xfId="0" applyFill="1" applyAlignment="1">
      <alignment vertical="center"/>
    </xf>
    <xf numFmtId="0" fontId="11" fillId="71" borderId="24" xfId="0" applyFont="1" applyFill="1" applyBorder="1" applyAlignment="1">
      <alignment vertical="center" wrapText="1"/>
    </xf>
    <xf numFmtId="0" fontId="11" fillId="71" borderId="26" xfId="0" applyFont="1" applyFill="1" applyBorder="1" applyAlignment="1">
      <alignment vertical="center" wrapText="1"/>
    </xf>
    <xf numFmtId="183" fontId="82" fillId="0" borderId="0" xfId="0" applyNumberFormat="1" applyFont="1" applyFill="1" applyBorder="1" applyAlignment="1">
      <alignment horizontal="right" vertical="center"/>
    </xf>
    <xf numFmtId="185" fontId="93" fillId="71" borderId="24" xfId="0" applyNumberFormat="1" applyFont="1" applyFill="1" applyBorder="1" applyAlignment="1">
      <alignment horizontal="right" vertical="center"/>
    </xf>
    <xf numFmtId="185" fontId="93" fillId="71" borderId="25" xfId="0" applyNumberFormat="1" applyFont="1" applyFill="1" applyBorder="1" applyAlignment="1">
      <alignment horizontal="right" vertical="center"/>
    </xf>
    <xf numFmtId="185" fontId="11" fillId="71" borderId="25" xfId="0" applyNumberFormat="1" applyFont="1" applyFill="1" applyBorder="1" applyAlignment="1">
      <alignment horizontal="right" vertical="center"/>
    </xf>
    <xf numFmtId="185" fontId="11" fillId="0" borderId="0" xfId="0" applyNumberFormat="1" applyFont="1" applyFill="1" applyBorder="1" applyAlignment="1">
      <alignment horizontal="right" vertical="center"/>
    </xf>
    <xf numFmtId="187" fontId="11" fillId="71" borderId="49" xfId="79" applyNumberFormat="1" applyFont="1" applyFill="1" applyBorder="1" applyAlignment="1">
      <alignment horizontal="center" vertical="center"/>
    </xf>
    <xf numFmtId="186" fontId="11" fillId="71" borderId="49" xfId="77" applyNumberFormat="1" applyFont="1" applyFill="1" applyBorder="1" applyAlignment="1">
      <alignment horizontal="center" vertical="center"/>
    </xf>
    <xf numFmtId="0" fontId="0" fillId="0" borderId="0" xfId="0" applyFill="1" applyAlignment="1">
      <alignment vertical="center"/>
    </xf>
    <xf numFmtId="0" fontId="11" fillId="71" borderId="30" xfId="0" applyFont="1" applyFill="1" applyBorder="1" applyAlignment="1">
      <alignment vertical="center" wrapText="1"/>
    </xf>
    <xf numFmtId="0" fontId="11" fillId="71" borderId="32" xfId="0" applyFont="1" applyFill="1" applyBorder="1" applyAlignment="1">
      <alignment vertical="center" wrapText="1"/>
    </xf>
    <xf numFmtId="185" fontId="93" fillId="71" borderId="27" xfId="0" applyNumberFormat="1" applyFont="1" applyFill="1" applyBorder="1" applyAlignment="1">
      <alignment horizontal="right" vertical="center"/>
    </xf>
    <xf numFmtId="185" fontId="93" fillId="71" borderId="28" xfId="0" applyNumberFormat="1" applyFont="1" applyFill="1" applyBorder="1" applyAlignment="1">
      <alignment horizontal="right" vertical="center"/>
    </xf>
    <xf numFmtId="185" fontId="11" fillId="71" borderId="28" xfId="0" applyNumberFormat="1" applyFont="1" applyFill="1" applyBorder="1" applyAlignment="1">
      <alignment horizontal="right" vertical="center"/>
    </xf>
    <xf numFmtId="187" fontId="11" fillId="71" borderId="50" xfId="79" applyNumberFormat="1" applyFont="1" applyFill="1" applyBorder="1" applyAlignment="1">
      <alignment horizontal="center" vertical="center"/>
    </xf>
    <xf numFmtId="0" fontId="0" fillId="0" borderId="0" xfId="0" applyAlignment="1">
      <alignment vertical="center"/>
    </xf>
    <xf numFmtId="166" fontId="79" fillId="0" borderId="0" xfId="0" applyNumberFormat="1" applyFont="1" applyFill="1" applyBorder="1" applyAlignment="1">
      <alignment horizontal="right" vertical="center"/>
    </xf>
    <xf numFmtId="184" fontId="94" fillId="2" borderId="34" xfId="0" applyNumberFormat="1" applyFont="1" applyFill="1" applyBorder="1" applyAlignment="1">
      <alignment horizontal="right" vertical="center"/>
    </xf>
    <xf numFmtId="184" fontId="94" fillId="2" borderId="33" xfId="0" applyNumberFormat="1" applyFont="1" applyFill="1" applyBorder="1" applyAlignment="1">
      <alignment horizontal="right" vertical="center"/>
    </xf>
    <xf numFmtId="184" fontId="3" fillId="2" borderId="33"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84" fontId="3" fillId="0" borderId="44" xfId="0" applyNumberFormat="1" applyFont="1" applyFill="1" applyBorder="1" applyAlignment="1">
      <alignment horizontal="right" vertical="center"/>
    </xf>
    <xf numFmtId="167" fontId="0" fillId="0" borderId="0" xfId="77" applyNumberFormat="1" applyFont="1" applyFill="1" applyBorder="1" applyAlignment="1">
      <alignment vertical="center"/>
    </xf>
    <xf numFmtId="186" fontId="11" fillId="71" borderId="51" xfId="77" applyNumberFormat="1" applyFont="1" applyFill="1" applyBorder="1" applyAlignment="1">
      <alignment horizontal="center" vertical="center"/>
    </xf>
    <xf numFmtId="9" fontId="31" fillId="39" borderId="0" xfId="79" applyFont="1" applyFill="1" applyBorder="1"/>
    <xf numFmtId="168" fontId="31" fillId="39" borderId="0" xfId="77" applyNumberFormat="1" applyFont="1" applyFill="1" applyBorder="1" applyAlignment="1">
      <alignment horizontal="center" wrapText="1"/>
    </xf>
    <xf numFmtId="167" fontId="95" fillId="0" borderId="0" xfId="77" applyNumberFormat="1" applyFont="1" applyFill="1"/>
    <xf numFmtId="185" fontId="96" fillId="0" borderId="0" xfId="0" applyNumberFormat="1" applyFont="1" applyFill="1" applyBorder="1" applyAlignment="1">
      <alignment horizontal="right"/>
    </xf>
    <xf numFmtId="0" fontId="0" fillId="0" borderId="0" xfId="77" applyNumberFormat="1" applyFont="1" applyFill="1" applyAlignment="1">
      <alignment horizontal="left" vertical="top" wrapText="1"/>
    </xf>
    <xf numFmtId="0" fontId="1" fillId="0" borderId="0" xfId="0" applyFont="1" applyFill="1"/>
    <xf numFmtId="0" fontId="11" fillId="71" borderId="25" xfId="0" applyFont="1" applyFill="1" applyBorder="1" applyAlignment="1">
      <alignment vertical="top" wrapText="1"/>
    </xf>
    <xf numFmtId="186" fontId="11" fillId="71" borderId="25" xfId="77" applyNumberFormat="1" applyFont="1" applyFill="1" applyBorder="1" applyAlignment="1">
      <alignment horizontal="center"/>
    </xf>
    <xf numFmtId="187" fontId="11" fillId="71" borderId="26" xfId="79" applyNumberFormat="1" applyFont="1" applyFill="1" applyBorder="1" applyAlignment="1">
      <alignment horizontal="center"/>
    </xf>
    <xf numFmtId="0" fontId="11" fillId="71" borderId="28" xfId="0" applyFont="1" applyFill="1" applyBorder="1" applyAlignment="1">
      <alignment vertical="top" wrapText="1"/>
    </xf>
    <xf numFmtId="186" fontId="11" fillId="71" borderId="28" xfId="77" applyNumberFormat="1" applyFont="1" applyFill="1" applyBorder="1" applyAlignment="1">
      <alignment horizontal="center"/>
    </xf>
    <xf numFmtId="187" fontId="11" fillId="71" borderId="29" xfId="79" applyNumberFormat="1" applyFont="1" applyFill="1" applyBorder="1" applyAlignment="1">
      <alignment horizontal="center"/>
    </xf>
    <xf numFmtId="0" fontId="11" fillId="71" borderId="31" xfId="0" applyFont="1" applyFill="1" applyBorder="1" applyAlignment="1">
      <alignment vertical="top" wrapText="1"/>
    </xf>
    <xf numFmtId="185" fontId="11" fillId="71" borderId="31" xfId="0" applyNumberFormat="1" applyFont="1" applyFill="1" applyBorder="1" applyAlignment="1">
      <alignment horizontal="right"/>
    </xf>
    <xf numFmtId="186" fontId="11" fillId="71" borderId="31" xfId="77" applyNumberFormat="1" applyFont="1" applyFill="1" applyBorder="1" applyAlignment="1">
      <alignment horizontal="center"/>
    </xf>
    <xf numFmtId="187" fontId="11" fillId="71" borderId="32" xfId="79" applyNumberFormat="1" applyFont="1" applyFill="1" applyBorder="1" applyAlignment="1">
      <alignment horizontal="center"/>
    </xf>
    <xf numFmtId="0" fontId="93" fillId="71" borderId="30" xfId="0" applyFont="1" applyFill="1" applyBorder="1" applyAlignment="1">
      <alignment vertical="top" wrapText="1"/>
    </xf>
    <xf numFmtId="0" fontId="93" fillId="71" borderId="32" xfId="0" applyFont="1" applyFill="1" applyBorder="1" applyAlignment="1">
      <alignment vertical="top" wrapText="1"/>
    </xf>
    <xf numFmtId="0" fontId="31" fillId="39" borderId="0" xfId="1457" applyFont="1" applyFill="1" applyAlignment="1">
      <alignment horizontal="left" vertical="top" wrapText="1"/>
    </xf>
    <xf numFmtId="0" fontId="84" fillId="39" borderId="0" xfId="1457" applyFont="1" applyFill="1" applyAlignment="1">
      <alignment horizontal="left" vertical="top" wrapText="1"/>
    </xf>
    <xf numFmtId="183" fontId="82" fillId="0" borderId="0" xfId="0" applyNumberFormat="1" applyFont="1" applyAlignment="1">
      <alignment horizontal="right" vertical="center"/>
    </xf>
    <xf numFmtId="185" fontId="11" fillId="0" borderId="0" xfId="0" applyNumberFormat="1" applyFont="1" applyAlignment="1">
      <alignment horizontal="right" vertical="center"/>
    </xf>
    <xf numFmtId="0" fontId="80" fillId="0" borderId="0" xfId="0" applyFont="1" applyAlignment="1">
      <alignment vertical="top" wrapText="1"/>
    </xf>
    <xf numFmtId="0" fontId="87" fillId="0" borderId="0" xfId="0" applyFont="1" applyAlignment="1">
      <alignment horizontal="center" vertical="center" wrapText="1"/>
    </xf>
    <xf numFmtId="0" fontId="51" fillId="0" borderId="0" xfId="0" applyFont="1"/>
    <xf numFmtId="0" fontId="51" fillId="72" borderId="0" xfId="0" applyFont="1" applyFill="1"/>
    <xf numFmtId="0" fontId="81" fillId="72" borderId="0" xfId="0" applyFont="1" applyFill="1" applyAlignment="1">
      <alignment vertical="center"/>
    </xf>
    <xf numFmtId="0" fontId="51" fillId="0" borderId="0" xfId="0" applyFont="1" applyAlignment="1">
      <alignment horizontal="center"/>
    </xf>
    <xf numFmtId="183" fontId="82" fillId="0" borderId="0" xfId="0" applyNumberFormat="1" applyFont="1" applyAlignment="1">
      <alignment horizontal="right"/>
    </xf>
    <xf numFmtId="185" fontId="11" fillId="0" borderId="0" xfId="0" applyNumberFormat="1" applyFont="1" applyAlignment="1">
      <alignment horizontal="right"/>
    </xf>
    <xf numFmtId="166" fontId="79" fillId="0" borderId="0" xfId="0" applyNumberFormat="1" applyFont="1" applyAlignment="1">
      <alignment horizontal="right"/>
    </xf>
    <xf numFmtId="184" fontId="3" fillId="0" borderId="0" xfId="0" applyNumberFormat="1" applyFont="1" applyAlignment="1">
      <alignment horizontal="right"/>
    </xf>
    <xf numFmtId="0" fontId="87" fillId="72" borderId="46" xfId="0" applyFont="1" applyFill="1" applyBorder="1" applyAlignment="1">
      <alignment horizontal="center" vertical="center" wrapText="1"/>
    </xf>
    <xf numFmtId="168" fontId="31" fillId="39" borderId="0" xfId="77" applyNumberFormat="1" applyFont="1" applyFill="1" applyAlignment="1">
      <alignment horizontal="center"/>
    </xf>
    <xf numFmtId="0" fontId="0" fillId="0" borderId="0" xfId="77" applyNumberFormat="1" applyFont="1" applyFill="1" applyAlignment="1">
      <alignment horizontal="left" vertical="top" wrapText="1"/>
    </xf>
    <xf numFmtId="168" fontId="31" fillId="39" borderId="0" xfId="77" applyNumberFormat="1" applyFont="1" applyFill="1" applyBorder="1" applyAlignment="1">
      <alignment horizontal="center" wrapText="1"/>
    </xf>
    <xf numFmtId="0" fontId="51" fillId="72" borderId="0" xfId="0" applyFont="1" applyFill="1" applyBorder="1" applyAlignment="1">
      <alignment horizontal="center"/>
    </xf>
    <xf numFmtId="0" fontId="51" fillId="72" borderId="56" xfId="0" applyFont="1" applyFill="1" applyBorder="1" applyAlignment="1"/>
    <xf numFmtId="0" fontId="51" fillId="72" borderId="57" xfId="0" applyFont="1" applyFill="1" applyBorder="1" applyAlignment="1"/>
    <xf numFmtId="0" fontId="51" fillId="72" borderId="56" xfId="0" applyFont="1" applyFill="1" applyBorder="1" applyAlignment="1">
      <alignment horizontal="center"/>
    </xf>
    <xf numFmtId="0" fontId="51" fillId="72" borderId="57" xfId="0" applyFont="1" applyFill="1" applyBorder="1" applyAlignment="1">
      <alignment horizontal="center"/>
    </xf>
    <xf numFmtId="185" fontId="93" fillId="71" borderId="58" xfId="0" applyNumberFormat="1" applyFont="1" applyFill="1" applyBorder="1" applyAlignment="1">
      <alignment horizontal="right"/>
    </xf>
    <xf numFmtId="185" fontId="93" fillId="71" borderId="60" xfId="0" applyNumberFormat="1" applyFont="1" applyFill="1" applyBorder="1" applyAlignment="1">
      <alignment horizontal="right"/>
    </xf>
    <xf numFmtId="185" fontId="93" fillId="71" borderId="62" xfId="0" applyNumberFormat="1" applyFont="1" applyFill="1" applyBorder="1" applyAlignment="1">
      <alignment horizontal="right"/>
    </xf>
    <xf numFmtId="185" fontId="93" fillId="71" borderId="63" xfId="0" applyNumberFormat="1" applyFont="1" applyFill="1" applyBorder="1" applyAlignment="1">
      <alignment horizontal="right"/>
    </xf>
    <xf numFmtId="185" fontId="11" fillId="71" borderId="63" xfId="0" applyNumberFormat="1" applyFont="1" applyFill="1" applyBorder="1" applyAlignment="1">
      <alignment horizontal="right"/>
    </xf>
    <xf numFmtId="185" fontId="93" fillId="71" borderId="65" xfId="0" applyNumberFormat="1" applyFont="1" applyFill="1" applyBorder="1" applyAlignment="1">
      <alignment horizontal="right"/>
    </xf>
    <xf numFmtId="185" fontId="93" fillId="71" borderId="66" xfId="0" applyNumberFormat="1" applyFont="1" applyFill="1" applyBorder="1" applyAlignment="1">
      <alignment horizontal="right"/>
    </xf>
    <xf numFmtId="185" fontId="11" fillId="71" borderId="66" xfId="0" applyNumberFormat="1" applyFont="1" applyFill="1" applyBorder="1" applyAlignment="1">
      <alignment horizontal="right"/>
    </xf>
    <xf numFmtId="0" fontId="51" fillId="72" borderId="0" xfId="0" applyFont="1" applyFill="1" applyBorder="1" applyAlignment="1">
      <alignment horizontal="center"/>
    </xf>
    <xf numFmtId="0" fontId="11" fillId="71" borderId="68" xfId="0" applyFont="1" applyFill="1" applyBorder="1" applyAlignment="1">
      <alignment vertical="center" wrapText="1"/>
    </xf>
    <xf numFmtId="0" fontId="11" fillId="71" borderId="69" xfId="0" applyFont="1" applyFill="1" applyBorder="1" applyAlignment="1">
      <alignment vertical="center" wrapText="1"/>
    </xf>
    <xf numFmtId="185" fontId="93" fillId="71" borderId="68" xfId="0" applyNumberFormat="1" applyFont="1" applyFill="1" applyBorder="1" applyAlignment="1">
      <alignment horizontal="right" vertical="center"/>
    </xf>
    <xf numFmtId="185" fontId="93" fillId="71" borderId="70" xfId="0" applyNumberFormat="1" applyFont="1" applyFill="1" applyBorder="1" applyAlignment="1">
      <alignment horizontal="right" vertical="center"/>
    </xf>
    <xf numFmtId="185" fontId="11" fillId="71" borderId="70" xfId="0" applyNumberFormat="1" applyFont="1" applyFill="1" applyBorder="1" applyAlignment="1">
      <alignment horizontal="right" vertical="center"/>
    </xf>
    <xf numFmtId="187" fontId="11" fillId="0" borderId="0" xfId="79" applyNumberFormat="1" applyFont="1" applyFill="1" applyBorder="1" applyAlignment="1">
      <alignment horizontal="center" vertical="center"/>
    </xf>
    <xf numFmtId="185" fontId="93" fillId="0" borderId="0" xfId="0" applyNumberFormat="1" applyFont="1" applyFill="1" applyBorder="1" applyAlignment="1">
      <alignment horizontal="right" vertical="center"/>
    </xf>
    <xf numFmtId="186" fontId="11" fillId="0" borderId="0" xfId="77" applyNumberFormat="1" applyFont="1" applyFill="1" applyBorder="1" applyAlignment="1">
      <alignment horizontal="center" vertical="center"/>
    </xf>
    <xf numFmtId="0" fontId="51" fillId="0" borderId="0" xfId="0" applyFont="1" applyFill="1" applyBorder="1"/>
    <xf numFmtId="167" fontId="43" fillId="0" borderId="0" xfId="77" applyNumberFormat="1" applyFont="1" applyFill="1" applyBorder="1" applyAlignment="1"/>
    <xf numFmtId="167" fontId="43" fillId="0" borderId="0" xfId="77" applyNumberFormat="1" applyFont="1" applyFill="1" applyBorder="1" applyAlignment="1">
      <alignment horizontal="center"/>
    </xf>
    <xf numFmtId="167" fontId="1" fillId="0" borderId="0" xfId="77" applyNumberFormat="1" applyFont="1" applyFill="1" applyBorder="1" applyAlignment="1">
      <alignment horizontal="center"/>
    </xf>
    <xf numFmtId="187" fontId="11" fillId="0" borderId="0" xfId="79" applyNumberFormat="1" applyFont="1" applyFill="1" applyBorder="1" applyAlignment="1">
      <alignment horizontal="center"/>
    </xf>
    <xf numFmtId="185" fontId="93" fillId="0" borderId="0" xfId="0" applyNumberFormat="1" applyFont="1" applyFill="1" applyBorder="1" applyAlignment="1">
      <alignment horizontal="right"/>
    </xf>
    <xf numFmtId="186" fontId="11" fillId="0" borderId="0" xfId="77" applyNumberFormat="1" applyFont="1" applyFill="1" applyBorder="1" applyAlignment="1">
      <alignment horizontal="center"/>
    </xf>
    <xf numFmtId="185" fontId="3" fillId="2" borderId="34" xfId="0" applyNumberFormat="1" applyFont="1" applyFill="1" applyBorder="1" applyAlignment="1">
      <alignment horizontal="right"/>
    </xf>
    <xf numFmtId="185" fontId="3" fillId="2" borderId="35" xfId="0" applyNumberFormat="1" applyFont="1" applyFill="1" applyBorder="1" applyAlignment="1">
      <alignment horizontal="right"/>
    </xf>
    <xf numFmtId="185" fontId="94" fillId="2" borderId="71" xfId="0" applyNumberFormat="1" applyFont="1" applyFill="1" applyBorder="1" applyAlignment="1">
      <alignment horizontal="right"/>
    </xf>
    <xf numFmtId="185" fontId="94" fillId="2" borderId="72" xfId="0" applyNumberFormat="1" applyFont="1" applyFill="1" applyBorder="1" applyAlignment="1">
      <alignment horizontal="right"/>
    </xf>
    <xf numFmtId="185" fontId="3" fillId="2" borderId="72" xfId="0" applyNumberFormat="1" applyFont="1" applyFill="1" applyBorder="1" applyAlignment="1">
      <alignment horizontal="right"/>
    </xf>
    <xf numFmtId="184" fontId="11" fillId="71" borderId="29" xfId="0" applyNumberFormat="1" applyFont="1" applyFill="1" applyBorder="1" applyAlignment="1">
      <alignment horizontal="right"/>
    </xf>
    <xf numFmtId="184" fontId="93" fillId="71" borderId="30" xfId="0" applyNumberFormat="1" applyFont="1" applyFill="1" applyBorder="1" applyAlignment="1">
      <alignment horizontal="right"/>
    </xf>
    <xf numFmtId="184" fontId="93" fillId="71" borderId="31" xfId="0" applyNumberFormat="1" applyFont="1" applyFill="1" applyBorder="1" applyAlignment="1">
      <alignment horizontal="right"/>
    </xf>
    <xf numFmtId="184" fontId="11" fillId="71" borderId="32" xfId="0" applyNumberFormat="1" applyFont="1" applyFill="1" applyBorder="1" applyAlignment="1">
      <alignment horizontal="right"/>
    </xf>
    <xf numFmtId="184" fontId="93" fillId="71" borderId="24" xfId="0" applyNumberFormat="1" applyFont="1" applyFill="1" applyBorder="1" applyAlignment="1">
      <alignment horizontal="right"/>
    </xf>
    <xf numFmtId="184" fontId="93" fillId="71" borderId="25" xfId="0" applyNumberFormat="1" applyFont="1" applyFill="1" applyBorder="1" applyAlignment="1">
      <alignment horizontal="right"/>
    </xf>
    <xf numFmtId="184" fontId="11" fillId="71" borderId="25" xfId="0" applyNumberFormat="1" applyFont="1" applyFill="1" applyBorder="1" applyAlignment="1">
      <alignment horizontal="right"/>
    </xf>
    <xf numFmtId="184" fontId="11" fillId="71" borderId="26" xfId="0" applyNumberFormat="1" applyFont="1" applyFill="1" applyBorder="1" applyAlignment="1">
      <alignment horizontal="right"/>
    </xf>
    <xf numFmtId="188" fontId="0" fillId="0" borderId="0" xfId="79" applyNumberFormat="1" applyFont="1" applyFill="1"/>
    <xf numFmtId="0" fontId="51" fillId="72" borderId="46" xfId="0" applyFont="1" applyFill="1" applyBorder="1" applyAlignment="1">
      <alignment horizontal="center"/>
    </xf>
    <xf numFmtId="0" fontId="51" fillId="72" borderId="0" xfId="0" applyFont="1" applyFill="1" applyBorder="1" applyAlignment="1">
      <alignment horizontal="center"/>
    </xf>
    <xf numFmtId="0" fontId="51" fillId="72" borderId="47" xfId="0" applyFont="1" applyFill="1" applyBorder="1" applyAlignment="1">
      <alignment horizontal="center"/>
    </xf>
    <xf numFmtId="9" fontId="0" fillId="0" borderId="0" xfId="79" applyFont="1" applyFill="1"/>
    <xf numFmtId="189" fontId="0" fillId="0" borderId="0" xfId="0" applyNumberFormat="1" applyFill="1"/>
    <xf numFmtId="184" fontId="93" fillId="71" borderId="36" xfId="0" applyNumberFormat="1" applyFont="1" applyFill="1" applyBorder="1" applyAlignment="1">
      <alignment horizontal="right"/>
    </xf>
    <xf numFmtId="184" fontId="93" fillId="71" borderId="37" xfId="0" applyNumberFormat="1" applyFont="1" applyFill="1" applyBorder="1" applyAlignment="1">
      <alignment horizontal="right"/>
    </xf>
    <xf numFmtId="184" fontId="11" fillId="71" borderId="61" xfId="0" applyNumberFormat="1" applyFont="1" applyFill="1" applyBorder="1" applyAlignment="1">
      <alignment horizontal="right"/>
    </xf>
    <xf numFmtId="185" fontId="93" fillId="73" borderId="25" xfId="0" applyNumberFormat="1" applyFont="1" applyFill="1" applyBorder="1" applyAlignment="1">
      <alignment horizontal="right"/>
    </xf>
    <xf numFmtId="185" fontId="93" fillId="73" borderId="26" xfId="0" applyNumberFormat="1" applyFont="1" applyFill="1" applyBorder="1" applyAlignment="1">
      <alignment horizontal="right"/>
    </xf>
    <xf numFmtId="185" fontId="93" fillId="73" borderId="28" xfId="0" applyNumberFormat="1" applyFont="1" applyFill="1" applyBorder="1" applyAlignment="1">
      <alignment horizontal="right"/>
    </xf>
    <xf numFmtId="185" fontId="93" fillId="73" borderId="29" xfId="0" applyNumberFormat="1" applyFont="1" applyFill="1" applyBorder="1" applyAlignment="1">
      <alignment horizontal="right"/>
    </xf>
    <xf numFmtId="184" fontId="94" fillId="73" borderId="33" xfId="0" applyNumberFormat="1" applyFont="1" applyFill="1" applyBorder="1" applyAlignment="1">
      <alignment horizontal="right"/>
    </xf>
    <xf numFmtId="184" fontId="94" fillId="73" borderId="35" xfId="0" applyNumberFormat="1" applyFont="1" applyFill="1" applyBorder="1" applyAlignment="1">
      <alignment horizontal="right"/>
    </xf>
    <xf numFmtId="185" fontId="11" fillId="73" borderId="25" xfId="0" applyNumberFormat="1" applyFont="1" applyFill="1" applyBorder="1" applyAlignment="1">
      <alignment horizontal="right" vertical="center"/>
    </xf>
    <xf numFmtId="185" fontId="11" fillId="73" borderId="26" xfId="0" applyNumberFormat="1" applyFont="1" applyFill="1" applyBorder="1" applyAlignment="1">
      <alignment horizontal="right" vertical="center"/>
    </xf>
    <xf numFmtId="185" fontId="11" fillId="73" borderId="28" xfId="0" applyNumberFormat="1" applyFont="1" applyFill="1" applyBorder="1" applyAlignment="1">
      <alignment horizontal="right" vertical="center"/>
    </xf>
    <xf numFmtId="185" fontId="11" fillId="73" borderId="29" xfId="0" applyNumberFormat="1" applyFont="1" applyFill="1" applyBorder="1" applyAlignment="1">
      <alignment horizontal="right" vertical="center"/>
    </xf>
    <xf numFmtId="184" fontId="3" fillId="73" borderId="33" xfId="0" applyNumberFormat="1" applyFont="1" applyFill="1" applyBorder="1" applyAlignment="1">
      <alignment horizontal="right" vertical="center"/>
    </xf>
    <xf numFmtId="184" fontId="3" fillId="73" borderId="35" xfId="0" applyNumberFormat="1" applyFont="1" applyFill="1" applyBorder="1" applyAlignment="1">
      <alignment horizontal="right" vertical="center"/>
    </xf>
    <xf numFmtId="185" fontId="11" fillId="73" borderId="70" xfId="0" applyNumberFormat="1" applyFont="1" applyFill="1" applyBorder="1" applyAlignment="1">
      <alignment horizontal="right" vertical="center"/>
    </xf>
    <xf numFmtId="185" fontId="11" fillId="73" borderId="69" xfId="0" applyNumberFormat="1" applyFont="1" applyFill="1" applyBorder="1" applyAlignment="1">
      <alignment horizontal="right" vertical="center"/>
    </xf>
    <xf numFmtId="185" fontId="11" fillId="73" borderId="25" xfId="0" applyNumberFormat="1" applyFont="1" applyFill="1" applyBorder="1" applyAlignment="1">
      <alignment horizontal="right"/>
    </xf>
    <xf numFmtId="185" fontId="11" fillId="73" borderId="26" xfId="0" applyNumberFormat="1" applyFont="1" applyFill="1" applyBorder="1" applyAlignment="1">
      <alignment horizontal="right"/>
    </xf>
    <xf numFmtId="185" fontId="11" fillId="73" borderId="28" xfId="0" applyNumberFormat="1" applyFont="1" applyFill="1" applyBorder="1" applyAlignment="1">
      <alignment horizontal="right"/>
    </xf>
    <xf numFmtId="185" fontId="11" fillId="73" borderId="29" xfId="0" applyNumberFormat="1" applyFont="1" applyFill="1" applyBorder="1" applyAlignment="1">
      <alignment horizontal="right"/>
    </xf>
    <xf numFmtId="184" fontId="3" fillId="73" borderId="33" xfId="0" applyNumberFormat="1" applyFont="1" applyFill="1" applyBorder="1" applyAlignment="1">
      <alignment horizontal="right"/>
    </xf>
    <xf numFmtId="184" fontId="3" fillId="73" borderId="35" xfId="0" applyNumberFormat="1" applyFont="1" applyFill="1" applyBorder="1" applyAlignment="1">
      <alignment horizontal="right"/>
    </xf>
    <xf numFmtId="185" fontId="93" fillId="73" borderId="59" xfId="0" applyNumberFormat="1" applyFont="1" applyFill="1" applyBorder="1" applyAlignment="1">
      <alignment horizontal="right"/>
    </xf>
    <xf numFmtId="185" fontId="93" fillId="73" borderId="61" xfId="0" applyNumberFormat="1" applyFont="1" applyFill="1" applyBorder="1" applyAlignment="1">
      <alignment horizontal="right"/>
    </xf>
    <xf numFmtId="185" fontId="94" fillId="73" borderId="72" xfId="0" applyNumberFormat="1" applyFont="1" applyFill="1" applyBorder="1" applyAlignment="1">
      <alignment horizontal="right"/>
    </xf>
    <xf numFmtId="185" fontId="94" fillId="73" borderId="73" xfId="0" applyNumberFormat="1" applyFont="1" applyFill="1" applyBorder="1" applyAlignment="1">
      <alignment horizontal="right"/>
    </xf>
    <xf numFmtId="185" fontId="93" fillId="73" borderId="63" xfId="0" applyNumberFormat="1" applyFont="1" applyFill="1" applyBorder="1" applyAlignment="1">
      <alignment horizontal="right"/>
    </xf>
    <xf numFmtId="185" fontId="93" fillId="73" borderId="64" xfId="0" applyNumberFormat="1" applyFont="1" applyFill="1" applyBorder="1" applyAlignment="1">
      <alignment horizontal="right"/>
    </xf>
    <xf numFmtId="185" fontId="93" fillId="73" borderId="66" xfId="0" applyNumberFormat="1" applyFont="1" applyFill="1" applyBorder="1" applyAlignment="1">
      <alignment horizontal="right"/>
    </xf>
    <xf numFmtId="185" fontId="93" fillId="73" borderId="67" xfId="0" applyNumberFormat="1" applyFont="1" applyFill="1" applyBorder="1" applyAlignment="1">
      <alignment horizontal="right"/>
    </xf>
    <xf numFmtId="185" fontId="11" fillId="73" borderId="24" xfId="0" applyNumberFormat="1" applyFont="1" applyFill="1" applyBorder="1" applyAlignment="1">
      <alignment horizontal="right"/>
    </xf>
    <xf numFmtId="185" fontId="11" fillId="73" borderId="27" xfId="0" applyNumberFormat="1" applyFont="1" applyFill="1" applyBorder="1" applyAlignment="1">
      <alignment horizontal="right"/>
    </xf>
    <xf numFmtId="184" fontId="3" fillId="73" borderId="34" xfId="0" applyNumberFormat="1" applyFont="1" applyFill="1" applyBorder="1" applyAlignment="1">
      <alignment horizontal="right"/>
    </xf>
    <xf numFmtId="185" fontId="3" fillId="73" borderId="34" xfId="0" applyNumberFormat="1" applyFont="1" applyFill="1" applyBorder="1" applyAlignment="1">
      <alignment horizontal="right"/>
    </xf>
    <xf numFmtId="185" fontId="3" fillId="73" borderId="33" xfId="0" applyNumberFormat="1" applyFont="1" applyFill="1" applyBorder="1" applyAlignment="1">
      <alignment horizontal="right"/>
    </xf>
    <xf numFmtId="185" fontId="3" fillId="73" borderId="35" xfId="0" applyNumberFormat="1" applyFont="1" applyFill="1" applyBorder="1" applyAlignment="1">
      <alignment horizontal="right"/>
    </xf>
    <xf numFmtId="0" fontId="11" fillId="39" borderId="0" xfId="46" quotePrefix="1" applyFill="1" applyAlignment="1">
      <alignment horizontal="left" vertical="center" wrapText="1"/>
    </xf>
    <xf numFmtId="168" fontId="31" fillId="39" borderId="0" xfId="77" applyNumberFormat="1" applyFont="1" applyFill="1" applyBorder="1" applyAlignment="1">
      <alignment horizontal="center" wrapText="1"/>
    </xf>
    <xf numFmtId="0" fontId="0" fillId="0" borderId="0" xfId="77" applyNumberFormat="1" applyFont="1" applyFill="1" applyAlignment="1">
      <alignment horizontal="left" vertical="top" wrapText="1"/>
    </xf>
    <xf numFmtId="0" fontId="87" fillId="72" borderId="43" xfId="0" applyFont="1" applyFill="1" applyBorder="1" applyAlignment="1">
      <alignment horizontal="center" vertical="center" wrapText="1"/>
    </xf>
    <xf numFmtId="0" fontId="87" fillId="72" borderId="44" xfId="0" applyFont="1" applyFill="1" applyBorder="1" applyAlignment="1">
      <alignment horizontal="center" vertical="center" wrapText="1"/>
    </xf>
    <xf numFmtId="0" fontId="87" fillId="72" borderId="45" xfId="0" applyFont="1" applyFill="1" applyBorder="1" applyAlignment="1">
      <alignment horizontal="center" vertical="center" wrapText="1"/>
    </xf>
    <xf numFmtId="0" fontId="87" fillId="72" borderId="0" xfId="0" applyFont="1" applyFill="1" applyBorder="1" applyAlignment="1">
      <alignment horizontal="center" vertical="center" wrapText="1"/>
    </xf>
    <xf numFmtId="0" fontId="0" fillId="39" borderId="0" xfId="0" applyFill="1" applyAlignment="1">
      <alignment horizontal="left" vertical="top" wrapText="1"/>
    </xf>
    <xf numFmtId="0" fontId="86" fillId="72" borderId="0" xfId="0" applyFont="1" applyFill="1" applyBorder="1" applyAlignment="1">
      <alignment horizontal="left" vertical="top" wrapText="1"/>
    </xf>
    <xf numFmtId="0" fontId="0" fillId="0" borderId="0" xfId="77" quotePrefix="1" applyNumberFormat="1" applyFont="1" applyFill="1" applyAlignment="1">
      <alignment horizontal="left" vertical="top" wrapText="1"/>
    </xf>
    <xf numFmtId="0" fontId="87" fillId="0" borderId="0" xfId="0" applyFont="1" applyFill="1" applyBorder="1" applyAlignment="1">
      <alignment horizontal="center" vertical="center" wrapText="1"/>
    </xf>
    <xf numFmtId="0" fontId="86" fillId="72" borderId="0" xfId="0" applyFont="1" applyFill="1" applyAlignment="1">
      <alignment horizontal="left" vertical="top" wrapText="1"/>
    </xf>
    <xf numFmtId="0" fontId="87" fillId="72" borderId="0" xfId="0" applyFont="1" applyFill="1" applyAlignment="1">
      <alignment horizontal="center" vertical="center" wrapText="1"/>
    </xf>
    <xf numFmtId="0" fontId="0" fillId="0" borderId="0" xfId="0" applyNumberFormat="1" applyFill="1" applyAlignment="1">
      <alignment horizontal="left" vertical="top" wrapText="1"/>
    </xf>
    <xf numFmtId="0" fontId="88" fillId="39" borderId="0" xfId="0" applyFont="1" applyFill="1" applyAlignment="1">
      <alignment horizontal="left" vertical="top" wrapText="1"/>
    </xf>
    <xf numFmtId="0" fontId="0" fillId="39" borderId="0" xfId="0" applyFont="1" applyFill="1" applyAlignment="1">
      <alignment horizontal="left" vertical="top" wrapText="1"/>
    </xf>
    <xf numFmtId="0" fontId="87" fillId="72" borderId="54" xfId="0" applyFont="1" applyFill="1" applyBorder="1" applyAlignment="1">
      <alignment horizontal="center" vertical="center" wrapText="1"/>
    </xf>
    <xf numFmtId="0" fontId="87" fillId="72" borderId="12" xfId="0" applyFont="1" applyFill="1" applyBorder="1" applyAlignment="1">
      <alignment horizontal="center" vertical="center" wrapText="1"/>
    </xf>
    <xf numFmtId="0" fontId="87" fillId="72" borderId="55" xfId="0" applyFont="1" applyFill="1" applyBorder="1" applyAlignment="1">
      <alignment horizontal="center" vertical="center" wrapText="1"/>
    </xf>
    <xf numFmtId="0" fontId="0" fillId="0" borderId="0" xfId="0" applyFill="1" applyAlignment="1">
      <alignment horizontal="left" vertical="center"/>
    </xf>
    <xf numFmtId="0" fontId="51" fillId="72" borderId="46" xfId="0" applyFont="1" applyFill="1" applyBorder="1" applyAlignment="1">
      <alignment horizontal="center"/>
    </xf>
    <xf numFmtId="0" fontId="51" fillId="72" borderId="0" xfId="0" applyFont="1" applyFill="1" applyBorder="1" applyAlignment="1">
      <alignment horizontal="center"/>
    </xf>
    <xf numFmtId="0" fontId="51" fillId="72" borderId="47" xfId="0" applyFont="1" applyFill="1" applyBorder="1" applyAlignment="1">
      <alignment horizontal="center"/>
    </xf>
    <xf numFmtId="0" fontId="0" fillId="0" borderId="12" xfId="77" applyNumberFormat="1" applyFont="1" applyFill="1" applyBorder="1" applyAlignment="1">
      <alignment horizontal="left" vertical="top" wrapText="1"/>
    </xf>
    <xf numFmtId="0" fontId="87" fillId="72" borderId="52" xfId="0" applyFont="1" applyFill="1" applyBorder="1" applyAlignment="1">
      <alignment horizontal="center" vertical="center" wrapText="1"/>
    </xf>
    <xf numFmtId="0" fontId="87" fillId="72" borderId="53" xfId="0" applyFont="1" applyFill="1" applyBorder="1" applyAlignment="1">
      <alignment horizontal="center" vertical="center" wrapText="1"/>
    </xf>
    <xf numFmtId="0" fontId="87" fillId="72" borderId="46" xfId="0" applyFont="1" applyFill="1" applyBorder="1" applyAlignment="1">
      <alignment horizontal="center" vertical="center" wrapText="1"/>
    </xf>
    <xf numFmtId="0" fontId="0" fillId="0" borderId="0" xfId="77" applyNumberFormat="1" applyFont="1" applyFill="1" applyAlignment="1">
      <alignment horizontal="center" vertical="top" wrapText="1"/>
    </xf>
    <xf numFmtId="0" fontId="0" fillId="0" borderId="0" xfId="0" applyNumberFormat="1" applyFill="1" applyAlignment="1">
      <alignment horizontal="center" vertical="center" wrapText="1"/>
    </xf>
  </cellXfs>
  <cellStyles count="2709">
    <cellStyle name="20% - Accent1 10" xfId="110" xr:uid="{00000000-0005-0000-0000-000000000000}"/>
    <cellStyle name="20% - Accent1 10 2" xfId="111" xr:uid="{00000000-0005-0000-0000-000001000000}"/>
    <cellStyle name="20% - Accent1 11" xfId="112" xr:uid="{00000000-0005-0000-0000-000002000000}"/>
    <cellStyle name="20% - Accent1 11 2" xfId="113" xr:uid="{00000000-0005-0000-0000-000003000000}"/>
    <cellStyle name="20% - Accent1 12" xfId="114" xr:uid="{00000000-0005-0000-0000-000004000000}"/>
    <cellStyle name="20% - Accent1 12 2" xfId="115" xr:uid="{00000000-0005-0000-0000-000005000000}"/>
    <cellStyle name="20% - Accent1 13" xfId="116" xr:uid="{00000000-0005-0000-0000-000006000000}"/>
    <cellStyle name="20% - Accent1 2" xfId="3" xr:uid="{00000000-0005-0000-0000-000007000000}"/>
    <cellStyle name="20% - Accent1 2 2" xfId="2255" xr:uid="{00000000-0005-0000-0000-000008000000}"/>
    <cellStyle name="20% - Accent1 3" xfId="117" xr:uid="{00000000-0005-0000-0000-000009000000}"/>
    <cellStyle name="20% - Accent1 3 2" xfId="118" xr:uid="{00000000-0005-0000-0000-00000A000000}"/>
    <cellStyle name="20% - Accent1 3 2 2" xfId="119" xr:uid="{00000000-0005-0000-0000-00000B000000}"/>
    <cellStyle name="20% - Accent1 3 2 2 2" xfId="120" xr:uid="{00000000-0005-0000-0000-00000C000000}"/>
    <cellStyle name="20% - Accent1 3 2 3" xfId="121" xr:uid="{00000000-0005-0000-0000-00000D000000}"/>
    <cellStyle name="20% - Accent1 3 2 3 2" xfId="122" xr:uid="{00000000-0005-0000-0000-00000E000000}"/>
    <cellStyle name="20% - Accent1 3 2 4" xfId="123" xr:uid="{00000000-0005-0000-0000-00000F000000}"/>
    <cellStyle name="20% - Accent1 3 3" xfId="124" xr:uid="{00000000-0005-0000-0000-000010000000}"/>
    <cellStyle name="20% - Accent1 3 3 2" xfId="125" xr:uid="{00000000-0005-0000-0000-000011000000}"/>
    <cellStyle name="20% - Accent1 3 4" xfId="126" xr:uid="{00000000-0005-0000-0000-000012000000}"/>
    <cellStyle name="20% - Accent1 3 4 2" xfId="127" xr:uid="{00000000-0005-0000-0000-000013000000}"/>
    <cellStyle name="20% - Accent1 3 5" xfId="128" xr:uid="{00000000-0005-0000-0000-000014000000}"/>
    <cellStyle name="20% - Accent1 4" xfId="129" xr:uid="{00000000-0005-0000-0000-000015000000}"/>
    <cellStyle name="20% - Accent1 4 2" xfId="130" xr:uid="{00000000-0005-0000-0000-000016000000}"/>
    <cellStyle name="20% - Accent1 4 2 2" xfId="131" xr:uid="{00000000-0005-0000-0000-000017000000}"/>
    <cellStyle name="20% - Accent1 4 2 2 2" xfId="132" xr:uid="{00000000-0005-0000-0000-000018000000}"/>
    <cellStyle name="20% - Accent1 4 2 3" xfId="133" xr:uid="{00000000-0005-0000-0000-000019000000}"/>
    <cellStyle name="20% - Accent1 4 2 3 2" xfId="134" xr:uid="{00000000-0005-0000-0000-00001A000000}"/>
    <cellStyle name="20% - Accent1 4 2 4" xfId="135" xr:uid="{00000000-0005-0000-0000-00001B000000}"/>
    <cellStyle name="20% - Accent1 4 3" xfId="136" xr:uid="{00000000-0005-0000-0000-00001C000000}"/>
    <cellStyle name="20% - Accent1 4 3 2" xfId="137" xr:uid="{00000000-0005-0000-0000-00001D000000}"/>
    <cellStyle name="20% - Accent1 4 4" xfId="138" xr:uid="{00000000-0005-0000-0000-00001E000000}"/>
    <cellStyle name="20% - Accent1 4 4 2" xfId="139" xr:uid="{00000000-0005-0000-0000-00001F000000}"/>
    <cellStyle name="20% - Accent1 4 5" xfId="140" xr:uid="{00000000-0005-0000-0000-000020000000}"/>
    <cellStyle name="20% - Accent1 5" xfId="141" xr:uid="{00000000-0005-0000-0000-000021000000}"/>
    <cellStyle name="20% - Accent1 5 2" xfId="142" xr:uid="{00000000-0005-0000-0000-000022000000}"/>
    <cellStyle name="20% - Accent1 5 2 2" xfId="143" xr:uid="{00000000-0005-0000-0000-000023000000}"/>
    <cellStyle name="20% - Accent1 5 2 2 2" xfId="144" xr:uid="{00000000-0005-0000-0000-000024000000}"/>
    <cellStyle name="20% - Accent1 5 2 3" xfId="145" xr:uid="{00000000-0005-0000-0000-000025000000}"/>
    <cellStyle name="20% - Accent1 5 2 3 2" xfId="146" xr:uid="{00000000-0005-0000-0000-000026000000}"/>
    <cellStyle name="20% - Accent1 5 2 4" xfId="147" xr:uid="{00000000-0005-0000-0000-000027000000}"/>
    <cellStyle name="20% - Accent1 5 3" xfId="148" xr:uid="{00000000-0005-0000-0000-000028000000}"/>
    <cellStyle name="20% - Accent1 5 3 2" xfId="149" xr:uid="{00000000-0005-0000-0000-000029000000}"/>
    <cellStyle name="20% - Accent1 5 4" xfId="150" xr:uid="{00000000-0005-0000-0000-00002A000000}"/>
    <cellStyle name="20% - Accent1 5 4 2" xfId="151" xr:uid="{00000000-0005-0000-0000-00002B000000}"/>
    <cellStyle name="20% - Accent1 5 5" xfId="152" xr:uid="{00000000-0005-0000-0000-00002C000000}"/>
    <cellStyle name="20% - Accent1 6" xfId="153" xr:uid="{00000000-0005-0000-0000-00002D000000}"/>
    <cellStyle name="20% - Accent1 6 2" xfId="154" xr:uid="{00000000-0005-0000-0000-00002E000000}"/>
    <cellStyle name="20% - Accent1 6 2 2" xfId="155" xr:uid="{00000000-0005-0000-0000-00002F000000}"/>
    <cellStyle name="20% - Accent1 6 2 2 2" xfId="156" xr:uid="{00000000-0005-0000-0000-000030000000}"/>
    <cellStyle name="20% - Accent1 6 2 3" xfId="157" xr:uid="{00000000-0005-0000-0000-000031000000}"/>
    <cellStyle name="20% - Accent1 6 2 3 2" xfId="158" xr:uid="{00000000-0005-0000-0000-000032000000}"/>
    <cellStyle name="20% - Accent1 6 2 4" xfId="159" xr:uid="{00000000-0005-0000-0000-000033000000}"/>
    <cellStyle name="20% - Accent1 6 3" xfId="160" xr:uid="{00000000-0005-0000-0000-000034000000}"/>
    <cellStyle name="20% - Accent1 6 3 2" xfId="161" xr:uid="{00000000-0005-0000-0000-000035000000}"/>
    <cellStyle name="20% - Accent1 6 4" xfId="162" xr:uid="{00000000-0005-0000-0000-000036000000}"/>
    <cellStyle name="20% - Accent1 6 4 2" xfId="163" xr:uid="{00000000-0005-0000-0000-000037000000}"/>
    <cellStyle name="20% - Accent1 6 5" xfId="164" xr:uid="{00000000-0005-0000-0000-000038000000}"/>
    <cellStyle name="20% - Accent1 7" xfId="165" xr:uid="{00000000-0005-0000-0000-000039000000}"/>
    <cellStyle name="20% - Accent1 7 2" xfId="166" xr:uid="{00000000-0005-0000-0000-00003A000000}"/>
    <cellStyle name="20% - Accent1 7 2 2" xfId="167" xr:uid="{00000000-0005-0000-0000-00003B000000}"/>
    <cellStyle name="20% - Accent1 7 2 2 2" xfId="168" xr:uid="{00000000-0005-0000-0000-00003C000000}"/>
    <cellStyle name="20% - Accent1 7 2 3" xfId="169" xr:uid="{00000000-0005-0000-0000-00003D000000}"/>
    <cellStyle name="20% - Accent1 7 2 3 2" xfId="170" xr:uid="{00000000-0005-0000-0000-00003E000000}"/>
    <cellStyle name="20% - Accent1 7 2 4" xfId="171" xr:uid="{00000000-0005-0000-0000-00003F000000}"/>
    <cellStyle name="20% - Accent1 7 3" xfId="172" xr:uid="{00000000-0005-0000-0000-000040000000}"/>
    <cellStyle name="20% - Accent1 7 3 2" xfId="173" xr:uid="{00000000-0005-0000-0000-000041000000}"/>
    <cellStyle name="20% - Accent1 7 4" xfId="174" xr:uid="{00000000-0005-0000-0000-000042000000}"/>
    <cellStyle name="20% - Accent1 7 4 2" xfId="175" xr:uid="{00000000-0005-0000-0000-000043000000}"/>
    <cellStyle name="20% - Accent1 7 5" xfId="176" xr:uid="{00000000-0005-0000-0000-000044000000}"/>
    <cellStyle name="20% - Accent1 8" xfId="177" xr:uid="{00000000-0005-0000-0000-000045000000}"/>
    <cellStyle name="20% - Accent1 8 2" xfId="178" xr:uid="{00000000-0005-0000-0000-000046000000}"/>
    <cellStyle name="20% - Accent1 8 2 2" xfId="179" xr:uid="{00000000-0005-0000-0000-000047000000}"/>
    <cellStyle name="20% - Accent1 8 2 2 2" xfId="180" xr:uid="{00000000-0005-0000-0000-000048000000}"/>
    <cellStyle name="20% - Accent1 8 2 3" xfId="181" xr:uid="{00000000-0005-0000-0000-000049000000}"/>
    <cellStyle name="20% - Accent1 8 2 3 2" xfId="182" xr:uid="{00000000-0005-0000-0000-00004A000000}"/>
    <cellStyle name="20% - Accent1 8 2 4" xfId="183" xr:uid="{00000000-0005-0000-0000-00004B000000}"/>
    <cellStyle name="20% - Accent1 8 3" xfId="184" xr:uid="{00000000-0005-0000-0000-00004C000000}"/>
    <cellStyle name="20% - Accent1 8 3 2" xfId="185" xr:uid="{00000000-0005-0000-0000-00004D000000}"/>
    <cellStyle name="20% - Accent1 8 4" xfId="186" xr:uid="{00000000-0005-0000-0000-00004E000000}"/>
    <cellStyle name="20% - Accent1 8 4 2" xfId="187" xr:uid="{00000000-0005-0000-0000-00004F000000}"/>
    <cellStyle name="20% - Accent1 8 5" xfId="188" xr:uid="{00000000-0005-0000-0000-000050000000}"/>
    <cellStyle name="20% - Accent1 9" xfId="189" xr:uid="{00000000-0005-0000-0000-000051000000}"/>
    <cellStyle name="20% - Accent1 9 2" xfId="190" xr:uid="{00000000-0005-0000-0000-000052000000}"/>
    <cellStyle name="20% - Accent1 9 2 2" xfId="191" xr:uid="{00000000-0005-0000-0000-000053000000}"/>
    <cellStyle name="20% - Accent1 9 3" xfId="192" xr:uid="{00000000-0005-0000-0000-000054000000}"/>
    <cellStyle name="20% - Accent1 9 3 2" xfId="193" xr:uid="{00000000-0005-0000-0000-000055000000}"/>
    <cellStyle name="20% - Accent1 9 4" xfId="194" xr:uid="{00000000-0005-0000-0000-000056000000}"/>
    <cellStyle name="20% - Accent2 10" xfId="195" xr:uid="{00000000-0005-0000-0000-000057000000}"/>
    <cellStyle name="20% - Accent2 10 2" xfId="196" xr:uid="{00000000-0005-0000-0000-000058000000}"/>
    <cellStyle name="20% - Accent2 11" xfId="197" xr:uid="{00000000-0005-0000-0000-000059000000}"/>
    <cellStyle name="20% - Accent2 11 2" xfId="198" xr:uid="{00000000-0005-0000-0000-00005A000000}"/>
    <cellStyle name="20% - Accent2 12" xfId="199" xr:uid="{00000000-0005-0000-0000-00005B000000}"/>
    <cellStyle name="20% - Accent2 12 2" xfId="200" xr:uid="{00000000-0005-0000-0000-00005C000000}"/>
    <cellStyle name="20% - Accent2 13" xfId="201" xr:uid="{00000000-0005-0000-0000-00005D000000}"/>
    <cellStyle name="20% - Accent2 2" xfId="4" xr:uid="{00000000-0005-0000-0000-00005E000000}"/>
    <cellStyle name="20% - Accent2 2 2" xfId="2256" xr:uid="{00000000-0005-0000-0000-00005F000000}"/>
    <cellStyle name="20% - Accent2 3" xfId="202" xr:uid="{00000000-0005-0000-0000-000060000000}"/>
    <cellStyle name="20% - Accent2 3 2" xfId="203" xr:uid="{00000000-0005-0000-0000-000061000000}"/>
    <cellStyle name="20% - Accent2 3 2 2" xfId="204" xr:uid="{00000000-0005-0000-0000-000062000000}"/>
    <cellStyle name="20% - Accent2 3 2 2 2" xfId="205" xr:uid="{00000000-0005-0000-0000-000063000000}"/>
    <cellStyle name="20% - Accent2 3 2 3" xfId="206" xr:uid="{00000000-0005-0000-0000-000064000000}"/>
    <cellStyle name="20% - Accent2 3 2 3 2" xfId="207" xr:uid="{00000000-0005-0000-0000-000065000000}"/>
    <cellStyle name="20% - Accent2 3 2 4" xfId="208" xr:uid="{00000000-0005-0000-0000-000066000000}"/>
    <cellStyle name="20% - Accent2 3 3" xfId="209" xr:uid="{00000000-0005-0000-0000-000067000000}"/>
    <cellStyle name="20% - Accent2 3 3 2" xfId="210" xr:uid="{00000000-0005-0000-0000-000068000000}"/>
    <cellStyle name="20% - Accent2 3 4" xfId="211" xr:uid="{00000000-0005-0000-0000-000069000000}"/>
    <cellStyle name="20% - Accent2 3 4 2" xfId="212" xr:uid="{00000000-0005-0000-0000-00006A000000}"/>
    <cellStyle name="20% - Accent2 3 5" xfId="213" xr:uid="{00000000-0005-0000-0000-00006B000000}"/>
    <cellStyle name="20% - Accent2 4" xfId="214" xr:uid="{00000000-0005-0000-0000-00006C000000}"/>
    <cellStyle name="20% - Accent2 4 2" xfId="215" xr:uid="{00000000-0005-0000-0000-00006D000000}"/>
    <cellStyle name="20% - Accent2 4 2 2" xfId="216" xr:uid="{00000000-0005-0000-0000-00006E000000}"/>
    <cellStyle name="20% - Accent2 4 2 2 2" xfId="217" xr:uid="{00000000-0005-0000-0000-00006F000000}"/>
    <cellStyle name="20% - Accent2 4 2 3" xfId="218" xr:uid="{00000000-0005-0000-0000-000070000000}"/>
    <cellStyle name="20% - Accent2 4 2 3 2" xfId="219" xr:uid="{00000000-0005-0000-0000-000071000000}"/>
    <cellStyle name="20% - Accent2 4 2 4" xfId="220" xr:uid="{00000000-0005-0000-0000-000072000000}"/>
    <cellStyle name="20% - Accent2 4 3" xfId="221" xr:uid="{00000000-0005-0000-0000-000073000000}"/>
    <cellStyle name="20% - Accent2 4 3 2" xfId="222" xr:uid="{00000000-0005-0000-0000-000074000000}"/>
    <cellStyle name="20% - Accent2 4 4" xfId="223" xr:uid="{00000000-0005-0000-0000-000075000000}"/>
    <cellStyle name="20% - Accent2 4 4 2" xfId="224" xr:uid="{00000000-0005-0000-0000-000076000000}"/>
    <cellStyle name="20% - Accent2 4 5" xfId="225" xr:uid="{00000000-0005-0000-0000-000077000000}"/>
    <cellStyle name="20% - Accent2 5" xfId="226" xr:uid="{00000000-0005-0000-0000-000078000000}"/>
    <cellStyle name="20% - Accent2 5 2" xfId="227" xr:uid="{00000000-0005-0000-0000-000079000000}"/>
    <cellStyle name="20% - Accent2 5 2 2" xfId="228" xr:uid="{00000000-0005-0000-0000-00007A000000}"/>
    <cellStyle name="20% - Accent2 5 2 2 2" xfId="229" xr:uid="{00000000-0005-0000-0000-00007B000000}"/>
    <cellStyle name="20% - Accent2 5 2 3" xfId="230" xr:uid="{00000000-0005-0000-0000-00007C000000}"/>
    <cellStyle name="20% - Accent2 5 2 3 2" xfId="231" xr:uid="{00000000-0005-0000-0000-00007D000000}"/>
    <cellStyle name="20% - Accent2 5 2 4" xfId="232" xr:uid="{00000000-0005-0000-0000-00007E000000}"/>
    <cellStyle name="20% - Accent2 5 3" xfId="233" xr:uid="{00000000-0005-0000-0000-00007F000000}"/>
    <cellStyle name="20% - Accent2 5 3 2" xfId="234" xr:uid="{00000000-0005-0000-0000-000080000000}"/>
    <cellStyle name="20% - Accent2 5 4" xfId="235" xr:uid="{00000000-0005-0000-0000-000081000000}"/>
    <cellStyle name="20% - Accent2 5 4 2" xfId="236" xr:uid="{00000000-0005-0000-0000-000082000000}"/>
    <cellStyle name="20% - Accent2 5 5" xfId="237" xr:uid="{00000000-0005-0000-0000-000083000000}"/>
    <cellStyle name="20% - Accent2 6" xfId="238" xr:uid="{00000000-0005-0000-0000-000084000000}"/>
    <cellStyle name="20% - Accent2 6 2" xfId="239" xr:uid="{00000000-0005-0000-0000-000085000000}"/>
    <cellStyle name="20% - Accent2 6 2 2" xfId="240" xr:uid="{00000000-0005-0000-0000-000086000000}"/>
    <cellStyle name="20% - Accent2 6 2 2 2" xfId="241" xr:uid="{00000000-0005-0000-0000-000087000000}"/>
    <cellStyle name="20% - Accent2 6 2 3" xfId="242" xr:uid="{00000000-0005-0000-0000-000088000000}"/>
    <cellStyle name="20% - Accent2 6 2 3 2" xfId="243" xr:uid="{00000000-0005-0000-0000-000089000000}"/>
    <cellStyle name="20% - Accent2 6 2 4" xfId="244" xr:uid="{00000000-0005-0000-0000-00008A000000}"/>
    <cellStyle name="20% - Accent2 6 3" xfId="245" xr:uid="{00000000-0005-0000-0000-00008B000000}"/>
    <cellStyle name="20% - Accent2 6 3 2" xfId="246" xr:uid="{00000000-0005-0000-0000-00008C000000}"/>
    <cellStyle name="20% - Accent2 6 4" xfId="247" xr:uid="{00000000-0005-0000-0000-00008D000000}"/>
    <cellStyle name="20% - Accent2 6 4 2" xfId="248" xr:uid="{00000000-0005-0000-0000-00008E000000}"/>
    <cellStyle name="20% - Accent2 6 5" xfId="249" xr:uid="{00000000-0005-0000-0000-00008F000000}"/>
    <cellStyle name="20% - Accent2 7" xfId="250" xr:uid="{00000000-0005-0000-0000-000090000000}"/>
    <cellStyle name="20% - Accent2 7 2" xfId="251" xr:uid="{00000000-0005-0000-0000-000091000000}"/>
    <cellStyle name="20% - Accent2 7 2 2" xfId="252" xr:uid="{00000000-0005-0000-0000-000092000000}"/>
    <cellStyle name="20% - Accent2 7 2 2 2" xfId="253" xr:uid="{00000000-0005-0000-0000-000093000000}"/>
    <cellStyle name="20% - Accent2 7 2 3" xfId="254" xr:uid="{00000000-0005-0000-0000-000094000000}"/>
    <cellStyle name="20% - Accent2 7 2 3 2" xfId="255" xr:uid="{00000000-0005-0000-0000-000095000000}"/>
    <cellStyle name="20% - Accent2 7 2 4" xfId="256" xr:uid="{00000000-0005-0000-0000-000096000000}"/>
    <cellStyle name="20% - Accent2 7 3" xfId="257" xr:uid="{00000000-0005-0000-0000-000097000000}"/>
    <cellStyle name="20% - Accent2 7 3 2" xfId="258" xr:uid="{00000000-0005-0000-0000-000098000000}"/>
    <cellStyle name="20% - Accent2 7 4" xfId="259" xr:uid="{00000000-0005-0000-0000-000099000000}"/>
    <cellStyle name="20% - Accent2 7 4 2" xfId="260" xr:uid="{00000000-0005-0000-0000-00009A000000}"/>
    <cellStyle name="20% - Accent2 7 5" xfId="261" xr:uid="{00000000-0005-0000-0000-00009B000000}"/>
    <cellStyle name="20% - Accent2 8" xfId="262" xr:uid="{00000000-0005-0000-0000-00009C000000}"/>
    <cellStyle name="20% - Accent2 8 2" xfId="263" xr:uid="{00000000-0005-0000-0000-00009D000000}"/>
    <cellStyle name="20% - Accent2 8 2 2" xfId="264" xr:uid="{00000000-0005-0000-0000-00009E000000}"/>
    <cellStyle name="20% - Accent2 8 2 2 2" xfId="265" xr:uid="{00000000-0005-0000-0000-00009F000000}"/>
    <cellStyle name="20% - Accent2 8 2 3" xfId="266" xr:uid="{00000000-0005-0000-0000-0000A0000000}"/>
    <cellStyle name="20% - Accent2 8 2 3 2" xfId="267" xr:uid="{00000000-0005-0000-0000-0000A1000000}"/>
    <cellStyle name="20% - Accent2 8 2 4" xfId="268" xr:uid="{00000000-0005-0000-0000-0000A2000000}"/>
    <cellStyle name="20% - Accent2 8 3" xfId="269" xr:uid="{00000000-0005-0000-0000-0000A3000000}"/>
    <cellStyle name="20% - Accent2 8 3 2" xfId="270" xr:uid="{00000000-0005-0000-0000-0000A4000000}"/>
    <cellStyle name="20% - Accent2 8 4" xfId="271" xr:uid="{00000000-0005-0000-0000-0000A5000000}"/>
    <cellStyle name="20% - Accent2 8 4 2" xfId="272" xr:uid="{00000000-0005-0000-0000-0000A6000000}"/>
    <cellStyle name="20% - Accent2 8 5" xfId="273" xr:uid="{00000000-0005-0000-0000-0000A7000000}"/>
    <cellStyle name="20% - Accent2 9" xfId="274" xr:uid="{00000000-0005-0000-0000-0000A8000000}"/>
    <cellStyle name="20% - Accent2 9 2" xfId="275" xr:uid="{00000000-0005-0000-0000-0000A9000000}"/>
    <cellStyle name="20% - Accent2 9 2 2" xfId="276" xr:uid="{00000000-0005-0000-0000-0000AA000000}"/>
    <cellStyle name="20% - Accent2 9 3" xfId="277" xr:uid="{00000000-0005-0000-0000-0000AB000000}"/>
    <cellStyle name="20% - Accent2 9 3 2" xfId="278" xr:uid="{00000000-0005-0000-0000-0000AC000000}"/>
    <cellStyle name="20% - Accent2 9 4" xfId="279" xr:uid="{00000000-0005-0000-0000-0000AD000000}"/>
    <cellStyle name="20% - Accent3 10" xfId="280" xr:uid="{00000000-0005-0000-0000-0000AE000000}"/>
    <cellStyle name="20% - Accent3 10 2" xfId="281" xr:uid="{00000000-0005-0000-0000-0000AF000000}"/>
    <cellStyle name="20% - Accent3 11" xfId="282" xr:uid="{00000000-0005-0000-0000-0000B0000000}"/>
    <cellStyle name="20% - Accent3 11 2" xfId="283" xr:uid="{00000000-0005-0000-0000-0000B1000000}"/>
    <cellStyle name="20% - Accent3 12" xfId="284" xr:uid="{00000000-0005-0000-0000-0000B2000000}"/>
    <cellStyle name="20% - Accent3 12 2" xfId="285" xr:uid="{00000000-0005-0000-0000-0000B3000000}"/>
    <cellStyle name="20% - Accent3 13" xfId="286" xr:uid="{00000000-0005-0000-0000-0000B4000000}"/>
    <cellStyle name="20% - Accent3 2" xfId="5" xr:uid="{00000000-0005-0000-0000-0000B5000000}"/>
    <cellStyle name="20% - Accent3 2 2" xfId="2257" xr:uid="{00000000-0005-0000-0000-0000B6000000}"/>
    <cellStyle name="20% - Accent3 3" xfId="287" xr:uid="{00000000-0005-0000-0000-0000B7000000}"/>
    <cellStyle name="20% - Accent3 3 2" xfId="288" xr:uid="{00000000-0005-0000-0000-0000B8000000}"/>
    <cellStyle name="20% - Accent3 3 2 2" xfId="289" xr:uid="{00000000-0005-0000-0000-0000B9000000}"/>
    <cellStyle name="20% - Accent3 3 2 2 2" xfId="290" xr:uid="{00000000-0005-0000-0000-0000BA000000}"/>
    <cellStyle name="20% - Accent3 3 2 3" xfId="291" xr:uid="{00000000-0005-0000-0000-0000BB000000}"/>
    <cellStyle name="20% - Accent3 3 2 3 2" xfId="292" xr:uid="{00000000-0005-0000-0000-0000BC000000}"/>
    <cellStyle name="20% - Accent3 3 2 4" xfId="293" xr:uid="{00000000-0005-0000-0000-0000BD000000}"/>
    <cellStyle name="20% - Accent3 3 3" xfId="294" xr:uid="{00000000-0005-0000-0000-0000BE000000}"/>
    <cellStyle name="20% - Accent3 3 3 2" xfId="295" xr:uid="{00000000-0005-0000-0000-0000BF000000}"/>
    <cellStyle name="20% - Accent3 3 4" xfId="296" xr:uid="{00000000-0005-0000-0000-0000C0000000}"/>
    <cellStyle name="20% - Accent3 3 4 2" xfId="297" xr:uid="{00000000-0005-0000-0000-0000C1000000}"/>
    <cellStyle name="20% - Accent3 3 5" xfId="298" xr:uid="{00000000-0005-0000-0000-0000C2000000}"/>
    <cellStyle name="20% - Accent3 4" xfId="299" xr:uid="{00000000-0005-0000-0000-0000C3000000}"/>
    <cellStyle name="20% - Accent3 4 2" xfId="300" xr:uid="{00000000-0005-0000-0000-0000C4000000}"/>
    <cellStyle name="20% - Accent3 4 2 2" xfId="301" xr:uid="{00000000-0005-0000-0000-0000C5000000}"/>
    <cellStyle name="20% - Accent3 4 2 2 2" xfId="302" xr:uid="{00000000-0005-0000-0000-0000C6000000}"/>
    <cellStyle name="20% - Accent3 4 2 3" xfId="303" xr:uid="{00000000-0005-0000-0000-0000C7000000}"/>
    <cellStyle name="20% - Accent3 4 2 3 2" xfId="304" xr:uid="{00000000-0005-0000-0000-0000C8000000}"/>
    <cellStyle name="20% - Accent3 4 2 4" xfId="305" xr:uid="{00000000-0005-0000-0000-0000C9000000}"/>
    <cellStyle name="20% - Accent3 4 3" xfId="306" xr:uid="{00000000-0005-0000-0000-0000CA000000}"/>
    <cellStyle name="20% - Accent3 4 3 2" xfId="307" xr:uid="{00000000-0005-0000-0000-0000CB000000}"/>
    <cellStyle name="20% - Accent3 4 4" xfId="308" xr:uid="{00000000-0005-0000-0000-0000CC000000}"/>
    <cellStyle name="20% - Accent3 4 4 2" xfId="309" xr:uid="{00000000-0005-0000-0000-0000CD000000}"/>
    <cellStyle name="20% - Accent3 4 5" xfId="310" xr:uid="{00000000-0005-0000-0000-0000CE000000}"/>
    <cellStyle name="20% - Accent3 5" xfId="311" xr:uid="{00000000-0005-0000-0000-0000CF000000}"/>
    <cellStyle name="20% - Accent3 5 2" xfId="312" xr:uid="{00000000-0005-0000-0000-0000D0000000}"/>
    <cellStyle name="20% - Accent3 5 2 2" xfId="313" xr:uid="{00000000-0005-0000-0000-0000D1000000}"/>
    <cellStyle name="20% - Accent3 5 2 2 2" xfId="314" xr:uid="{00000000-0005-0000-0000-0000D2000000}"/>
    <cellStyle name="20% - Accent3 5 2 3" xfId="315" xr:uid="{00000000-0005-0000-0000-0000D3000000}"/>
    <cellStyle name="20% - Accent3 5 2 3 2" xfId="316" xr:uid="{00000000-0005-0000-0000-0000D4000000}"/>
    <cellStyle name="20% - Accent3 5 2 4" xfId="317" xr:uid="{00000000-0005-0000-0000-0000D5000000}"/>
    <cellStyle name="20% - Accent3 5 3" xfId="318" xr:uid="{00000000-0005-0000-0000-0000D6000000}"/>
    <cellStyle name="20% - Accent3 5 3 2" xfId="319" xr:uid="{00000000-0005-0000-0000-0000D7000000}"/>
    <cellStyle name="20% - Accent3 5 4" xfId="320" xr:uid="{00000000-0005-0000-0000-0000D8000000}"/>
    <cellStyle name="20% - Accent3 5 4 2" xfId="321" xr:uid="{00000000-0005-0000-0000-0000D9000000}"/>
    <cellStyle name="20% - Accent3 5 5" xfId="322" xr:uid="{00000000-0005-0000-0000-0000DA000000}"/>
    <cellStyle name="20% - Accent3 6" xfId="323" xr:uid="{00000000-0005-0000-0000-0000DB000000}"/>
    <cellStyle name="20% - Accent3 6 2" xfId="324" xr:uid="{00000000-0005-0000-0000-0000DC000000}"/>
    <cellStyle name="20% - Accent3 6 2 2" xfId="325" xr:uid="{00000000-0005-0000-0000-0000DD000000}"/>
    <cellStyle name="20% - Accent3 6 2 2 2" xfId="326" xr:uid="{00000000-0005-0000-0000-0000DE000000}"/>
    <cellStyle name="20% - Accent3 6 2 3" xfId="327" xr:uid="{00000000-0005-0000-0000-0000DF000000}"/>
    <cellStyle name="20% - Accent3 6 2 3 2" xfId="328" xr:uid="{00000000-0005-0000-0000-0000E0000000}"/>
    <cellStyle name="20% - Accent3 6 2 4" xfId="329" xr:uid="{00000000-0005-0000-0000-0000E1000000}"/>
    <cellStyle name="20% - Accent3 6 3" xfId="330" xr:uid="{00000000-0005-0000-0000-0000E2000000}"/>
    <cellStyle name="20% - Accent3 6 3 2" xfId="331" xr:uid="{00000000-0005-0000-0000-0000E3000000}"/>
    <cellStyle name="20% - Accent3 6 4" xfId="332" xr:uid="{00000000-0005-0000-0000-0000E4000000}"/>
    <cellStyle name="20% - Accent3 6 4 2" xfId="333" xr:uid="{00000000-0005-0000-0000-0000E5000000}"/>
    <cellStyle name="20% - Accent3 6 5" xfId="334" xr:uid="{00000000-0005-0000-0000-0000E6000000}"/>
    <cellStyle name="20% - Accent3 7" xfId="335" xr:uid="{00000000-0005-0000-0000-0000E7000000}"/>
    <cellStyle name="20% - Accent3 7 2" xfId="336" xr:uid="{00000000-0005-0000-0000-0000E8000000}"/>
    <cellStyle name="20% - Accent3 7 2 2" xfId="337" xr:uid="{00000000-0005-0000-0000-0000E9000000}"/>
    <cellStyle name="20% - Accent3 7 2 2 2" xfId="338" xr:uid="{00000000-0005-0000-0000-0000EA000000}"/>
    <cellStyle name="20% - Accent3 7 2 3" xfId="339" xr:uid="{00000000-0005-0000-0000-0000EB000000}"/>
    <cellStyle name="20% - Accent3 7 2 3 2" xfId="340" xr:uid="{00000000-0005-0000-0000-0000EC000000}"/>
    <cellStyle name="20% - Accent3 7 2 4" xfId="341" xr:uid="{00000000-0005-0000-0000-0000ED000000}"/>
    <cellStyle name="20% - Accent3 7 3" xfId="342" xr:uid="{00000000-0005-0000-0000-0000EE000000}"/>
    <cellStyle name="20% - Accent3 7 3 2" xfId="343" xr:uid="{00000000-0005-0000-0000-0000EF000000}"/>
    <cellStyle name="20% - Accent3 7 4" xfId="344" xr:uid="{00000000-0005-0000-0000-0000F0000000}"/>
    <cellStyle name="20% - Accent3 7 4 2" xfId="345" xr:uid="{00000000-0005-0000-0000-0000F1000000}"/>
    <cellStyle name="20% - Accent3 7 5" xfId="346" xr:uid="{00000000-0005-0000-0000-0000F2000000}"/>
    <cellStyle name="20% - Accent3 8" xfId="347" xr:uid="{00000000-0005-0000-0000-0000F3000000}"/>
    <cellStyle name="20% - Accent3 8 2" xfId="348" xr:uid="{00000000-0005-0000-0000-0000F4000000}"/>
    <cellStyle name="20% - Accent3 8 2 2" xfId="349" xr:uid="{00000000-0005-0000-0000-0000F5000000}"/>
    <cellStyle name="20% - Accent3 8 2 2 2" xfId="350" xr:uid="{00000000-0005-0000-0000-0000F6000000}"/>
    <cellStyle name="20% - Accent3 8 2 3" xfId="351" xr:uid="{00000000-0005-0000-0000-0000F7000000}"/>
    <cellStyle name="20% - Accent3 8 2 3 2" xfId="352" xr:uid="{00000000-0005-0000-0000-0000F8000000}"/>
    <cellStyle name="20% - Accent3 8 2 4" xfId="353" xr:uid="{00000000-0005-0000-0000-0000F9000000}"/>
    <cellStyle name="20% - Accent3 8 3" xfId="354" xr:uid="{00000000-0005-0000-0000-0000FA000000}"/>
    <cellStyle name="20% - Accent3 8 3 2" xfId="355" xr:uid="{00000000-0005-0000-0000-0000FB000000}"/>
    <cellStyle name="20% - Accent3 8 4" xfId="356" xr:uid="{00000000-0005-0000-0000-0000FC000000}"/>
    <cellStyle name="20% - Accent3 8 4 2" xfId="357" xr:uid="{00000000-0005-0000-0000-0000FD000000}"/>
    <cellStyle name="20% - Accent3 8 5" xfId="358" xr:uid="{00000000-0005-0000-0000-0000FE000000}"/>
    <cellStyle name="20% - Accent3 9" xfId="359" xr:uid="{00000000-0005-0000-0000-0000FF000000}"/>
    <cellStyle name="20% - Accent3 9 2" xfId="360" xr:uid="{00000000-0005-0000-0000-000000010000}"/>
    <cellStyle name="20% - Accent3 9 2 2" xfId="361" xr:uid="{00000000-0005-0000-0000-000001010000}"/>
    <cellStyle name="20% - Accent3 9 3" xfId="362" xr:uid="{00000000-0005-0000-0000-000002010000}"/>
    <cellStyle name="20% - Accent3 9 3 2" xfId="363" xr:uid="{00000000-0005-0000-0000-000003010000}"/>
    <cellStyle name="20% - Accent3 9 4" xfId="364" xr:uid="{00000000-0005-0000-0000-000004010000}"/>
    <cellStyle name="20% - Accent4 10" xfId="365" xr:uid="{00000000-0005-0000-0000-000005010000}"/>
    <cellStyle name="20% - Accent4 10 2" xfId="366" xr:uid="{00000000-0005-0000-0000-000006010000}"/>
    <cellStyle name="20% - Accent4 11" xfId="367" xr:uid="{00000000-0005-0000-0000-000007010000}"/>
    <cellStyle name="20% - Accent4 11 2" xfId="368" xr:uid="{00000000-0005-0000-0000-000008010000}"/>
    <cellStyle name="20% - Accent4 12" xfId="369" xr:uid="{00000000-0005-0000-0000-000009010000}"/>
    <cellStyle name="20% - Accent4 12 2" xfId="370" xr:uid="{00000000-0005-0000-0000-00000A010000}"/>
    <cellStyle name="20% - Accent4 13" xfId="371" xr:uid="{00000000-0005-0000-0000-00000B010000}"/>
    <cellStyle name="20% - Accent4 2" xfId="6" xr:uid="{00000000-0005-0000-0000-00000C010000}"/>
    <cellStyle name="20% - Accent4 2 2" xfId="2258" xr:uid="{00000000-0005-0000-0000-00000D010000}"/>
    <cellStyle name="20% - Accent4 3" xfId="372" xr:uid="{00000000-0005-0000-0000-00000E010000}"/>
    <cellStyle name="20% - Accent4 3 2" xfId="373" xr:uid="{00000000-0005-0000-0000-00000F010000}"/>
    <cellStyle name="20% - Accent4 3 2 2" xfId="374" xr:uid="{00000000-0005-0000-0000-000010010000}"/>
    <cellStyle name="20% - Accent4 3 2 2 2" xfId="375" xr:uid="{00000000-0005-0000-0000-000011010000}"/>
    <cellStyle name="20% - Accent4 3 2 3" xfId="376" xr:uid="{00000000-0005-0000-0000-000012010000}"/>
    <cellStyle name="20% - Accent4 3 2 3 2" xfId="377" xr:uid="{00000000-0005-0000-0000-000013010000}"/>
    <cellStyle name="20% - Accent4 3 2 4" xfId="378" xr:uid="{00000000-0005-0000-0000-000014010000}"/>
    <cellStyle name="20% - Accent4 3 3" xfId="379" xr:uid="{00000000-0005-0000-0000-000015010000}"/>
    <cellStyle name="20% - Accent4 3 3 2" xfId="380" xr:uid="{00000000-0005-0000-0000-000016010000}"/>
    <cellStyle name="20% - Accent4 3 4" xfId="381" xr:uid="{00000000-0005-0000-0000-000017010000}"/>
    <cellStyle name="20% - Accent4 3 4 2" xfId="382" xr:uid="{00000000-0005-0000-0000-000018010000}"/>
    <cellStyle name="20% - Accent4 3 5" xfId="383" xr:uid="{00000000-0005-0000-0000-000019010000}"/>
    <cellStyle name="20% - Accent4 4" xfId="384" xr:uid="{00000000-0005-0000-0000-00001A010000}"/>
    <cellStyle name="20% - Accent4 4 2" xfId="385" xr:uid="{00000000-0005-0000-0000-00001B010000}"/>
    <cellStyle name="20% - Accent4 4 2 2" xfId="386" xr:uid="{00000000-0005-0000-0000-00001C010000}"/>
    <cellStyle name="20% - Accent4 4 2 2 2" xfId="387" xr:uid="{00000000-0005-0000-0000-00001D010000}"/>
    <cellStyle name="20% - Accent4 4 2 3" xfId="388" xr:uid="{00000000-0005-0000-0000-00001E010000}"/>
    <cellStyle name="20% - Accent4 4 2 3 2" xfId="389" xr:uid="{00000000-0005-0000-0000-00001F010000}"/>
    <cellStyle name="20% - Accent4 4 2 4" xfId="390" xr:uid="{00000000-0005-0000-0000-000020010000}"/>
    <cellStyle name="20% - Accent4 4 3" xfId="391" xr:uid="{00000000-0005-0000-0000-000021010000}"/>
    <cellStyle name="20% - Accent4 4 3 2" xfId="392" xr:uid="{00000000-0005-0000-0000-000022010000}"/>
    <cellStyle name="20% - Accent4 4 4" xfId="393" xr:uid="{00000000-0005-0000-0000-000023010000}"/>
    <cellStyle name="20% - Accent4 4 4 2" xfId="394" xr:uid="{00000000-0005-0000-0000-000024010000}"/>
    <cellStyle name="20% - Accent4 4 5" xfId="395" xr:uid="{00000000-0005-0000-0000-000025010000}"/>
    <cellStyle name="20% - Accent4 5" xfId="396" xr:uid="{00000000-0005-0000-0000-000026010000}"/>
    <cellStyle name="20% - Accent4 5 2" xfId="397" xr:uid="{00000000-0005-0000-0000-000027010000}"/>
    <cellStyle name="20% - Accent4 5 2 2" xfId="398" xr:uid="{00000000-0005-0000-0000-000028010000}"/>
    <cellStyle name="20% - Accent4 5 2 2 2" xfId="399" xr:uid="{00000000-0005-0000-0000-000029010000}"/>
    <cellStyle name="20% - Accent4 5 2 3" xfId="400" xr:uid="{00000000-0005-0000-0000-00002A010000}"/>
    <cellStyle name="20% - Accent4 5 2 3 2" xfId="401" xr:uid="{00000000-0005-0000-0000-00002B010000}"/>
    <cellStyle name="20% - Accent4 5 2 4" xfId="402" xr:uid="{00000000-0005-0000-0000-00002C010000}"/>
    <cellStyle name="20% - Accent4 5 3" xfId="403" xr:uid="{00000000-0005-0000-0000-00002D010000}"/>
    <cellStyle name="20% - Accent4 5 3 2" xfId="404" xr:uid="{00000000-0005-0000-0000-00002E010000}"/>
    <cellStyle name="20% - Accent4 5 4" xfId="405" xr:uid="{00000000-0005-0000-0000-00002F010000}"/>
    <cellStyle name="20% - Accent4 5 4 2" xfId="406" xr:uid="{00000000-0005-0000-0000-000030010000}"/>
    <cellStyle name="20% - Accent4 5 5" xfId="407" xr:uid="{00000000-0005-0000-0000-000031010000}"/>
    <cellStyle name="20% - Accent4 6" xfId="408" xr:uid="{00000000-0005-0000-0000-000032010000}"/>
    <cellStyle name="20% - Accent4 6 2" xfId="409" xr:uid="{00000000-0005-0000-0000-000033010000}"/>
    <cellStyle name="20% - Accent4 6 2 2" xfId="410" xr:uid="{00000000-0005-0000-0000-000034010000}"/>
    <cellStyle name="20% - Accent4 6 2 2 2" xfId="411" xr:uid="{00000000-0005-0000-0000-000035010000}"/>
    <cellStyle name="20% - Accent4 6 2 3" xfId="412" xr:uid="{00000000-0005-0000-0000-000036010000}"/>
    <cellStyle name="20% - Accent4 6 2 3 2" xfId="413" xr:uid="{00000000-0005-0000-0000-000037010000}"/>
    <cellStyle name="20% - Accent4 6 2 4" xfId="414" xr:uid="{00000000-0005-0000-0000-000038010000}"/>
    <cellStyle name="20% - Accent4 6 3" xfId="415" xr:uid="{00000000-0005-0000-0000-000039010000}"/>
    <cellStyle name="20% - Accent4 6 3 2" xfId="416" xr:uid="{00000000-0005-0000-0000-00003A010000}"/>
    <cellStyle name="20% - Accent4 6 4" xfId="417" xr:uid="{00000000-0005-0000-0000-00003B010000}"/>
    <cellStyle name="20% - Accent4 6 4 2" xfId="418" xr:uid="{00000000-0005-0000-0000-00003C010000}"/>
    <cellStyle name="20% - Accent4 6 5" xfId="419" xr:uid="{00000000-0005-0000-0000-00003D010000}"/>
    <cellStyle name="20% - Accent4 7" xfId="420" xr:uid="{00000000-0005-0000-0000-00003E010000}"/>
    <cellStyle name="20% - Accent4 7 2" xfId="421" xr:uid="{00000000-0005-0000-0000-00003F010000}"/>
    <cellStyle name="20% - Accent4 7 2 2" xfId="422" xr:uid="{00000000-0005-0000-0000-000040010000}"/>
    <cellStyle name="20% - Accent4 7 2 2 2" xfId="423" xr:uid="{00000000-0005-0000-0000-000041010000}"/>
    <cellStyle name="20% - Accent4 7 2 3" xfId="424" xr:uid="{00000000-0005-0000-0000-000042010000}"/>
    <cellStyle name="20% - Accent4 7 2 3 2" xfId="425" xr:uid="{00000000-0005-0000-0000-000043010000}"/>
    <cellStyle name="20% - Accent4 7 2 4" xfId="426" xr:uid="{00000000-0005-0000-0000-000044010000}"/>
    <cellStyle name="20% - Accent4 7 3" xfId="427" xr:uid="{00000000-0005-0000-0000-000045010000}"/>
    <cellStyle name="20% - Accent4 7 3 2" xfId="428" xr:uid="{00000000-0005-0000-0000-000046010000}"/>
    <cellStyle name="20% - Accent4 7 4" xfId="429" xr:uid="{00000000-0005-0000-0000-000047010000}"/>
    <cellStyle name="20% - Accent4 7 4 2" xfId="430" xr:uid="{00000000-0005-0000-0000-000048010000}"/>
    <cellStyle name="20% - Accent4 7 5" xfId="431" xr:uid="{00000000-0005-0000-0000-000049010000}"/>
    <cellStyle name="20% - Accent4 8" xfId="432" xr:uid="{00000000-0005-0000-0000-00004A010000}"/>
    <cellStyle name="20% - Accent4 8 2" xfId="433" xr:uid="{00000000-0005-0000-0000-00004B010000}"/>
    <cellStyle name="20% - Accent4 8 2 2" xfId="434" xr:uid="{00000000-0005-0000-0000-00004C010000}"/>
    <cellStyle name="20% - Accent4 8 2 2 2" xfId="435" xr:uid="{00000000-0005-0000-0000-00004D010000}"/>
    <cellStyle name="20% - Accent4 8 2 3" xfId="436" xr:uid="{00000000-0005-0000-0000-00004E010000}"/>
    <cellStyle name="20% - Accent4 8 2 3 2" xfId="437" xr:uid="{00000000-0005-0000-0000-00004F010000}"/>
    <cellStyle name="20% - Accent4 8 2 4" xfId="438" xr:uid="{00000000-0005-0000-0000-000050010000}"/>
    <cellStyle name="20% - Accent4 8 3" xfId="439" xr:uid="{00000000-0005-0000-0000-000051010000}"/>
    <cellStyle name="20% - Accent4 8 3 2" xfId="440" xr:uid="{00000000-0005-0000-0000-000052010000}"/>
    <cellStyle name="20% - Accent4 8 4" xfId="441" xr:uid="{00000000-0005-0000-0000-000053010000}"/>
    <cellStyle name="20% - Accent4 8 4 2" xfId="442" xr:uid="{00000000-0005-0000-0000-000054010000}"/>
    <cellStyle name="20% - Accent4 8 5" xfId="443" xr:uid="{00000000-0005-0000-0000-000055010000}"/>
    <cellStyle name="20% - Accent4 9" xfId="444" xr:uid="{00000000-0005-0000-0000-000056010000}"/>
    <cellStyle name="20% - Accent4 9 2" xfId="445" xr:uid="{00000000-0005-0000-0000-000057010000}"/>
    <cellStyle name="20% - Accent4 9 2 2" xfId="446" xr:uid="{00000000-0005-0000-0000-000058010000}"/>
    <cellStyle name="20% - Accent4 9 3" xfId="447" xr:uid="{00000000-0005-0000-0000-000059010000}"/>
    <cellStyle name="20% - Accent4 9 3 2" xfId="448" xr:uid="{00000000-0005-0000-0000-00005A010000}"/>
    <cellStyle name="20% - Accent4 9 4" xfId="449" xr:uid="{00000000-0005-0000-0000-00005B010000}"/>
    <cellStyle name="20% - Accent5 10" xfId="450" xr:uid="{00000000-0005-0000-0000-00005C010000}"/>
    <cellStyle name="20% - Accent5 10 2" xfId="451" xr:uid="{00000000-0005-0000-0000-00005D010000}"/>
    <cellStyle name="20% - Accent5 11" xfId="452" xr:uid="{00000000-0005-0000-0000-00005E010000}"/>
    <cellStyle name="20% - Accent5 11 2" xfId="453" xr:uid="{00000000-0005-0000-0000-00005F010000}"/>
    <cellStyle name="20% - Accent5 12" xfId="454" xr:uid="{00000000-0005-0000-0000-000060010000}"/>
    <cellStyle name="20% - Accent5 12 2" xfId="455" xr:uid="{00000000-0005-0000-0000-000061010000}"/>
    <cellStyle name="20% - Accent5 13" xfId="456" xr:uid="{00000000-0005-0000-0000-000062010000}"/>
    <cellStyle name="20% - Accent5 2" xfId="7" xr:uid="{00000000-0005-0000-0000-000063010000}"/>
    <cellStyle name="20% - Accent5 2 2" xfId="2259" xr:uid="{00000000-0005-0000-0000-000064010000}"/>
    <cellStyle name="20% - Accent5 3" xfId="457" xr:uid="{00000000-0005-0000-0000-000065010000}"/>
    <cellStyle name="20% - Accent5 3 2" xfId="458" xr:uid="{00000000-0005-0000-0000-000066010000}"/>
    <cellStyle name="20% - Accent5 3 2 2" xfId="459" xr:uid="{00000000-0005-0000-0000-000067010000}"/>
    <cellStyle name="20% - Accent5 3 2 2 2" xfId="460" xr:uid="{00000000-0005-0000-0000-000068010000}"/>
    <cellStyle name="20% - Accent5 3 2 3" xfId="461" xr:uid="{00000000-0005-0000-0000-000069010000}"/>
    <cellStyle name="20% - Accent5 3 2 3 2" xfId="462" xr:uid="{00000000-0005-0000-0000-00006A010000}"/>
    <cellStyle name="20% - Accent5 3 2 4" xfId="463" xr:uid="{00000000-0005-0000-0000-00006B010000}"/>
    <cellStyle name="20% - Accent5 3 3" xfId="464" xr:uid="{00000000-0005-0000-0000-00006C010000}"/>
    <cellStyle name="20% - Accent5 3 3 2" xfId="465" xr:uid="{00000000-0005-0000-0000-00006D010000}"/>
    <cellStyle name="20% - Accent5 3 4" xfId="466" xr:uid="{00000000-0005-0000-0000-00006E010000}"/>
    <cellStyle name="20% - Accent5 3 4 2" xfId="467" xr:uid="{00000000-0005-0000-0000-00006F010000}"/>
    <cellStyle name="20% - Accent5 3 5" xfId="468" xr:uid="{00000000-0005-0000-0000-000070010000}"/>
    <cellStyle name="20% - Accent5 4" xfId="469" xr:uid="{00000000-0005-0000-0000-000071010000}"/>
    <cellStyle name="20% - Accent5 4 2" xfId="470" xr:uid="{00000000-0005-0000-0000-000072010000}"/>
    <cellStyle name="20% - Accent5 4 2 2" xfId="471" xr:uid="{00000000-0005-0000-0000-000073010000}"/>
    <cellStyle name="20% - Accent5 4 2 2 2" xfId="472" xr:uid="{00000000-0005-0000-0000-000074010000}"/>
    <cellStyle name="20% - Accent5 4 2 3" xfId="473" xr:uid="{00000000-0005-0000-0000-000075010000}"/>
    <cellStyle name="20% - Accent5 4 2 3 2" xfId="474" xr:uid="{00000000-0005-0000-0000-000076010000}"/>
    <cellStyle name="20% - Accent5 4 2 4" xfId="475" xr:uid="{00000000-0005-0000-0000-000077010000}"/>
    <cellStyle name="20% - Accent5 4 3" xfId="476" xr:uid="{00000000-0005-0000-0000-000078010000}"/>
    <cellStyle name="20% - Accent5 4 3 2" xfId="477" xr:uid="{00000000-0005-0000-0000-000079010000}"/>
    <cellStyle name="20% - Accent5 4 4" xfId="478" xr:uid="{00000000-0005-0000-0000-00007A010000}"/>
    <cellStyle name="20% - Accent5 4 4 2" xfId="479" xr:uid="{00000000-0005-0000-0000-00007B010000}"/>
    <cellStyle name="20% - Accent5 4 5" xfId="480" xr:uid="{00000000-0005-0000-0000-00007C010000}"/>
    <cellStyle name="20% - Accent5 5" xfId="481" xr:uid="{00000000-0005-0000-0000-00007D010000}"/>
    <cellStyle name="20% - Accent5 5 2" xfId="482" xr:uid="{00000000-0005-0000-0000-00007E010000}"/>
    <cellStyle name="20% - Accent5 5 2 2" xfId="483" xr:uid="{00000000-0005-0000-0000-00007F010000}"/>
    <cellStyle name="20% - Accent5 5 2 2 2" xfId="484" xr:uid="{00000000-0005-0000-0000-000080010000}"/>
    <cellStyle name="20% - Accent5 5 2 3" xfId="485" xr:uid="{00000000-0005-0000-0000-000081010000}"/>
    <cellStyle name="20% - Accent5 5 2 3 2" xfId="486" xr:uid="{00000000-0005-0000-0000-000082010000}"/>
    <cellStyle name="20% - Accent5 5 2 4" xfId="487" xr:uid="{00000000-0005-0000-0000-000083010000}"/>
    <cellStyle name="20% - Accent5 5 3" xfId="488" xr:uid="{00000000-0005-0000-0000-000084010000}"/>
    <cellStyle name="20% - Accent5 5 3 2" xfId="489" xr:uid="{00000000-0005-0000-0000-000085010000}"/>
    <cellStyle name="20% - Accent5 5 4" xfId="490" xr:uid="{00000000-0005-0000-0000-000086010000}"/>
    <cellStyle name="20% - Accent5 5 4 2" xfId="491" xr:uid="{00000000-0005-0000-0000-000087010000}"/>
    <cellStyle name="20% - Accent5 5 5" xfId="492" xr:uid="{00000000-0005-0000-0000-000088010000}"/>
    <cellStyle name="20% - Accent5 6" xfId="493" xr:uid="{00000000-0005-0000-0000-000089010000}"/>
    <cellStyle name="20% - Accent5 6 2" xfId="494" xr:uid="{00000000-0005-0000-0000-00008A010000}"/>
    <cellStyle name="20% - Accent5 6 2 2" xfId="495" xr:uid="{00000000-0005-0000-0000-00008B010000}"/>
    <cellStyle name="20% - Accent5 6 2 2 2" xfId="496" xr:uid="{00000000-0005-0000-0000-00008C010000}"/>
    <cellStyle name="20% - Accent5 6 2 3" xfId="497" xr:uid="{00000000-0005-0000-0000-00008D010000}"/>
    <cellStyle name="20% - Accent5 6 2 3 2" xfId="498" xr:uid="{00000000-0005-0000-0000-00008E010000}"/>
    <cellStyle name="20% - Accent5 6 2 4" xfId="499" xr:uid="{00000000-0005-0000-0000-00008F010000}"/>
    <cellStyle name="20% - Accent5 6 3" xfId="500" xr:uid="{00000000-0005-0000-0000-000090010000}"/>
    <cellStyle name="20% - Accent5 6 3 2" xfId="501" xr:uid="{00000000-0005-0000-0000-000091010000}"/>
    <cellStyle name="20% - Accent5 6 4" xfId="502" xr:uid="{00000000-0005-0000-0000-000092010000}"/>
    <cellStyle name="20% - Accent5 6 4 2" xfId="503" xr:uid="{00000000-0005-0000-0000-000093010000}"/>
    <cellStyle name="20% - Accent5 6 5" xfId="504" xr:uid="{00000000-0005-0000-0000-000094010000}"/>
    <cellStyle name="20% - Accent5 7" xfId="505" xr:uid="{00000000-0005-0000-0000-000095010000}"/>
    <cellStyle name="20% - Accent5 7 2" xfId="506" xr:uid="{00000000-0005-0000-0000-000096010000}"/>
    <cellStyle name="20% - Accent5 7 2 2" xfId="507" xr:uid="{00000000-0005-0000-0000-000097010000}"/>
    <cellStyle name="20% - Accent5 7 2 2 2" xfId="508" xr:uid="{00000000-0005-0000-0000-000098010000}"/>
    <cellStyle name="20% - Accent5 7 2 3" xfId="509" xr:uid="{00000000-0005-0000-0000-000099010000}"/>
    <cellStyle name="20% - Accent5 7 2 3 2" xfId="510" xr:uid="{00000000-0005-0000-0000-00009A010000}"/>
    <cellStyle name="20% - Accent5 7 2 4" xfId="511" xr:uid="{00000000-0005-0000-0000-00009B010000}"/>
    <cellStyle name="20% - Accent5 7 3" xfId="512" xr:uid="{00000000-0005-0000-0000-00009C010000}"/>
    <cellStyle name="20% - Accent5 7 3 2" xfId="513" xr:uid="{00000000-0005-0000-0000-00009D010000}"/>
    <cellStyle name="20% - Accent5 7 4" xfId="514" xr:uid="{00000000-0005-0000-0000-00009E010000}"/>
    <cellStyle name="20% - Accent5 7 4 2" xfId="515" xr:uid="{00000000-0005-0000-0000-00009F010000}"/>
    <cellStyle name="20% - Accent5 7 5" xfId="516" xr:uid="{00000000-0005-0000-0000-0000A0010000}"/>
    <cellStyle name="20% - Accent5 8" xfId="517" xr:uid="{00000000-0005-0000-0000-0000A1010000}"/>
    <cellStyle name="20% - Accent5 8 2" xfId="518" xr:uid="{00000000-0005-0000-0000-0000A2010000}"/>
    <cellStyle name="20% - Accent5 8 2 2" xfId="519" xr:uid="{00000000-0005-0000-0000-0000A3010000}"/>
    <cellStyle name="20% - Accent5 8 2 2 2" xfId="520" xr:uid="{00000000-0005-0000-0000-0000A4010000}"/>
    <cellStyle name="20% - Accent5 8 2 3" xfId="521" xr:uid="{00000000-0005-0000-0000-0000A5010000}"/>
    <cellStyle name="20% - Accent5 8 2 3 2" xfId="522" xr:uid="{00000000-0005-0000-0000-0000A6010000}"/>
    <cellStyle name="20% - Accent5 8 2 4" xfId="523" xr:uid="{00000000-0005-0000-0000-0000A7010000}"/>
    <cellStyle name="20% - Accent5 8 3" xfId="524" xr:uid="{00000000-0005-0000-0000-0000A8010000}"/>
    <cellStyle name="20% - Accent5 8 3 2" xfId="525" xr:uid="{00000000-0005-0000-0000-0000A9010000}"/>
    <cellStyle name="20% - Accent5 8 4" xfId="526" xr:uid="{00000000-0005-0000-0000-0000AA010000}"/>
    <cellStyle name="20% - Accent5 8 4 2" xfId="527" xr:uid="{00000000-0005-0000-0000-0000AB010000}"/>
    <cellStyle name="20% - Accent5 8 5" xfId="528" xr:uid="{00000000-0005-0000-0000-0000AC010000}"/>
    <cellStyle name="20% - Accent5 9" xfId="529" xr:uid="{00000000-0005-0000-0000-0000AD010000}"/>
    <cellStyle name="20% - Accent5 9 2" xfId="530" xr:uid="{00000000-0005-0000-0000-0000AE010000}"/>
    <cellStyle name="20% - Accent5 9 2 2" xfId="531" xr:uid="{00000000-0005-0000-0000-0000AF010000}"/>
    <cellStyle name="20% - Accent5 9 3" xfId="532" xr:uid="{00000000-0005-0000-0000-0000B0010000}"/>
    <cellStyle name="20% - Accent5 9 3 2" xfId="533" xr:uid="{00000000-0005-0000-0000-0000B1010000}"/>
    <cellStyle name="20% - Accent5 9 4" xfId="534" xr:uid="{00000000-0005-0000-0000-0000B2010000}"/>
    <cellStyle name="20% - Accent6 10" xfId="535" xr:uid="{00000000-0005-0000-0000-0000B3010000}"/>
    <cellStyle name="20% - Accent6 10 2" xfId="536" xr:uid="{00000000-0005-0000-0000-0000B4010000}"/>
    <cellStyle name="20% - Accent6 11" xfId="537" xr:uid="{00000000-0005-0000-0000-0000B5010000}"/>
    <cellStyle name="20% - Accent6 11 2" xfId="538" xr:uid="{00000000-0005-0000-0000-0000B6010000}"/>
    <cellStyle name="20% - Accent6 12" xfId="539" xr:uid="{00000000-0005-0000-0000-0000B7010000}"/>
    <cellStyle name="20% - Accent6 12 2" xfId="540" xr:uid="{00000000-0005-0000-0000-0000B8010000}"/>
    <cellStyle name="20% - Accent6 13" xfId="541" xr:uid="{00000000-0005-0000-0000-0000B9010000}"/>
    <cellStyle name="20% - Accent6 2" xfId="8" xr:uid="{00000000-0005-0000-0000-0000BA010000}"/>
    <cellStyle name="20% - Accent6 2 2" xfId="2260" xr:uid="{00000000-0005-0000-0000-0000BB010000}"/>
    <cellStyle name="20% - Accent6 3" xfId="542" xr:uid="{00000000-0005-0000-0000-0000BC010000}"/>
    <cellStyle name="20% - Accent6 3 2" xfId="543" xr:uid="{00000000-0005-0000-0000-0000BD010000}"/>
    <cellStyle name="20% - Accent6 3 2 2" xfId="544" xr:uid="{00000000-0005-0000-0000-0000BE010000}"/>
    <cellStyle name="20% - Accent6 3 2 2 2" xfId="545" xr:uid="{00000000-0005-0000-0000-0000BF010000}"/>
    <cellStyle name="20% - Accent6 3 2 3" xfId="546" xr:uid="{00000000-0005-0000-0000-0000C0010000}"/>
    <cellStyle name="20% - Accent6 3 2 3 2" xfId="547" xr:uid="{00000000-0005-0000-0000-0000C1010000}"/>
    <cellStyle name="20% - Accent6 3 2 4" xfId="548" xr:uid="{00000000-0005-0000-0000-0000C2010000}"/>
    <cellStyle name="20% - Accent6 3 3" xfId="549" xr:uid="{00000000-0005-0000-0000-0000C3010000}"/>
    <cellStyle name="20% - Accent6 3 3 2" xfId="550" xr:uid="{00000000-0005-0000-0000-0000C4010000}"/>
    <cellStyle name="20% - Accent6 3 4" xfId="551" xr:uid="{00000000-0005-0000-0000-0000C5010000}"/>
    <cellStyle name="20% - Accent6 3 4 2" xfId="552" xr:uid="{00000000-0005-0000-0000-0000C6010000}"/>
    <cellStyle name="20% - Accent6 3 5" xfId="553" xr:uid="{00000000-0005-0000-0000-0000C7010000}"/>
    <cellStyle name="20% - Accent6 4" xfId="554" xr:uid="{00000000-0005-0000-0000-0000C8010000}"/>
    <cellStyle name="20% - Accent6 4 2" xfId="555" xr:uid="{00000000-0005-0000-0000-0000C9010000}"/>
    <cellStyle name="20% - Accent6 4 2 2" xfId="556" xr:uid="{00000000-0005-0000-0000-0000CA010000}"/>
    <cellStyle name="20% - Accent6 4 2 2 2" xfId="557" xr:uid="{00000000-0005-0000-0000-0000CB010000}"/>
    <cellStyle name="20% - Accent6 4 2 3" xfId="558" xr:uid="{00000000-0005-0000-0000-0000CC010000}"/>
    <cellStyle name="20% - Accent6 4 2 3 2" xfId="559" xr:uid="{00000000-0005-0000-0000-0000CD010000}"/>
    <cellStyle name="20% - Accent6 4 2 4" xfId="560" xr:uid="{00000000-0005-0000-0000-0000CE010000}"/>
    <cellStyle name="20% - Accent6 4 3" xfId="561" xr:uid="{00000000-0005-0000-0000-0000CF010000}"/>
    <cellStyle name="20% - Accent6 4 3 2" xfId="562" xr:uid="{00000000-0005-0000-0000-0000D0010000}"/>
    <cellStyle name="20% - Accent6 4 4" xfId="563" xr:uid="{00000000-0005-0000-0000-0000D1010000}"/>
    <cellStyle name="20% - Accent6 4 4 2" xfId="564" xr:uid="{00000000-0005-0000-0000-0000D2010000}"/>
    <cellStyle name="20% - Accent6 4 5" xfId="565" xr:uid="{00000000-0005-0000-0000-0000D3010000}"/>
    <cellStyle name="20% - Accent6 5" xfId="566" xr:uid="{00000000-0005-0000-0000-0000D4010000}"/>
    <cellStyle name="20% - Accent6 5 2" xfId="567" xr:uid="{00000000-0005-0000-0000-0000D5010000}"/>
    <cellStyle name="20% - Accent6 5 2 2" xfId="568" xr:uid="{00000000-0005-0000-0000-0000D6010000}"/>
    <cellStyle name="20% - Accent6 5 2 2 2" xfId="569" xr:uid="{00000000-0005-0000-0000-0000D7010000}"/>
    <cellStyle name="20% - Accent6 5 2 3" xfId="570" xr:uid="{00000000-0005-0000-0000-0000D8010000}"/>
    <cellStyle name="20% - Accent6 5 2 3 2" xfId="571" xr:uid="{00000000-0005-0000-0000-0000D9010000}"/>
    <cellStyle name="20% - Accent6 5 2 4" xfId="572" xr:uid="{00000000-0005-0000-0000-0000DA010000}"/>
    <cellStyle name="20% - Accent6 5 3" xfId="573" xr:uid="{00000000-0005-0000-0000-0000DB010000}"/>
    <cellStyle name="20% - Accent6 5 3 2" xfId="574" xr:uid="{00000000-0005-0000-0000-0000DC010000}"/>
    <cellStyle name="20% - Accent6 5 4" xfId="575" xr:uid="{00000000-0005-0000-0000-0000DD010000}"/>
    <cellStyle name="20% - Accent6 5 4 2" xfId="576" xr:uid="{00000000-0005-0000-0000-0000DE010000}"/>
    <cellStyle name="20% - Accent6 5 5" xfId="577" xr:uid="{00000000-0005-0000-0000-0000DF010000}"/>
    <cellStyle name="20% - Accent6 6" xfId="578" xr:uid="{00000000-0005-0000-0000-0000E0010000}"/>
    <cellStyle name="20% - Accent6 6 2" xfId="579" xr:uid="{00000000-0005-0000-0000-0000E1010000}"/>
    <cellStyle name="20% - Accent6 6 2 2" xfId="580" xr:uid="{00000000-0005-0000-0000-0000E2010000}"/>
    <cellStyle name="20% - Accent6 6 2 2 2" xfId="581" xr:uid="{00000000-0005-0000-0000-0000E3010000}"/>
    <cellStyle name="20% - Accent6 6 2 3" xfId="582" xr:uid="{00000000-0005-0000-0000-0000E4010000}"/>
    <cellStyle name="20% - Accent6 6 2 3 2" xfId="583" xr:uid="{00000000-0005-0000-0000-0000E5010000}"/>
    <cellStyle name="20% - Accent6 6 2 4" xfId="584" xr:uid="{00000000-0005-0000-0000-0000E6010000}"/>
    <cellStyle name="20% - Accent6 6 3" xfId="585" xr:uid="{00000000-0005-0000-0000-0000E7010000}"/>
    <cellStyle name="20% - Accent6 6 3 2" xfId="586" xr:uid="{00000000-0005-0000-0000-0000E8010000}"/>
    <cellStyle name="20% - Accent6 6 4" xfId="587" xr:uid="{00000000-0005-0000-0000-0000E9010000}"/>
    <cellStyle name="20% - Accent6 6 4 2" xfId="588" xr:uid="{00000000-0005-0000-0000-0000EA010000}"/>
    <cellStyle name="20% - Accent6 6 5" xfId="589" xr:uid="{00000000-0005-0000-0000-0000EB010000}"/>
    <cellStyle name="20% - Accent6 7" xfId="590" xr:uid="{00000000-0005-0000-0000-0000EC010000}"/>
    <cellStyle name="20% - Accent6 7 2" xfId="591" xr:uid="{00000000-0005-0000-0000-0000ED010000}"/>
    <cellStyle name="20% - Accent6 7 2 2" xfId="592" xr:uid="{00000000-0005-0000-0000-0000EE010000}"/>
    <cellStyle name="20% - Accent6 7 2 2 2" xfId="593" xr:uid="{00000000-0005-0000-0000-0000EF010000}"/>
    <cellStyle name="20% - Accent6 7 2 3" xfId="594" xr:uid="{00000000-0005-0000-0000-0000F0010000}"/>
    <cellStyle name="20% - Accent6 7 2 3 2" xfId="595" xr:uid="{00000000-0005-0000-0000-0000F1010000}"/>
    <cellStyle name="20% - Accent6 7 2 4" xfId="596" xr:uid="{00000000-0005-0000-0000-0000F2010000}"/>
    <cellStyle name="20% - Accent6 7 3" xfId="597" xr:uid="{00000000-0005-0000-0000-0000F3010000}"/>
    <cellStyle name="20% - Accent6 7 3 2" xfId="598" xr:uid="{00000000-0005-0000-0000-0000F4010000}"/>
    <cellStyle name="20% - Accent6 7 4" xfId="599" xr:uid="{00000000-0005-0000-0000-0000F5010000}"/>
    <cellStyle name="20% - Accent6 7 4 2" xfId="600" xr:uid="{00000000-0005-0000-0000-0000F6010000}"/>
    <cellStyle name="20% - Accent6 7 5" xfId="601" xr:uid="{00000000-0005-0000-0000-0000F7010000}"/>
    <cellStyle name="20% - Accent6 8" xfId="602" xr:uid="{00000000-0005-0000-0000-0000F8010000}"/>
    <cellStyle name="20% - Accent6 8 2" xfId="603" xr:uid="{00000000-0005-0000-0000-0000F9010000}"/>
    <cellStyle name="20% - Accent6 8 2 2" xfId="604" xr:uid="{00000000-0005-0000-0000-0000FA010000}"/>
    <cellStyle name="20% - Accent6 8 2 2 2" xfId="605" xr:uid="{00000000-0005-0000-0000-0000FB010000}"/>
    <cellStyle name="20% - Accent6 8 2 3" xfId="606" xr:uid="{00000000-0005-0000-0000-0000FC010000}"/>
    <cellStyle name="20% - Accent6 8 2 3 2" xfId="607" xr:uid="{00000000-0005-0000-0000-0000FD010000}"/>
    <cellStyle name="20% - Accent6 8 2 4" xfId="608" xr:uid="{00000000-0005-0000-0000-0000FE010000}"/>
    <cellStyle name="20% - Accent6 8 3" xfId="609" xr:uid="{00000000-0005-0000-0000-0000FF010000}"/>
    <cellStyle name="20% - Accent6 8 3 2" xfId="610" xr:uid="{00000000-0005-0000-0000-000000020000}"/>
    <cellStyle name="20% - Accent6 8 4" xfId="611" xr:uid="{00000000-0005-0000-0000-000001020000}"/>
    <cellStyle name="20% - Accent6 8 4 2" xfId="612" xr:uid="{00000000-0005-0000-0000-000002020000}"/>
    <cellStyle name="20% - Accent6 8 5" xfId="613" xr:uid="{00000000-0005-0000-0000-000003020000}"/>
    <cellStyle name="20% - Accent6 9" xfId="614" xr:uid="{00000000-0005-0000-0000-000004020000}"/>
    <cellStyle name="20% - Accent6 9 2" xfId="615" xr:uid="{00000000-0005-0000-0000-000005020000}"/>
    <cellStyle name="20% - Accent6 9 2 2" xfId="616" xr:uid="{00000000-0005-0000-0000-000006020000}"/>
    <cellStyle name="20% - Accent6 9 3" xfId="617" xr:uid="{00000000-0005-0000-0000-000007020000}"/>
    <cellStyle name="20% - Accent6 9 3 2" xfId="618" xr:uid="{00000000-0005-0000-0000-000008020000}"/>
    <cellStyle name="20% - Accent6 9 4" xfId="619" xr:uid="{00000000-0005-0000-0000-000009020000}"/>
    <cellStyle name="40% - Accent1 10" xfId="620" xr:uid="{00000000-0005-0000-0000-00000A020000}"/>
    <cellStyle name="40% - Accent1 10 2" xfId="621" xr:uid="{00000000-0005-0000-0000-00000B020000}"/>
    <cellStyle name="40% - Accent1 11" xfId="622" xr:uid="{00000000-0005-0000-0000-00000C020000}"/>
    <cellStyle name="40% - Accent1 11 2" xfId="623" xr:uid="{00000000-0005-0000-0000-00000D020000}"/>
    <cellStyle name="40% - Accent1 12" xfId="624" xr:uid="{00000000-0005-0000-0000-00000E020000}"/>
    <cellStyle name="40% - Accent1 12 2" xfId="625" xr:uid="{00000000-0005-0000-0000-00000F020000}"/>
    <cellStyle name="40% - Accent1 13" xfId="626" xr:uid="{00000000-0005-0000-0000-000010020000}"/>
    <cellStyle name="40% - Accent1 2" xfId="9" xr:uid="{00000000-0005-0000-0000-000011020000}"/>
    <cellStyle name="40% - Accent1 2 2" xfId="2261" xr:uid="{00000000-0005-0000-0000-000012020000}"/>
    <cellStyle name="40% - Accent1 3" xfId="627" xr:uid="{00000000-0005-0000-0000-000013020000}"/>
    <cellStyle name="40% - Accent1 3 2" xfId="628" xr:uid="{00000000-0005-0000-0000-000014020000}"/>
    <cellStyle name="40% - Accent1 3 2 2" xfId="629" xr:uid="{00000000-0005-0000-0000-000015020000}"/>
    <cellStyle name="40% - Accent1 3 2 2 2" xfId="630" xr:uid="{00000000-0005-0000-0000-000016020000}"/>
    <cellStyle name="40% - Accent1 3 2 3" xfId="631" xr:uid="{00000000-0005-0000-0000-000017020000}"/>
    <cellStyle name="40% - Accent1 3 2 3 2" xfId="632" xr:uid="{00000000-0005-0000-0000-000018020000}"/>
    <cellStyle name="40% - Accent1 3 2 4" xfId="633" xr:uid="{00000000-0005-0000-0000-000019020000}"/>
    <cellStyle name="40% - Accent1 3 3" xfId="634" xr:uid="{00000000-0005-0000-0000-00001A020000}"/>
    <cellStyle name="40% - Accent1 3 3 2" xfId="635" xr:uid="{00000000-0005-0000-0000-00001B020000}"/>
    <cellStyle name="40% - Accent1 3 4" xfId="636" xr:uid="{00000000-0005-0000-0000-00001C020000}"/>
    <cellStyle name="40% - Accent1 3 4 2" xfId="637" xr:uid="{00000000-0005-0000-0000-00001D020000}"/>
    <cellStyle name="40% - Accent1 3 5" xfId="638" xr:uid="{00000000-0005-0000-0000-00001E020000}"/>
    <cellStyle name="40% - Accent1 4" xfId="639" xr:uid="{00000000-0005-0000-0000-00001F020000}"/>
    <cellStyle name="40% - Accent1 4 2" xfId="640" xr:uid="{00000000-0005-0000-0000-000020020000}"/>
    <cellStyle name="40% - Accent1 4 2 2" xfId="641" xr:uid="{00000000-0005-0000-0000-000021020000}"/>
    <cellStyle name="40% - Accent1 4 2 2 2" xfId="642" xr:uid="{00000000-0005-0000-0000-000022020000}"/>
    <cellStyle name="40% - Accent1 4 2 3" xfId="643" xr:uid="{00000000-0005-0000-0000-000023020000}"/>
    <cellStyle name="40% - Accent1 4 2 3 2" xfId="644" xr:uid="{00000000-0005-0000-0000-000024020000}"/>
    <cellStyle name="40% - Accent1 4 2 4" xfId="645" xr:uid="{00000000-0005-0000-0000-000025020000}"/>
    <cellStyle name="40% - Accent1 4 3" xfId="646" xr:uid="{00000000-0005-0000-0000-000026020000}"/>
    <cellStyle name="40% - Accent1 4 3 2" xfId="647" xr:uid="{00000000-0005-0000-0000-000027020000}"/>
    <cellStyle name="40% - Accent1 4 4" xfId="648" xr:uid="{00000000-0005-0000-0000-000028020000}"/>
    <cellStyle name="40% - Accent1 4 4 2" xfId="649" xr:uid="{00000000-0005-0000-0000-000029020000}"/>
    <cellStyle name="40% - Accent1 4 5" xfId="650" xr:uid="{00000000-0005-0000-0000-00002A020000}"/>
    <cellStyle name="40% - Accent1 5" xfId="651" xr:uid="{00000000-0005-0000-0000-00002B020000}"/>
    <cellStyle name="40% - Accent1 5 2" xfId="652" xr:uid="{00000000-0005-0000-0000-00002C020000}"/>
    <cellStyle name="40% - Accent1 5 2 2" xfId="653" xr:uid="{00000000-0005-0000-0000-00002D020000}"/>
    <cellStyle name="40% - Accent1 5 2 2 2" xfId="654" xr:uid="{00000000-0005-0000-0000-00002E020000}"/>
    <cellStyle name="40% - Accent1 5 2 3" xfId="655" xr:uid="{00000000-0005-0000-0000-00002F020000}"/>
    <cellStyle name="40% - Accent1 5 2 3 2" xfId="656" xr:uid="{00000000-0005-0000-0000-000030020000}"/>
    <cellStyle name="40% - Accent1 5 2 4" xfId="657" xr:uid="{00000000-0005-0000-0000-000031020000}"/>
    <cellStyle name="40% - Accent1 5 3" xfId="658" xr:uid="{00000000-0005-0000-0000-000032020000}"/>
    <cellStyle name="40% - Accent1 5 3 2" xfId="659" xr:uid="{00000000-0005-0000-0000-000033020000}"/>
    <cellStyle name="40% - Accent1 5 4" xfId="660" xr:uid="{00000000-0005-0000-0000-000034020000}"/>
    <cellStyle name="40% - Accent1 5 4 2" xfId="661" xr:uid="{00000000-0005-0000-0000-000035020000}"/>
    <cellStyle name="40% - Accent1 5 5" xfId="662" xr:uid="{00000000-0005-0000-0000-000036020000}"/>
    <cellStyle name="40% - Accent1 6" xfId="663" xr:uid="{00000000-0005-0000-0000-000037020000}"/>
    <cellStyle name="40% - Accent1 6 2" xfId="664" xr:uid="{00000000-0005-0000-0000-000038020000}"/>
    <cellStyle name="40% - Accent1 6 2 2" xfId="665" xr:uid="{00000000-0005-0000-0000-000039020000}"/>
    <cellStyle name="40% - Accent1 6 2 2 2" xfId="666" xr:uid="{00000000-0005-0000-0000-00003A020000}"/>
    <cellStyle name="40% - Accent1 6 2 3" xfId="667" xr:uid="{00000000-0005-0000-0000-00003B020000}"/>
    <cellStyle name="40% - Accent1 6 2 3 2" xfId="668" xr:uid="{00000000-0005-0000-0000-00003C020000}"/>
    <cellStyle name="40% - Accent1 6 2 4" xfId="669" xr:uid="{00000000-0005-0000-0000-00003D020000}"/>
    <cellStyle name="40% - Accent1 6 3" xfId="670" xr:uid="{00000000-0005-0000-0000-00003E020000}"/>
    <cellStyle name="40% - Accent1 6 3 2" xfId="671" xr:uid="{00000000-0005-0000-0000-00003F020000}"/>
    <cellStyle name="40% - Accent1 6 4" xfId="672" xr:uid="{00000000-0005-0000-0000-000040020000}"/>
    <cellStyle name="40% - Accent1 6 4 2" xfId="673" xr:uid="{00000000-0005-0000-0000-000041020000}"/>
    <cellStyle name="40% - Accent1 6 5" xfId="674" xr:uid="{00000000-0005-0000-0000-000042020000}"/>
    <cellStyle name="40% - Accent1 7" xfId="675" xr:uid="{00000000-0005-0000-0000-000043020000}"/>
    <cellStyle name="40% - Accent1 7 2" xfId="676" xr:uid="{00000000-0005-0000-0000-000044020000}"/>
    <cellStyle name="40% - Accent1 7 2 2" xfId="677" xr:uid="{00000000-0005-0000-0000-000045020000}"/>
    <cellStyle name="40% - Accent1 7 2 2 2" xfId="678" xr:uid="{00000000-0005-0000-0000-000046020000}"/>
    <cellStyle name="40% - Accent1 7 2 3" xfId="679" xr:uid="{00000000-0005-0000-0000-000047020000}"/>
    <cellStyle name="40% - Accent1 7 2 3 2" xfId="680" xr:uid="{00000000-0005-0000-0000-000048020000}"/>
    <cellStyle name="40% - Accent1 7 2 4" xfId="681" xr:uid="{00000000-0005-0000-0000-000049020000}"/>
    <cellStyle name="40% - Accent1 7 3" xfId="682" xr:uid="{00000000-0005-0000-0000-00004A020000}"/>
    <cellStyle name="40% - Accent1 7 3 2" xfId="683" xr:uid="{00000000-0005-0000-0000-00004B020000}"/>
    <cellStyle name="40% - Accent1 7 4" xfId="684" xr:uid="{00000000-0005-0000-0000-00004C020000}"/>
    <cellStyle name="40% - Accent1 7 4 2" xfId="685" xr:uid="{00000000-0005-0000-0000-00004D020000}"/>
    <cellStyle name="40% - Accent1 7 5" xfId="686" xr:uid="{00000000-0005-0000-0000-00004E020000}"/>
    <cellStyle name="40% - Accent1 8" xfId="687" xr:uid="{00000000-0005-0000-0000-00004F020000}"/>
    <cellStyle name="40% - Accent1 8 2" xfId="688" xr:uid="{00000000-0005-0000-0000-000050020000}"/>
    <cellStyle name="40% - Accent1 8 2 2" xfId="689" xr:uid="{00000000-0005-0000-0000-000051020000}"/>
    <cellStyle name="40% - Accent1 8 2 2 2" xfId="690" xr:uid="{00000000-0005-0000-0000-000052020000}"/>
    <cellStyle name="40% - Accent1 8 2 3" xfId="691" xr:uid="{00000000-0005-0000-0000-000053020000}"/>
    <cellStyle name="40% - Accent1 8 2 3 2" xfId="692" xr:uid="{00000000-0005-0000-0000-000054020000}"/>
    <cellStyle name="40% - Accent1 8 2 4" xfId="693" xr:uid="{00000000-0005-0000-0000-000055020000}"/>
    <cellStyle name="40% - Accent1 8 3" xfId="694" xr:uid="{00000000-0005-0000-0000-000056020000}"/>
    <cellStyle name="40% - Accent1 8 3 2" xfId="695" xr:uid="{00000000-0005-0000-0000-000057020000}"/>
    <cellStyle name="40% - Accent1 8 4" xfId="696" xr:uid="{00000000-0005-0000-0000-000058020000}"/>
    <cellStyle name="40% - Accent1 8 4 2" xfId="697" xr:uid="{00000000-0005-0000-0000-000059020000}"/>
    <cellStyle name="40% - Accent1 8 5" xfId="698" xr:uid="{00000000-0005-0000-0000-00005A020000}"/>
    <cellStyle name="40% - Accent1 9" xfId="699" xr:uid="{00000000-0005-0000-0000-00005B020000}"/>
    <cellStyle name="40% - Accent1 9 2" xfId="700" xr:uid="{00000000-0005-0000-0000-00005C020000}"/>
    <cellStyle name="40% - Accent1 9 2 2" xfId="701" xr:uid="{00000000-0005-0000-0000-00005D020000}"/>
    <cellStyle name="40% - Accent1 9 3" xfId="702" xr:uid="{00000000-0005-0000-0000-00005E020000}"/>
    <cellStyle name="40% - Accent1 9 3 2" xfId="703" xr:uid="{00000000-0005-0000-0000-00005F020000}"/>
    <cellStyle name="40% - Accent1 9 4" xfId="704" xr:uid="{00000000-0005-0000-0000-000060020000}"/>
    <cellStyle name="40% - Accent2 10" xfId="705" xr:uid="{00000000-0005-0000-0000-000061020000}"/>
    <cellStyle name="40% - Accent2 10 2" xfId="706" xr:uid="{00000000-0005-0000-0000-000062020000}"/>
    <cellStyle name="40% - Accent2 11" xfId="707" xr:uid="{00000000-0005-0000-0000-000063020000}"/>
    <cellStyle name="40% - Accent2 11 2" xfId="708" xr:uid="{00000000-0005-0000-0000-000064020000}"/>
    <cellStyle name="40% - Accent2 12" xfId="709" xr:uid="{00000000-0005-0000-0000-000065020000}"/>
    <cellStyle name="40% - Accent2 12 2" xfId="710" xr:uid="{00000000-0005-0000-0000-000066020000}"/>
    <cellStyle name="40% - Accent2 13" xfId="711" xr:uid="{00000000-0005-0000-0000-000067020000}"/>
    <cellStyle name="40% - Accent2 2" xfId="10" xr:uid="{00000000-0005-0000-0000-000068020000}"/>
    <cellStyle name="40% - Accent2 2 2" xfId="2262" xr:uid="{00000000-0005-0000-0000-000069020000}"/>
    <cellStyle name="40% - Accent2 3" xfId="712" xr:uid="{00000000-0005-0000-0000-00006A020000}"/>
    <cellStyle name="40% - Accent2 3 2" xfId="713" xr:uid="{00000000-0005-0000-0000-00006B020000}"/>
    <cellStyle name="40% - Accent2 3 2 2" xfId="714" xr:uid="{00000000-0005-0000-0000-00006C020000}"/>
    <cellStyle name="40% - Accent2 3 2 2 2" xfId="715" xr:uid="{00000000-0005-0000-0000-00006D020000}"/>
    <cellStyle name="40% - Accent2 3 2 3" xfId="716" xr:uid="{00000000-0005-0000-0000-00006E020000}"/>
    <cellStyle name="40% - Accent2 3 2 3 2" xfId="717" xr:uid="{00000000-0005-0000-0000-00006F020000}"/>
    <cellStyle name="40% - Accent2 3 2 4" xfId="718" xr:uid="{00000000-0005-0000-0000-000070020000}"/>
    <cellStyle name="40% - Accent2 3 3" xfId="719" xr:uid="{00000000-0005-0000-0000-000071020000}"/>
    <cellStyle name="40% - Accent2 3 3 2" xfId="720" xr:uid="{00000000-0005-0000-0000-000072020000}"/>
    <cellStyle name="40% - Accent2 3 4" xfId="721" xr:uid="{00000000-0005-0000-0000-000073020000}"/>
    <cellStyle name="40% - Accent2 3 4 2" xfId="722" xr:uid="{00000000-0005-0000-0000-000074020000}"/>
    <cellStyle name="40% - Accent2 3 5" xfId="723" xr:uid="{00000000-0005-0000-0000-000075020000}"/>
    <cellStyle name="40% - Accent2 4" xfId="724" xr:uid="{00000000-0005-0000-0000-000076020000}"/>
    <cellStyle name="40% - Accent2 4 2" xfId="725" xr:uid="{00000000-0005-0000-0000-000077020000}"/>
    <cellStyle name="40% - Accent2 4 2 2" xfId="726" xr:uid="{00000000-0005-0000-0000-000078020000}"/>
    <cellStyle name="40% - Accent2 4 2 2 2" xfId="727" xr:uid="{00000000-0005-0000-0000-000079020000}"/>
    <cellStyle name="40% - Accent2 4 2 3" xfId="728" xr:uid="{00000000-0005-0000-0000-00007A020000}"/>
    <cellStyle name="40% - Accent2 4 2 3 2" xfId="729" xr:uid="{00000000-0005-0000-0000-00007B020000}"/>
    <cellStyle name="40% - Accent2 4 2 4" xfId="730" xr:uid="{00000000-0005-0000-0000-00007C020000}"/>
    <cellStyle name="40% - Accent2 4 3" xfId="731" xr:uid="{00000000-0005-0000-0000-00007D020000}"/>
    <cellStyle name="40% - Accent2 4 3 2" xfId="732" xr:uid="{00000000-0005-0000-0000-00007E020000}"/>
    <cellStyle name="40% - Accent2 4 4" xfId="733" xr:uid="{00000000-0005-0000-0000-00007F020000}"/>
    <cellStyle name="40% - Accent2 4 4 2" xfId="734" xr:uid="{00000000-0005-0000-0000-000080020000}"/>
    <cellStyle name="40% - Accent2 4 5" xfId="735" xr:uid="{00000000-0005-0000-0000-000081020000}"/>
    <cellStyle name="40% - Accent2 5" xfId="736" xr:uid="{00000000-0005-0000-0000-000082020000}"/>
    <cellStyle name="40% - Accent2 5 2" xfId="737" xr:uid="{00000000-0005-0000-0000-000083020000}"/>
    <cellStyle name="40% - Accent2 5 2 2" xfId="738" xr:uid="{00000000-0005-0000-0000-000084020000}"/>
    <cellStyle name="40% - Accent2 5 2 2 2" xfId="739" xr:uid="{00000000-0005-0000-0000-000085020000}"/>
    <cellStyle name="40% - Accent2 5 2 3" xfId="740" xr:uid="{00000000-0005-0000-0000-000086020000}"/>
    <cellStyle name="40% - Accent2 5 2 3 2" xfId="741" xr:uid="{00000000-0005-0000-0000-000087020000}"/>
    <cellStyle name="40% - Accent2 5 2 4" xfId="742" xr:uid="{00000000-0005-0000-0000-000088020000}"/>
    <cellStyle name="40% - Accent2 5 3" xfId="743" xr:uid="{00000000-0005-0000-0000-000089020000}"/>
    <cellStyle name="40% - Accent2 5 3 2" xfId="744" xr:uid="{00000000-0005-0000-0000-00008A020000}"/>
    <cellStyle name="40% - Accent2 5 4" xfId="745" xr:uid="{00000000-0005-0000-0000-00008B020000}"/>
    <cellStyle name="40% - Accent2 5 4 2" xfId="746" xr:uid="{00000000-0005-0000-0000-00008C020000}"/>
    <cellStyle name="40% - Accent2 5 5" xfId="747" xr:uid="{00000000-0005-0000-0000-00008D020000}"/>
    <cellStyle name="40% - Accent2 6" xfId="748" xr:uid="{00000000-0005-0000-0000-00008E020000}"/>
    <cellStyle name="40% - Accent2 6 2" xfId="749" xr:uid="{00000000-0005-0000-0000-00008F020000}"/>
    <cellStyle name="40% - Accent2 6 2 2" xfId="750" xr:uid="{00000000-0005-0000-0000-000090020000}"/>
    <cellStyle name="40% - Accent2 6 2 2 2" xfId="751" xr:uid="{00000000-0005-0000-0000-000091020000}"/>
    <cellStyle name="40% - Accent2 6 2 3" xfId="752" xr:uid="{00000000-0005-0000-0000-000092020000}"/>
    <cellStyle name="40% - Accent2 6 2 3 2" xfId="753" xr:uid="{00000000-0005-0000-0000-000093020000}"/>
    <cellStyle name="40% - Accent2 6 2 4" xfId="754" xr:uid="{00000000-0005-0000-0000-000094020000}"/>
    <cellStyle name="40% - Accent2 6 3" xfId="755" xr:uid="{00000000-0005-0000-0000-000095020000}"/>
    <cellStyle name="40% - Accent2 6 3 2" xfId="756" xr:uid="{00000000-0005-0000-0000-000096020000}"/>
    <cellStyle name="40% - Accent2 6 4" xfId="757" xr:uid="{00000000-0005-0000-0000-000097020000}"/>
    <cellStyle name="40% - Accent2 6 4 2" xfId="758" xr:uid="{00000000-0005-0000-0000-000098020000}"/>
    <cellStyle name="40% - Accent2 6 5" xfId="759" xr:uid="{00000000-0005-0000-0000-000099020000}"/>
    <cellStyle name="40% - Accent2 7" xfId="760" xr:uid="{00000000-0005-0000-0000-00009A020000}"/>
    <cellStyle name="40% - Accent2 7 2" xfId="761" xr:uid="{00000000-0005-0000-0000-00009B020000}"/>
    <cellStyle name="40% - Accent2 7 2 2" xfId="762" xr:uid="{00000000-0005-0000-0000-00009C020000}"/>
    <cellStyle name="40% - Accent2 7 2 2 2" xfId="763" xr:uid="{00000000-0005-0000-0000-00009D020000}"/>
    <cellStyle name="40% - Accent2 7 2 3" xfId="764" xr:uid="{00000000-0005-0000-0000-00009E020000}"/>
    <cellStyle name="40% - Accent2 7 2 3 2" xfId="765" xr:uid="{00000000-0005-0000-0000-00009F020000}"/>
    <cellStyle name="40% - Accent2 7 2 4" xfId="766" xr:uid="{00000000-0005-0000-0000-0000A0020000}"/>
    <cellStyle name="40% - Accent2 7 3" xfId="767" xr:uid="{00000000-0005-0000-0000-0000A1020000}"/>
    <cellStyle name="40% - Accent2 7 3 2" xfId="768" xr:uid="{00000000-0005-0000-0000-0000A2020000}"/>
    <cellStyle name="40% - Accent2 7 4" xfId="769" xr:uid="{00000000-0005-0000-0000-0000A3020000}"/>
    <cellStyle name="40% - Accent2 7 4 2" xfId="770" xr:uid="{00000000-0005-0000-0000-0000A4020000}"/>
    <cellStyle name="40% - Accent2 7 5" xfId="771" xr:uid="{00000000-0005-0000-0000-0000A5020000}"/>
    <cellStyle name="40% - Accent2 8" xfId="772" xr:uid="{00000000-0005-0000-0000-0000A6020000}"/>
    <cellStyle name="40% - Accent2 8 2" xfId="773" xr:uid="{00000000-0005-0000-0000-0000A7020000}"/>
    <cellStyle name="40% - Accent2 8 2 2" xfId="774" xr:uid="{00000000-0005-0000-0000-0000A8020000}"/>
    <cellStyle name="40% - Accent2 8 2 2 2" xfId="775" xr:uid="{00000000-0005-0000-0000-0000A9020000}"/>
    <cellStyle name="40% - Accent2 8 2 3" xfId="776" xr:uid="{00000000-0005-0000-0000-0000AA020000}"/>
    <cellStyle name="40% - Accent2 8 2 3 2" xfId="777" xr:uid="{00000000-0005-0000-0000-0000AB020000}"/>
    <cellStyle name="40% - Accent2 8 2 4" xfId="778" xr:uid="{00000000-0005-0000-0000-0000AC020000}"/>
    <cellStyle name="40% - Accent2 8 3" xfId="779" xr:uid="{00000000-0005-0000-0000-0000AD020000}"/>
    <cellStyle name="40% - Accent2 8 3 2" xfId="780" xr:uid="{00000000-0005-0000-0000-0000AE020000}"/>
    <cellStyle name="40% - Accent2 8 4" xfId="781" xr:uid="{00000000-0005-0000-0000-0000AF020000}"/>
    <cellStyle name="40% - Accent2 8 4 2" xfId="782" xr:uid="{00000000-0005-0000-0000-0000B0020000}"/>
    <cellStyle name="40% - Accent2 8 5" xfId="783" xr:uid="{00000000-0005-0000-0000-0000B1020000}"/>
    <cellStyle name="40% - Accent2 9" xfId="784" xr:uid="{00000000-0005-0000-0000-0000B2020000}"/>
    <cellStyle name="40% - Accent2 9 2" xfId="785" xr:uid="{00000000-0005-0000-0000-0000B3020000}"/>
    <cellStyle name="40% - Accent2 9 2 2" xfId="786" xr:uid="{00000000-0005-0000-0000-0000B4020000}"/>
    <cellStyle name="40% - Accent2 9 3" xfId="787" xr:uid="{00000000-0005-0000-0000-0000B5020000}"/>
    <cellStyle name="40% - Accent2 9 3 2" xfId="788" xr:uid="{00000000-0005-0000-0000-0000B6020000}"/>
    <cellStyle name="40% - Accent2 9 4" xfId="789" xr:uid="{00000000-0005-0000-0000-0000B7020000}"/>
    <cellStyle name="40% - Accent3 10" xfId="790" xr:uid="{00000000-0005-0000-0000-0000B8020000}"/>
    <cellStyle name="40% - Accent3 10 2" xfId="791" xr:uid="{00000000-0005-0000-0000-0000B9020000}"/>
    <cellStyle name="40% - Accent3 11" xfId="792" xr:uid="{00000000-0005-0000-0000-0000BA020000}"/>
    <cellStyle name="40% - Accent3 11 2" xfId="793" xr:uid="{00000000-0005-0000-0000-0000BB020000}"/>
    <cellStyle name="40% - Accent3 12" xfId="794" xr:uid="{00000000-0005-0000-0000-0000BC020000}"/>
    <cellStyle name="40% - Accent3 12 2" xfId="795" xr:uid="{00000000-0005-0000-0000-0000BD020000}"/>
    <cellStyle name="40% - Accent3 13" xfId="796" xr:uid="{00000000-0005-0000-0000-0000BE020000}"/>
    <cellStyle name="40% - Accent3 2" xfId="11" xr:uid="{00000000-0005-0000-0000-0000BF020000}"/>
    <cellStyle name="40% - Accent3 2 2" xfId="2263" xr:uid="{00000000-0005-0000-0000-0000C0020000}"/>
    <cellStyle name="40% - Accent3 3" xfId="797" xr:uid="{00000000-0005-0000-0000-0000C1020000}"/>
    <cellStyle name="40% - Accent3 3 2" xfId="798" xr:uid="{00000000-0005-0000-0000-0000C2020000}"/>
    <cellStyle name="40% - Accent3 3 2 2" xfId="799" xr:uid="{00000000-0005-0000-0000-0000C3020000}"/>
    <cellStyle name="40% - Accent3 3 2 2 2" xfId="800" xr:uid="{00000000-0005-0000-0000-0000C4020000}"/>
    <cellStyle name="40% - Accent3 3 2 3" xfId="801" xr:uid="{00000000-0005-0000-0000-0000C5020000}"/>
    <cellStyle name="40% - Accent3 3 2 3 2" xfId="802" xr:uid="{00000000-0005-0000-0000-0000C6020000}"/>
    <cellStyle name="40% - Accent3 3 2 4" xfId="803" xr:uid="{00000000-0005-0000-0000-0000C7020000}"/>
    <cellStyle name="40% - Accent3 3 3" xfId="804" xr:uid="{00000000-0005-0000-0000-0000C8020000}"/>
    <cellStyle name="40% - Accent3 3 3 2" xfId="805" xr:uid="{00000000-0005-0000-0000-0000C9020000}"/>
    <cellStyle name="40% - Accent3 3 4" xfId="806" xr:uid="{00000000-0005-0000-0000-0000CA020000}"/>
    <cellStyle name="40% - Accent3 3 4 2" xfId="807" xr:uid="{00000000-0005-0000-0000-0000CB020000}"/>
    <cellStyle name="40% - Accent3 3 5" xfId="808" xr:uid="{00000000-0005-0000-0000-0000CC020000}"/>
    <cellStyle name="40% - Accent3 4" xfId="809" xr:uid="{00000000-0005-0000-0000-0000CD020000}"/>
    <cellStyle name="40% - Accent3 4 2" xfId="810" xr:uid="{00000000-0005-0000-0000-0000CE020000}"/>
    <cellStyle name="40% - Accent3 4 2 2" xfId="811" xr:uid="{00000000-0005-0000-0000-0000CF020000}"/>
    <cellStyle name="40% - Accent3 4 2 2 2" xfId="812" xr:uid="{00000000-0005-0000-0000-0000D0020000}"/>
    <cellStyle name="40% - Accent3 4 2 3" xfId="813" xr:uid="{00000000-0005-0000-0000-0000D1020000}"/>
    <cellStyle name="40% - Accent3 4 2 3 2" xfId="814" xr:uid="{00000000-0005-0000-0000-0000D2020000}"/>
    <cellStyle name="40% - Accent3 4 2 4" xfId="815" xr:uid="{00000000-0005-0000-0000-0000D3020000}"/>
    <cellStyle name="40% - Accent3 4 3" xfId="816" xr:uid="{00000000-0005-0000-0000-0000D4020000}"/>
    <cellStyle name="40% - Accent3 4 3 2" xfId="817" xr:uid="{00000000-0005-0000-0000-0000D5020000}"/>
    <cellStyle name="40% - Accent3 4 4" xfId="818" xr:uid="{00000000-0005-0000-0000-0000D6020000}"/>
    <cellStyle name="40% - Accent3 4 4 2" xfId="819" xr:uid="{00000000-0005-0000-0000-0000D7020000}"/>
    <cellStyle name="40% - Accent3 4 5" xfId="820" xr:uid="{00000000-0005-0000-0000-0000D8020000}"/>
    <cellStyle name="40% - Accent3 5" xfId="821" xr:uid="{00000000-0005-0000-0000-0000D9020000}"/>
    <cellStyle name="40% - Accent3 5 2" xfId="822" xr:uid="{00000000-0005-0000-0000-0000DA020000}"/>
    <cellStyle name="40% - Accent3 5 2 2" xfId="823" xr:uid="{00000000-0005-0000-0000-0000DB020000}"/>
    <cellStyle name="40% - Accent3 5 2 2 2" xfId="824" xr:uid="{00000000-0005-0000-0000-0000DC020000}"/>
    <cellStyle name="40% - Accent3 5 2 3" xfId="825" xr:uid="{00000000-0005-0000-0000-0000DD020000}"/>
    <cellStyle name="40% - Accent3 5 2 3 2" xfId="826" xr:uid="{00000000-0005-0000-0000-0000DE020000}"/>
    <cellStyle name="40% - Accent3 5 2 4" xfId="827" xr:uid="{00000000-0005-0000-0000-0000DF020000}"/>
    <cellStyle name="40% - Accent3 5 3" xfId="828" xr:uid="{00000000-0005-0000-0000-0000E0020000}"/>
    <cellStyle name="40% - Accent3 5 3 2" xfId="829" xr:uid="{00000000-0005-0000-0000-0000E1020000}"/>
    <cellStyle name="40% - Accent3 5 4" xfId="830" xr:uid="{00000000-0005-0000-0000-0000E2020000}"/>
    <cellStyle name="40% - Accent3 5 4 2" xfId="831" xr:uid="{00000000-0005-0000-0000-0000E3020000}"/>
    <cellStyle name="40% - Accent3 5 5" xfId="832" xr:uid="{00000000-0005-0000-0000-0000E4020000}"/>
    <cellStyle name="40% - Accent3 6" xfId="833" xr:uid="{00000000-0005-0000-0000-0000E5020000}"/>
    <cellStyle name="40% - Accent3 6 2" xfId="834" xr:uid="{00000000-0005-0000-0000-0000E6020000}"/>
    <cellStyle name="40% - Accent3 6 2 2" xfId="835" xr:uid="{00000000-0005-0000-0000-0000E7020000}"/>
    <cellStyle name="40% - Accent3 6 2 2 2" xfId="836" xr:uid="{00000000-0005-0000-0000-0000E8020000}"/>
    <cellStyle name="40% - Accent3 6 2 3" xfId="837" xr:uid="{00000000-0005-0000-0000-0000E9020000}"/>
    <cellStyle name="40% - Accent3 6 2 3 2" xfId="838" xr:uid="{00000000-0005-0000-0000-0000EA020000}"/>
    <cellStyle name="40% - Accent3 6 2 4" xfId="839" xr:uid="{00000000-0005-0000-0000-0000EB020000}"/>
    <cellStyle name="40% - Accent3 6 3" xfId="840" xr:uid="{00000000-0005-0000-0000-0000EC020000}"/>
    <cellStyle name="40% - Accent3 6 3 2" xfId="841" xr:uid="{00000000-0005-0000-0000-0000ED020000}"/>
    <cellStyle name="40% - Accent3 6 4" xfId="842" xr:uid="{00000000-0005-0000-0000-0000EE020000}"/>
    <cellStyle name="40% - Accent3 6 4 2" xfId="843" xr:uid="{00000000-0005-0000-0000-0000EF020000}"/>
    <cellStyle name="40% - Accent3 6 5" xfId="844" xr:uid="{00000000-0005-0000-0000-0000F0020000}"/>
    <cellStyle name="40% - Accent3 7" xfId="845" xr:uid="{00000000-0005-0000-0000-0000F1020000}"/>
    <cellStyle name="40% - Accent3 7 2" xfId="846" xr:uid="{00000000-0005-0000-0000-0000F2020000}"/>
    <cellStyle name="40% - Accent3 7 2 2" xfId="847" xr:uid="{00000000-0005-0000-0000-0000F3020000}"/>
    <cellStyle name="40% - Accent3 7 2 2 2" xfId="848" xr:uid="{00000000-0005-0000-0000-0000F4020000}"/>
    <cellStyle name="40% - Accent3 7 2 3" xfId="849" xr:uid="{00000000-0005-0000-0000-0000F5020000}"/>
    <cellStyle name="40% - Accent3 7 2 3 2" xfId="850" xr:uid="{00000000-0005-0000-0000-0000F6020000}"/>
    <cellStyle name="40% - Accent3 7 2 4" xfId="851" xr:uid="{00000000-0005-0000-0000-0000F7020000}"/>
    <cellStyle name="40% - Accent3 7 3" xfId="852" xr:uid="{00000000-0005-0000-0000-0000F8020000}"/>
    <cellStyle name="40% - Accent3 7 3 2" xfId="853" xr:uid="{00000000-0005-0000-0000-0000F9020000}"/>
    <cellStyle name="40% - Accent3 7 4" xfId="854" xr:uid="{00000000-0005-0000-0000-0000FA020000}"/>
    <cellStyle name="40% - Accent3 7 4 2" xfId="855" xr:uid="{00000000-0005-0000-0000-0000FB020000}"/>
    <cellStyle name="40% - Accent3 7 5" xfId="856" xr:uid="{00000000-0005-0000-0000-0000FC020000}"/>
    <cellStyle name="40% - Accent3 8" xfId="857" xr:uid="{00000000-0005-0000-0000-0000FD020000}"/>
    <cellStyle name="40% - Accent3 8 2" xfId="858" xr:uid="{00000000-0005-0000-0000-0000FE020000}"/>
    <cellStyle name="40% - Accent3 8 2 2" xfId="859" xr:uid="{00000000-0005-0000-0000-0000FF020000}"/>
    <cellStyle name="40% - Accent3 8 2 2 2" xfId="860" xr:uid="{00000000-0005-0000-0000-000000030000}"/>
    <cellStyle name="40% - Accent3 8 2 3" xfId="861" xr:uid="{00000000-0005-0000-0000-000001030000}"/>
    <cellStyle name="40% - Accent3 8 2 3 2" xfId="862" xr:uid="{00000000-0005-0000-0000-000002030000}"/>
    <cellStyle name="40% - Accent3 8 2 4" xfId="863" xr:uid="{00000000-0005-0000-0000-000003030000}"/>
    <cellStyle name="40% - Accent3 8 3" xfId="864" xr:uid="{00000000-0005-0000-0000-000004030000}"/>
    <cellStyle name="40% - Accent3 8 3 2" xfId="865" xr:uid="{00000000-0005-0000-0000-000005030000}"/>
    <cellStyle name="40% - Accent3 8 4" xfId="866" xr:uid="{00000000-0005-0000-0000-000006030000}"/>
    <cellStyle name="40% - Accent3 8 4 2" xfId="867" xr:uid="{00000000-0005-0000-0000-000007030000}"/>
    <cellStyle name="40% - Accent3 8 5" xfId="868" xr:uid="{00000000-0005-0000-0000-000008030000}"/>
    <cellStyle name="40% - Accent3 9" xfId="869" xr:uid="{00000000-0005-0000-0000-000009030000}"/>
    <cellStyle name="40% - Accent3 9 2" xfId="870" xr:uid="{00000000-0005-0000-0000-00000A030000}"/>
    <cellStyle name="40% - Accent3 9 2 2" xfId="871" xr:uid="{00000000-0005-0000-0000-00000B030000}"/>
    <cellStyle name="40% - Accent3 9 3" xfId="872" xr:uid="{00000000-0005-0000-0000-00000C030000}"/>
    <cellStyle name="40% - Accent3 9 3 2" xfId="873" xr:uid="{00000000-0005-0000-0000-00000D030000}"/>
    <cellStyle name="40% - Accent3 9 4" xfId="874" xr:uid="{00000000-0005-0000-0000-00000E030000}"/>
    <cellStyle name="40% - Accent4 10" xfId="875" xr:uid="{00000000-0005-0000-0000-00000F030000}"/>
    <cellStyle name="40% - Accent4 10 2" xfId="876" xr:uid="{00000000-0005-0000-0000-000010030000}"/>
    <cellStyle name="40% - Accent4 11" xfId="877" xr:uid="{00000000-0005-0000-0000-000011030000}"/>
    <cellStyle name="40% - Accent4 11 2" xfId="878" xr:uid="{00000000-0005-0000-0000-000012030000}"/>
    <cellStyle name="40% - Accent4 12" xfId="879" xr:uid="{00000000-0005-0000-0000-000013030000}"/>
    <cellStyle name="40% - Accent4 12 2" xfId="880" xr:uid="{00000000-0005-0000-0000-000014030000}"/>
    <cellStyle name="40% - Accent4 13" xfId="881" xr:uid="{00000000-0005-0000-0000-000015030000}"/>
    <cellStyle name="40% - Accent4 2" xfId="12" xr:uid="{00000000-0005-0000-0000-000016030000}"/>
    <cellStyle name="40% - Accent4 2 2" xfId="2264" xr:uid="{00000000-0005-0000-0000-000017030000}"/>
    <cellStyle name="40% - Accent4 3" xfId="882" xr:uid="{00000000-0005-0000-0000-000018030000}"/>
    <cellStyle name="40% - Accent4 3 2" xfId="883" xr:uid="{00000000-0005-0000-0000-000019030000}"/>
    <cellStyle name="40% - Accent4 3 2 2" xfId="884" xr:uid="{00000000-0005-0000-0000-00001A030000}"/>
    <cellStyle name="40% - Accent4 3 2 2 2" xfId="885" xr:uid="{00000000-0005-0000-0000-00001B030000}"/>
    <cellStyle name="40% - Accent4 3 2 3" xfId="886" xr:uid="{00000000-0005-0000-0000-00001C030000}"/>
    <cellStyle name="40% - Accent4 3 2 3 2" xfId="887" xr:uid="{00000000-0005-0000-0000-00001D030000}"/>
    <cellStyle name="40% - Accent4 3 2 4" xfId="888" xr:uid="{00000000-0005-0000-0000-00001E030000}"/>
    <cellStyle name="40% - Accent4 3 3" xfId="889" xr:uid="{00000000-0005-0000-0000-00001F030000}"/>
    <cellStyle name="40% - Accent4 3 3 2" xfId="890" xr:uid="{00000000-0005-0000-0000-000020030000}"/>
    <cellStyle name="40% - Accent4 3 4" xfId="891" xr:uid="{00000000-0005-0000-0000-000021030000}"/>
    <cellStyle name="40% - Accent4 3 4 2" xfId="892" xr:uid="{00000000-0005-0000-0000-000022030000}"/>
    <cellStyle name="40% - Accent4 3 5" xfId="893" xr:uid="{00000000-0005-0000-0000-000023030000}"/>
    <cellStyle name="40% - Accent4 4" xfId="894" xr:uid="{00000000-0005-0000-0000-000024030000}"/>
    <cellStyle name="40% - Accent4 4 2" xfId="895" xr:uid="{00000000-0005-0000-0000-000025030000}"/>
    <cellStyle name="40% - Accent4 4 2 2" xfId="896" xr:uid="{00000000-0005-0000-0000-000026030000}"/>
    <cellStyle name="40% - Accent4 4 2 2 2" xfId="897" xr:uid="{00000000-0005-0000-0000-000027030000}"/>
    <cellStyle name="40% - Accent4 4 2 3" xfId="898" xr:uid="{00000000-0005-0000-0000-000028030000}"/>
    <cellStyle name="40% - Accent4 4 2 3 2" xfId="899" xr:uid="{00000000-0005-0000-0000-000029030000}"/>
    <cellStyle name="40% - Accent4 4 2 4" xfId="900" xr:uid="{00000000-0005-0000-0000-00002A030000}"/>
    <cellStyle name="40% - Accent4 4 3" xfId="901" xr:uid="{00000000-0005-0000-0000-00002B030000}"/>
    <cellStyle name="40% - Accent4 4 3 2" xfId="902" xr:uid="{00000000-0005-0000-0000-00002C030000}"/>
    <cellStyle name="40% - Accent4 4 4" xfId="903" xr:uid="{00000000-0005-0000-0000-00002D030000}"/>
    <cellStyle name="40% - Accent4 4 4 2" xfId="904" xr:uid="{00000000-0005-0000-0000-00002E030000}"/>
    <cellStyle name="40% - Accent4 4 5" xfId="905" xr:uid="{00000000-0005-0000-0000-00002F030000}"/>
    <cellStyle name="40% - Accent4 5" xfId="906" xr:uid="{00000000-0005-0000-0000-000030030000}"/>
    <cellStyle name="40% - Accent4 5 2" xfId="907" xr:uid="{00000000-0005-0000-0000-000031030000}"/>
    <cellStyle name="40% - Accent4 5 2 2" xfId="908" xr:uid="{00000000-0005-0000-0000-000032030000}"/>
    <cellStyle name="40% - Accent4 5 2 2 2" xfId="909" xr:uid="{00000000-0005-0000-0000-000033030000}"/>
    <cellStyle name="40% - Accent4 5 2 3" xfId="910" xr:uid="{00000000-0005-0000-0000-000034030000}"/>
    <cellStyle name="40% - Accent4 5 2 3 2" xfId="911" xr:uid="{00000000-0005-0000-0000-000035030000}"/>
    <cellStyle name="40% - Accent4 5 2 4" xfId="912" xr:uid="{00000000-0005-0000-0000-000036030000}"/>
    <cellStyle name="40% - Accent4 5 3" xfId="913" xr:uid="{00000000-0005-0000-0000-000037030000}"/>
    <cellStyle name="40% - Accent4 5 3 2" xfId="914" xr:uid="{00000000-0005-0000-0000-000038030000}"/>
    <cellStyle name="40% - Accent4 5 4" xfId="915" xr:uid="{00000000-0005-0000-0000-000039030000}"/>
    <cellStyle name="40% - Accent4 5 4 2" xfId="916" xr:uid="{00000000-0005-0000-0000-00003A030000}"/>
    <cellStyle name="40% - Accent4 5 5" xfId="917" xr:uid="{00000000-0005-0000-0000-00003B030000}"/>
    <cellStyle name="40% - Accent4 6" xfId="918" xr:uid="{00000000-0005-0000-0000-00003C030000}"/>
    <cellStyle name="40% - Accent4 6 2" xfId="919" xr:uid="{00000000-0005-0000-0000-00003D030000}"/>
    <cellStyle name="40% - Accent4 6 2 2" xfId="920" xr:uid="{00000000-0005-0000-0000-00003E030000}"/>
    <cellStyle name="40% - Accent4 6 2 2 2" xfId="921" xr:uid="{00000000-0005-0000-0000-00003F030000}"/>
    <cellStyle name="40% - Accent4 6 2 3" xfId="922" xr:uid="{00000000-0005-0000-0000-000040030000}"/>
    <cellStyle name="40% - Accent4 6 2 3 2" xfId="923" xr:uid="{00000000-0005-0000-0000-000041030000}"/>
    <cellStyle name="40% - Accent4 6 2 4" xfId="924" xr:uid="{00000000-0005-0000-0000-000042030000}"/>
    <cellStyle name="40% - Accent4 6 3" xfId="925" xr:uid="{00000000-0005-0000-0000-000043030000}"/>
    <cellStyle name="40% - Accent4 6 3 2" xfId="926" xr:uid="{00000000-0005-0000-0000-000044030000}"/>
    <cellStyle name="40% - Accent4 6 4" xfId="927" xr:uid="{00000000-0005-0000-0000-000045030000}"/>
    <cellStyle name="40% - Accent4 6 4 2" xfId="928" xr:uid="{00000000-0005-0000-0000-000046030000}"/>
    <cellStyle name="40% - Accent4 6 5" xfId="929" xr:uid="{00000000-0005-0000-0000-000047030000}"/>
    <cellStyle name="40% - Accent4 7" xfId="930" xr:uid="{00000000-0005-0000-0000-000048030000}"/>
    <cellStyle name="40% - Accent4 7 2" xfId="931" xr:uid="{00000000-0005-0000-0000-000049030000}"/>
    <cellStyle name="40% - Accent4 7 2 2" xfId="932" xr:uid="{00000000-0005-0000-0000-00004A030000}"/>
    <cellStyle name="40% - Accent4 7 2 2 2" xfId="933" xr:uid="{00000000-0005-0000-0000-00004B030000}"/>
    <cellStyle name="40% - Accent4 7 2 3" xfId="934" xr:uid="{00000000-0005-0000-0000-00004C030000}"/>
    <cellStyle name="40% - Accent4 7 2 3 2" xfId="935" xr:uid="{00000000-0005-0000-0000-00004D030000}"/>
    <cellStyle name="40% - Accent4 7 2 4" xfId="936" xr:uid="{00000000-0005-0000-0000-00004E030000}"/>
    <cellStyle name="40% - Accent4 7 3" xfId="937" xr:uid="{00000000-0005-0000-0000-00004F030000}"/>
    <cellStyle name="40% - Accent4 7 3 2" xfId="938" xr:uid="{00000000-0005-0000-0000-000050030000}"/>
    <cellStyle name="40% - Accent4 7 4" xfId="939" xr:uid="{00000000-0005-0000-0000-000051030000}"/>
    <cellStyle name="40% - Accent4 7 4 2" xfId="940" xr:uid="{00000000-0005-0000-0000-000052030000}"/>
    <cellStyle name="40% - Accent4 7 5" xfId="941" xr:uid="{00000000-0005-0000-0000-000053030000}"/>
    <cellStyle name="40% - Accent4 8" xfId="942" xr:uid="{00000000-0005-0000-0000-000054030000}"/>
    <cellStyle name="40% - Accent4 8 2" xfId="943" xr:uid="{00000000-0005-0000-0000-000055030000}"/>
    <cellStyle name="40% - Accent4 8 2 2" xfId="944" xr:uid="{00000000-0005-0000-0000-000056030000}"/>
    <cellStyle name="40% - Accent4 8 2 2 2" xfId="945" xr:uid="{00000000-0005-0000-0000-000057030000}"/>
    <cellStyle name="40% - Accent4 8 2 3" xfId="946" xr:uid="{00000000-0005-0000-0000-000058030000}"/>
    <cellStyle name="40% - Accent4 8 2 3 2" xfId="947" xr:uid="{00000000-0005-0000-0000-000059030000}"/>
    <cellStyle name="40% - Accent4 8 2 4" xfId="948" xr:uid="{00000000-0005-0000-0000-00005A030000}"/>
    <cellStyle name="40% - Accent4 8 3" xfId="949" xr:uid="{00000000-0005-0000-0000-00005B030000}"/>
    <cellStyle name="40% - Accent4 8 3 2" xfId="950" xr:uid="{00000000-0005-0000-0000-00005C030000}"/>
    <cellStyle name="40% - Accent4 8 4" xfId="951" xr:uid="{00000000-0005-0000-0000-00005D030000}"/>
    <cellStyle name="40% - Accent4 8 4 2" xfId="952" xr:uid="{00000000-0005-0000-0000-00005E030000}"/>
    <cellStyle name="40% - Accent4 8 5" xfId="953" xr:uid="{00000000-0005-0000-0000-00005F030000}"/>
    <cellStyle name="40% - Accent4 9" xfId="954" xr:uid="{00000000-0005-0000-0000-000060030000}"/>
    <cellStyle name="40% - Accent4 9 2" xfId="955" xr:uid="{00000000-0005-0000-0000-000061030000}"/>
    <cellStyle name="40% - Accent4 9 2 2" xfId="956" xr:uid="{00000000-0005-0000-0000-000062030000}"/>
    <cellStyle name="40% - Accent4 9 3" xfId="957" xr:uid="{00000000-0005-0000-0000-000063030000}"/>
    <cellStyle name="40% - Accent4 9 3 2" xfId="958" xr:uid="{00000000-0005-0000-0000-000064030000}"/>
    <cellStyle name="40% - Accent4 9 4" xfId="959" xr:uid="{00000000-0005-0000-0000-000065030000}"/>
    <cellStyle name="40% - Accent5 10" xfId="960" xr:uid="{00000000-0005-0000-0000-000066030000}"/>
    <cellStyle name="40% - Accent5 10 2" xfId="961" xr:uid="{00000000-0005-0000-0000-000067030000}"/>
    <cellStyle name="40% - Accent5 11" xfId="962" xr:uid="{00000000-0005-0000-0000-000068030000}"/>
    <cellStyle name="40% - Accent5 11 2" xfId="963" xr:uid="{00000000-0005-0000-0000-000069030000}"/>
    <cellStyle name="40% - Accent5 12" xfId="964" xr:uid="{00000000-0005-0000-0000-00006A030000}"/>
    <cellStyle name="40% - Accent5 12 2" xfId="965" xr:uid="{00000000-0005-0000-0000-00006B030000}"/>
    <cellStyle name="40% - Accent5 13" xfId="966" xr:uid="{00000000-0005-0000-0000-00006C030000}"/>
    <cellStyle name="40% - Accent5 2" xfId="13" xr:uid="{00000000-0005-0000-0000-00006D030000}"/>
    <cellStyle name="40% - Accent5 2 2" xfId="2265" xr:uid="{00000000-0005-0000-0000-00006E030000}"/>
    <cellStyle name="40% - Accent5 3" xfId="967" xr:uid="{00000000-0005-0000-0000-00006F030000}"/>
    <cellStyle name="40% - Accent5 3 2" xfId="968" xr:uid="{00000000-0005-0000-0000-000070030000}"/>
    <cellStyle name="40% - Accent5 3 2 2" xfId="969" xr:uid="{00000000-0005-0000-0000-000071030000}"/>
    <cellStyle name="40% - Accent5 3 2 2 2" xfId="970" xr:uid="{00000000-0005-0000-0000-000072030000}"/>
    <cellStyle name="40% - Accent5 3 2 3" xfId="971" xr:uid="{00000000-0005-0000-0000-000073030000}"/>
    <cellStyle name="40% - Accent5 3 2 3 2" xfId="972" xr:uid="{00000000-0005-0000-0000-000074030000}"/>
    <cellStyle name="40% - Accent5 3 2 4" xfId="973" xr:uid="{00000000-0005-0000-0000-000075030000}"/>
    <cellStyle name="40% - Accent5 3 3" xfId="974" xr:uid="{00000000-0005-0000-0000-000076030000}"/>
    <cellStyle name="40% - Accent5 3 3 2" xfId="975" xr:uid="{00000000-0005-0000-0000-000077030000}"/>
    <cellStyle name="40% - Accent5 3 4" xfId="976" xr:uid="{00000000-0005-0000-0000-000078030000}"/>
    <cellStyle name="40% - Accent5 3 4 2" xfId="977" xr:uid="{00000000-0005-0000-0000-000079030000}"/>
    <cellStyle name="40% - Accent5 3 5" xfId="978" xr:uid="{00000000-0005-0000-0000-00007A030000}"/>
    <cellStyle name="40% - Accent5 4" xfId="979" xr:uid="{00000000-0005-0000-0000-00007B030000}"/>
    <cellStyle name="40% - Accent5 4 2" xfId="980" xr:uid="{00000000-0005-0000-0000-00007C030000}"/>
    <cellStyle name="40% - Accent5 4 2 2" xfId="981" xr:uid="{00000000-0005-0000-0000-00007D030000}"/>
    <cellStyle name="40% - Accent5 4 2 2 2" xfId="982" xr:uid="{00000000-0005-0000-0000-00007E030000}"/>
    <cellStyle name="40% - Accent5 4 2 3" xfId="983" xr:uid="{00000000-0005-0000-0000-00007F030000}"/>
    <cellStyle name="40% - Accent5 4 2 3 2" xfId="984" xr:uid="{00000000-0005-0000-0000-000080030000}"/>
    <cellStyle name="40% - Accent5 4 2 4" xfId="985" xr:uid="{00000000-0005-0000-0000-000081030000}"/>
    <cellStyle name="40% - Accent5 4 3" xfId="986" xr:uid="{00000000-0005-0000-0000-000082030000}"/>
    <cellStyle name="40% - Accent5 4 3 2" xfId="987" xr:uid="{00000000-0005-0000-0000-000083030000}"/>
    <cellStyle name="40% - Accent5 4 4" xfId="988" xr:uid="{00000000-0005-0000-0000-000084030000}"/>
    <cellStyle name="40% - Accent5 4 4 2" xfId="989" xr:uid="{00000000-0005-0000-0000-000085030000}"/>
    <cellStyle name="40% - Accent5 4 5" xfId="990" xr:uid="{00000000-0005-0000-0000-000086030000}"/>
    <cellStyle name="40% - Accent5 5" xfId="991" xr:uid="{00000000-0005-0000-0000-000087030000}"/>
    <cellStyle name="40% - Accent5 5 2" xfId="992" xr:uid="{00000000-0005-0000-0000-000088030000}"/>
    <cellStyle name="40% - Accent5 5 2 2" xfId="993" xr:uid="{00000000-0005-0000-0000-000089030000}"/>
    <cellStyle name="40% - Accent5 5 2 2 2" xfId="994" xr:uid="{00000000-0005-0000-0000-00008A030000}"/>
    <cellStyle name="40% - Accent5 5 2 3" xfId="995" xr:uid="{00000000-0005-0000-0000-00008B030000}"/>
    <cellStyle name="40% - Accent5 5 2 3 2" xfId="996" xr:uid="{00000000-0005-0000-0000-00008C030000}"/>
    <cellStyle name="40% - Accent5 5 2 4" xfId="997" xr:uid="{00000000-0005-0000-0000-00008D030000}"/>
    <cellStyle name="40% - Accent5 5 3" xfId="998" xr:uid="{00000000-0005-0000-0000-00008E030000}"/>
    <cellStyle name="40% - Accent5 5 3 2" xfId="999" xr:uid="{00000000-0005-0000-0000-00008F030000}"/>
    <cellStyle name="40% - Accent5 5 4" xfId="1000" xr:uid="{00000000-0005-0000-0000-000090030000}"/>
    <cellStyle name="40% - Accent5 5 4 2" xfId="1001" xr:uid="{00000000-0005-0000-0000-000091030000}"/>
    <cellStyle name="40% - Accent5 5 5" xfId="1002" xr:uid="{00000000-0005-0000-0000-000092030000}"/>
    <cellStyle name="40% - Accent5 6" xfId="1003" xr:uid="{00000000-0005-0000-0000-000093030000}"/>
    <cellStyle name="40% - Accent5 6 2" xfId="1004" xr:uid="{00000000-0005-0000-0000-000094030000}"/>
    <cellStyle name="40% - Accent5 6 2 2" xfId="1005" xr:uid="{00000000-0005-0000-0000-000095030000}"/>
    <cellStyle name="40% - Accent5 6 2 2 2" xfId="1006" xr:uid="{00000000-0005-0000-0000-000096030000}"/>
    <cellStyle name="40% - Accent5 6 2 3" xfId="1007" xr:uid="{00000000-0005-0000-0000-000097030000}"/>
    <cellStyle name="40% - Accent5 6 2 3 2" xfId="1008" xr:uid="{00000000-0005-0000-0000-000098030000}"/>
    <cellStyle name="40% - Accent5 6 2 4" xfId="1009" xr:uid="{00000000-0005-0000-0000-000099030000}"/>
    <cellStyle name="40% - Accent5 6 3" xfId="1010" xr:uid="{00000000-0005-0000-0000-00009A030000}"/>
    <cellStyle name="40% - Accent5 6 3 2" xfId="1011" xr:uid="{00000000-0005-0000-0000-00009B030000}"/>
    <cellStyle name="40% - Accent5 6 4" xfId="1012" xr:uid="{00000000-0005-0000-0000-00009C030000}"/>
    <cellStyle name="40% - Accent5 6 4 2" xfId="1013" xr:uid="{00000000-0005-0000-0000-00009D030000}"/>
    <cellStyle name="40% - Accent5 6 5" xfId="1014" xr:uid="{00000000-0005-0000-0000-00009E030000}"/>
    <cellStyle name="40% - Accent5 7" xfId="1015" xr:uid="{00000000-0005-0000-0000-00009F030000}"/>
    <cellStyle name="40% - Accent5 7 2" xfId="1016" xr:uid="{00000000-0005-0000-0000-0000A0030000}"/>
    <cellStyle name="40% - Accent5 7 2 2" xfId="1017" xr:uid="{00000000-0005-0000-0000-0000A1030000}"/>
    <cellStyle name="40% - Accent5 7 2 2 2" xfId="1018" xr:uid="{00000000-0005-0000-0000-0000A2030000}"/>
    <cellStyle name="40% - Accent5 7 2 3" xfId="1019" xr:uid="{00000000-0005-0000-0000-0000A3030000}"/>
    <cellStyle name="40% - Accent5 7 2 3 2" xfId="1020" xr:uid="{00000000-0005-0000-0000-0000A4030000}"/>
    <cellStyle name="40% - Accent5 7 2 4" xfId="1021" xr:uid="{00000000-0005-0000-0000-0000A5030000}"/>
    <cellStyle name="40% - Accent5 7 3" xfId="1022" xr:uid="{00000000-0005-0000-0000-0000A6030000}"/>
    <cellStyle name="40% - Accent5 7 3 2" xfId="1023" xr:uid="{00000000-0005-0000-0000-0000A7030000}"/>
    <cellStyle name="40% - Accent5 7 4" xfId="1024" xr:uid="{00000000-0005-0000-0000-0000A8030000}"/>
    <cellStyle name="40% - Accent5 7 4 2" xfId="1025" xr:uid="{00000000-0005-0000-0000-0000A9030000}"/>
    <cellStyle name="40% - Accent5 7 5" xfId="1026" xr:uid="{00000000-0005-0000-0000-0000AA030000}"/>
    <cellStyle name="40% - Accent5 8" xfId="1027" xr:uid="{00000000-0005-0000-0000-0000AB030000}"/>
    <cellStyle name="40% - Accent5 8 2" xfId="1028" xr:uid="{00000000-0005-0000-0000-0000AC030000}"/>
    <cellStyle name="40% - Accent5 8 2 2" xfId="1029" xr:uid="{00000000-0005-0000-0000-0000AD030000}"/>
    <cellStyle name="40% - Accent5 8 2 2 2" xfId="1030" xr:uid="{00000000-0005-0000-0000-0000AE030000}"/>
    <cellStyle name="40% - Accent5 8 2 3" xfId="1031" xr:uid="{00000000-0005-0000-0000-0000AF030000}"/>
    <cellStyle name="40% - Accent5 8 2 3 2" xfId="1032" xr:uid="{00000000-0005-0000-0000-0000B0030000}"/>
    <cellStyle name="40% - Accent5 8 2 4" xfId="1033" xr:uid="{00000000-0005-0000-0000-0000B1030000}"/>
    <cellStyle name="40% - Accent5 8 3" xfId="1034" xr:uid="{00000000-0005-0000-0000-0000B2030000}"/>
    <cellStyle name="40% - Accent5 8 3 2" xfId="1035" xr:uid="{00000000-0005-0000-0000-0000B3030000}"/>
    <cellStyle name="40% - Accent5 8 4" xfId="1036" xr:uid="{00000000-0005-0000-0000-0000B4030000}"/>
    <cellStyle name="40% - Accent5 8 4 2" xfId="1037" xr:uid="{00000000-0005-0000-0000-0000B5030000}"/>
    <cellStyle name="40% - Accent5 8 5" xfId="1038" xr:uid="{00000000-0005-0000-0000-0000B6030000}"/>
    <cellStyle name="40% - Accent5 9" xfId="1039" xr:uid="{00000000-0005-0000-0000-0000B7030000}"/>
    <cellStyle name="40% - Accent5 9 2" xfId="1040" xr:uid="{00000000-0005-0000-0000-0000B8030000}"/>
    <cellStyle name="40% - Accent5 9 2 2" xfId="1041" xr:uid="{00000000-0005-0000-0000-0000B9030000}"/>
    <cellStyle name="40% - Accent5 9 3" xfId="1042" xr:uid="{00000000-0005-0000-0000-0000BA030000}"/>
    <cellStyle name="40% - Accent5 9 3 2" xfId="1043" xr:uid="{00000000-0005-0000-0000-0000BB030000}"/>
    <cellStyle name="40% - Accent5 9 4" xfId="1044" xr:uid="{00000000-0005-0000-0000-0000BC030000}"/>
    <cellStyle name="40% - Accent6 10" xfId="1045" xr:uid="{00000000-0005-0000-0000-0000BD030000}"/>
    <cellStyle name="40% - Accent6 10 2" xfId="1046" xr:uid="{00000000-0005-0000-0000-0000BE030000}"/>
    <cellStyle name="40% - Accent6 11" xfId="1047" xr:uid="{00000000-0005-0000-0000-0000BF030000}"/>
    <cellStyle name="40% - Accent6 11 2" xfId="1048" xr:uid="{00000000-0005-0000-0000-0000C0030000}"/>
    <cellStyle name="40% - Accent6 12" xfId="1049" xr:uid="{00000000-0005-0000-0000-0000C1030000}"/>
    <cellStyle name="40% - Accent6 12 2" xfId="1050" xr:uid="{00000000-0005-0000-0000-0000C2030000}"/>
    <cellStyle name="40% - Accent6 13" xfId="1051" xr:uid="{00000000-0005-0000-0000-0000C3030000}"/>
    <cellStyle name="40% - Accent6 2" xfId="14" xr:uid="{00000000-0005-0000-0000-0000C4030000}"/>
    <cellStyle name="40% - Accent6 2 2" xfId="2266" xr:uid="{00000000-0005-0000-0000-0000C5030000}"/>
    <cellStyle name="40% - Accent6 3" xfId="1052" xr:uid="{00000000-0005-0000-0000-0000C6030000}"/>
    <cellStyle name="40% - Accent6 3 2" xfId="1053" xr:uid="{00000000-0005-0000-0000-0000C7030000}"/>
    <cellStyle name="40% - Accent6 3 2 2" xfId="1054" xr:uid="{00000000-0005-0000-0000-0000C8030000}"/>
    <cellStyle name="40% - Accent6 3 2 2 2" xfId="1055" xr:uid="{00000000-0005-0000-0000-0000C9030000}"/>
    <cellStyle name="40% - Accent6 3 2 3" xfId="1056" xr:uid="{00000000-0005-0000-0000-0000CA030000}"/>
    <cellStyle name="40% - Accent6 3 2 3 2" xfId="1057" xr:uid="{00000000-0005-0000-0000-0000CB030000}"/>
    <cellStyle name="40% - Accent6 3 2 4" xfId="1058" xr:uid="{00000000-0005-0000-0000-0000CC030000}"/>
    <cellStyle name="40% - Accent6 3 3" xfId="1059" xr:uid="{00000000-0005-0000-0000-0000CD030000}"/>
    <cellStyle name="40% - Accent6 3 3 2" xfId="1060" xr:uid="{00000000-0005-0000-0000-0000CE030000}"/>
    <cellStyle name="40% - Accent6 3 4" xfId="1061" xr:uid="{00000000-0005-0000-0000-0000CF030000}"/>
    <cellStyle name="40% - Accent6 3 4 2" xfId="1062" xr:uid="{00000000-0005-0000-0000-0000D0030000}"/>
    <cellStyle name="40% - Accent6 3 5" xfId="1063" xr:uid="{00000000-0005-0000-0000-0000D1030000}"/>
    <cellStyle name="40% - Accent6 4" xfId="1064" xr:uid="{00000000-0005-0000-0000-0000D2030000}"/>
    <cellStyle name="40% - Accent6 4 2" xfId="1065" xr:uid="{00000000-0005-0000-0000-0000D3030000}"/>
    <cellStyle name="40% - Accent6 4 2 2" xfId="1066" xr:uid="{00000000-0005-0000-0000-0000D4030000}"/>
    <cellStyle name="40% - Accent6 4 2 2 2" xfId="1067" xr:uid="{00000000-0005-0000-0000-0000D5030000}"/>
    <cellStyle name="40% - Accent6 4 2 3" xfId="1068" xr:uid="{00000000-0005-0000-0000-0000D6030000}"/>
    <cellStyle name="40% - Accent6 4 2 3 2" xfId="1069" xr:uid="{00000000-0005-0000-0000-0000D7030000}"/>
    <cellStyle name="40% - Accent6 4 2 4" xfId="1070" xr:uid="{00000000-0005-0000-0000-0000D8030000}"/>
    <cellStyle name="40% - Accent6 4 3" xfId="1071" xr:uid="{00000000-0005-0000-0000-0000D9030000}"/>
    <cellStyle name="40% - Accent6 4 3 2" xfId="1072" xr:uid="{00000000-0005-0000-0000-0000DA030000}"/>
    <cellStyle name="40% - Accent6 4 4" xfId="1073" xr:uid="{00000000-0005-0000-0000-0000DB030000}"/>
    <cellStyle name="40% - Accent6 4 4 2" xfId="1074" xr:uid="{00000000-0005-0000-0000-0000DC030000}"/>
    <cellStyle name="40% - Accent6 4 5" xfId="1075" xr:uid="{00000000-0005-0000-0000-0000DD030000}"/>
    <cellStyle name="40% - Accent6 5" xfId="1076" xr:uid="{00000000-0005-0000-0000-0000DE030000}"/>
    <cellStyle name="40% - Accent6 5 2" xfId="1077" xr:uid="{00000000-0005-0000-0000-0000DF030000}"/>
    <cellStyle name="40% - Accent6 5 2 2" xfId="1078" xr:uid="{00000000-0005-0000-0000-0000E0030000}"/>
    <cellStyle name="40% - Accent6 5 2 2 2" xfId="1079" xr:uid="{00000000-0005-0000-0000-0000E1030000}"/>
    <cellStyle name="40% - Accent6 5 2 3" xfId="1080" xr:uid="{00000000-0005-0000-0000-0000E2030000}"/>
    <cellStyle name="40% - Accent6 5 2 3 2" xfId="1081" xr:uid="{00000000-0005-0000-0000-0000E3030000}"/>
    <cellStyle name="40% - Accent6 5 2 4" xfId="1082" xr:uid="{00000000-0005-0000-0000-0000E4030000}"/>
    <cellStyle name="40% - Accent6 5 3" xfId="1083" xr:uid="{00000000-0005-0000-0000-0000E5030000}"/>
    <cellStyle name="40% - Accent6 5 3 2" xfId="1084" xr:uid="{00000000-0005-0000-0000-0000E6030000}"/>
    <cellStyle name="40% - Accent6 5 4" xfId="1085" xr:uid="{00000000-0005-0000-0000-0000E7030000}"/>
    <cellStyle name="40% - Accent6 5 4 2" xfId="1086" xr:uid="{00000000-0005-0000-0000-0000E8030000}"/>
    <cellStyle name="40% - Accent6 5 5" xfId="1087" xr:uid="{00000000-0005-0000-0000-0000E9030000}"/>
    <cellStyle name="40% - Accent6 6" xfId="1088" xr:uid="{00000000-0005-0000-0000-0000EA030000}"/>
    <cellStyle name="40% - Accent6 6 2" xfId="1089" xr:uid="{00000000-0005-0000-0000-0000EB030000}"/>
    <cellStyle name="40% - Accent6 6 2 2" xfId="1090" xr:uid="{00000000-0005-0000-0000-0000EC030000}"/>
    <cellStyle name="40% - Accent6 6 2 2 2" xfId="1091" xr:uid="{00000000-0005-0000-0000-0000ED030000}"/>
    <cellStyle name="40% - Accent6 6 2 3" xfId="1092" xr:uid="{00000000-0005-0000-0000-0000EE030000}"/>
    <cellStyle name="40% - Accent6 6 2 3 2" xfId="1093" xr:uid="{00000000-0005-0000-0000-0000EF030000}"/>
    <cellStyle name="40% - Accent6 6 2 4" xfId="1094" xr:uid="{00000000-0005-0000-0000-0000F0030000}"/>
    <cellStyle name="40% - Accent6 6 3" xfId="1095" xr:uid="{00000000-0005-0000-0000-0000F1030000}"/>
    <cellStyle name="40% - Accent6 6 3 2" xfId="1096" xr:uid="{00000000-0005-0000-0000-0000F2030000}"/>
    <cellStyle name="40% - Accent6 6 4" xfId="1097" xr:uid="{00000000-0005-0000-0000-0000F3030000}"/>
    <cellStyle name="40% - Accent6 6 4 2" xfId="1098" xr:uid="{00000000-0005-0000-0000-0000F4030000}"/>
    <cellStyle name="40% - Accent6 6 5" xfId="1099" xr:uid="{00000000-0005-0000-0000-0000F5030000}"/>
    <cellStyle name="40% - Accent6 7" xfId="1100" xr:uid="{00000000-0005-0000-0000-0000F6030000}"/>
    <cellStyle name="40% - Accent6 7 2" xfId="1101" xr:uid="{00000000-0005-0000-0000-0000F7030000}"/>
    <cellStyle name="40% - Accent6 7 2 2" xfId="1102" xr:uid="{00000000-0005-0000-0000-0000F8030000}"/>
    <cellStyle name="40% - Accent6 7 2 2 2" xfId="1103" xr:uid="{00000000-0005-0000-0000-0000F9030000}"/>
    <cellStyle name="40% - Accent6 7 2 3" xfId="1104" xr:uid="{00000000-0005-0000-0000-0000FA030000}"/>
    <cellStyle name="40% - Accent6 7 2 3 2" xfId="1105" xr:uid="{00000000-0005-0000-0000-0000FB030000}"/>
    <cellStyle name="40% - Accent6 7 2 4" xfId="1106" xr:uid="{00000000-0005-0000-0000-0000FC030000}"/>
    <cellStyle name="40% - Accent6 7 3" xfId="1107" xr:uid="{00000000-0005-0000-0000-0000FD030000}"/>
    <cellStyle name="40% - Accent6 7 3 2" xfId="1108" xr:uid="{00000000-0005-0000-0000-0000FE030000}"/>
    <cellStyle name="40% - Accent6 7 4" xfId="1109" xr:uid="{00000000-0005-0000-0000-0000FF030000}"/>
    <cellStyle name="40% - Accent6 7 4 2" xfId="1110" xr:uid="{00000000-0005-0000-0000-000000040000}"/>
    <cellStyle name="40% - Accent6 7 5" xfId="1111" xr:uid="{00000000-0005-0000-0000-000001040000}"/>
    <cellStyle name="40% - Accent6 8" xfId="1112" xr:uid="{00000000-0005-0000-0000-000002040000}"/>
    <cellStyle name="40% - Accent6 8 2" xfId="1113" xr:uid="{00000000-0005-0000-0000-000003040000}"/>
    <cellStyle name="40% - Accent6 8 2 2" xfId="1114" xr:uid="{00000000-0005-0000-0000-000004040000}"/>
    <cellStyle name="40% - Accent6 8 2 2 2" xfId="1115" xr:uid="{00000000-0005-0000-0000-000005040000}"/>
    <cellStyle name="40% - Accent6 8 2 3" xfId="1116" xr:uid="{00000000-0005-0000-0000-000006040000}"/>
    <cellStyle name="40% - Accent6 8 2 3 2" xfId="1117" xr:uid="{00000000-0005-0000-0000-000007040000}"/>
    <cellStyle name="40% - Accent6 8 2 4" xfId="1118" xr:uid="{00000000-0005-0000-0000-000008040000}"/>
    <cellStyle name="40% - Accent6 8 3" xfId="1119" xr:uid="{00000000-0005-0000-0000-000009040000}"/>
    <cellStyle name="40% - Accent6 8 3 2" xfId="1120" xr:uid="{00000000-0005-0000-0000-00000A040000}"/>
    <cellStyle name="40% - Accent6 8 4" xfId="1121" xr:uid="{00000000-0005-0000-0000-00000B040000}"/>
    <cellStyle name="40% - Accent6 8 4 2" xfId="1122" xr:uid="{00000000-0005-0000-0000-00000C040000}"/>
    <cellStyle name="40% - Accent6 8 5" xfId="1123" xr:uid="{00000000-0005-0000-0000-00000D040000}"/>
    <cellStyle name="40% - Accent6 9" xfId="1124" xr:uid="{00000000-0005-0000-0000-00000E040000}"/>
    <cellStyle name="40% - Accent6 9 2" xfId="1125" xr:uid="{00000000-0005-0000-0000-00000F040000}"/>
    <cellStyle name="40% - Accent6 9 2 2" xfId="1126" xr:uid="{00000000-0005-0000-0000-000010040000}"/>
    <cellStyle name="40% - Accent6 9 3" xfId="1127" xr:uid="{00000000-0005-0000-0000-000011040000}"/>
    <cellStyle name="40% - Accent6 9 3 2" xfId="1128" xr:uid="{00000000-0005-0000-0000-000012040000}"/>
    <cellStyle name="40% - Accent6 9 4" xfId="1129" xr:uid="{00000000-0005-0000-0000-000013040000}"/>
    <cellStyle name="60% - Accent1 2" xfId="15" xr:uid="{00000000-0005-0000-0000-000014040000}"/>
    <cellStyle name="60% - Accent1 2 2" xfId="2267" xr:uid="{00000000-0005-0000-0000-000015040000}"/>
    <cellStyle name="60% - Accent1 3" xfId="2268" xr:uid="{00000000-0005-0000-0000-000016040000}"/>
    <cellStyle name="60% - Accent2 2" xfId="16" xr:uid="{00000000-0005-0000-0000-000017040000}"/>
    <cellStyle name="60% - Accent2 2 2" xfId="2269" xr:uid="{00000000-0005-0000-0000-000018040000}"/>
    <cellStyle name="60% - Accent2 3" xfId="2270" xr:uid="{00000000-0005-0000-0000-000019040000}"/>
    <cellStyle name="60% - Accent3 2" xfId="17" xr:uid="{00000000-0005-0000-0000-00001A040000}"/>
    <cellStyle name="60% - Accent3 2 2" xfId="2271" xr:uid="{00000000-0005-0000-0000-00001B040000}"/>
    <cellStyle name="60% - Accent3 3" xfId="2272" xr:uid="{00000000-0005-0000-0000-00001C040000}"/>
    <cellStyle name="60% - Accent4 2" xfId="18" xr:uid="{00000000-0005-0000-0000-00001D040000}"/>
    <cellStyle name="60% - Accent4 2 2" xfId="2273" xr:uid="{00000000-0005-0000-0000-00001E040000}"/>
    <cellStyle name="60% - Accent4 3" xfId="2274" xr:uid="{00000000-0005-0000-0000-00001F040000}"/>
    <cellStyle name="60% - Accent5 2" xfId="19" xr:uid="{00000000-0005-0000-0000-000020040000}"/>
    <cellStyle name="60% - Accent5 2 2" xfId="2275" xr:uid="{00000000-0005-0000-0000-000021040000}"/>
    <cellStyle name="60% - Accent5 3" xfId="2276" xr:uid="{00000000-0005-0000-0000-000022040000}"/>
    <cellStyle name="60% - Accent6 2" xfId="20" xr:uid="{00000000-0005-0000-0000-000023040000}"/>
    <cellStyle name="60% - Accent6 2 2" xfId="2277" xr:uid="{00000000-0005-0000-0000-000024040000}"/>
    <cellStyle name="60% - Accent6 3" xfId="2278" xr:uid="{00000000-0005-0000-0000-000025040000}"/>
    <cellStyle name="Accent1 2" xfId="21" xr:uid="{00000000-0005-0000-0000-000026040000}"/>
    <cellStyle name="Accent1 2 2" xfId="2279" xr:uid="{00000000-0005-0000-0000-000027040000}"/>
    <cellStyle name="Accent1 3" xfId="2280" xr:uid="{00000000-0005-0000-0000-000028040000}"/>
    <cellStyle name="Accent2 2" xfId="22" xr:uid="{00000000-0005-0000-0000-000029040000}"/>
    <cellStyle name="Accent2 2 2" xfId="2281" xr:uid="{00000000-0005-0000-0000-00002A040000}"/>
    <cellStyle name="Accent2 3" xfId="2282" xr:uid="{00000000-0005-0000-0000-00002B040000}"/>
    <cellStyle name="Accent3 2" xfId="23" xr:uid="{00000000-0005-0000-0000-00002C040000}"/>
    <cellStyle name="Accent3 2 2" xfId="2283" xr:uid="{00000000-0005-0000-0000-00002D040000}"/>
    <cellStyle name="Accent3 3" xfId="2284" xr:uid="{00000000-0005-0000-0000-00002E040000}"/>
    <cellStyle name="Accent4 2" xfId="24" xr:uid="{00000000-0005-0000-0000-00002F040000}"/>
    <cellStyle name="Accent4 2 2" xfId="2285" xr:uid="{00000000-0005-0000-0000-000030040000}"/>
    <cellStyle name="Accent4 3" xfId="2286" xr:uid="{00000000-0005-0000-0000-000031040000}"/>
    <cellStyle name="Accent5 2" xfId="25" xr:uid="{00000000-0005-0000-0000-000032040000}"/>
    <cellStyle name="Accent5 2 2" xfId="2287" xr:uid="{00000000-0005-0000-0000-000033040000}"/>
    <cellStyle name="Accent5 3" xfId="2288" xr:uid="{00000000-0005-0000-0000-000034040000}"/>
    <cellStyle name="Accent6 2" xfId="26" xr:uid="{00000000-0005-0000-0000-000035040000}"/>
    <cellStyle name="Accent6 2 2" xfId="2289" xr:uid="{00000000-0005-0000-0000-000036040000}"/>
    <cellStyle name="Accent6 3" xfId="2290" xr:uid="{00000000-0005-0000-0000-000037040000}"/>
    <cellStyle name="Bad 2" xfId="27" xr:uid="{00000000-0005-0000-0000-000038040000}"/>
    <cellStyle name="Bad 2 2" xfId="2291" xr:uid="{00000000-0005-0000-0000-000039040000}"/>
    <cellStyle name="Bad 3" xfId="2292" xr:uid="{00000000-0005-0000-0000-00003A040000}"/>
    <cellStyle name="Blue" xfId="2293" xr:uid="{00000000-0005-0000-0000-00003B040000}"/>
    <cellStyle name="Blue 2" xfId="2294" xr:uid="{00000000-0005-0000-0000-00003C040000}"/>
    <cellStyle name="Blue 2 2" xfId="2295" xr:uid="{00000000-0005-0000-0000-00003D040000}"/>
    <cellStyle name="Blue 3" xfId="2296" xr:uid="{00000000-0005-0000-0000-00003E040000}"/>
    <cellStyle name="Blue 3 2" xfId="2297" xr:uid="{00000000-0005-0000-0000-00003F040000}"/>
    <cellStyle name="CALC Amount" xfId="2298" xr:uid="{00000000-0005-0000-0000-000040040000}"/>
    <cellStyle name="CALC Amount [1]" xfId="2299" xr:uid="{00000000-0005-0000-0000-000041040000}"/>
    <cellStyle name="CALC Amount [2]" xfId="2300" xr:uid="{00000000-0005-0000-0000-000042040000}"/>
    <cellStyle name="CALC Amount Total" xfId="2301" xr:uid="{00000000-0005-0000-0000-000043040000}"/>
    <cellStyle name="CALC Amount Total [1]" xfId="2302" xr:uid="{00000000-0005-0000-0000-000044040000}"/>
    <cellStyle name="CALC Amount Total [2]" xfId="2303" xr:uid="{00000000-0005-0000-0000-000045040000}"/>
    <cellStyle name="CALC Currency" xfId="2304" xr:uid="{00000000-0005-0000-0000-000046040000}"/>
    <cellStyle name="CALC Currency [1]" xfId="2305" xr:uid="{00000000-0005-0000-0000-000047040000}"/>
    <cellStyle name="CALC Currency [2]" xfId="2306" xr:uid="{00000000-0005-0000-0000-000048040000}"/>
    <cellStyle name="CALC Currency Total" xfId="2307" xr:uid="{00000000-0005-0000-0000-000049040000}"/>
    <cellStyle name="CALC Currency Total [1]" xfId="2308" xr:uid="{00000000-0005-0000-0000-00004A040000}"/>
    <cellStyle name="CALC Currency Total [2]" xfId="2309" xr:uid="{00000000-0005-0000-0000-00004B040000}"/>
    <cellStyle name="CALC Date Long" xfId="2310" xr:uid="{00000000-0005-0000-0000-00004C040000}"/>
    <cellStyle name="CALC Date Short" xfId="2311" xr:uid="{00000000-0005-0000-0000-00004D040000}"/>
    <cellStyle name="CALC Percent" xfId="2312" xr:uid="{00000000-0005-0000-0000-00004E040000}"/>
    <cellStyle name="CALC Percent [1]" xfId="2313" xr:uid="{00000000-0005-0000-0000-00004F040000}"/>
    <cellStyle name="CALC Percent [2]" xfId="2314" xr:uid="{00000000-0005-0000-0000-000050040000}"/>
    <cellStyle name="CALC Percent Total" xfId="2315" xr:uid="{00000000-0005-0000-0000-000051040000}"/>
    <cellStyle name="CALC Percent Total [1]" xfId="2316" xr:uid="{00000000-0005-0000-0000-000052040000}"/>
    <cellStyle name="CALC Percent Total [2]" xfId="2317" xr:uid="{00000000-0005-0000-0000-000053040000}"/>
    <cellStyle name="Calculation 2" xfId="28" xr:uid="{00000000-0005-0000-0000-000054040000}"/>
    <cellStyle name="Calculation 2 2" xfId="2318" xr:uid="{00000000-0005-0000-0000-000055040000}"/>
    <cellStyle name="Calculation 3" xfId="2319" xr:uid="{00000000-0005-0000-0000-000056040000}"/>
    <cellStyle name="CALLUP Amount" xfId="2320" xr:uid="{00000000-0005-0000-0000-000057040000}"/>
    <cellStyle name="CALLUP Amount [1]" xfId="2321" xr:uid="{00000000-0005-0000-0000-000058040000}"/>
    <cellStyle name="CALLUP Amount [2]" xfId="2322" xr:uid="{00000000-0005-0000-0000-000059040000}"/>
    <cellStyle name="CALLUP Percent" xfId="2323" xr:uid="{00000000-0005-0000-0000-00005A040000}"/>
    <cellStyle name="CALLUP Percent [1]" xfId="2324" xr:uid="{00000000-0005-0000-0000-00005B040000}"/>
    <cellStyle name="CALLUP Percent [2]" xfId="2325" xr:uid="{00000000-0005-0000-0000-00005C040000}"/>
    <cellStyle name="Check" xfId="2326" xr:uid="{00000000-0005-0000-0000-00005D040000}"/>
    <cellStyle name="Check Cell 2" xfId="29" xr:uid="{00000000-0005-0000-0000-00005E040000}"/>
    <cellStyle name="Check Cell 2 2" xfId="2327" xr:uid="{00000000-0005-0000-0000-00005F040000}"/>
    <cellStyle name="Check Cell 3" xfId="2328" xr:uid="{00000000-0005-0000-0000-000060040000}"/>
    <cellStyle name="Column Grey" xfId="2329" xr:uid="{00000000-0005-0000-0000-000061040000}"/>
    <cellStyle name="Column Grey 2" xfId="2330" xr:uid="{00000000-0005-0000-0000-000062040000}"/>
    <cellStyle name="Column Grey 2 2" xfId="2331" xr:uid="{00000000-0005-0000-0000-000063040000}"/>
    <cellStyle name="Column Grey 3" xfId="2332" xr:uid="{00000000-0005-0000-0000-000064040000}"/>
    <cellStyle name="Column Grey 3 2" xfId="2333" xr:uid="{00000000-0005-0000-0000-000065040000}"/>
    <cellStyle name="Comma" xfId="77" builtinId="3"/>
    <cellStyle name="Comma 10" xfId="1130" xr:uid="{00000000-0005-0000-0000-000067040000}"/>
    <cellStyle name="Comma 10 2" xfId="2334" xr:uid="{00000000-0005-0000-0000-000068040000}"/>
    <cellStyle name="Comma 11" xfId="1131" xr:uid="{00000000-0005-0000-0000-000069040000}"/>
    <cellStyle name="Comma 11 2" xfId="2335" xr:uid="{00000000-0005-0000-0000-00006A040000}"/>
    <cellStyle name="Comma 12" xfId="2336" xr:uid="{00000000-0005-0000-0000-00006B040000}"/>
    <cellStyle name="Comma 12 2" xfId="2337" xr:uid="{00000000-0005-0000-0000-00006C040000}"/>
    <cellStyle name="Comma 13" xfId="2338" xr:uid="{00000000-0005-0000-0000-00006D040000}"/>
    <cellStyle name="Comma 13 2" xfId="2339" xr:uid="{00000000-0005-0000-0000-00006E040000}"/>
    <cellStyle name="Comma 14" xfId="2340" xr:uid="{00000000-0005-0000-0000-00006F040000}"/>
    <cellStyle name="Comma 14 2" xfId="2341" xr:uid="{00000000-0005-0000-0000-000070040000}"/>
    <cellStyle name="Comma 15" xfId="2342" xr:uid="{00000000-0005-0000-0000-000071040000}"/>
    <cellStyle name="Comma 16" xfId="2343" xr:uid="{00000000-0005-0000-0000-000072040000}"/>
    <cellStyle name="Comma 17" xfId="2344" xr:uid="{00000000-0005-0000-0000-000073040000}"/>
    <cellStyle name="Comma 18" xfId="2345" xr:uid="{00000000-0005-0000-0000-000074040000}"/>
    <cellStyle name="Comma 19" xfId="2346" xr:uid="{00000000-0005-0000-0000-000075040000}"/>
    <cellStyle name="Comma 2" xfId="30" xr:uid="{00000000-0005-0000-0000-000076040000}"/>
    <cellStyle name="Comma 2 2" xfId="89" xr:uid="{00000000-0005-0000-0000-000077040000}"/>
    <cellStyle name="Comma 2 2 10" xfId="1132" xr:uid="{00000000-0005-0000-0000-000078040000}"/>
    <cellStyle name="Comma 2 2 2" xfId="1133" xr:uid="{00000000-0005-0000-0000-000079040000}"/>
    <cellStyle name="Comma 2 2 2 2" xfId="1134" xr:uid="{00000000-0005-0000-0000-00007A040000}"/>
    <cellStyle name="Comma 2 2 2 2 2" xfId="1135" xr:uid="{00000000-0005-0000-0000-00007B040000}"/>
    <cellStyle name="Comma 2 2 2 2 2 2" xfId="1136" xr:uid="{00000000-0005-0000-0000-00007C040000}"/>
    <cellStyle name="Comma 2 2 2 2 2 2 2" xfId="1137" xr:uid="{00000000-0005-0000-0000-00007D040000}"/>
    <cellStyle name="Comma 2 2 2 2 2 3" xfId="1138" xr:uid="{00000000-0005-0000-0000-00007E040000}"/>
    <cellStyle name="Comma 2 2 2 2 2 3 2" xfId="1139" xr:uid="{00000000-0005-0000-0000-00007F040000}"/>
    <cellStyle name="Comma 2 2 2 2 2 4" xfId="1140" xr:uid="{00000000-0005-0000-0000-000080040000}"/>
    <cellStyle name="Comma 2 2 2 2 3" xfId="1141" xr:uid="{00000000-0005-0000-0000-000081040000}"/>
    <cellStyle name="Comma 2 2 2 2 3 2" xfId="1142" xr:uid="{00000000-0005-0000-0000-000082040000}"/>
    <cellStyle name="Comma 2 2 2 2 4" xfId="1143" xr:uid="{00000000-0005-0000-0000-000083040000}"/>
    <cellStyle name="Comma 2 2 2 2 4 2" xfId="1144" xr:uid="{00000000-0005-0000-0000-000084040000}"/>
    <cellStyle name="Comma 2 2 2 2 5" xfId="1145" xr:uid="{00000000-0005-0000-0000-000085040000}"/>
    <cellStyle name="Comma 2 2 2 3" xfId="1146" xr:uid="{00000000-0005-0000-0000-000086040000}"/>
    <cellStyle name="Comma 2 2 2 3 2" xfId="1147" xr:uid="{00000000-0005-0000-0000-000087040000}"/>
    <cellStyle name="Comma 2 2 2 3 2 2" xfId="1148" xr:uid="{00000000-0005-0000-0000-000088040000}"/>
    <cellStyle name="Comma 2 2 2 3 2 2 2" xfId="1149" xr:uid="{00000000-0005-0000-0000-000089040000}"/>
    <cellStyle name="Comma 2 2 2 3 2 3" xfId="1150" xr:uid="{00000000-0005-0000-0000-00008A040000}"/>
    <cellStyle name="Comma 2 2 2 3 2 3 2" xfId="1151" xr:uid="{00000000-0005-0000-0000-00008B040000}"/>
    <cellStyle name="Comma 2 2 2 3 2 4" xfId="1152" xr:uid="{00000000-0005-0000-0000-00008C040000}"/>
    <cellStyle name="Comma 2 2 2 3 3" xfId="1153" xr:uid="{00000000-0005-0000-0000-00008D040000}"/>
    <cellStyle name="Comma 2 2 2 3 3 2" xfId="1154" xr:uid="{00000000-0005-0000-0000-00008E040000}"/>
    <cellStyle name="Comma 2 2 2 3 4" xfId="1155" xr:uid="{00000000-0005-0000-0000-00008F040000}"/>
    <cellStyle name="Comma 2 2 2 3 4 2" xfId="1156" xr:uid="{00000000-0005-0000-0000-000090040000}"/>
    <cellStyle name="Comma 2 2 2 3 5" xfId="1157" xr:uid="{00000000-0005-0000-0000-000091040000}"/>
    <cellStyle name="Comma 2 2 2 4" xfId="1158" xr:uid="{00000000-0005-0000-0000-000092040000}"/>
    <cellStyle name="Comma 2 2 2 4 2" xfId="1159" xr:uid="{00000000-0005-0000-0000-000093040000}"/>
    <cellStyle name="Comma 2 2 2 4 2 2" xfId="1160" xr:uid="{00000000-0005-0000-0000-000094040000}"/>
    <cellStyle name="Comma 2 2 2 4 2 2 2" xfId="1161" xr:uid="{00000000-0005-0000-0000-000095040000}"/>
    <cellStyle name="Comma 2 2 2 4 2 3" xfId="1162" xr:uid="{00000000-0005-0000-0000-000096040000}"/>
    <cellStyle name="Comma 2 2 2 4 2 3 2" xfId="1163" xr:uid="{00000000-0005-0000-0000-000097040000}"/>
    <cellStyle name="Comma 2 2 2 4 2 4" xfId="1164" xr:uid="{00000000-0005-0000-0000-000098040000}"/>
    <cellStyle name="Comma 2 2 2 4 3" xfId="1165" xr:uid="{00000000-0005-0000-0000-000099040000}"/>
    <cellStyle name="Comma 2 2 2 4 3 2" xfId="1166" xr:uid="{00000000-0005-0000-0000-00009A040000}"/>
    <cellStyle name="Comma 2 2 2 4 4" xfId="1167" xr:uid="{00000000-0005-0000-0000-00009B040000}"/>
    <cellStyle name="Comma 2 2 2 4 4 2" xfId="1168" xr:uid="{00000000-0005-0000-0000-00009C040000}"/>
    <cellStyle name="Comma 2 2 2 4 5" xfId="1169" xr:uid="{00000000-0005-0000-0000-00009D040000}"/>
    <cellStyle name="Comma 2 2 2 5" xfId="1170" xr:uid="{00000000-0005-0000-0000-00009E040000}"/>
    <cellStyle name="Comma 2 2 2 5 2" xfId="1171" xr:uid="{00000000-0005-0000-0000-00009F040000}"/>
    <cellStyle name="Comma 2 2 2 5 2 2" xfId="1172" xr:uid="{00000000-0005-0000-0000-0000A0040000}"/>
    <cellStyle name="Comma 2 2 2 5 2 2 2" xfId="1173" xr:uid="{00000000-0005-0000-0000-0000A1040000}"/>
    <cellStyle name="Comma 2 2 2 5 2 3" xfId="1174" xr:uid="{00000000-0005-0000-0000-0000A2040000}"/>
    <cellStyle name="Comma 2 2 2 5 2 3 2" xfId="1175" xr:uid="{00000000-0005-0000-0000-0000A3040000}"/>
    <cellStyle name="Comma 2 2 2 5 2 4" xfId="1176" xr:uid="{00000000-0005-0000-0000-0000A4040000}"/>
    <cellStyle name="Comma 2 2 2 5 3" xfId="1177" xr:uid="{00000000-0005-0000-0000-0000A5040000}"/>
    <cellStyle name="Comma 2 2 2 5 3 2" xfId="1178" xr:uid="{00000000-0005-0000-0000-0000A6040000}"/>
    <cellStyle name="Comma 2 2 2 5 4" xfId="1179" xr:uid="{00000000-0005-0000-0000-0000A7040000}"/>
    <cellStyle name="Comma 2 2 2 5 4 2" xfId="1180" xr:uid="{00000000-0005-0000-0000-0000A8040000}"/>
    <cellStyle name="Comma 2 2 2 5 5" xfId="1181" xr:uid="{00000000-0005-0000-0000-0000A9040000}"/>
    <cellStyle name="Comma 2 2 2 6" xfId="1182" xr:uid="{00000000-0005-0000-0000-0000AA040000}"/>
    <cellStyle name="Comma 2 2 2 6 2" xfId="1183" xr:uid="{00000000-0005-0000-0000-0000AB040000}"/>
    <cellStyle name="Comma 2 2 2 6 2 2" xfId="1184" xr:uid="{00000000-0005-0000-0000-0000AC040000}"/>
    <cellStyle name="Comma 2 2 2 6 3" xfId="1185" xr:uid="{00000000-0005-0000-0000-0000AD040000}"/>
    <cellStyle name="Comma 2 2 2 6 3 2" xfId="1186" xr:uid="{00000000-0005-0000-0000-0000AE040000}"/>
    <cellStyle name="Comma 2 2 2 6 4" xfId="1187" xr:uid="{00000000-0005-0000-0000-0000AF040000}"/>
    <cellStyle name="Comma 2 2 2 7" xfId="1188" xr:uid="{00000000-0005-0000-0000-0000B0040000}"/>
    <cellStyle name="Comma 2 2 2 7 2" xfId="1189" xr:uid="{00000000-0005-0000-0000-0000B1040000}"/>
    <cellStyle name="Comma 2 2 2 8" xfId="1190" xr:uid="{00000000-0005-0000-0000-0000B2040000}"/>
    <cellStyle name="Comma 2 2 2 8 2" xfId="1191" xr:uid="{00000000-0005-0000-0000-0000B3040000}"/>
    <cellStyle name="Comma 2 2 2 9" xfId="1192" xr:uid="{00000000-0005-0000-0000-0000B4040000}"/>
    <cellStyle name="Comma 2 2 3" xfId="1193" xr:uid="{00000000-0005-0000-0000-0000B5040000}"/>
    <cellStyle name="Comma 2 2 3 2" xfId="1194" xr:uid="{00000000-0005-0000-0000-0000B6040000}"/>
    <cellStyle name="Comma 2 2 3 2 2" xfId="1195" xr:uid="{00000000-0005-0000-0000-0000B7040000}"/>
    <cellStyle name="Comma 2 2 3 2 2 2" xfId="1196" xr:uid="{00000000-0005-0000-0000-0000B8040000}"/>
    <cellStyle name="Comma 2 2 3 2 3" xfId="1197" xr:uid="{00000000-0005-0000-0000-0000B9040000}"/>
    <cellStyle name="Comma 2 2 3 2 3 2" xfId="1198" xr:uid="{00000000-0005-0000-0000-0000BA040000}"/>
    <cellStyle name="Comma 2 2 3 2 4" xfId="1199" xr:uid="{00000000-0005-0000-0000-0000BB040000}"/>
    <cellStyle name="Comma 2 2 3 3" xfId="1200" xr:uid="{00000000-0005-0000-0000-0000BC040000}"/>
    <cellStyle name="Comma 2 2 3 3 2" xfId="1201" xr:uid="{00000000-0005-0000-0000-0000BD040000}"/>
    <cellStyle name="Comma 2 2 3 4" xfId="1202" xr:uid="{00000000-0005-0000-0000-0000BE040000}"/>
    <cellStyle name="Comma 2 2 3 4 2" xfId="1203" xr:uid="{00000000-0005-0000-0000-0000BF040000}"/>
    <cellStyle name="Comma 2 2 3 5" xfId="1204" xr:uid="{00000000-0005-0000-0000-0000C0040000}"/>
    <cellStyle name="Comma 2 2 4" xfId="1205" xr:uid="{00000000-0005-0000-0000-0000C1040000}"/>
    <cellStyle name="Comma 2 2 4 2" xfId="1206" xr:uid="{00000000-0005-0000-0000-0000C2040000}"/>
    <cellStyle name="Comma 2 2 4 2 2" xfId="1207" xr:uid="{00000000-0005-0000-0000-0000C3040000}"/>
    <cellStyle name="Comma 2 2 4 2 2 2" xfId="1208" xr:uid="{00000000-0005-0000-0000-0000C4040000}"/>
    <cellStyle name="Comma 2 2 4 2 3" xfId="1209" xr:uid="{00000000-0005-0000-0000-0000C5040000}"/>
    <cellStyle name="Comma 2 2 4 2 3 2" xfId="1210" xr:uid="{00000000-0005-0000-0000-0000C6040000}"/>
    <cellStyle name="Comma 2 2 4 2 4" xfId="1211" xr:uid="{00000000-0005-0000-0000-0000C7040000}"/>
    <cellStyle name="Comma 2 2 4 3" xfId="1212" xr:uid="{00000000-0005-0000-0000-0000C8040000}"/>
    <cellStyle name="Comma 2 2 4 3 2" xfId="1213" xr:uid="{00000000-0005-0000-0000-0000C9040000}"/>
    <cellStyle name="Comma 2 2 4 4" xfId="1214" xr:uid="{00000000-0005-0000-0000-0000CA040000}"/>
    <cellStyle name="Comma 2 2 4 4 2" xfId="1215" xr:uid="{00000000-0005-0000-0000-0000CB040000}"/>
    <cellStyle name="Comma 2 2 4 5" xfId="1216" xr:uid="{00000000-0005-0000-0000-0000CC040000}"/>
    <cellStyle name="Comma 2 2 5" xfId="1217" xr:uid="{00000000-0005-0000-0000-0000CD040000}"/>
    <cellStyle name="Comma 2 2 5 2" xfId="1218" xr:uid="{00000000-0005-0000-0000-0000CE040000}"/>
    <cellStyle name="Comma 2 2 5 2 2" xfId="1219" xr:uid="{00000000-0005-0000-0000-0000CF040000}"/>
    <cellStyle name="Comma 2 2 5 2 2 2" xfId="1220" xr:uid="{00000000-0005-0000-0000-0000D0040000}"/>
    <cellStyle name="Comma 2 2 5 2 3" xfId="1221" xr:uid="{00000000-0005-0000-0000-0000D1040000}"/>
    <cellStyle name="Comma 2 2 5 2 3 2" xfId="1222" xr:uid="{00000000-0005-0000-0000-0000D2040000}"/>
    <cellStyle name="Comma 2 2 5 2 4" xfId="1223" xr:uid="{00000000-0005-0000-0000-0000D3040000}"/>
    <cellStyle name="Comma 2 2 5 3" xfId="1224" xr:uid="{00000000-0005-0000-0000-0000D4040000}"/>
    <cellStyle name="Comma 2 2 5 3 2" xfId="1225" xr:uid="{00000000-0005-0000-0000-0000D5040000}"/>
    <cellStyle name="Comma 2 2 5 4" xfId="1226" xr:uid="{00000000-0005-0000-0000-0000D6040000}"/>
    <cellStyle name="Comma 2 2 5 4 2" xfId="1227" xr:uid="{00000000-0005-0000-0000-0000D7040000}"/>
    <cellStyle name="Comma 2 2 5 5" xfId="1228" xr:uid="{00000000-0005-0000-0000-0000D8040000}"/>
    <cellStyle name="Comma 2 2 6" xfId="1229" xr:uid="{00000000-0005-0000-0000-0000D9040000}"/>
    <cellStyle name="Comma 2 2 6 2" xfId="1230" xr:uid="{00000000-0005-0000-0000-0000DA040000}"/>
    <cellStyle name="Comma 2 2 6 2 2" xfId="1231" xr:uid="{00000000-0005-0000-0000-0000DB040000}"/>
    <cellStyle name="Comma 2 2 6 2 2 2" xfId="1232" xr:uid="{00000000-0005-0000-0000-0000DC040000}"/>
    <cellStyle name="Comma 2 2 6 2 3" xfId="1233" xr:uid="{00000000-0005-0000-0000-0000DD040000}"/>
    <cellStyle name="Comma 2 2 6 2 3 2" xfId="1234" xr:uid="{00000000-0005-0000-0000-0000DE040000}"/>
    <cellStyle name="Comma 2 2 6 2 4" xfId="1235" xr:uid="{00000000-0005-0000-0000-0000DF040000}"/>
    <cellStyle name="Comma 2 2 6 3" xfId="1236" xr:uid="{00000000-0005-0000-0000-0000E0040000}"/>
    <cellStyle name="Comma 2 2 6 3 2" xfId="1237" xr:uid="{00000000-0005-0000-0000-0000E1040000}"/>
    <cellStyle name="Comma 2 2 6 4" xfId="1238" xr:uid="{00000000-0005-0000-0000-0000E2040000}"/>
    <cellStyle name="Comma 2 2 6 4 2" xfId="1239" xr:uid="{00000000-0005-0000-0000-0000E3040000}"/>
    <cellStyle name="Comma 2 2 6 5" xfId="1240" xr:uid="{00000000-0005-0000-0000-0000E4040000}"/>
    <cellStyle name="Comma 2 2 7" xfId="1241" xr:uid="{00000000-0005-0000-0000-0000E5040000}"/>
    <cellStyle name="Comma 2 2 7 2" xfId="1242" xr:uid="{00000000-0005-0000-0000-0000E6040000}"/>
    <cellStyle name="Comma 2 2 7 2 2" xfId="1243" xr:uid="{00000000-0005-0000-0000-0000E7040000}"/>
    <cellStyle name="Comma 2 2 7 3" xfId="1244" xr:uid="{00000000-0005-0000-0000-0000E8040000}"/>
    <cellStyle name="Comma 2 2 7 3 2" xfId="1245" xr:uid="{00000000-0005-0000-0000-0000E9040000}"/>
    <cellStyle name="Comma 2 2 7 4" xfId="1246" xr:uid="{00000000-0005-0000-0000-0000EA040000}"/>
    <cellStyle name="Comma 2 2 8" xfId="1247" xr:uid="{00000000-0005-0000-0000-0000EB040000}"/>
    <cellStyle name="Comma 2 2 8 2" xfId="1248" xr:uid="{00000000-0005-0000-0000-0000EC040000}"/>
    <cellStyle name="Comma 2 2 9" xfId="1249" xr:uid="{00000000-0005-0000-0000-0000ED040000}"/>
    <cellStyle name="Comma 2 2 9 2" xfId="1250" xr:uid="{00000000-0005-0000-0000-0000EE040000}"/>
    <cellStyle name="Comma 2 3" xfId="2347" xr:uid="{00000000-0005-0000-0000-0000EF040000}"/>
    <cellStyle name="Comma 2 4" xfId="2348" xr:uid="{00000000-0005-0000-0000-0000F0040000}"/>
    <cellStyle name="Comma 2 5" xfId="2349" xr:uid="{00000000-0005-0000-0000-0000F1040000}"/>
    <cellStyle name="Comma 20" xfId="2350" xr:uid="{00000000-0005-0000-0000-0000F2040000}"/>
    <cellStyle name="Comma 21" xfId="2351" xr:uid="{00000000-0005-0000-0000-0000F3040000}"/>
    <cellStyle name="Comma 22" xfId="2352" xr:uid="{00000000-0005-0000-0000-0000F4040000}"/>
    <cellStyle name="Comma 23" xfId="2353" xr:uid="{00000000-0005-0000-0000-0000F5040000}"/>
    <cellStyle name="Comma 24" xfId="2354" xr:uid="{00000000-0005-0000-0000-0000F6040000}"/>
    <cellStyle name="Comma 25" xfId="2355" xr:uid="{00000000-0005-0000-0000-0000F7040000}"/>
    <cellStyle name="Comma 26" xfId="2356" xr:uid="{00000000-0005-0000-0000-0000F8040000}"/>
    <cellStyle name="Comma 27" xfId="2705" xr:uid="{00000000-0005-0000-0000-0000F9040000}"/>
    <cellStyle name="Comma 3" xfId="31" xr:uid="{00000000-0005-0000-0000-0000FA040000}"/>
    <cellStyle name="Comma 3 2" xfId="90" xr:uid="{00000000-0005-0000-0000-0000FB040000}"/>
    <cellStyle name="Comma 3 2 2" xfId="2357" xr:uid="{00000000-0005-0000-0000-0000FC040000}"/>
    <cellStyle name="Comma 3 3" xfId="2358" xr:uid="{00000000-0005-0000-0000-0000FD040000}"/>
    <cellStyle name="Comma 4" xfId="78" xr:uid="{00000000-0005-0000-0000-0000FE040000}"/>
    <cellStyle name="Comma 4 10" xfId="1251" xr:uid="{00000000-0005-0000-0000-0000FF040000}"/>
    <cellStyle name="Comma 4 2" xfId="1252" xr:uid="{00000000-0005-0000-0000-000000050000}"/>
    <cellStyle name="Comma 4 2 2" xfId="1253" xr:uid="{00000000-0005-0000-0000-000001050000}"/>
    <cellStyle name="Comma 4 2 2 2" xfId="1254" xr:uid="{00000000-0005-0000-0000-000002050000}"/>
    <cellStyle name="Comma 4 2 2 2 2" xfId="1255" xr:uid="{00000000-0005-0000-0000-000003050000}"/>
    <cellStyle name="Comma 4 2 2 2 2 2" xfId="1256" xr:uid="{00000000-0005-0000-0000-000004050000}"/>
    <cellStyle name="Comma 4 2 2 2 3" xfId="1257" xr:uid="{00000000-0005-0000-0000-000005050000}"/>
    <cellStyle name="Comma 4 2 2 2 3 2" xfId="1258" xr:uid="{00000000-0005-0000-0000-000006050000}"/>
    <cellStyle name="Comma 4 2 2 2 4" xfId="1259" xr:uid="{00000000-0005-0000-0000-000007050000}"/>
    <cellStyle name="Comma 4 2 2 3" xfId="1260" xr:uid="{00000000-0005-0000-0000-000008050000}"/>
    <cellStyle name="Comma 4 2 2 3 2" xfId="1261" xr:uid="{00000000-0005-0000-0000-000009050000}"/>
    <cellStyle name="Comma 4 2 2 4" xfId="1262" xr:uid="{00000000-0005-0000-0000-00000A050000}"/>
    <cellStyle name="Comma 4 2 2 4 2" xfId="1263" xr:uid="{00000000-0005-0000-0000-00000B050000}"/>
    <cellStyle name="Comma 4 2 2 5" xfId="1264" xr:uid="{00000000-0005-0000-0000-00000C050000}"/>
    <cellStyle name="Comma 4 2 3" xfId="1265" xr:uid="{00000000-0005-0000-0000-00000D050000}"/>
    <cellStyle name="Comma 4 2 3 2" xfId="1266" xr:uid="{00000000-0005-0000-0000-00000E050000}"/>
    <cellStyle name="Comma 4 2 3 2 2" xfId="1267" xr:uid="{00000000-0005-0000-0000-00000F050000}"/>
    <cellStyle name="Comma 4 2 3 2 2 2" xfId="1268" xr:uid="{00000000-0005-0000-0000-000010050000}"/>
    <cellStyle name="Comma 4 2 3 2 3" xfId="1269" xr:uid="{00000000-0005-0000-0000-000011050000}"/>
    <cellStyle name="Comma 4 2 3 2 3 2" xfId="1270" xr:uid="{00000000-0005-0000-0000-000012050000}"/>
    <cellStyle name="Comma 4 2 3 2 4" xfId="1271" xr:uid="{00000000-0005-0000-0000-000013050000}"/>
    <cellStyle name="Comma 4 2 3 3" xfId="1272" xr:uid="{00000000-0005-0000-0000-000014050000}"/>
    <cellStyle name="Comma 4 2 3 3 2" xfId="1273" xr:uid="{00000000-0005-0000-0000-000015050000}"/>
    <cellStyle name="Comma 4 2 3 4" xfId="1274" xr:uid="{00000000-0005-0000-0000-000016050000}"/>
    <cellStyle name="Comma 4 2 3 4 2" xfId="1275" xr:uid="{00000000-0005-0000-0000-000017050000}"/>
    <cellStyle name="Comma 4 2 3 5" xfId="1276" xr:uid="{00000000-0005-0000-0000-000018050000}"/>
    <cellStyle name="Comma 4 2 4" xfId="1277" xr:uid="{00000000-0005-0000-0000-000019050000}"/>
    <cellStyle name="Comma 4 2 4 2" xfId="1278" xr:uid="{00000000-0005-0000-0000-00001A050000}"/>
    <cellStyle name="Comma 4 2 4 2 2" xfId="1279" xr:uid="{00000000-0005-0000-0000-00001B050000}"/>
    <cellStyle name="Comma 4 2 4 2 2 2" xfId="1280" xr:uid="{00000000-0005-0000-0000-00001C050000}"/>
    <cellStyle name="Comma 4 2 4 2 3" xfId="1281" xr:uid="{00000000-0005-0000-0000-00001D050000}"/>
    <cellStyle name="Comma 4 2 4 2 3 2" xfId="1282" xr:uid="{00000000-0005-0000-0000-00001E050000}"/>
    <cellStyle name="Comma 4 2 4 2 4" xfId="1283" xr:uid="{00000000-0005-0000-0000-00001F050000}"/>
    <cellStyle name="Comma 4 2 4 3" xfId="1284" xr:uid="{00000000-0005-0000-0000-000020050000}"/>
    <cellStyle name="Comma 4 2 4 3 2" xfId="1285" xr:uid="{00000000-0005-0000-0000-000021050000}"/>
    <cellStyle name="Comma 4 2 4 4" xfId="1286" xr:uid="{00000000-0005-0000-0000-000022050000}"/>
    <cellStyle name="Comma 4 2 4 4 2" xfId="1287" xr:uid="{00000000-0005-0000-0000-000023050000}"/>
    <cellStyle name="Comma 4 2 4 5" xfId="1288" xr:uid="{00000000-0005-0000-0000-000024050000}"/>
    <cellStyle name="Comma 4 2 5" xfId="1289" xr:uid="{00000000-0005-0000-0000-000025050000}"/>
    <cellStyle name="Comma 4 2 5 2" xfId="1290" xr:uid="{00000000-0005-0000-0000-000026050000}"/>
    <cellStyle name="Comma 4 2 5 2 2" xfId="1291" xr:uid="{00000000-0005-0000-0000-000027050000}"/>
    <cellStyle name="Comma 4 2 5 2 2 2" xfId="1292" xr:uid="{00000000-0005-0000-0000-000028050000}"/>
    <cellStyle name="Comma 4 2 5 2 3" xfId="1293" xr:uid="{00000000-0005-0000-0000-000029050000}"/>
    <cellStyle name="Comma 4 2 5 2 3 2" xfId="1294" xr:uid="{00000000-0005-0000-0000-00002A050000}"/>
    <cellStyle name="Comma 4 2 5 2 4" xfId="1295" xr:uid="{00000000-0005-0000-0000-00002B050000}"/>
    <cellStyle name="Comma 4 2 5 3" xfId="1296" xr:uid="{00000000-0005-0000-0000-00002C050000}"/>
    <cellStyle name="Comma 4 2 5 3 2" xfId="1297" xr:uid="{00000000-0005-0000-0000-00002D050000}"/>
    <cellStyle name="Comma 4 2 5 4" xfId="1298" xr:uid="{00000000-0005-0000-0000-00002E050000}"/>
    <cellStyle name="Comma 4 2 5 4 2" xfId="1299" xr:uid="{00000000-0005-0000-0000-00002F050000}"/>
    <cellStyle name="Comma 4 2 5 5" xfId="1300" xr:uid="{00000000-0005-0000-0000-000030050000}"/>
    <cellStyle name="Comma 4 2 6" xfId="1301" xr:uid="{00000000-0005-0000-0000-000031050000}"/>
    <cellStyle name="Comma 4 2 6 2" xfId="1302" xr:uid="{00000000-0005-0000-0000-000032050000}"/>
    <cellStyle name="Comma 4 2 6 2 2" xfId="1303" xr:uid="{00000000-0005-0000-0000-000033050000}"/>
    <cellStyle name="Comma 4 2 6 3" xfId="1304" xr:uid="{00000000-0005-0000-0000-000034050000}"/>
    <cellStyle name="Comma 4 2 6 3 2" xfId="1305" xr:uid="{00000000-0005-0000-0000-000035050000}"/>
    <cellStyle name="Comma 4 2 6 4" xfId="1306" xr:uid="{00000000-0005-0000-0000-000036050000}"/>
    <cellStyle name="Comma 4 2 7" xfId="1307" xr:uid="{00000000-0005-0000-0000-000037050000}"/>
    <cellStyle name="Comma 4 2 7 2" xfId="1308" xr:uid="{00000000-0005-0000-0000-000038050000}"/>
    <cellStyle name="Comma 4 2 8" xfId="1309" xr:uid="{00000000-0005-0000-0000-000039050000}"/>
    <cellStyle name="Comma 4 2 8 2" xfId="1310" xr:uid="{00000000-0005-0000-0000-00003A050000}"/>
    <cellStyle name="Comma 4 2 9" xfId="1311" xr:uid="{00000000-0005-0000-0000-00003B050000}"/>
    <cellStyle name="Comma 4 3" xfId="1312" xr:uid="{00000000-0005-0000-0000-00003C050000}"/>
    <cellStyle name="Comma 4 3 2" xfId="1313" xr:uid="{00000000-0005-0000-0000-00003D050000}"/>
    <cellStyle name="Comma 4 3 2 2" xfId="1314" xr:uid="{00000000-0005-0000-0000-00003E050000}"/>
    <cellStyle name="Comma 4 3 2 2 2" xfId="1315" xr:uid="{00000000-0005-0000-0000-00003F050000}"/>
    <cellStyle name="Comma 4 3 2 3" xfId="1316" xr:uid="{00000000-0005-0000-0000-000040050000}"/>
    <cellStyle name="Comma 4 3 2 3 2" xfId="1317" xr:uid="{00000000-0005-0000-0000-000041050000}"/>
    <cellStyle name="Comma 4 3 2 4" xfId="1318" xr:uid="{00000000-0005-0000-0000-000042050000}"/>
    <cellStyle name="Comma 4 3 3" xfId="1319" xr:uid="{00000000-0005-0000-0000-000043050000}"/>
    <cellStyle name="Comma 4 3 3 2" xfId="1320" xr:uid="{00000000-0005-0000-0000-000044050000}"/>
    <cellStyle name="Comma 4 3 4" xfId="1321" xr:uid="{00000000-0005-0000-0000-000045050000}"/>
    <cellStyle name="Comma 4 3 4 2" xfId="1322" xr:uid="{00000000-0005-0000-0000-000046050000}"/>
    <cellStyle name="Comma 4 3 5" xfId="1323" xr:uid="{00000000-0005-0000-0000-000047050000}"/>
    <cellStyle name="Comma 4 4" xfId="1324" xr:uid="{00000000-0005-0000-0000-000048050000}"/>
    <cellStyle name="Comma 4 4 2" xfId="1325" xr:uid="{00000000-0005-0000-0000-000049050000}"/>
    <cellStyle name="Comma 4 4 2 2" xfId="1326" xr:uid="{00000000-0005-0000-0000-00004A050000}"/>
    <cellStyle name="Comma 4 4 2 2 2" xfId="1327" xr:uid="{00000000-0005-0000-0000-00004B050000}"/>
    <cellStyle name="Comma 4 4 2 3" xfId="1328" xr:uid="{00000000-0005-0000-0000-00004C050000}"/>
    <cellStyle name="Comma 4 4 2 3 2" xfId="1329" xr:uid="{00000000-0005-0000-0000-00004D050000}"/>
    <cellStyle name="Comma 4 4 2 4" xfId="1330" xr:uid="{00000000-0005-0000-0000-00004E050000}"/>
    <cellStyle name="Comma 4 4 3" xfId="1331" xr:uid="{00000000-0005-0000-0000-00004F050000}"/>
    <cellStyle name="Comma 4 4 3 2" xfId="1332" xr:uid="{00000000-0005-0000-0000-000050050000}"/>
    <cellStyle name="Comma 4 4 4" xfId="1333" xr:uid="{00000000-0005-0000-0000-000051050000}"/>
    <cellStyle name="Comma 4 4 4 2" xfId="1334" xr:uid="{00000000-0005-0000-0000-000052050000}"/>
    <cellStyle name="Comma 4 4 5" xfId="1335" xr:uid="{00000000-0005-0000-0000-000053050000}"/>
    <cellStyle name="Comma 4 5" xfId="1336" xr:uid="{00000000-0005-0000-0000-000054050000}"/>
    <cellStyle name="Comma 4 5 2" xfId="1337" xr:uid="{00000000-0005-0000-0000-000055050000}"/>
    <cellStyle name="Comma 4 5 2 2" xfId="1338" xr:uid="{00000000-0005-0000-0000-000056050000}"/>
    <cellStyle name="Comma 4 5 2 2 2" xfId="1339" xr:uid="{00000000-0005-0000-0000-000057050000}"/>
    <cellStyle name="Comma 4 5 2 3" xfId="1340" xr:uid="{00000000-0005-0000-0000-000058050000}"/>
    <cellStyle name="Comma 4 5 2 3 2" xfId="1341" xr:uid="{00000000-0005-0000-0000-000059050000}"/>
    <cellStyle name="Comma 4 5 2 4" xfId="1342" xr:uid="{00000000-0005-0000-0000-00005A050000}"/>
    <cellStyle name="Comma 4 5 3" xfId="1343" xr:uid="{00000000-0005-0000-0000-00005B050000}"/>
    <cellStyle name="Comma 4 5 3 2" xfId="1344" xr:uid="{00000000-0005-0000-0000-00005C050000}"/>
    <cellStyle name="Comma 4 5 4" xfId="1345" xr:uid="{00000000-0005-0000-0000-00005D050000}"/>
    <cellStyle name="Comma 4 5 4 2" xfId="1346" xr:uid="{00000000-0005-0000-0000-00005E050000}"/>
    <cellStyle name="Comma 4 5 5" xfId="1347" xr:uid="{00000000-0005-0000-0000-00005F050000}"/>
    <cellStyle name="Comma 4 6" xfId="1348" xr:uid="{00000000-0005-0000-0000-000060050000}"/>
    <cellStyle name="Comma 4 6 2" xfId="1349" xr:uid="{00000000-0005-0000-0000-000061050000}"/>
    <cellStyle name="Comma 4 6 2 2" xfId="1350" xr:uid="{00000000-0005-0000-0000-000062050000}"/>
    <cellStyle name="Comma 4 6 2 2 2" xfId="1351" xr:uid="{00000000-0005-0000-0000-000063050000}"/>
    <cellStyle name="Comma 4 6 2 3" xfId="1352" xr:uid="{00000000-0005-0000-0000-000064050000}"/>
    <cellStyle name="Comma 4 6 2 3 2" xfId="1353" xr:uid="{00000000-0005-0000-0000-000065050000}"/>
    <cellStyle name="Comma 4 6 2 4" xfId="1354" xr:uid="{00000000-0005-0000-0000-000066050000}"/>
    <cellStyle name="Comma 4 6 3" xfId="1355" xr:uid="{00000000-0005-0000-0000-000067050000}"/>
    <cellStyle name="Comma 4 6 3 2" xfId="1356" xr:uid="{00000000-0005-0000-0000-000068050000}"/>
    <cellStyle name="Comma 4 6 4" xfId="1357" xr:uid="{00000000-0005-0000-0000-000069050000}"/>
    <cellStyle name="Comma 4 6 4 2" xfId="1358" xr:uid="{00000000-0005-0000-0000-00006A050000}"/>
    <cellStyle name="Comma 4 6 5" xfId="1359" xr:uid="{00000000-0005-0000-0000-00006B050000}"/>
    <cellStyle name="Comma 4 7" xfId="1360" xr:uid="{00000000-0005-0000-0000-00006C050000}"/>
    <cellStyle name="Comma 4 7 2" xfId="1361" xr:uid="{00000000-0005-0000-0000-00006D050000}"/>
    <cellStyle name="Comma 4 7 2 2" xfId="1362" xr:uid="{00000000-0005-0000-0000-00006E050000}"/>
    <cellStyle name="Comma 4 7 3" xfId="1363" xr:uid="{00000000-0005-0000-0000-00006F050000}"/>
    <cellStyle name="Comma 4 7 3 2" xfId="1364" xr:uid="{00000000-0005-0000-0000-000070050000}"/>
    <cellStyle name="Comma 4 7 4" xfId="1365" xr:uid="{00000000-0005-0000-0000-000071050000}"/>
    <cellStyle name="Comma 4 8" xfId="1366" xr:uid="{00000000-0005-0000-0000-000072050000}"/>
    <cellStyle name="Comma 4 8 2" xfId="1367" xr:uid="{00000000-0005-0000-0000-000073050000}"/>
    <cellStyle name="Comma 4 9" xfId="1368" xr:uid="{00000000-0005-0000-0000-000074050000}"/>
    <cellStyle name="Comma 4 9 2" xfId="1369" xr:uid="{00000000-0005-0000-0000-000075050000}"/>
    <cellStyle name="Comma 5" xfId="82" xr:uid="{00000000-0005-0000-0000-000076050000}"/>
    <cellStyle name="Comma 5 2" xfId="2359" xr:uid="{00000000-0005-0000-0000-000077050000}"/>
    <cellStyle name="Comma 5 2 2" xfId="2360" xr:uid="{00000000-0005-0000-0000-000078050000}"/>
    <cellStyle name="Comma 5 3" xfId="2361" xr:uid="{00000000-0005-0000-0000-000079050000}"/>
    <cellStyle name="Comma 6" xfId="108" xr:uid="{00000000-0005-0000-0000-00007A050000}"/>
    <cellStyle name="Comma 6 2" xfId="1370" xr:uid="{00000000-0005-0000-0000-00007B050000}"/>
    <cellStyle name="Comma 6 2 2" xfId="1371" xr:uid="{00000000-0005-0000-0000-00007C050000}"/>
    <cellStyle name="Comma 6 2 2 2" xfId="1372" xr:uid="{00000000-0005-0000-0000-00007D050000}"/>
    <cellStyle name="Comma 6 2 3" xfId="1373" xr:uid="{00000000-0005-0000-0000-00007E050000}"/>
    <cellStyle name="Comma 6 2 3 2" xfId="1374" xr:uid="{00000000-0005-0000-0000-00007F050000}"/>
    <cellStyle name="Comma 6 2 4" xfId="1375" xr:uid="{00000000-0005-0000-0000-000080050000}"/>
    <cellStyle name="Comma 6 3" xfId="1376" xr:uid="{00000000-0005-0000-0000-000081050000}"/>
    <cellStyle name="Comma 6 3 2" xfId="1377" xr:uid="{00000000-0005-0000-0000-000082050000}"/>
    <cellStyle name="Comma 6 4" xfId="1378" xr:uid="{00000000-0005-0000-0000-000083050000}"/>
    <cellStyle name="Comma 6 4 2" xfId="1379" xr:uid="{00000000-0005-0000-0000-000084050000}"/>
    <cellStyle name="Comma 6 5" xfId="1380" xr:uid="{00000000-0005-0000-0000-000085050000}"/>
    <cellStyle name="Comma 7" xfId="1381" xr:uid="{00000000-0005-0000-0000-000086050000}"/>
    <cellStyle name="Comma 7 2" xfId="1382" xr:uid="{00000000-0005-0000-0000-000087050000}"/>
    <cellStyle name="Comma 7 2 2" xfId="1383" xr:uid="{00000000-0005-0000-0000-000088050000}"/>
    <cellStyle name="Comma 7 2 2 2" xfId="1384" xr:uid="{00000000-0005-0000-0000-000089050000}"/>
    <cellStyle name="Comma 7 2 3" xfId="1385" xr:uid="{00000000-0005-0000-0000-00008A050000}"/>
    <cellStyle name="Comma 7 2 3 2" xfId="1386" xr:uid="{00000000-0005-0000-0000-00008B050000}"/>
    <cellStyle name="Comma 7 2 4" xfId="1387" xr:uid="{00000000-0005-0000-0000-00008C050000}"/>
    <cellStyle name="Comma 7 3" xfId="1388" xr:uid="{00000000-0005-0000-0000-00008D050000}"/>
    <cellStyle name="Comma 7 3 2" xfId="1389" xr:uid="{00000000-0005-0000-0000-00008E050000}"/>
    <cellStyle name="Comma 7 4" xfId="1390" xr:uid="{00000000-0005-0000-0000-00008F050000}"/>
    <cellStyle name="Comma 7 4 2" xfId="1391" xr:uid="{00000000-0005-0000-0000-000090050000}"/>
    <cellStyle name="Comma 7 5" xfId="1392" xr:uid="{00000000-0005-0000-0000-000091050000}"/>
    <cellStyle name="Comma 8" xfId="1393" xr:uid="{00000000-0005-0000-0000-000092050000}"/>
    <cellStyle name="Comma 8 2" xfId="2362" xr:uid="{00000000-0005-0000-0000-000093050000}"/>
    <cellStyle name="Comma 9" xfId="1394" xr:uid="{00000000-0005-0000-0000-000094050000}"/>
    <cellStyle name="Comma 9 2" xfId="1395" xr:uid="{00000000-0005-0000-0000-000095050000}"/>
    <cellStyle name="Currency 2" xfId="84" xr:uid="{00000000-0005-0000-0000-000096050000}"/>
    <cellStyle name="Currency 2 2" xfId="91" xr:uid="{00000000-0005-0000-0000-000097050000}"/>
    <cellStyle name="Currency 3" xfId="87" xr:uid="{00000000-0005-0000-0000-000098050000}"/>
    <cellStyle name="Currency 4" xfId="107" xr:uid="{00000000-0005-0000-0000-000099050000}"/>
    <cellStyle name="Currency 5" xfId="109" xr:uid="{00000000-0005-0000-0000-00009A050000}"/>
    <cellStyle name="Currency-Denomination" xfId="2363" xr:uid="{00000000-0005-0000-0000-00009B050000}"/>
    <cellStyle name="DATA Amount" xfId="2364" xr:uid="{00000000-0005-0000-0000-00009C050000}"/>
    <cellStyle name="DATA Amount [1]" xfId="2365" xr:uid="{00000000-0005-0000-0000-00009D050000}"/>
    <cellStyle name="DATA Amount [2]" xfId="2366" xr:uid="{00000000-0005-0000-0000-00009E050000}"/>
    <cellStyle name="DATA Currency" xfId="2367" xr:uid="{00000000-0005-0000-0000-00009F050000}"/>
    <cellStyle name="DATA Currency [1]" xfId="2368" xr:uid="{00000000-0005-0000-0000-0000A0050000}"/>
    <cellStyle name="DATA Currency [2]" xfId="2369" xr:uid="{00000000-0005-0000-0000-0000A1050000}"/>
    <cellStyle name="DATA Date Long" xfId="2370" xr:uid="{00000000-0005-0000-0000-0000A2050000}"/>
    <cellStyle name="DATA Date Short" xfId="2371" xr:uid="{00000000-0005-0000-0000-0000A3050000}"/>
    <cellStyle name="DATA List" xfId="2372" xr:uid="{00000000-0005-0000-0000-0000A4050000}"/>
    <cellStyle name="DATA Percent" xfId="2373" xr:uid="{00000000-0005-0000-0000-0000A5050000}"/>
    <cellStyle name="DATA Percent [1]" xfId="2374" xr:uid="{00000000-0005-0000-0000-0000A6050000}"/>
    <cellStyle name="DATA Percent [2]" xfId="2375" xr:uid="{00000000-0005-0000-0000-0000A7050000}"/>
    <cellStyle name="DATA Text" xfId="2376" xr:uid="{00000000-0005-0000-0000-0000A8050000}"/>
    <cellStyle name="Decimal_0dp" xfId="2377" xr:uid="{00000000-0005-0000-0000-0000A9050000}"/>
    <cellStyle name="Euro" xfId="2378" xr:uid="{00000000-0005-0000-0000-0000AA050000}"/>
    <cellStyle name="Euro 2" xfId="2379" xr:uid="{00000000-0005-0000-0000-0000AB050000}"/>
    <cellStyle name="Euro 2 2" xfId="2380" xr:uid="{00000000-0005-0000-0000-0000AC050000}"/>
    <cellStyle name="Euro 3" xfId="2381" xr:uid="{00000000-0005-0000-0000-0000AD050000}"/>
    <cellStyle name="Euro 3 2" xfId="2382" xr:uid="{00000000-0005-0000-0000-0000AE050000}"/>
    <cellStyle name="Explanatory Text 2" xfId="32" xr:uid="{00000000-0005-0000-0000-0000AF050000}"/>
    <cellStyle name="Explanatory Text 2 2" xfId="2383" xr:uid="{00000000-0005-0000-0000-0000B0050000}"/>
    <cellStyle name="Explanatory Text 3" xfId="2384" xr:uid="{00000000-0005-0000-0000-0000B1050000}"/>
    <cellStyle name="Forecast Cell Column Heading" xfId="2385" xr:uid="{00000000-0005-0000-0000-0000B2050000}"/>
    <cellStyle name="Good 2" xfId="33" xr:uid="{00000000-0005-0000-0000-0000B3050000}"/>
    <cellStyle name="Good 2 2" xfId="2386" xr:uid="{00000000-0005-0000-0000-0000B4050000}"/>
    <cellStyle name="Good 3" xfId="2387" xr:uid="{00000000-0005-0000-0000-0000B5050000}"/>
    <cellStyle name="Grey" xfId="2388" xr:uid="{00000000-0005-0000-0000-0000B6050000}"/>
    <cellStyle name="Grey 2" xfId="2389" xr:uid="{00000000-0005-0000-0000-0000B7050000}"/>
    <cellStyle name="Grey 2 2" xfId="2390" xr:uid="{00000000-0005-0000-0000-0000B8050000}"/>
    <cellStyle name="Grey 3" xfId="2391" xr:uid="{00000000-0005-0000-0000-0000B9050000}"/>
    <cellStyle name="Grey 3 2" xfId="2392" xr:uid="{00000000-0005-0000-0000-0000BA050000}"/>
    <cellStyle name="Heading 1 10" xfId="2393" xr:uid="{00000000-0005-0000-0000-0000BB050000}"/>
    <cellStyle name="Heading 1 2" xfId="34" xr:uid="{00000000-0005-0000-0000-0000BC050000}"/>
    <cellStyle name="Heading 1 2 2" xfId="2394" xr:uid="{00000000-0005-0000-0000-0000BD050000}"/>
    <cellStyle name="Heading 1 3" xfId="2395" xr:uid="{00000000-0005-0000-0000-0000BE050000}"/>
    <cellStyle name="HEADING 1 4" xfId="2396" xr:uid="{00000000-0005-0000-0000-0000BF050000}"/>
    <cellStyle name="HEADING 1 5" xfId="2397" xr:uid="{00000000-0005-0000-0000-0000C0050000}"/>
    <cellStyle name="HEADING 1 6" xfId="2398" xr:uid="{00000000-0005-0000-0000-0000C1050000}"/>
    <cellStyle name="HEADING 1 7" xfId="2399" xr:uid="{00000000-0005-0000-0000-0000C2050000}"/>
    <cellStyle name="HEADING 1 8" xfId="2400" xr:uid="{00000000-0005-0000-0000-0000C3050000}"/>
    <cellStyle name="HEADING 1 9" xfId="2401" xr:uid="{00000000-0005-0000-0000-0000C4050000}"/>
    <cellStyle name="Heading 2 10" xfId="2402" xr:uid="{00000000-0005-0000-0000-0000C5050000}"/>
    <cellStyle name="Heading 2 2" xfId="35" xr:uid="{00000000-0005-0000-0000-0000C6050000}"/>
    <cellStyle name="Heading 2 2 2" xfId="2403" xr:uid="{00000000-0005-0000-0000-0000C7050000}"/>
    <cellStyle name="Heading 2 3" xfId="2404" xr:uid="{00000000-0005-0000-0000-0000C8050000}"/>
    <cellStyle name="HEADING 2 4" xfId="2405" xr:uid="{00000000-0005-0000-0000-0000C9050000}"/>
    <cellStyle name="HEADING 2 5" xfId="2406" xr:uid="{00000000-0005-0000-0000-0000CA050000}"/>
    <cellStyle name="HEADING 2 6" xfId="2407" xr:uid="{00000000-0005-0000-0000-0000CB050000}"/>
    <cellStyle name="HEADING 2 7" xfId="2408" xr:uid="{00000000-0005-0000-0000-0000CC050000}"/>
    <cellStyle name="HEADING 2 8" xfId="2409" xr:uid="{00000000-0005-0000-0000-0000CD050000}"/>
    <cellStyle name="HEADING 2 9" xfId="2410" xr:uid="{00000000-0005-0000-0000-0000CE050000}"/>
    <cellStyle name="Heading 3 10" xfId="2411" xr:uid="{00000000-0005-0000-0000-0000CF050000}"/>
    <cellStyle name="Heading 3 2" xfId="36" xr:uid="{00000000-0005-0000-0000-0000D0050000}"/>
    <cellStyle name="Heading 3 2 2" xfId="2412" xr:uid="{00000000-0005-0000-0000-0000D1050000}"/>
    <cellStyle name="Heading 3 2 3" xfId="2413" xr:uid="{00000000-0005-0000-0000-0000D2050000}"/>
    <cellStyle name="Heading 3 2 3 2" xfId="2414" xr:uid="{00000000-0005-0000-0000-0000D3050000}"/>
    <cellStyle name="Heading 3 2 4" xfId="2415" xr:uid="{00000000-0005-0000-0000-0000D4050000}"/>
    <cellStyle name="Heading 3 3" xfId="2416" xr:uid="{00000000-0005-0000-0000-0000D5050000}"/>
    <cellStyle name="HEADING 3 4" xfId="2417" xr:uid="{00000000-0005-0000-0000-0000D6050000}"/>
    <cellStyle name="HEADING 3 5" xfId="2418" xr:uid="{00000000-0005-0000-0000-0000D7050000}"/>
    <cellStyle name="HEADING 3 6" xfId="2419" xr:uid="{00000000-0005-0000-0000-0000D8050000}"/>
    <cellStyle name="HEADING 3 7" xfId="2420" xr:uid="{00000000-0005-0000-0000-0000D9050000}"/>
    <cellStyle name="HEADING 3 8" xfId="2421" xr:uid="{00000000-0005-0000-0000-0000DA050000}"/>
    <cellStyle name="HEADING 3 9" xfId="2422" xr:uid="{00000000-0005-0000-0000-0000DB050000}"/>
    <cellStyle name="Heading 4 2" xfId="37" xr:uid="{00000000-0005-0000-0000-0000DC050000}"/>
    <cellStyle name="Heading 4 2 2" xfId="2423" xr:uid="{00000000-0005-0000-0000-0000DD050000}"/>
    <cellStyle name="Heading 4 3" xfId="2424" xr:uid="{00000000-0005-0000-0000-0000DE050000}"/>
    <cellStyle name="Hyperlink 2" xfId="2425" xr:uid="{00000000-0005-0000-0000-0000DF050000}"/>
    <cellStyle name="Input 2" xfId="38" xr:uid="{00000000-0005-0000-0000-0000E0050000}"/>
    <cellStyle name="Input 2 2" xfId="2426" xr:uid="{00000000-0005-0000-0000-0000E1050000}"/>
    <cellStyle name="Input 3" xfId="2427" xr:uid="{00000000-0005-0000-0000-0000E2050000}"/>
    <cellStyle name="LABEL Normal" xfId="2428" xr:uid="{00000000-0005-0000-0000-0000E3050000}"/>
    <cellStyle name="LABEL Normal 2" xfId="2429" xr:uid="{00000000-0005-0000-0000-0000E4050000}"/>
    <cellStyle name="LABEL Note" xfId="2430" xr:uid="{00000000-0005-0000-0000-0000E5050000}"/>
    <cellStyle name="LABEL Units" xfId="2431" xr:uid="{00000000-0005-0000-0000-0000E6050000}"/>
    <cellStyle name="Line rows" xfId="2432" xr:uid="{00000000-0005-0000-0000-0000E7050000}"/>
    <cellStyle name="Line rows 2" xfId="2433" xr:uid="{00000000-0005-0000-0000-0000E8050000}"/>
    <cellStyle name="Line rows 2 2" xfId="2434" xr:uid="{00000000-0005-0000-0000-0000E9050000}"/>
    <cellStyle name="Line rows 3" xfId="2435" xr:uid="{00000000-0005-0000-0000-0000EA050000}"/>
    <cellStyle name="Line rows 3 2" xfId="2436" xr:uid="{00000000-0005-0000-0000-0000EB050000}"/>
    <cellStyle name="Linked Cell 2" xfId="39" xr:uid="{00000000-0005-0000-0000-0000EC050000}"/>
    <cellStyle name="Linked Cell 2 2" xfId="2437" xr:uid="{00000000-0005-0000-0000-0000ED050000}"/>
    <cellStyle name="Linked Cell 3" xfId="2438" xr:uid="{00000000-0005-0000-0000-0000EE050000}"/>
    <cellStyle name="LTM Cell Column Heading" xfId="2439" xr:uid="{00000000-0005-0000-0000-0000EF050000}"/>
    <cellStyle name="Multiple Cell Column Heading" xfId="2440" xr:uid="{00000000-0005-0000-0000-0000F0050000}"/>
    <cellStyle name="Neutral 2" xfId="40" xr:uid="{00000000-0005-0000-0000-0000F1050000}"/>
    <cellStyle name="Neutral 2 2" xfId="2441" xr:uid="{00000000-0005-0000-0000-0000F2050000}"/>
    <cellStyle name="Neutral 3" xfId="2442" xr:uid="{00000000-0005-0000-0000-0000F3050000}"/>
    <cellStyle name="Normal" xfId="0" builtinId="0"/>
    <cellStyle name="Normal 10" xfId="41" xr:uid="{00000000-0005-0000-0000-0000F5050000}"/>
    <cellStyle name="Normal 10 2" xfId="1396" xr:uid="{00000000-0005-0000-0000-0000F6050000}"/>
    <cellStyle name="Normal 10 2 2" xfId="1397" xr:uid="{00000000-0005-0000-0000-0000F7050000}"/>
    <cellStyle name="Normal 10 2 2 2" xfId="1398" xr:uid="{00000000-0005-0000-0000-0000F8050000}"/>
    <cellStyle name="Normal 10 2 3" xfId="1399" xr:uid="{00000000-0005-0000-0000-0000F9050000}"/>
    <cellStyle name="Normal 10 2 3 2" xfId="1400" xr:uid="{00000000-0005-0000-0000-0000FA050000}"/>
    <cellStyle name="Normal 10 2 4" xfId="1401" xr:uid="{00000000-0005-0000-0000-0000FB050000}"/>
    <cellStyle name="Normal 10 3" xfId="1402" xr:uid="{00000000-0005-0000-0000-0000FC050000}"/>
    <cellStyle name="Normal 10 3 2" xfId="1403" xr:uid="{00000000-0005-0000-0000-0000FD050000}"/>
    <cellStyle name="Normal 10 4" xfId="1404" xr:uid="{00000000-0005-0000-0000-0000FE050000}"/>
    <cellStyle name="Normal 10 4 2" xfId="1405" xr:uid="{00000000-0005-0000-0000-0000FF050000}"/>
    <cellStyle name="Normal 10 5" xfId="1406" xr:uid="{00000000-0005-0000-0000-000000060000}"/>
    <cellStyle name="Normal 11" xfId="42" xr:uid="{00000000-0005-0000-0000-000001060000}"/>
    <cellStyle name="Normal 11 2" xfId="92" xr:uid="{00000000-0005-0000-0000-000002060000}"/>
    <cellStyle name="Normal 11 2 2" xfId="1407" xr:uid="{00000000-0005-0000-0000-000003060000}"/>
    <cellStyle name="Normal 11 2 2 2" xfId="1408" xr:uid="{00000000-0005-0000-0000-000004060000}"/>
    <cellStyle name="Normal 11 2 3" xfId="1409" xr:uid="{00000000-0005-0000-0000-000005060000}"/>
    <cellStyle name="Normal 11 2 3 2" xfId="1410" xr:uid="{00000000-0005-0000-0000-000006060000}"/>
    <cellStyle name="Normal 11 2 4" xfId="1411" xr:uid="{00000000-0005-0000-0000-000007060000}"/>
    <cellStyle name="Normal 11 3" xfId="1412" xr:uid="{00000000-0005-0000-0000-000008060000}"/>
    <cellStyle name="Normal 11 3 2" xfId="1413" xr:uid="{00000000-0005-0000-0000-000009060000}"/>
    <cellStyle name="Normal 11 4" xfId="1414" xr:uid="{00000000-0005-0000-0000-00000A060000}"/>
    <cellStyle name="Normal 11 4 2" xfId="1415" xr:uid="{00000000-0005-0000-0000-00000B060000}"/>
    <cellStyle name="Normal 11 5" xfId="1416" xr:uid="{00000000-0005-0000-0000-00000C060000}"/>
    <cellStyle name="Normal 12" xfId="43" xr:uid="{00000000-0005-0000-0000-00000D060000}"/>
    <cellStyle name="Normal 12 2" xfId="93" xr:uid="{00000000-0005-0000-0000-00000E060000}"/>
    <cellStyle name="Normal 12 2 2" xfId="1417" xr:uid="{00000000-0005-0000-0000-00000F060000}"/>
    <cellStyle name="Normal 12 2 2 2" xfId="1418" xr:uid="{00000000-0005-0000-0000-000010060000}"/>
    <cellStyle name="Normal 12 2 3" xfId="1419" xr:uid="{00000000-0005-0000-0000-000011060000}"/>
    <cellStyle name="Normal 12 2 3 2" xfId="1420" xr:uid="{00000000-0005-0000-0000-000012060000}"/>
    <cellStyle name="Normal 12 2 4" xfId="1421" xr:uid="{00000000-0005-0000-0000-000013060000}"/>
    <cellStyle name="Normal 12 3" xfId="1422" xr:uid="{00000000-0005-0000-0000-000014060000}"/>
    <cellStyle name="Normal 12 3 2" xfId="1423" xr:uid="{00000000-0005-0000-0000-000015060000}"/>
    <cellStyle name="Normal 12 4" xfId="1424" xr:uid="{00000000-0005-0000-0000-000016060000}"/>
    <cellStyle name="Normal 12 4 2" xfId="1425" xr:uid="{00000000-0005-0000-0000-000017060000}"/>
    <cellStyle name="Normal 12 5" xfId="1426" xr:uid="{00000000-0005-0000-0000-000018060000}"/>
    <cellStyle name="Normal 13" xfId="44" xr:uid="{00000000-0005-0000-0000-000019060000}"/>
    <cellStyle name="Normal 13 2" xfId="94" xr:uid="{00000000-0005-0000-0000-00001A060000}"/>
    <cellStyle name="Normal 13 2 2" xfId="1427" xr:uid="{00000000-0005-0000-0000-00001B060000}"/>
    <cellStyle name="Normal 13 2 2 2" xfId="1428" xr:uid="{00000000-0005-0000-0000-00001C060000}"/>
    <cellStyle name="Normal 13 2 3" xfId="1429" xr:uid="{00000000-0005-0000-0000-00001D060000}"/>
    <cellStyle name="Normal 13 2 3 2" xfId="1430" xr:uid="{00000000-0005-0000-0000-00001E060000}"/>
    <cellStyle name="Normal 13 2 4" xfId="1431" xr:uid="{00000000-0005-0000-0000-00001F060000}"/>
    <cellStyle name="Normal 13 3" xfId="1432" xr:uid="{00000000-0005-0000-0000-000020060000}"/>
    <cellStyle name="Normal 13 3 2" xfId="1433" xr:uid="{00000000-0005-0000-0000-000021060000}"/>
    <cellStyle name="Normal 13 4" xfId="1434" xr:uid="{00000000-0005-0000-0000-000022060000}"/>
    <cellStyle name="Normal 13 4 2" xfId="1435" xr:uid="{00000000-0005-0000-0000-000023060000}"/>
    <cellStyle name="Normal 13 5" xfId="1436" xr:uid="{00000000-0005-0000-0000-000024060000}"/>
    <cellStyle name="Normal 14" xfId="80" xr:uid="{00000000-0005-0000-0000-000025060000}"/>
    <cellStyle name="Normal 14 2" xfId="95" xr:uid="{00000000-0005-0000-0000-000026060000}"/>
    <cellStyle name="Normal 14 2 2" xfId="1437" xr:uid="{00000000-0005-0000-0000-000027060000}"/>
    <cellStyle name="Normal 14 2 2 2" xfId="1438" xr:uid="{00000000-0005-0000-0000-000028060000}"/>
    <cellStyle name="Normal 14 2 3" xfId="1439" xr:uid="{00000000-0005-0000-0000-000029060000}"/>
    <cellStyle name="Normal 14 2 3 2" xfId="1440" xr:uid="{00000000-0005-0000-0000-00002A060000}"/>
    <cellStyle name="Normal 14 2 4" xfId="1441" xr:uid="{00000000-0005-0000-0000-00002B060000}"/>
    <cellStyle name="Normal 14 3" xfId="1442" xr:uid="{00000000-0005-0000-0000-00002C060000}"/>
    <cellStyle name="Normal 14 3 2" xfId="1443" xr:uid="{00000000-0005-0000-0000-00002D060000}"/>
    <cellStyle name="Normal 14 4" xfId="1444" xr:uid="{00000000-0005-0000-0000-00002E060000}"/>
    <cellStyle name="Normal 14 4 2" xfId="1445" xr:uid="{00000000-0005-0000-0000-00002F060000}"/>
    <cellStyle name="Normal 14 5" xfId="1446" xr:uid="{00000000-0005-0000-0000-000030060000}"/>
    <cellStyle name="Normal 15" xfId="83" xr:uid="{00000000-0005-0000-0000-000031060000}"/>
    <cellStyle name="Normal 15 2" xfId="96" xr:uid="{00000000-0005-0000-0000-000032060000}"/>
    <cellStyle name="Normal 15 2 2" xfId="1447" xr:uid="{00000000-0005-0000-0000-000033060000}"/>
    <cellStyle name="Normal 15 2 2 2" xfId="1448" xr:uid="{00000000-0005-0000-0000-000034060000}"/>
    <cellStyle name="Normal 15 2 3" xfId="1449" xr:uid="{00000000-0005-0000-0000-000035060000}"/>
    <cellStyle name="Normal 15 2 3 2" xfId="1450" xr:uid="{00000000-0005-0000-0000-000036060000}"/>
    <cellStyle name="Normal 15 2 4" xfId="1451" xr:uid="{00000000-0005-0000-0000-000037060000}"/>
    <cellStyle name="Normal 15 3" xfId="1452" xr:uid="{00000000-0005-0000-0000-000038060000}"/>
    <cellStyle name="Normal 15 3 2" xfId="1453" xr:uid="{00000000-0005-0000-0000-000039060000}"/>
    <cellStyle name="Normal 15 4" xfId="1454" xr:uid="{00000000-0005-0000-0000-00003A060000}"/>
    <cellStyle name="Normal 15 4 2" xfId="1455" xr:uid="{00000000-0005-0000-0000-00003B060000}"/>
    <cellStyle name="Normal 15 5" xfId="1456" xr:uid="{00000000-0005-0000-0000-00003C060000}"/>
    <cellStyle name="Normal 16" xfId="86" xr:uid="{00000000-0005-0000-0000-00003D060000}"/>
    <cellStyle name="Normal 16 2" xfId="97" xr:uid="{00000000-0005-0000-0000-00003E060000}"/>
    <cellStyle name="Normal 16 2 2" xfId="1457" xr:uid="{00000000-0005-0000-0000-00003F060000}"/>
    <cellStyle name="Normal 16 2 2 2" xfId="1458" xr:uid="{00000000-0005-0000-0000-000040060000}"/>
    <cellStyle name="Normal 16 2 3" xfId="1459" xr:uid="{00000000-0005-0000-0000-000041060000}"/>
    <cellStyle name="Normal 16 2 3 2" xfId="1460" xr:uid="{00000000-0005-0000-0000-000042060000}"/>
    <cellStyle name="Normal 16 2 4" xfId="1461" xr:uid="{00000000-0005-0000-0000-000043060000}"/>
    <cellStyle name="Normal 16 3" xfId="1462" xr:uid="{00000000-0005-0000-0000-000044060000}"/>
    <cellStyle name="Normal 16 3 2" xfId="1463" xr:uid="{00000000-0005-0000-0000-000045060000}"/>
    <cellStyle name="Normal 16 3 2 2" xfId="2443" xr:uid="{00000000-0005-0000-0000-000046060000}"/>
    <cellStyle name="Normal 16 3 2 2 2" xfId="2444" xr:uid="{00000000-0005-0000-0000-000047060000}"/>
    <cellStyle name="Normal 16 3 2 3" xfId="2445" xr:uid="{00000000-0005-0000-0000-000048060000}"/>
    <cellStyle name="Normal 16 3 3" xfId="2446" xr:uid="{00000000-0005-0000-0000-000049060000}"/>
    <cellStyle name="Normal 16 3 3 2" xfId="2447" xr:uid="{00000000-0005-0000-0000-00004A060000}"/>
    <cellStyle name="Normal 16 3 4" xfId="2448" xr:uid="{00000000-0005-0000-0000-00004B060000}"/>
    <cellStyle name="Normal 16 4" xfId="1464" xr:uid="{00000000-0005-0000-0000-00004C060000}"/>
    <cellStyle name="Normal 16 4 2" xfId="1465" xr:uid="{00000000-0005-0000-0000-00004D060000}"/>
    <cellStyle name="Normal 16 5" xfId="1466" xr:uid="{00000000-0005-0000-0000-00004E060000}"/>
    <cellStyle name="Normal 16 6" xfId="2708" xr:uid="{534F7F4D-DD73-470D-A059-9B3D26204350}"/>
    <cellStyle name="Normal 17" xfId="106" xr:uid="{00000000-0005-0000-0000-00004F060000}"/>
    <cellStyle name="Normal 17 2" xfId="1467" xr:uid="{00000000-0005-0000-0000-000050060000}"/>
    <cellStyle name="Normal 17 2 2" xfId="1468" xr:uid="{00000000-0005-0000-0000-000051060000}"/>
    <cellStyle name="Normal 17 2 2 2" xfId="1469" xr:uid="{00000000-0005-0000-0000-000052060000}"/>
    <cellStyle name="Normal 17 2 3" xfId="1470" xr:uid="{00000000-0005-0000-0000-000053060000}"/>
    <cellStyle name="Normal 17 2 3 2" xfId="1471" xr:uid="{00000000-0005-0000-0000-000054060000}"/>
    <cellStyle name="Normal 17 2 4" xfId="1472" xr:uid="{00000000-0005-0000-0000-000055060000}"/>
    <cellStyle name="Normal 17 3" xfId="1473" xr:uid="{00000000-0005-0000-0000-000056060000}"/>
    <cellStyle name="Normal 17 3 2" xfId="1474" xr:uid="{00000000-0005-0000-0000-000057060000}"/>
    <cellStyle name="Normal 17 3 2 2" xfId="2449" xr:uid="{00000000-0005-0000-0000-000058060000}"/>
    <cellStyle name="Normal 17 3 3" xfId="2450" xr:uid="{00000000-0005-0000-0000-000059060000}"/>
    <cellStyle name="Normal 17 3 3 2" xfId="2451" xr:uid="{00000000-0005-0000-0000-00005A060000}"/>
    <cellStyle name="Normal 17 3 4" xfId="2452" xr:uid="{00000000-0005-0000-0000-00005B060000}"/>
    <cellStyle name="Normal 17 4" xfId="1475" xr:uid="{00000000-0005-0000-0000-00005C060000}"/>
    <cellStyle name="Normal 17 4 2" xfId="1476" xr:uid="{00000000-0005-0000-0000-00005D060000}"/>
    <cellStyle name="Normal 17 5" xfId="1477" xr:uid="{00000000-0005-0000-0000-00005E060000}"/>
    <cellStyle name="Normal 18" xfId="1478" xr:uid="{00000000-0005-0000-0000-00005F060000}"/>
    <cellStyle name="Normal 18 2" xfId="2453" xr:uid="{00000000-0005-0000-0000-000060060000}"/>
    <cellStyle name="Normal 19" xfId="1479" xr:uid="{00000000-0005-0000-0000-000061060000}"/>
    <cellStyle name="Normal 19 2" xfId="1480" xr:uid="{00000000-0005-0000-0000-000062060000}"/>
    <cellStyle name="Normal 19 2 2" xfId="1481" xr:uid="{00000000-0005-0000-0000-000063060000}"/>
    <cellStyle name="Normal 19 3" xfId="1482" xr:uid="{00000000-0005-0000-0000-000064060000}"/>
    <cellStyle name="Normal 19 3 2" xfId="1483" xr:uid="{00000000-0005-0000-0000-000065060000}"/>
    <cellStyle name="Normal 19 4" xfId="1484" xr:uid="{00000000-0005-0000-0000-000066060000}"/>
    <cellStyle name="Normal 2" xfId="45" xr:uid="{00000000-0005-0000-0000-000067060000}"/>
    <cellStyle name="Normal 2 2" xfId="46" xr:uid="{00000000-0005-0000-0000-000068060000}"/>
    <cellStyle name="Normal 2 2 2" xfId="98" xr:uid="{00000000-0005-0000-0000-000069060000}"/>
    <cellStyle name="Normal 2 2 2 2" xfId="2454" xr:uid="{00000000-0005-0000-0000-00006A060000}"/>
    <cellStyle name="Normal 2 2 3" xfId="2455" xr:uid="{00000000-0005-0000-0000-00006B060000}"/>
    <cellStyle name="Normal 2 2 4" xfId="2456" xr:uid="{00000000-0005-0000-0000-00006C060000}"/>
    <cellStyle name="Normal 2 3" xfId="99" xr:uid="{00000000-0005-0000-0000-00006D060000}"/>
    <cellStyle name="Normal 2 3 2" xfId="2457" xr:uid="{00000000-0005-0000-0000-00006E060000}"/>
    <cellStyle name="Normal 2 4" xfId="100" xr:uid="{00000000-0005-0000-0000-00006F060000}"/>
    <cellStyle name="Normal 20" xfId="1485" xr:uid="{00000000-0005-0000-0000-000070060000}"/>
    <cellStyle name="Normal 20 2" xfId="1486" xr:uid="{00000000-0005-0000-0000-000071060000}"/>
    <cellStyle name="Normal 20 2 2" xfId="1487" xr:uid="{00000000-0005-0000-0000-000072060000}"/>
    <cellStyle name="Normal 20 3" xfId="1488" xr:uid="{00000000-0005-0000-0000-000073060000}"/>
    <cellStyle name="Normal 20 3 2" xfId="1489" xr:uid="{00000000-0005-0000-0000-000074060000}"/>
    <cellStyle name="Normal 20 4" xfId="1490" xr:uid="{00000000-0005-0000-0000-000075060000}"/>
    <cellStyle name="Normal 21" xfId="1491" xr:uid="{00000000-0005-0000-0000-000076060000}"/>
    <cellStyle name="Normal 21 2" xfId="1492" xr:uid="{00000000-0005-0000-0000-000077060000}"/>
    <cellStyle name="Normal 21 2 2" xfId="1493" xr:uid="{00000000-0005-0000-0000-000078060000}"/>
    <cellStyle name="Normal 21 3" xfId="1494" xr:uid="{00000000-0005-0000-0000-000079060000}"/>
    <cellStyle name="Normal 21 3 2" xfId="1495" xr:uid="{00000000-0005-0000-0000-00007A060000}"/>
    <cellStyle name="Normal 21 4" xfId="1496" xr:uid="{00000000-0005-0000-0000-00007B060000}"/>
    <cellStyle name="Normal 22" xfId="1497" xr:uid="{00000000-0005-0000-0000-00007C060000}"/>
    <cellStyle name="Normal 22 2" xfId="1498" xr:uid="{00000000-0005-0000-0000-00007D060000}"/>
    <cellStyle name="Normal 23" xfId="1499" xr:uid="{00000000-0005-0000-0000-00007E060000}"/>
    <cellStyle name="Normal 23 2" xfId="2458" xr:uid="{00000000-0005-0000-0000-00007F060000}"/>
    <cellStyle name="Normal 23 3" xfId="2459" xr:uid="{00000000-0005-0000-0000-000080060000}"/>
    <cellStyle name="Normal 24" xfId="1500" xr:uid="{00000000-0005-0000-0000-000081060000}"/>
    <cellStyle name="Normal 25" xfId="1501" xr:uid="{00000000-0005-0000-0000-000082060000}"/>
    <cellStyle name="Normal 25 2" xfId="2460" xr:uid="{00000000-0005-0000-0000-000083060000}"/>
    <cellStyle name="Normal 25 3" xfId="2461" xr:uid="{00000000-0005-0000-0000-000084060000}"/>
    <cellStyle name="Normal 26" xfId="2462" xr:uid="{00000000-0005-0000-0000-000085060000}"/>
    <cellStyle name="Normal 27" xfId="2463" xr:uid="{00000000-0005-0000-0000-000086060000}"/>
    <cellStyle name="Normal 28" xfId="2464" xr:uid="{00000000-0005-0000-0000-000087060000}"/>
    <cellStyle name="Normal 29" xfId="2465" xr:uid="{00000000-0005-0000-0000-000088060000}"/>
    <cellStyle name="Normal 3" xfId="47" xr:uid="{00000000-0005-0000-0000-000089060000}"/>
    <cellStyle name="Normal 3 2" xfId="48" xr:uid="{00000000-0005-0000-0000-00008A060000}"/>
    <cellStyle name="Normal 3 2 10" xfId="1502" xr:uid="{00000000-0005-0000-0000-00008B060000}"/>
    <cellStyle name="Normal 3 2 10 2" xfId="1503" xr:uid="{00000000-0005-0000-0000-00008C060000}"/>
    <cellStyle name="Normal 3 2 11" xfId="1504" xr:uid="{00000000-0005-0000-0000-00008D060000}"/>
    <cellStyle name="Normal 3 2 2" xfId="49" xr:uid="{00000000-0005-0000-0000-00008E060000}"/>
    <cellStyle name="Normal 3 2 2 2" xfId="1505" xr:uid="{00000000-0005-0000-0000-00008F060000}"/>
    <cellStyle name="Normal 3 2 2 2 2" xfId="1506" xr:uid="{00000000-0005-0000-0000-000090060000}"/>
    <cellStyle name="Normal 3 2 2 2 2 2" xfId="1507" xr:uid="{00000000-0005-0000-0000-000091060000}"/>
    <cellStyle name="Normal 3 2 2 2 2 2 2" xfId="1508" xr:uid="{00000000-0005-0000-0000-000092060000}"/>
    <cellStyle name="Normal 3 2 2 2 2 3" xfId="1509" xr:uid="{00000000-0005-0000-0000-000093060000}"/>
    <cellStyle name="Normal 3 2 2 2 2 3 2" xfId="1510" xr:uid="{00000000-0005-0000-0000-000094060000}"/>
    <cellStyle name="Normal 3 2 2 2 2 4" xfId="1511" xr:uid="{00000000-0005-0000-0000-000095060000}"/>
    <cellStyle name="Normal 3 2 2 2 3" xfId="1512" xr:uid="{00000000-0005-0000-0000-000096060000}"/>
    <cellStyle name="Normal 3 2 2 2 3 2" xfId="1513" xr:uid="{00000000-0005-0000-0000-000097060000}"/>
    <cellStyle name="Normal 3 2 2 2 4" xfId="1514" xr:uid="{00000000-0005-0000-0000-000098060000}"/>
    <cellStyle name="Normal 3 2 2 2 4 2" xfId="1515" xr:uid="{00000000-0005-0000-0000-000099060000}"/>
    <cellStyle name="Normal 3 2 2 2 5" xfId="1516" xr:uid="{00000000-0005-0000-0000-00009A060000}"/>
    <cellStyle name="Normal 3 2 2 3" xfId="1517" xr:uid="{00000000-0005-0000-0000-00009B060000}"/>
    <cellStyle name="Normal 3 2 2 3 2" xfId="1518" xr:uid="{00000000-0005-0000-0000-00009C060000}"/>
    <cellStyle name="Normal 3 2 2 3 2 2" xfId="1519" xr:uid="{00000000-0005-0000-0000-00009D060000}"/>
    <cellStyle name="Normal 3 2 2 3 2 2 2" xfId="1520" xr:uid="{00000000-0005-0000-0000-00009E060000}"/>
    <cellStyle name="Normal 3 2 2 3 2 3" xfId="1521" xr:uid="{00000000-0005-0000-0000-00009F060000}"/>
    <cellStyle name="Normal 3 2 2 3 2 3 2" xfId="1522" xr:uid="{00000000-0005-0000-0000-0000A0060000}"/>
    <cellStyle name="Normal 3 2 2 3 2 4" xfId="1523" xr:uid="{00000000-0005-0000-0000-0000A1060000}"/>
    <cellStyle name="Normal 3 2 2 3 3" xfId="1524" xr:uid="{00000000-0005-0000-0000-0000A2060000}"/>
    <cellStyle name="Normal 3 2 2 3 3 2" xfId="1525" xr:uid="{00000000-0005-0000-0000-0000A3060000}"/>
    <cellStyle name="Normal 3 2 2 3 4" xfId="1526" xr:uid="{00000000-0005-0000-0000-0000A4060000}"/>
    <cellStyle name="Normal 3 2 2 3 4 2" xfId="1527" xr:uid="{00000000-0005-0000-0000-0000A5060000}"/>
    <cellStyle name="Normal 3 2 2 3 5" xfId="1528" xr:uid="{00000000-0005-0000-0000-0000A6060000}"/>
    <cellStyle name="Normal 3 2 2 4" xfId="1529" xr:uid="{00000000-0005-0000-0000-0000A7060000}"/>
    <cellStyle name="Normal 3 2 2 4 2" xfId="1530" xr:uid="{00000000-0005-0000-0000-0000A8060000}"/>
    <cellStyle name="Normal 3 2 2 4 2 2" xfId="1531" xr:uid="{00000000-0005-0000-0000-0000A9060000}"/>
    <cellStyle name="Normal 3 2 2 4 2 2 2" xfId="1532" xr:uid="{00000000-0005-0000-0000-0000AA060000}"/>
    <cellStyle name="Normal 3 2 2 4 2 3" xfId="1533" xr:uid="{00000000-0005-0000-0000-0000AB060000}"/>
    <cellStyle name="Normal 3 2 2 4 2 3 2" xfId="1534" xr:uid="{00000000-0005-0000-0000-0000AC060000}"/>
    <cellStyle name="Normal 3 2 2 4 2 4" xfId="1535" xr:uid="{00000000-0005-0000-0000-0000AD060000}"/>
    <cellStyle name="Normal 3 2 2 4 3" xfId="1536" xr:uid="{00000000-0005-0000-0000-0000AE060000}"/>
    <cellStyle name="Normal 3 2 2 4 3 2" xfId="1537" xr:uid="{00000000-0005-0000-0000-0000AF060000}"/>
    <cellStyle name="Normal 3 2 2 4 4" xfId="1538" xr:uid="{00000000-0005-0000-0000-0000B0060000}"/>
    <cellStyle name="Normal 3 2 2 4 4 2" xfId="1539" xr:uid="{00000000-0005-0000-0000-0000B1060000}"/>
    <cellStyle name="Normal 3 2 2 4 5" xfId="1540" xr:uid="{00000000-0005-0000-0000-0000B2060000}"/>
    <cellStyle name="Normal 3 2 2 5" xfId="1541" xr:uid="{00000000-0005-0000-0000-0000B3060000}"/>
    <cellStyle name="Normal 3 2 2 5 2" xfId="1542" xr:uid="{00000000-0005-0000-0000-0000B4060000}"/>
    <cellStyle name="Normal 3 2 2 5 2 2" xfId="1543" xr:uid="{00000000-0005-0000-0000-0000B5060000}"/>
    <cellStyle name="Normal 3 2 2 5 2 2 2" xfId="1544" xr:uid="{00000000-0005-0000-0000-0000B6060000}"/>
    <cellStyle name="Normal 3 2 2 5 2 3" xfId="1545" xr:uid="{00000000-0005-0000-0000-0000B7060000}"/>
    <cellStyle name="Normal 3 2 2 5 2 3 2" xfId="1546" xr:uid="{00000000-0005-0000-0000-0000B8060000}"/>
    <cellStyle name="Normal 3 2 2 5 2 4" xfId="1547" xr:uid="{00000000-0005-0000-0000-0000B9060000}"/>
    <cellStyle name="Normal 3 2 2 5 3" xfId="1548" xr:uid="{00000000-0005-0000-0000-0000BA060000}"/>
    <cellStyle name="Normal 3 2 2 5 3 2" xfId="1549" xr:uid="{00000000-0005-0000-0000-0000BB060000}"/>
    <cellStyle name="Normal 3 2 2 5 4" xfId="1550" xr:uid="{00000000-0005-0000-0000-0000BC060000}"/>
    <cellStyle name="Normal 3 2 2 5 4 2" xfId="1551" xr:uid="{00000000-0005-0000-0000-0000BD060000}"/>
    <cellStyle name="Normal 3 2 2 5 5" xfId="1552" xr:uid="{00000000-0005-0000-0000-0000BE060000}"/>
    <cellStyle name="Normal 3 2 2 6" xfId="1553" xr:uid="{00000000-0005-0000-0000-0000BF060000}"/>
    <cellStyle name="Normal 3 2 2 6 2" xfId="1554" xr:uid="{00000000-0005-0000-0000-0000C0060000}"/>
    <cellStyle name="Normal 3 2 2 6 2 2" xfId="1555" xr:uid="{00000000-0005-0000-0000-0000C1060000}"/>
    <cellStyle name="Normal 3 2 2 6 3" xfId="1556" xr:uid="{00000000-0005-0000-0000-0000C2060000}"/>
    <cellStyle name="Normal 3 2 2 6 3 2" xfId="1557" xr:uid="{00000000-0005-0000-0000-0000C3060000}"/>
    <cellStyle name="Normal 3 2 2 6 4" xfId="1558" xr:uid="{00000000-0005-0000-0000-0000C4060000}"/>
    <cellStyle name="Normal 3 2 2 7" xfId="1559" xr:uid="{00000000-0005-0000-0000-0000C5060000}"/>
    <cellStyle name="Normal 3 2 2 7 2" xfId="1560" xr:uid="{00000000-0005-0000-0000-0000C6060000}"/>
    <cellStyle name="Normal 3 2 2 8" xfId="1561" xr:uid="{00000000-0005-0000-0000-0000C7060000}"/>
    <cellStyle name="Normal 3 2 2 8 2" xfId="1562" xr:uid="{00000000-0005-0000-0000-0000C8060000}"/>
    <cellStyle name="Normal 3 2 2 9" xfId="1563" xr:uid="{00000000-0005-0000-0000-0000C9060000}"/>
    <cellStyle name="Normal 3 2 3" xfId="101" xr:uid="{00000000-0005-0000-0000-0000CA060000}"/>
    <cellStyle name="Normal 3 2 3 2" xfId="1564" xr:uid="{00000000-0005-0000-0000-0000CB060000}"/>
    <cellStyle name="Normal 3 2 3 2 2" xfId="1565" xr:uid="{00000000-0005-0000-0000-0000CC060000}"/>
    <cellStyle name="Normal 3 2 3 2 2 2" xfId="1566" xr:uid="{00000000-0005-0000-0000-0000CD060000}"/>
    <cellStyle name="Normal 3 2 3 2 3" xfId="1567" xr:uid="{00000000-0005-0000-0000-0000CE060000}"/>
    <cellStyle name="Normal 3 2 3 2 3 2" xfId="1568" xr:uid="{00000000-0005-0000-0000-0000CF060000}"/>
    <cellStyle name="Normal 3 2 3 2 4" xfId="1569" xr:uid="{00000000-0005-0000-0000-0000D0060000}"/>
    <cellStyle name="Normal 3 2 3 3" xfId="1570" xr:uid="{00000000-0005-0000-0000-0000D1060000}"/>
    <cellStyle name="Normal 3 2 3 3 2" xfId="1571" xr:uid="{00000000-0005-0000-0000-0000D2060000}"/>
    <cellStyle name="Normal 3 2 3 4" xfId="1572" xr:uid="{00000000-0005-0000-0000-0000D3060000}"/>
    <cellStyle name="Normal 3 2 3 4 2" xfId="1573" xr:uid="{00000000-0005-0000-0000-0000D4060000}"/>
    <cellStyle name="Normal 3 2 3 5" xfId="1574" xr:uid="{00000000-0005-0000-0000-0000D5060000}"/>
    <cellStyle name="Normal 3 2 4" xfId="1575" xr:uid="{00000000-0005-0000-0000-0000D6060000}"/>
    <cellStyle name="Normal 3 2 4 2" xfId="1576" xr:uid="{00000000-0005-0000-0000-0000D7060000}"/>
    <cellStyle name="Normal 3 2 4 2 2" xfId="1577" xr:uid="{00000000-0005-0000-0000-0000D8060000}"/>
    <cellStyle name="Normal 3 2 4 2 2 2" xfId="1578" xr:uid="{00000000-0005-0000-0000-0000D9060000}"/>
    <cellStyle name="Normal 3 2 4 2 3" xfId="1579" xr:uid="{00000000-0005-0000-0000-0000DA060000}"/>
    <cellStyle name="Normal 3 2 4 2 3 2" xfId="1580" xr:uid="{00000000-0005-0000-0000-0000DB060000}"/>
    <cellStyle name="Normal 3 2 4 2 4" xfId="1581" xr:uid="{00000000-0005-0000-0000-0000DC060000}"/>
    <cellStyle name="Normal 3 2 4 3" xfId="1582" xr:uid="{00000000-0005-0000-0000-0000DD060000}"/>
    <cellStyle name="Normal 3 2 4 3 2" xfId="1583" xr:uid="{00000000-0005-0000-0000-0000DE060000}"/>
    <cellStyle name="Normal 3 2 4 4" xfId="1584" xr:uid="{00000000-0005-0000-0000-0000DF060000}"/>
    <cellStyle name="Normal 3 2 4 4 2" xfId="1585" xr:uid="{00000000-0005-0000-0000-0000E0060000}"/>
    <cellStyle name="Normal 3 2 4 5" xfId="1586" xr:uid="{00000000-0005-0000-0000-0000E1060000}"/>
    <cellStyle name="Normal 3 2 5" xfId="1587" xr:uid="{00000000-0005-0000-0000-0000E2060000}"/>
    <cellStyle name="Normal 3 2 5 2" xfId="1588" xr:uid="{00000000-0005-0000-0000-0000E3060000}"/>
    <cellStyle name="Normal 3 2 5 2 2" xfId="1589" xr:uid="{00000000-0005-0000-0000-0000E4060000}"/>
    <cellStyle name="Normal 3 2 5 2 2 2" xfId="1590" xr:uid="{00000000-0005-0000-0000-0000E5060000}"/>
    <cellStyle name="Normal 3 2 5 2 3" xfId="1591" xr:uid="{00000000-0005-0000-0000-0000E6060000}"/>
    <cellStyle name="Normal 3 2 5 2 3 2" xfId="1592" xr:uid="{00000000-0005-0000-0000-0000E7060000}"/>
    <cellStyle name="Normal 3 2 5 2 4" xfId="1593" xr:uid="{00000000-0005-0000-0000-0000E8060000}"/>
    <cellStyle name="Normal 3 2 5 3" xfId="1594" xr:uid="{00000000-0005-0000-0000-0000E9060000}"/>
    <cellStyle name="Normal 3 2 5 3 2" xfId="1595" xr:uid="{00000000-0005-0000-0000-0000EA060000}"/>
    <cellStyle name="Normal 3 2 5 4" xfId="1596" xr:uid="{00000000-0005-0000-0000-0000EB060000}"/>
    <cellStyle name="Normal 3 2 5 4 2" xfId="1597" xr:uid="{00000000-0005-0000-0000-0000EC060000}"/>
    <cellStyle name="Normal 3 2 5 5" xfId="1598" xr:uid="{00000000-0005-0000-0000-0000ED060000}"/>
    <cellStyle name="Normal 3 2 6" xfId="1599" xr:uid="{00000000-0005-0000-0000-0000EE060000}"/>
    <cellStyle name="Normal 3 2 6 2" xfId="1600" xr:uid="{00000000-0005-0000-0000-0000EF060000}"/>
    <cellStyle name="Normal 3 2 6 2 2" xfId="1601" xr:uid="{00000000-0005-0000-0000-0000F0060000}"/>
    <cellStyle name="Normal 3 2 6 2 2 2" xfId="1602" xr:uid="{00000000-0005-0000-0000-0000F1060000}"/>
    <cellStyle name="Normal 3 2 6 2 3" xfId="1603" xr:uid="{00000000-0005-0000-0000-0000F2060000}"/>
    <cellStyle name="Normal 3 2 6 2 3 2" xfId="1604" xr:uid="{00000000-0005-0000-0000-0000F3060000}"/>
    <cellStyle name="Normal 3 2 6 2 4" xfId="1605" xr:uid="{00000000-0005-0000-0000-0000F4060000}"/>
    <cellStyle name="Normal 3 2 6 3" xfId="1606" xr:uid="{00000000-0005-0000-0000-0000F5060000}"/>
    <cellStyle name="Normal 3 2 6 3 2" xfId="1607" xr:uid="{00000000-0005-0000-0000-0000F6060000}"/>
    <cellStyle name="Normal 3 2 6 4" xfId="1608" xr:uid="{00000000-0005-0000-0000-0000F7060000}"/>
    <cellStyle name="Normal 3 2 6 4 2" xfId="1609" xr:uid="{00000000-0005-0000-0000-0000F8060000}"/>
    <cellStyle name="Normal 3 2 6 5" xfId="1610" xr:uid="{00000000-0005-0000-0000-0000F9060000}"/>
    <cellStyle name="Normal 3 2 7" xfId="1611" xr:uid="{00000000-0005-0000-0000-0000FA060000}"/>
    <cellStyle name="Normal 3 2 7 2" xfId="1612" xr:uid="{00000000-0005-0000-0000-0000FB060000}"/>
    <cellStyle name="Normal 3 2 7 2 2" xfId="1613" xr:uid="{00000000-0005-0000-0000-0000FC060000}"/>
    <cellStyle name="Normal 3 2 7 3" xfId="1614" xr:uid="{00000000-0005-0000-0000-0000FD060000}"/>
    <cellStyle name="Normal 3 2 7 3 2" xfId="1615" xr:uid="{00000000-0005-0000-0000-0000FE060000}"/>
    <cellStyle name="Normal 3 2 7 4" xfId="1616" xr:uid="{00000000-0005-0000-0000-0000FF060000}"/>
    <cellStyle name="Normal 3 2 8" xfId="1617" xr:uid="{00000000-0005-0000-0000-000000070000}"/>
    <cellStyle name="Normal 3 2 8 2" xfId="1618" xr:uid="{00000000-0005-0000-0000-000001070000}"/>
    <cellStyle name="Normal 3 2 8 2 2" xfId="1619" xr:uid="{00000000-0005-0000-0000-000002070000}"/>
    <cellStyle name="Normal 3 2 8 3" xfId="1620" xr:uid="{00000000-0005-0000-0000-000003070000}"/>
    <cellStyle name="Normal 3 2 8 3 2" xfId="1621" xr:uid="{00000000-0005-0000-0000-000004070000}"/>
    <cellStyle name="Normal 3 2 8 4" xfId="1622" xr:uid="{00000000-0005-0000-0000-000005070000}"/>
    <cellStyle name="Normal 3 2 9" xfId="1623" xr:uid="{00000000-0005-0000-0000-000006070000}"/>
    <cellStyle name="Normal 3 2 9 2" xfId="1624" xr:uid="{00000000-0005-0000-0000-000007070000}"/>
    <cellStyle name="Normal 3 3" xfId="50" xr:uid="{00000000-0005-0000-0000-000008070000}"/>
    <cellStyle name="Normal 3 3 2" xfId="102" xr:uid="{00000000-0005-0000-0000-000009070000}"/>
    <cellStyle name="Normal 3 4" xfId="2466" xr:uid="{00000000-0005-0000-0000-00000A070000}"/>
    <cellStyle name="Normal 3 4 2" xfId="2467" xr:uid="{00000000-0005-0000-0000-00000B070000}"/>
    <cellStyle name="Normal 3 5" xfId="2468" xr:uid="{00000000-0005-0000-0000-00000C070000}"/>
    <cellStyle name="Normal 30" xfId="2469" xr:uid="{00000000-0005-0000-0000-00000D070000}"/>
    <cellStyle name="Normal 31" xfId="2470" xr:uid="{00000000-0005-0000-0000-00000E070000}"/>
    <cellStyle name="Normal 32" xfId="2471" xr:uid="{00000000-0005-0000-0000-00000F070000}"/>
    <cellStyle name="Normal 33" xfId="2472" xr:uid="{00000000-0005-0000-0000-000010070000}"/>
    <cellStyle name="Normal 34" xfId="2473" xr:uid="{00000000-0005-0000-0000-000011070000}"/>
    <cellStyle name="Normal 35" xfId="2474" xr:uid="{00000000-0005-0000-0000-000012070000}"/>
    <cellStyle name="Normal 36" xfId="2475" xr:uid="{00000000-0005-0000-0000-000013070000}"/>
    <cellStyle name="Normal 37" xfId="2476" xr:uid="{00000000-0005-0000-0000-000014070000}"/>
    <cellStyle name="Normal 38" xfId="2477" xr:uid="{00000000-0005-0000-0000-000015070000}"/>
    <cellStyle name="Normal 39" xfId="2478" xr:uid="{00000000-0005-0000-0000-000016070000}"/>
    <cellStyle name="Normal 4" xfId="51" xr:uid="{00000000-0005-0000-0000-000017070000}"/>
    <cellStyle name="Normal 4 10" xfId="1625" xr:uid="{00000000-0005-0000-0000-000018070000}"/>
    <cellStyle name="Normal 4 10 2" xfId="1626" xr:uid="{00000000-0005-0000-0000-000019070000}"/>
    <cellStyle name="Normal 4 10 2 2" xfId="1627" xr:uid="{00000000-0005-0000-0000-00001A070000}"/>
    <cellStyle name="Normal 4 10 3" xfId="1628" xr:uid="{00000000-0005-0000-0000-00001B070000}"/>
    <cellStyle name="Normal 4 10 3 2" xfId="1629" xr:uid="{00000000-0005-0000-0000-00001C070000}"/>
    <cellStyle name="Normal 4 10 4" xfId="1630" xr:uid="{00000000-0005-0000-0000-00001D070000}"/>
    <cellStyle name="Normal 4 11" xfId="1631" xr:uid="{00000000-0005-0000-0000-00001E070000}"/>
    <cellStyle name="Normal 4 11 2" xfId="1632" xr:uid="{00000000-0005-0000-0000-00001F070000}"/>
    <cellStyle name="Normal 4 12" xfId="1633" xr:uid="{00000000-0005-0000-0000-000020070000}"/>
    <cellStyle name="Normal 4 12 2" xfId="1634" xr:uid="{00000000-0005-0000-0000-000021070000}"/>
    <cellStyle name="Normal 4 13" xfId="1635" xr:uid="{00000000-0005-0000-0000-000022070000}"/>
    <cellStyle name="Normal 4 2" xfId="52" xr:uid="{00000000-0005-0000-0000-000023070000}"/>
    <cellStyle name="Normal 4 2 10" xfId="1636" xr:uid="{00000000-0005-0000-0000-000024070000}"/>
    <cellStyle name="Normal 4 2 2" xfId="1637" xr:uid="{00000000-0005-0000-0000-000025070000}"/>
    <cellStyle name="Normal 4 2 2 2" xfId="1638" xr:uid="{00000000-0005-0000-0000-000026070000}"/>
    <cellStyle name="Normal 4 2 2 2 2" xfId="1639" xr:uid="{00000000-0005-0000-0000-000027070000}"/>
    <cellStyle name="Normal 4 2 2 2 2 2" xfId="1640" xr:uid="{00000000-0005-0000-0000-000028070000}"/>
    <cellStyle name="Normal 4 2 2 2 2 2 2" xfId="1641" xr:uid="{00000000-0005-0000-0000-000029070000}"/>
    <cellStyle name="Normal 4 2 2 2 2 3" xfId="1642" xr:uid="{00000000-0005-0000-0000-00002A070000}"/>
    <cellStyle name="Normal 4 2 2 2 2 3 2" xfId="1643" xr:uid="{00000000-0005-0000-0000-00002B070000}"/>
    <cellStyle name="Normal 4 2 2 2 2 4" xfId="1644" xr:uid="{00000000-0005-0000-0000-00002C070000}"/>
    <cellStyle name="Normal 4 2 2 2 3" xfId="1645" xr:uid="{00000000-0005-0000-0000-00002D070000}"/>
    <cellStyle name="Normal 4 2 2 2 3 2" xfId="1646" xr:uid="{00000000-0005-0000-0000-00002E070000}"/>
    <cellStyle name="Normal 4 2 2 2 4" xfId="1647" xr:uid="{00000000-0005-0000-0000-00002F070000}"/>
    <cellStyle name="Normal 4 2 2 2 4 2" xfId="1648" xr:uid="{00000000-0005-0000-0000-000030070000}"/>
    <cellStyle name="Normal 4 2 2 2 5" xfId="1649" xr:uid="{00000000-0005-0000-0000-000031070000}"/>
    <cellStyle name="Normal 4 2 2 3" xfId="1650" xr:uid="{00000000-0005-0000-0000-000032070000}"/>
    <cellStyle name="Normal 4 2 2 3 2" xfId="1651" xr:uid="{00000000-0005-0000-0000-000033070000}"/>
    <cellStyle name="Normal 4 2 2 3 2 2" xfId="1652" xr:uid="{00000000-0005-0000-0000-000034070000}"/>
    <cellStyle name="Normal 4 2 2 3 2 2 2" xfId="1653" xr:uid="{00000000-0005-0000-0000-000035070000}"/>
    <cellStyle name="Normal 4 2 2 3 2 3" xfId="1654" xr:uid="{00000000-0005-0000-0000-000036070000}"/>
    <cellStyle name="Normal 4 2 2 3 2 3 2" xfId="1655" xr:uid="{00000000-0005-0000-0000-000037070000}"/>
    <cellStyle name="Normal 4 2 2 3 2 4" xfId="1656" xr:uid="{00000000-0005-0000-0000-000038070000}"/>
    <cellStyle name="Normal 4 2 2 3 3" xfId="1657" xr:uid="{00000000-0005-0000-0000-000039070000}"/>
    <cellStyle name="Normal 4 2 2 3 3 2" xfId="1658" xr:uid="{00000000-0005-0000-0000-00003A070000}"/>
    <cellStyle name="Normal 4 2 2 3 4" xfId="1659" xr:uid="{00000000-0005-0000-0000-00003B070000}"/>
    <cellStyle name="Normal 4 2 2 3 4 2" xfId="1660" xr:uid="{00000000-0005-0000-0000-00003C070000}"/>
    <cellStyle name="Normal 4 2 2 3 5" xfId="1661" xr:uid="{00000000-0005-0000-0000-00003D070000}"/>
    <cellStyle name="Normal 4 2 2 4" xfId="1662" xr:uid="{00000000-0005-0000-0000-00003E070000}"/>
    <cellStyle name="Normal 4 2 2 4 2" xfId="1663" xr:uid="{00000000-0005-0000-0000-00003F070000}"/>
    <cellStyle name="Normal 4 2 2 4 2 2" xfId="1664" xr:uid="{00000000-0005-0000-0000-000040070000}"/>
    <cellStyle name="Normal 4 2 2 4 2 2 2" xfId="1665" xr:uid="{00000000-0005-0000-0000-000041070000}"/>
    <cellStyle name="Normal 4 2 2 4 2 3" xfId="1666" xr:uid="{00000000-0005-0000-0000-000042070000}"/>
    <cellStyle name="Normal 4 2 2 4 2 3 2" xfId="1667" xr:uid="{00000000-0005-0000-0000-000043070000}"/>
    <cellStyle name="Normal 4 2 2 4 2 4" xfId="1668" xr:uid="{00000000-0005-0000-0000-000044070000}"/>
    <cellStyle name="Normal 4 2 2 4 3" xfId="1669" xr:uid="{00000000-0005-0000-0000-000045070000}"/>
    <cellStyle name="Normal 4 2 2 4 3 2" xfId="1670" xr:uid="{00000000-0005-0000-0000-000046070000}"/>
    <cellStyle name="Normal 4 2 2 4 4" xfId="1671" xr:uid="{00000000-0005-0000-0000-000047070000}"/>
    <cellStyle name="Normal 4 2 2 4 4 2" xfId="1672" xr:uid="{00000000-0005-0000-0000-000048070000}"/>
    <cellStyle name="Normal 4 2 2 4 5" xfId="1673" xr:uid="{00000000-0005-0000-0000-000049070000}"/>
    <cellStyle name="Normal 4 2 2 5" xfId="1674" xr:uid="{00000000-0005-0000-0000-00004A070000}"/>
    <cellStyle name="Normal 4 2 2 5 2" xfId="1675" xr:uid="{00000000-0005-0000-0000-00004B070000}"/>
    <cellStyle name="Normal 4 2 2 5 2 2" xfId="1676" xr:uid="{00000000-0005-0000-0000-00004C070000}"/>
    <cellStyle name="Normal 4 2 2 5 2 2 2" xfId="1677" xr:uid="{00000000-0005-0000-0000-00004D070000}"/>
    <cellStyle name="Normal 4 2 2 5 2 3" xfId="1678" xr:uid="{00000000-0005-0000-0000-00004E070000}"/>
    <cellStyle name="Normal 4 2 2 5 2 3 2" xfId="1679" xr:uid="{00000000-0005-0000-0000-00004F070000}"/>
    <cellStyle name="Normal 4 2 2 5 2 4" xfId="1680" xr:uid="{00000000-0005-0000-0000-000050070000}"/>
    <cellStyle name="Normal 4 2 2 5 3" xfId="1681" xr:uid="{00000000-0005-0000-0000-000051070000}"/>
    <cellStyle name="Normal 4 2 2 5 3 2" xfId="1682" xr:uid="{00000000-0005-0000-0000-000052070000}"/>
    <cellStyle name="Normal 4 2 2 5 4" xfId="1683" xr:uid="{00000000-0005-0000-0000-000053070000}"/>
    <cellStyle name="Normal 4 2 2 5 4 2" xfId="1684" xr:uid="{00000000-0005-0000-0000-000054070000}"/>
    <cellStyle name="Normal 4 2 2 5 5" xfId="1685" xr:uid="{00000000-0005-0000-0000-000055070000}"/>
    <cellStyle name="Normal 4 2 2 6" xfId="1686" xr:uid="{00000000-0005-0000-0000-000056070000}"/>
    <cellStyle name="Normal 4 2 2 6 2" xfId="1687" xr:uid="{00000000-0005-0000-0000-000057070000}"/>
    <cellStyle name="Normal 4 2 2 6 2 2" xfId="1688" xr:uid="{00000000-0005-0000-0000-000058070000}"/>
    <cellStyle name="Normal 4 2 2 6 3" xfId="1689" xr:uid="{00000000-0005-0000-0000-000059070000}"/>
    <cellStyle name="Normal 4 2 2 6 3 2" xfId="1690" xr:uid="{00000000-0005-0000-0000-00005A070000}"/>
    <cellStyle name="Normal 4 2 2 6 4" xfId="1691" xr:uid="{00000000-0005-0000-0000-00005B070000}"/>
    <cellStyle name="Normal 4 2 2 7" xfId="1692" xr:uid="{00000000-0005-0000-0000-00005C070000}"/>
    <cellStyle name="Normal 4 2 2 7 2" xfId="1693" xr:uid="{00000000-0005-0000-0000-00005D070000}"/>
    <cellStyle name="Normal 4 2 2 8" xfId="1694" xr:uid="{00000000-0005-0000-0000-00005E070000}"/>
    <cellStyle name="Normal 4 2 2 8 2" xfId="1695" xr:uid="{00000000-0005-0000-0000-00005F070000}"/>
    <cellStyle name="Normal 4 2 2 9" xfId="1696" xr:uid="{00000000-0005-0000-0000-000060070000}"/>
    <cellStyle name="Normal 4 2 3" xfId="1697" xr:uid="{00000000-0005-0000-0000-000061070000}"/>
    <cellStyle name="Normal 4 2 3 2" xfId="1698" xr:uid="{00000000-0005-0000-0000-000062070000}"/>
    <cellStyle name="Normal 4 2 3 2 2" xfId="1699" xr:uid="{00000000-0005-0000-0000-000063070000}"/>
    <cellStyle name="Normal 4 2 3 2 2 2" xfId="1700" xr:uid="{00000000-0005-0000-0000-000064070000}"/>
    <cellStyle name="Normal 4 2 3 2 3" xfId="1701" xr:uid="{00000000-0005-0000-0000-000065070000}"/>
    <cellStyle name="Normal 4 2 3 2 3 2" xfId="1702" xr:uid="{00000000-0005-0000-0000-000066070000}"/>
    <cellStyle name="Normal 4 2 3 2 4" xfId="1703" xr:uid="{00000000-0005-0000-0000-000067070000}"/>
    <cellStyle name="Normal 4 2 3 3" xfId="1704" xr:uid="{00000000-0005-0000-0000-000068070000}"/>
    <cellStyle name="Normal 4 2 3 3 2" xfId="1705" xr:uid="{00000000-0005-0000-0000-000069070000}"/>
    <cellStyle name="Normal 4 2 3 4" xfId="1706" xr:uid="{00000000-0005-0000-0000-00006A070000}"/>
    <cellStyle name="Normal 4 2 3 4 2" xfId="1707" xr:uid="{00000000-0005-0000-0000-00006B070000}"/>
    <cellStyle name="Normal 4 2 3 5" xfId="1708" xr:uid="{00000000-0005-0000-0000-00006C070000}"/>
    <cellStyle name="Normal 4 2 4" xfId="1709" xr:uid="{00000000-0005-0000-0000-00006D070000}"/>
    <cellStyle name="Normal 4 2 4 2" xfId="1710" xr:uid="{00000000-0005-0000-0000-00006E070000}"/>
    <cellStyle name="Normal 4 2 4 2 2" xfId="1711" xr:uid="{00000000-0005-0000-0000-00006F070000}"/>
    <cellStyle name="Normal 4 2 4 2 2 2" xfId="1712" xr:uid="{00000000-0005-0000-0000-000070070000}"/>
    <cellStyle name="Normal 4 2 4 2 3" xfId="1713" xr:uid="{00000000-0005-0000-0000-000071070000}"/>
    <cellStyle name="Normal 4 2 4 2 3 2" xfId="1714" xr:uid="{00000000-0005-0000-0000-000072070000}"/>
    <cellStyle name="Normal 4 2 4 2 4" xfId="1715" xr:uid="{00000000-0005-0000-0000-000073070000}"/>
    <cellStyle name="Normal 4 2 4 3" xfId="1716" xr:uid="{00000000-0005-0000-0000-000074070000}"/>
    <cellStyle name="Normal 4 2 4 3 2" xfId="1717" xr:uid="{00000000-0005-0000-0000-000075070000}"/>
    <cellStyle name="Normal 4 2 4 4" xfId="1718" xr:uid="{00000000-0005-0000-0000-000076070000}"/>
    <cellStyle name="Normal 4 2 4 4 2" xfId="1719" xr:uid="{00000000-0005-0000-0000-000077070000}"/>
    <cellStyle name="Normal 4 2 4 5" xfId="1720" xr:uid="{00000000-0005-0000-0000-000078070000}"/>
    <cellStyle name="Normal 4 2 5" xfId="1721" xr:uid="{00000000-0005-0000-0000-000079070000}"/>
    <cellStyle name="Normal 4 2 5 2" xfId="1722" xr:uid="{00000000-0005-0000-0000-00007A070000}"/>
    <cellStyle name="Normal 4 2 5 2 2" xfId="1723" xr:uid="{00000000-0005-0000-0000-00007B070000}"/>
    <cellStyle name="Normal 4 2 5 2 2 2" xfId="1724" xr:uid="{00000000-0005-0000-0000-00007C070000}"/>
    <cellStyle name="Normal 4 2 5 2 3" xfId="1725" xr:uid="{00000000-0005-0000-0000-00007D070000}"/>
    <cellStyle name="Normal 4 2 5 2 3 2" xfId="1726" xr:uid="{00000000-0005-0000-0000-00007E070000}"/>
    <cellStyle name="Normal 4 2 5 2 4" xfId="1727" xr:uid="{00000000-0005-0000-0000-00007F070000}"/>
    <cellStyle name="Normal 4 2 5 3" xfId="1728" xr:uid="{00000000-0005-0000-0000-000080070000}"/>
    <cellStyle name="Normal 4 2 5 3 2" xfId="1729" xr:uid="{00000000-0005-0000-0000-000081070000}"/>
    <cellStyle name="Normal 4 2 5 4" xfId="1730" xr:uid="{00000000-0005-0000-0000-000082070000}"/>
    <cellStyle name="Normal 4 2 5 4 2" xfId="1731" xr:uid="{00000000-0005-0000-0000-000083070000}"/>
    <cellStyle name="Normal 4 2 5 5" xfId="1732" xr:uid="{00000000-0005-0000-0000-000084070000}"/>
    <cellStyle name="Normal 4 2 6" xfId="1733" xr:uid="{00000000-0005-0000-0000-000085070000}"/>
    <cellStyle name="Normal 4 2 6 2" xfId="1734" xr:uid="{00000000-0005-0000-0000-000086070000}"/>
    <cellStyle name="Normal 4 2 6 2 2" xfId="1735" xr:uid="{00000000-0005-0000-0000-000087070000}"/>
    <cellStyle name="Normal 4 2 6 2 2 2" xfId="1736" xr:uid="{00000000-0005-0000-0000-000088070000}"/>
    <cellStyle name="Normal 4 2 6 2 3" xfId="1737" xr:uid="{00000000-0005-0000-0000-000089070000}"/>
    <cellStyle name="Normal 4 2 6 2 3 2" xfId="1738" xr:uid="{00000000-0005-0000-0000-00008A070000}"/>
    <cellStyle name="Normal 4 2 6 2 4" xfId="1739" xr:uid="{00000000-0005-0000-0000-00008B070000}"/>
    <cellStyle name="Normal 4 2 6 3" xfId="1740" xr:uid="{00000000-0005-0000-0000-00008C070000}"/>
    <cellStyle name="Normal 4 2 6 3 2" xfId="1741" xr:uid="{00000000-0005-0000-0000-00008D070000}"/>
    <cellStyle name="Normal 4 2 6 4" xfId="1742" xr:uid="{00000000-0005-0000-0000-00008E070000}"/>
    <cellStyle name="Normal 4 2 6 4 2" xfId="1743" xr:uid="{00000000-0005-0000-0000-00008F070000}"/>
    <cellStyle name="Normal 4 2 6 5" xfId="1744" xr:uid="{00000000-0005-0000-0000-000090070000}"/>
    <cellStyle name="Normal 4 2 7" xfId="1745" xr:uid="{00000000-0005-0000-0000-000091070000}"/>
    <cellStyle name="Normal 4 2 7 2" xfId="1746" xr:uid="{00000000-0005-0000-0000-000092070000}"/>
    <cellStyle name="Normal 4 2 7 2 2" xfId="1747" xr:uid="{00000000-0005-0000-0000-000093070000}"/>
    <cellStyle name="Normal 4 2 7 3" xfId="1748" xr:uid="{00000000-0005-0000-0000-000094070000}"/>
    <cellStyle name="Normal 4 2 7 3 2" xfId="1749" xr:uid="{00000000-0005-0000-0000-000095070000}"/>
    <cellStyle name="Normal 4 2 7 4" xfId="1750" xr:uid="{00000000-0005-0000-0000-000096070000}"/>
    <cellStyle name="Normal 4 2 8" xfId="1751" xr:uid="{00000000-0005-0000-0000-000097070000}"/>
    <cellStyle name="Normal 4 2 8 2" xfId="1752" xr:uid="{00000000-0005-0000-0000-000098070000}"/>
    <cellStyle name="Normal 4 2 9" xfId="1753" xr:uid="{00000000-0005-0000-0000-000099070000}"/>
    <cellStyle name="Normal 4 2 9 2" xfId="1754" xr:uid="{00000000-0005-0000-0000-00009A070000}"/>
    <cellStyle name="Normal 4 3" xfId="53" xr:uid="{00000000-0005-0000-0000-00009B070000}"/>
    <cellStyle name="Normal 4 3 2" xfId="1755" xr:uid="{00000000-0005-0000-0000-00009C070000}"/>
    <cellStyle name="Normal 4 3 2 2" xfId="1756" xr:uid="{00000000-0005-0000-0000-00009D070000}"/>
    <cellStyle name="Normal 4 3 2 2 2" xfId="1757" xr:uid="{00000000-0005-0000-0000-00009E070000}"/>
    <cellStyle name="Normal 4 3 2 2 2 2" xfId="1758" xr:uid="{00000000-0005-0000-0000-00009F070000}"/>
    <cellStyle name="Normal 4 3 2 2 3" xfId="1759" xr:uid="{00000000-0005-0000-0000-0000A0070000}"/>
    <cellStyle name="Normal 4 3 2 2 3 2" xfId="1760" xr:uid="{00000000-0005-0000-0000-0000A1070000}"/>
    <cellStyle name="Normal 4 3 2 2 4" xfId="1761" xr:uid="{00000000-0005-0000-0000-0000A2070000}"/>
    <cellStyle name="Normal 4 3 2 3" xfId="1762" xr:uid="{00000000-0005-0000-0000-0000A3070000}"/>
    <cellStyle name="Normal 4 3 2 3 2" xfId="1763" xr:uid="{00000000-0005-0000-0000-0000A4070000}"/>
    <cellStyle name="Normal 4 3 2 4" xfId="1764" xr:uid="{00000000-0005-0000-0000-0000A5070000}"/>
    <cellStyle name="Normal 4 3 2 4 2" xfId="1765" xr:uid="{00000000-0005-0000-0000-0000A6070000}"/>
    <cellStyle name="Normal 4 3 2 5" xfId="1766" xr:uid="{00000000-0005-0000-0000-0000A7070000}"/>
    <cellStyle name="Normal 4 3 3" xfId="1767" xr:uid="{00000000-0005-0000-0000-0000A8070000}"/>
    <cellStyle name="Normal 4 3 3 2" xfId="1768" xr:uid="{00000000-0005-0000-0000-0000A9070000}"/>
    <cellStyle name="Normal 4 3 3 2 2" xfId="1769" xr:uid="{00000000-0005-0000-0000-0000AA070000}"/>
    <cellStyle name="Normal 4 3 3 2 2 2" xfId="1770" xr:uid="{00000000-0005-0000-0000-0000AB070000}"/>
    <cellStyle name="Normal 4 3 3 2 3" xfId="1771" xr:uid="{00000000-0005-0000-0000-0000AC070000}"/>
    <cellStyle name="Normal 4 3 3 2 3 2" xfId="1772" xr:uid="{00000000-0005-0000-0000-0000AD070000}"/>
    <cellStyle name="Normal 4 3 3 2 4" xfId="1773" xr:uid="{00000000-0005-0000-0000-0000AE070000}"/>
    <cellStyle name="Normal 4 3 3 3" xfId="1774" xr:uid="{00000000-0005-0000-0000-0000AF070000}"/>
    <cellStyle name="Normal 4 3 3 3 2" xfId="1775" xr:uid="{00000000-0005-0000-0000-0000B0070000}"/>
    <cellStyle name="Normal 4 3 3 4" xfId="1776" xr:uid="{00000000-0005-0000-0000-0000B1070000}"/>
    <cellStyle name="Normal 4 3 3 4 2" xfId="1777" xr:uid="{00000000-0005-0000-0000-0000B2070000}"/>
    <cellStyle name="Normal 4 3 3 5" xfId="1778" xr:uid="{00000000-0005-0000-0000-0000B3070000}"/>
    <cellStyle name="Normal 4 3 4" xfId="1779" xr:uid="{00000000-0005-0000-0000-0000B4070000}"/>
    <cellStyle name="Normal 4 3 4 2" xfId="1780" xr:uid="{00000000-0005-0000-0000-0000B5070000}"/>
    <cellStyle name="Normal 4 3 4 2 2" xfId="1781" xr:uid="{00000000-0005-0000-0000-0000B6070000}"/>
    <cellStyle name="Normal 4 3 4 2 2 2" xfId="1782" xr:uid="{00000000-0005-0000-0000-0000B7070000}"/>
    <cellStyle name="Normal 4 3 4 2 3" xfId="1783" xr:uid="{00000000-0005-0000-0000-0000B8070000}"/>
    <cellStyle name="Normal 4 3 4 2 3 2" xfId="1784" xr:uid="{00000000-0005-0000-0000-0000B9070000}"/>
    <cellStyle name="Normal 4 3 4 2 4" xfId="1785" xr:uid="{00000000-0005-0000-0000-0000BA070000}"/>
    <cellStyle name="Normal 4 3 4 3" xfId="1786" xr:uid="{00000000-0005-0000-0000-0000BB070000}"/>
    <cellStyle name="Normal 4 3 4 3 2" xfId="1787" xr:uid="{00000000-0005-0000-0000-0000BC070000}"/>
    <cellStyle name="Normal 4 3 4 4" xfId="1788" xr:uid="{00000000-0005-0000-0000-0000BD070000}"/>
    <cellStyle name="Normal 4 3 4 4 2" xfId="1789" xr:uid="{00000000-0005-0000-0000-0000BE070000}"/>
    <cellStyle name="Normal 4 3 4 5" xfId="1790" xr:uid="{00000000-0005-0000-0000-0000BF070000}"/>
    <cellStyle name="Normal 4 3 5" xfId="1791" xr:uid="{00000000-0005-0000-0000-0000C0070000}"/>
    <cellStyle name="Normal 4 3 5 2" xfId="1792" xr:uid="{00000000-0005-0000-0000-0000C1070000}"/>
    <cellStyle name="Normal 4 3 5 2 2" xfId="1793" xr:uid="{00000000-0005-0000-0000-0000C2070000}"/>
    <cellStyle name="Normal 4 3 5 2 2 2" xfId="1794" xr:uid="{00000000-0005-0000-0000-0000C3070000}"/>
    <cellStyle name="Normal 4 3 5 2 3" xfId="1795" xr:uid="{00000000-0005-0000-0000-0000C4070000}"/>
    <cellStyle name="Normal 4 3 5 2 3 2" xfId="1796" xr:uid="{00000000-0005-0000-0000-0000C5070000}"/>
    <cellStyle name="Normal 4 3 5 2 4" xfId="1797" xr:uid="{00000000-0005-0000-0000-0000C6070000}"/>
    <cellStyle name="Normal 4 3 5 3" xfId="1798" xr:uid="{00000000-0005-0000-0000-0000C7070000}"/>
    <cellStyle name="Normal 4 3 5 3 2" xfId="1799" xr:uid="{00000000-0005-0000-0000-0000C8070000}"/>
    <cellStyle name="Normal 4 3 5 4" xfId="1800" xr:uid="{00000000-0005-0000-0000-0000C9070000}"/>
    <cellStyle name="Normal 4 3 5 4 2" xfId="1801" xr:uid="{00000000-0005-0000-0000-0000CA070000}"/>
    <cellStyle name="Normal 4 3 5 5" xfId="1802" xr:uid="{00000000-0005-0000-0000-0000CB070000}"/>
    <cellStyle name="Normal 4 3 6" xfId="1803" xr:uid="{00000000-0005-0000-0000-0000CC070000}"/>
    <cellStyle name="Normal 4 3 6 2" xfId="1804" xr:uid="{00000000-0005-0000-0000-0000CD070000}"/>
    <cellStyle name="Normal 4 3 6 2 2" xfId="1805" xr:uid="{00000000-0005-0000-0000-0000CE070000}"/>
    <cellStyle name="Normal 4 3 6 3" xfId="1806" xr:uid="{00000000-0005-0000-0000-0000CF070000}"/>
    <cellStyle name="Normal 4 3 6 3 2" xfId="1807" xr:uid="{00000000-0005-0000-0000-0000D0070000}"/>
    <cellStyle name="Normal 4 3 6 4" xfId="1808" xr:uid="{00000000-0005-0000-0000-0000D1070000}"/>
    <cellStyle name="Normal 4 3 7" xfId="1809" xr:uid="{00000000-0005-0000-0000-0000D2070000}"/>
    <cellStyle name="Normal 4 3 7 2" xfId="1810" xr:uid="{00000000-0005-0000-0000-0000D3070000}"/>
    <cellStyle name="Normal 4 3 8" xfId="1811" xr:uid="{00000000-0005-0000-0000-0000D4070000}"/>
    <cellStyle name="Normal 4 3 8 2" xfId="1812" xr:uid="{00000000-0005-0000-0000-0000D5070000}"/>
    <cellStyle name="Normal 4 3 9" xfId="1813" xr:uid="{00000000-0005-0000-0000-0000D6070000}"/>
    <cellStyle name="Normal 4 4" xfId="1814" xr:uid="{00000000-0005-0000-0000-0000D7070000}"/>
    <cellStyle name="Normal 4 4 2" xfId="1815" xr:uid="{00000000-0005-0000-0000-0000D8070000}"/>
    <cellStyle name="Normal 4 4 2 2" xfId="1816" xr:uid="{00000000-0005-0000-0000-0000D9070000}"/>
    <cellStyle name="Normal 4 4 2 2 2" xfId="1817" xr:uid="{00000000-0005-0000-0000-0000DA070000}"/>
    <cellStyle name="Normal 4 4 2 3" xfId="1818" xr:uid="{00000000-0005-0000-0000-0000DB070000}"/>
    <cellStyle name="Normal 4 4 2 3 2" xfId="1819" xr:uid="{00000000-0005-0000-0000-0000DC070000}"/>
    <cellStyle name="Normal 4 4 2 4" xfId="1820" xr:uid="{00000000-0005-0000-0000-0000DD070000}"/>
    <cellStyle name="Normal 4 4 3" xfId="1821" xr:uid="{00000000-0005-0000-0000-0000DE070000}"/>
    <cellStyle name="Normal 4 4 3 2" xfId="1822" xr:uid="{00000000-0005-0000-0000-0000DF070000}"/>
    <cellStyle name="Normal 4 4 4" xfId="1823" xr:uid="{00000000-0005-0000-0000-0000E0070000}"/>
    <cellStyle name="Normal 4 4 4 2" xfId="1824" xr:uid="{00000000-0005-0000-0000-0000E1070000}"/>
    <cellStyle name="Normal 4 4 5" xfId="1825" xr:uid="{00000000-0005-0000-0000-0000E2070000}"/>
    <cellStyle name="Normal 4 5" xfId="1826" xr:uid="{00000000-0005-0000-0000-0000E3070000}"/>
    <cellStyle name="Normal 4 5 2" xfId="1827" xr:uid="{00000000-0005-0000-0000-0000E4070000}"/>
    <cellStyle name="Normal 4 5 2 2" xfId="1828" xr:uid="{00000000-0005-0000-0000-0000E5070000}"/>
    <cellStyle name="Normal 4 5 2 2 2" xfId="1829" xr:uid="{00000000-0005-0000-0000-0000E6070000}"/>
    <cellStyle name="Normal 4 5 2 3" xfId="1830" xr:uid="{00000000-0005-0000-0000-0000E7070000}"/>
    <cellStyle name="Normal 4 5 2 3 2" xfId="1831" xr:uid="{00000000-0005-0000-0000-0000E8070000}"/>
    <cellStyle name="Normal 4 5 2 4" xfId="1832" xr:uid="{00000000-0005-0000-0000-0000E9070000}"/>
    <cellStyle name="Normal 4 5 3" xfId="1833" xr:uid="{00000000-0005-0000-0000-0000EA070000}"/>
    <cellStyle name="Normal 4 5 3 2" xfId="1834" xr:uid="{00000000-0005-0000-0000-0000EB070000}"/>
    <cellStyle name="Normal 4 5 4" xfId="1835" xr:uid="{00000000-0005-0000-0000-0000EC070000}"/>
    <cellStyle name="Normal 4 5 4 2" xfId="1836" xr:uid="{00000000-0005-0000-0000-0000ED070000}"/>
    <cellStyle name="Normal 4 5 5" xfId="1837" xr:uid="{00000000-0005-0000-0000-0000EE070000}"/>
    <cellStyle name="Normal 4 6" xfId="1838" xr:uid="{00000000-0005-0000-0000-0000EF070000}"/>
    <cellStyle name="Normal 4 6 2" xfId="1839" xr:uid="{00000000-0005-0000-0000-0000F0070000}"/>
    <cellStyle name="Normal 4 6 2 2" xfId="1840" xr:uid="{00000000-0005-0000-0000-0000F1070000}"/>
    <cellStyle name="Normal 4 6 2 2 2" xfId="1841" xr:uid="{00000000-0005-0000-0000-0000F2070000}"/>
    <cellStyle name="Normal 4 6 2 3" xfId="1842" xr:uid="{00000000-0005-0000-0000-0000F3070000}"/>
    <cellStyle name="Normal 4 6 2 3 2" xfId="1843" xr:uid="{00000000-0005-0000-0000-0000F4070000}"/>
    <cellStyle name="Normal 4 6 2 4" xfId="1844" xr:uid="{00000000-0005-0000-0000-0000F5070000}"/>
    <cellStyle name="Normal 4 6 3" xfId="1845" xr:uid="{00000000-0005-0000-0000-0000F6070000}"/>
    <cellStyle name="Normal 4 6 3 2" xfId="1846" xr:uid="{00000000-0005-0000-0000-0000F7070000}"/>
    <cellStyle name="Normal 4 6 4" xfId="1847" xr:uid="{00000000-0005-0000-0000-0000F8070000}"/>
    <cellStyle name="Normal 4 6 4 2" xfId="1848" xr:uid="{00000000-0005-0000-0000-0000F9070000}"/>
    <cellStyle name="Normal 4 6 5" xfId="1849" xr:uid="{00000000-0005-0000-0000-0000FA070000}"/>
    <cellStyle name="Normal 4 7" xfId="1850" xr:uid="{00000000-0005-0000-0000-0000FB070000}"/>
    <cellStyle name="Normal 4 7 2" xfId="1851" xr:uid="{00000000-0005-0000-0000-0000FC070000}"/>
    <cellStyle name="Normal 4 7 2 2" xfId="1852" xr:uid="{00000000-0005-0000-0000-0000FD070000}"/>
    <cellStyle name="Normal 4 7 2 2 2" xfId="1853" xr:uid="{00000000-0005-0000-0000-0000FE070000}"/>
    <cellStyle name="Normal 4 7 2 3" xfId="1854" xr:uid="{00000000-0005-0000-0000-0000FF070000}"/>
    <cellStyle name="Normal 4 7 2 3 2" xfId="1855" xr:uid="{00000000-0005-0000-0000-000000080000}"/>
    <cellStyle name="Normal 4 7 2 4" xfId="1856" xr:uid="{00000000-0005-0000-0000-000001080000}"/>
    <cellStyle name="Normal 4 7 3" xfId="1857" xr:uid="{00000000-0005-0000-0000-000002080000}"/>
    <cellStyle name="Normal 4 7 3 2" xfId="1858" xr:uid="{00000000-0005-0000-0000-000003080000}"/>
    <cellStyle name="Normal 4 7 4" xfId="1859" xr:uid="{00000000-0005-0000-0000-000004080000}"/>
    <cellStyle name="Normal 4 7 4 2" xfId="1860" xr:uid="{00000000-0005-0000-0000-000005080000}"/>
    <cellStyle name="Normal 4 7 5" xfId="1861" xr:uid="{00000000-0005-0000-0000-000006080000}"/>
    <cellStyle name="Normal 4 8" xfId="1862" xr:uid="{00000000-0005-0000-0000-000007080000}"/>
    <cellStyle name="Normal 4 8 2" xfId="1863" xr:uid="{00000000-0005-0000-0000-000008080000}"/>
    <cellStyle name="Normal 4 8 2 2" xfId="1864" xr:uid="{00000000-0005-0000-0000-000009080000}"/>
    <cellStyle name="Normal 4 8 2 2 2" xfId="1865" xr:uid="{00000000-0005-0000-0000-00000A080000}"/>
    <cellStyle name="Normal 4 8 2 3" xfId="1866" xr:uid="{00000000-0005-0000-0000-00000B080000}"/>
    <cellStyle name="Normal 4 8 2 3 2" xfId="1867" xr:uid="{00000000-0005-0000-0000-00000C080000}"/>
    <cellStyle name="Normal 4 8 2 4" xfId="1868" xr:uid="{00000000-0005-0000-0000-00000D080000}"/>
    <cellStyle name="Normal 4 8 3" xfId="1869" xr:uid="{00000000-0005-0000-0000-00000E080000}"/>
    <cellStyle name="Normal 4 8 3 2" xfId="1870" xr:uid="{00000000-0005-0000-0000-00000F080000}"/>
    <cellStyle name="Normal 4 8 4" xfId="1871" xr:uid="{00000000-0005-0000-0000-000010080000}"/>
    <cellStyle name="Normal 4 8 4 2" xfId="1872" xr:uid="{00000000-0005-0000-0000-000011080000}"/>
    <cellStyle name="Normal 4 8 5" xfId="1873" xr:uid="{00000000-0005-0000-0000-000012080000}"/>
    <cellStyle name="Normal 4 9" xfId="1874" xr:uid="{00000000-0005-0000-0000-000013080000}"/>
    <cellStyle name="Normal 4 9 2" xfId="1875" xr:uid="{00000000-0005-0000-0000-000014080000}"/>
    <cellStyle name="Normal 4 9 2 2" xfId="1876" xr:uid="{00000000-0005-0000-0000-000015080000}"/>
    <cellStyle name="Normal 4 9 2 2 2" xfId="1877" xr:uid="{00000000-0005-0000-0000-000016080000}"/>
    <cellStyle name="Normal 4 9 2 3" xfId="1878" xr:uid="{00000000-0005-0000-0000-000017080000}"/>
    <cellStyle name="Normal 4 9 2 3 2" xfId="1879" xr:uid="{00000000-0005-0000-0000-000018080000}"/>
    <cellStyle name="Normal 4 9 2 4" xfId="1880" xr:uid="{00000000-0005-0000-0000-000019080000}"/>
    <cellStyle name="Normal 4 9 3" xfId="1881" xr:uid="{00000000-0005-0000-0000-00001A080000}"/>
    <cellStyle name="Normal 4 9 3 2" xfId="1882" xr:uid="{00000000-0005-0000-0000-00001B080000}"/>
    <cellStyle name="Normal 4 9 4" xfId="1883" xr:uid="{00000000-0005-0000-0000-00001C080000}"/>
    <cellStyle name="Normal 4 9 4 2" xfId="1884" xr:uid="{00000000-0005-0000-0000-00001D080000}"/>
    <cellStyle name="Normal 4 9 5" xfId="1885" xr:uid="{00000000-0005-0000-0000-00001E080000}"/>
    <cellStyle name="Normal 40" xfId="2479" xr:uid="{00000000-0005-0000-0000-00001F080000}"/>
    <cellStyle name="Normal 41" xfId="2480" xr:uid="{00000000-0005-0000-0000-000020080000}"/>
    <cellStyle name="Normal 42" xfId="2481" xr:uid="{00000000-0005-0000-0000-000021080000}"/>
    <cellStyle name="Normal 43" xfId="2482" xr:uid="{00000000-0005-0000-0000-000022080000}"/>
    <cellStyle name="Normal 44" xfId="2706" xr:uid="{00000000-0005-0000-0000-000023080000}"/>
    <cellStyle name="Normal 45" xfId="2707" xr:uid="{00000000-0005-0000-0000-000024080000}"/>
    <cellStyle name="Normal 5" xfId="54" xr:uid="{00000000-0005-0000-0000-000025080000}"/>
    <cellStyle name="Normal 5 10" xfId="1886" xr:uid="{00000000-0005-0000-0000-000026080000}"/>
    <cellStyle name="Normal 5 2" xfId="55" xr:uid="{00000000-0005-0000-0000-000027080000}"/>
    <cellStyle name="Normal 5 2 2" xfId="1887" xr:uid="{00000000-0005-0000-0000-000028080000}"/>
    <cellStyle name="Normal 5 2 2 2" xfId="1888" xr:uid="{00000000-0005-0000-0000-000029080000}"/>
    <cellStyle name="Normal 5 2 2 2 2" xfId="1889" xr:uid="{00000000-0005-0000-0000-00002A080000}"/>
    <cellStyle name="Normal 5 2 2 2 2 2" xfId="1890" xr:uid="{00000000-0005-0000-0000-00002B080000}"/>
    <cellStyle name="Normal 5 2 2 2 3" xfId="1891" xr:uid="{00000000-0005-0000-0000-00002C080000}"/>
    <cellStyle name="Normal 5 2 2 2 3 2" xfId="1892" xr:uid="{00000000-0005-0000-0000-00002D080000}"/>
    <cellStyle name="Normal 5 2 2 2 4" xfId="1893" xr:uid="{00000000-0005-0000-0000-00002E080000}"/>
    <cellStyle name="Normal 5 2 2 3" xfId="1894" xr:uid="{00000000-0005-0000-0000-00002F080000}"/>
    <cellStyle name="Normal 5 2 2 3 2" xfId="1895" xr:uid="{00000000-0005-0000-0000-000030080000}"/>
    <cellStyle name="Normal 5 2 2 4" xfId="1896" xr:uid="{00000000-0005-0000-0000-000031080000}"/>
    <cellStyle name="Normal 5 2 2 4 2" xfId="1897" xr:uid="{00000000-0005-0000-0000-000032080000}"/>
    <cellStyle name="Normal 5 2 2 5" xfId="1898" xr:uid="{00000000-0005-0000-0000-000033080000}"/>
    <cellStyle name="Normal 5 2 3" xfId="1899" xr:uid="{00000000-0005-0000-0000-000034080000}"/>
    <cellStyle name="Normal 5 2 3 2" xfId="1900" xr:uid="{00000000-0005-0000-0000-000035080000}"/>
    <cellStyle name="Normal 5 2 3 2 2" xfId="1901" xr:uid="{00000000-0005-0000-0000-000036080000}"/>
    <cellStyle name="Normal 5 2 3 2 2 2" xfId="1902" xr:uid="{00000000-0005-0000-0000-000037080000}"/>
    <cellStyle name="Normal 5 2 3 2 3" xfId="1903" xr:uid="{00000000-0005-0000-0000-000038080000}"/>
    <cellStyle name="Normal 5 2 3 2 3 2" xfId="1904" xr:uid="{00000000-0005-0000-0000-000039080000}"/>
    <cellStyle name="Normal 5 2 3 2 4" xfId="1905" xr:uid="{00000000-0005-0000-0000-00003A080000}"/>
    <cellStyle name="Normal 5 2 3 3" xfId="1906" xr:uid="{00000000-0005-0000-0000-00003B080000}"/>
    <cellStyle name="Normal 5 2 3 3 2" xfId="1907" xr:uid="{00000000-0005-0000-0000-00003C080000}"/>
    <cellStyle name="Normal 5 2 3 4" xfId="1908" xr:uid="{00000000-0005-0000-0000-00003D080000}"/>
    <cellStyle name="Normal 5 2 3 4 2" xfId="1909" xr:uid="{00000000-0005-0000-0000-00003E080000}"/>
    <cellStyle name="Normal 5 2 3 5" xfId="1910" xr:uid="{00000000-0005-0000-0000-00003F080000}"/>
    <cellStyle name="Normal 5 2 4" xfId="1911" xr:uid="{00000000-0005-0000-0000-000040080000}"/>
    <cellStyle name="Normal 5 2 4 2" xfId="1912" xr:uid="{00000000-0005-0000-0000-000041080000}"/>
    <cellStyle name="Normal 5 2 4 2 2" xfId="1913" xr:uid="{00000000-0005-0000-0000-000042080000}"/>
    <cellStyle name="Normal 5 2 4 2 2 2" xfId="1914" xr:uid="{00000000-0005-0000-0000-000043080000}"/>
    <cellStyle name="Normal 5 2 4 2 3" xfId="1915" xr:uid="{00000000-0005-0000-0000-000044080000}"/>
    <cellStyle name="Normal 5 2 4 2 3 2" xfId="1916" xr:uid="{00000000-0005-0000-0000-000045080000}"/>
    <cellStyle name="Normal 5 2 4 2 4" xfId="1917" xr:uid="{00000000-0005-0000-0000-000046080000}"/>
    <cellStyle name="Normal 5 2 4 3" xfId="1918" xr:uid="{00000000-0005-0000-0000-000047080000}"/>
    <cellStyle name="Normal 5 2 4 3 2" xfId="1919" xr:uid="{00000000-0005-0000-0000-000048080000}"/>
    <cellStyle name="Normal 5 2 4 4" xfId="1920" xr:uid="{00000000-0005-0000-0000-000049080000}"/>
    <cellStyle name="Normal 5 2 4 4 2" xfId="1921" xr:uid="{00000000-0005-0000-0000-00004A080000}"/>
    <cellStyle name="Normal 5 2 4 5" xfId="1922" xr:uid="{00000000-0005-0000-0000-00004B080000}"/>
    <cellStyle name="Normal 5 2 5" xfId="1923" xr:uid="{00000000-0005-0000-0000-00004C080000}"/>
    <cellStyle name="Normal 5 2 5 2" xfId="1924" xr:uid="{00000000-0005-0000-0000-00004D080000}"/>
    <cellStyle name="Normal 5 2 5 2 2" xfId="1925" xr:uid="{00000000-0005-0000-0000-00004E080000}"/>
    <cellStyle name="Normal 5 2 5 2 2 2" xfId="1926" xr:uid="{00000000-0005-0000-0000-00004F080000}"/>
    <cellStyle name="Normal 5 2 5 2 3" xfId="1927" xr:uid="{00000000-0005-0000-0000-000050080000}"/>
    <cellStyle name="Normal 5 2 5 2 3 2" xfId="1928" xr:uid="{00000000-0005-0000-0000-000051080000}"/>
    <cellStyle name="Normal 5 2 5 2 4" xfId="1929" xr:uid="{00000000-0005-0000-0000-000052080000}"/>
    <cellStyle name="Normal 5 2 5 3" xfId="1930" xr:uid="{00000000-0005-0000-0000-000053080000}"/>
    <cellStyle name="Normal 5 2 5 3 2" xfId="1931" xr:uid="{00000000-0005-0000-0000-000054080000}"/>
    <cellStyle name="Normal 5 2 5 4" xfId="1932" xr:uid="{00000000-0005-0000-0000-000055080000}"/>
    <cellStyle name="Normal 5 2 5 4 2" xfId="1933" xr:uid="{00000000-0005-0000-0000-000056080000}"/>
    <cellStyle name="Normal 5 2 5 5" xfId="1934" xr:uid="{00000000-0005-0000-0000-000057080000}"/>
    <cellStyle name="Normal 5 2 6" xfId="1935" xr:uid="{00000000-0005-0000-0000-000058080000}"/>
    <cellStyle name="Normal 5 2 6 2" xfId="1936" xr:uid="{00000000-0005-0000-0000-000059080000}"/>
    <cellStyle name="Normal 5 2 6 2 2" xfId="1937" xr:uid="{00000000-0005-0000-0000-00005A080000}"/>
    <cellStyle name="Normal 5 2 6 3" xfId="1938" xr:uid="{00000000-0005-0000-0000-00005B080000}"/>
    <cellStyle name="Normal 5 2 6 3 2" xfId="1939" xr:uid="{00000000-0005-0000-0000-00005C080000}"/>
    <cellStyle name="Normal 5 2 6 4" xfId="1940" xr:uid="{00000000-0005-0000-0000-00005D080000}"/>
    <cellStyle name="Normal 5 2 7" xfId="1941" xr:uid="{00000000-0005-0000-0000-00005E080000}"/>
    <cellStyle name="Normal 5 2 7 2" xfId="1942" xr:uid="{00000000-0005-0000-0000-00005F080000}"/>
    <cellStyle name="Normal 5 2 8" xfId="1943" xr:uid="{00000000-0005-0000-0000-000060080000}"/>
    <cellStyle name="Normal 5 2 8 2" xfId="1944" xr:uid="{00000000-0005-0000-0000-000061080000}"/>
    <cellStyle name="Normal 5 2 9" xfId="1945" xr:uid="{00000000-0005-0000-0000-000062080000}"/>
    <cellStyle name="Normal 5 3" xfId="56" xr:uid="{00000000-0005-0000-0000-000063080000}"/>
    <cellStyle name="Normal 5 3 2" xfId="1946" xr:uid="{00000000-0005-0000-0000-000064080000}"/>
    <cellStyle name="Normal 5 3 2 2" xfId="1947" xr:uid="{00000000-0005-0000-0000-000065080000}"/>
    <cellStyle name="Normal 5 3 2 2 2" xfId="1948" xr:uid="{00000000-0005-0000-0000-000066080000}"/>
    <cellStyle name="Normal 5 3 2 3" xfId="1949" xr:uid="{00000000-0005-0000-0000-000067080000}"/>
    <cellStyle name="Normal 5 3 2 3 2" xfId="1950" xr:uid="{00000000-0005-0000-0000-000068080000}"/>
    <cellStyle name="Normal 5 3 2 4" xfId="1951" xr:uid="{00000000-0005-0000-0000-000069080000}"/>
    <cellStyle name="Normal 5 3 3" xfId="1952" xr:uid="{00000000-0005-0000-0000-00006A080000}"/>
    <cellStyle name="Normal 5 3 3 2" xfId="1953" xr:uid="{00000000-0005-0000-0000-00006B080000}"/>
    <cellStyle name="Normal 5 3 4" xfId="1954" xr:uid="{00000000-0005-0000-0000-00006C080000}"/>
    <cellStyle name="Normal 5 3 4 2" xfId="1955" xr:uid="{00000000-0005-0000-0000-00006D080000}"/>
    <cellStyle name="Normal 5 3 5" xfId="1956" xr:uid="{00000000-0005-0000-0000-00006E080000}"/>
    <cellStyle name="Normal 5 4" xfId="1957" xr:uid="{00000000-0005-0000-0000-00006F080000}"/>
    <cellStyle name="Normal 5 4 2" xfId="1958" xr:uid="{00000000-0005-0000-0000-000070080000}"/>
    <cellStyle name="Normal 5 4 2 2" xfId="1959" xr:uid="{00000000-0005-0000-0000-000071080000}"/>
    <cellStyle name="Normal 5 4 2 2 2" xfId="1960" xr:uid="{00000000-0005-0000-0000-000072080000}"/>
    <cellStyle name="Normal 5 4 2 3" xfId="1961" xr:uid="{00000000-0005-0000-0000-000073080000}"/>
    <cellStyle name="Normal 5 4 2 3 2" xfId="1962" xr:uid="{00000000-0005-0000-0000-000074080000}"/>
    <cellStyle name="Normal 5 4 2 4" xfId="1963" xr:uid="{00000000-0005-0000-0000-000075080000}"/>
    <cellStyle name="Normal 5 4 3" xfId="1964" xr:uid="{00000000-0005-0000-0000-000076080000}"/>
    <cellStyle name="Normal 5 4 3 2" xfId="1965" xr:uid="{00000000-0005-0000-0000-000077080000}"/>
    <cellStyle name="Normal 5 4 4" xfId="1966" xr:uid="{00000000-0005-0000-0000-000078080000}"/>
    <cellStyle name="Normal 5 4 4 2" xfId="1967" xr:uid="{00000000-0005-0000-0000-000079080000}"/>
    <cellStyle name="Normal 5 4 5" xfId="1968" xr:uid="{00000000-0005-0000-0000-00007A080000}"/>
    <cellStyle name="Normal 5 5" xfId="1969" xr:uid="{00000000-0005-0000-0000-00007B080000}"/>
    <cellStyle name="Normal 5 5 2" xfId="1970" xr:uid="{00000000-0005-0000-0000-00007C080000}"/>
    <cellStyle name="Normal 5 5 2 2" xfId="1971" xr:uid="{00000000-0005-0000-0000-00007D080000}"/>
    <cellStyle name="Normal 5 5 2 2 2" xfId="1972" xr:uid="{00000000-0005-0000-0000-00007E080000}"/>
    <cellStyle name="Normal 5 5 2 3" xfId="1973" xr:uid="{00000000-0005-0000-0000-00007F080000}"/>
    <cellStyle name="Normal 5 5 2 3 2" xfId="1974" xr:uid="{00000000-0005-0000-0000-000080080000}"/>
    <cellStyle name="Normal 5 5 2 4" xfId="1975" xr:uid="{00000000-0005-0000-0000-000081080000}"/>
    <cellStyle name="Normal 5 5 3" xfId="1976" xr:uid="{00000000-0005-0000-0000-000082080000}"/>
    <cellStyle name="Normal 5 5 3 2" xfId="1977" xr:uid="{00000000-0005-0000-0000-000083080000}"/>
    <cellStyle name="Normal 5 5 4" xfId="1978" xr:uid="{00000000-0005-0000-0000-000084080000}"/>
    <cellStyle name="Normal 5 5 4 2" xfId="1979" xr:uid="{00000000-0005-0000-0000-000085080000}"/>
    <cellStyle name="Normal 5 5 5" xfId="1980" xr:uid="{00000000-0005-0000-0000-000086080000}"/>
    <cellStyle name="Normal 5 6" xfId="1981" xr:uid="{00000000-0005-0000-0000-000087080000}"/>
    <cellStyle name="Normal 5 6 2" xfId="1982" xr:uid="{00000000-0005-0000-0000-000088080000}"/>
    <cellStyle name="Normal 5 6 2 2" xfId="1983" xr:uid="{00000000-0005-0000-0000-000089080000}"/>
    <cellStyle name="Normal 5 6 2 2 2" xfId="1984" xr:uid="{00000000-0005-0000-0000-00008A080000}"/>
    <cellStyle name="Normal 5 6 2 3" xfId="1985" xr:uid="{00000000-0005-0000-0000-00008B080000}"/>
    <cellStyle name="Normal 5 6 2 3 2" xfId="1986" xr:uid="{00000000-0005-0000-0000-00008C080000}"/>
    <cellStyle name="Normal 5 6 2 4" xfId="1987" xr:uid="{00000000-0005-0000-0000-00008D080000}"/>
    <cellStyle name="Normal 5 6 3" xfId="1988" xr:uid="{00000000-0005-0000-0000-00008E080000}"/>
    <cellStyle name="Normal 5 6 3 2" xfId="1989" xr:uid="{00000000-0005-0000-0000-00008F080000}"/>
    <cellStyle name="Normal 5 6 4" xfId="1990" xr:uid="{00000000-0005-0000-0000-000090080000}"/>
    <cellStyle name="Normal 5 6 4 2" xfId="1991" xr:uid="{00000000-0005-0000-0000-000091080000}"/>
    <cellStyle name="Normal 5 6 5" xfId="1992" xr:uid="{00000000-0005-0000-0000-000092080000}"/>
    <cellStyle name="Normal 5 7" xfId="1993" xr:uid="{00000000-0005-0000-0000-000093080000}"/>
    <cellStyle name="Normal 5 7 2" xfId="1994" xr:uid="{00000000-0005-0000-0000-000094080000}"/>
    <cellStyle name="Normal 5 7 2 2" xfId="1995" xr:uid="{00000000-0005-0000-0000-000095080000}"/>
    <cellStyle name="Normal 5 7 3" xfId="1996" xr:uid="{00000000-0005-0000-0000-000096080000}"/>
    <cellStyle name="Normal 5 7 3 2" xfId="1997" xr:uid="{00000000-0005-0000-0000-000097080000}"/>
    <cellStyle name="Normal 5 7 4" xfId="1998" xr:uid="{00000000-0005-0000-0000-000098080000}"/>
    <cellStyle name="Normal 5 8" xfId="1999" xr:uid="{00000000-0005-0000-0000-000099080000}"/>
    <cellStyle name="Normal 5 8 2" xfId="2000" xr:uid="{00000000-0005-0000-0000-00009A080000}"/>
    <cellStyle name="Normal 5 9" xfId="2001" xr:uid="{00000000-0005-0000-0000-00009B080000}"/>
    <cellStyle name="Normal 5 9 2" xfId="2002" xr:uid="{00000000-0005-0000-0000-00009C080000}"/>
    <cellStyle name="Normal 6" xfId="57" xr:uid="{00000000-0005-0000-0000-00009D080000}"/>
    <cellStyle name="Normal 6 2" xfId="58" xr:uid="{00000000-0005-0000-0000-00009E080000}"/>
    <cellStyle name="Normal 6 2 2" xfId="2483" xr:uid="{00000000-0005-0000-0000-00009F080000}"/>
    <cellStyle name="Normal 6 3" xfId="59" xr:uid="{00000000-0005-0000-0000-0000A0080000}"/>
    <cellStyle name="Normal 6 4" xfId="103" xr:uid="{00000000-0005-0000-0000-0000A1080000}"/>
    <cellStyle name="Normal 7" xfId="1" xr:uid="{00000000-0005-0000-0000-0000A2080000}"/>
    <cellStyle name="Normal 7 10" xfId="2003" xr:uid="{00000000-0005-0000-0000-0000A3080000}"/>
    <cellStyle name="Normal 7 2" xfId="60" xr:uid="{00000000-0005-0000-0000-0000A4080000}"/>
    <cellStyle name="Normal 7 2 2" xfId="2004" xr:uid="{00000000-0005-0000-0000-0000A5080000}"/>
    <cellStyle name="Normal 7 2 2 2" xfId="2005" xr:uid="{00000000-0005-0000-0000-0000A6080000}"/>
    <cellStyle name="Normal 7 2 2 2 2" xfId="2006" xr:uid="{00000000-0005-0000-0000-0000A7080000}"/>
    <cellStyle name="Normal 7 2 2 2 2 2" xfId="2007" xr:uid="{00000000-0005-0000-0000-0000A8080000}"/>
    <cellStyle name="Normal 7 2 2 2 3" xfId="2008" xr:uid="{00000000-0005-0000-0000-0000A9080000}"/>
    <cellStyle name="Normal 7 2 2 2 3 2" xfId="2009" xr:uid="{00000000-0005-0000-0000-0000AA080000}"/>
    <cellStyle name="Normal 7 2 2 2 4" xfId="2010" xr:uid="{00000000-0005-0000-0000-0000AB080000}"/>
    <cellStyle name="Normal 7 2 2 3" xfId="2011" xr:uid="{00000000-0005-0000-0000-0000AC080000}"/>
    <cellStyle name="Normal 7 2 2 3 2" xfId="2012" xr:uid="{00000000-0005-0000-0000-0000AD080000}"/>
    <cellStyle name="Normal 7 2 2 4" xfId="2013" xr:uid="{00000000-0005-0000-0000-0000AE080000}"/>
    <cellStyle name="Normal 7 2 2 4 2" xfId="2014" xr:uid="{00000000-0005-0000-0000-0000AF080000}"/>
    <cellStyle name="Normal 7 2 2 5" xfId="2015" xr:uid="{00000000-0005-0000-0000-0000B0080000}"/>
    <cellStyle name="Normal 7 2 3" xfId="2016" xr:uid="{00000000-0005-0000-0000-0000B1080000}"/>
    <cellStyle name="Normal 7 2 3 2" xfId="2017" xr:uid="{00000000-0005-0000-0000-0000B2080000}"/>
    <cellStyle name="Normal 7 2 3 2 2" xfId="2018" xr:uid="{00000000-0005-0000-0000-0000B3080000}"/>
    <cellStyle name="Normal 7 2 3 2 2 2" xfId="2019" xr:uid="{00000000-0005-0000-0000-0000B4080000}"/>
    <cellStyle name="Normal 7 2 3 2 3" xfId="2020" xr:uid="{00000000-0005-0000-0000-0000B5080000}"/>
    <cellStyle name="Normal 7 2 3 2 3 2" xfId="2021" xr:uid="{00000000-0005-0000-0000-0000B6080000}"/>
    <cellStyle name="Normal 7 2 3 2 4" xfId="2022" xr:uid="{00000000-0005-0000-0000-0000B7080000}"/>
    <cellStyle name="Normal 7 2 3 3" xfId="2023" xr:uid="{00000000-0005-0000-0000-0000B8080000}"/>
    <cellStyle name="Normal 7 2 3 3 2" xfId="2024" xr:uid="{00000000-0005-0000-0000-0000B9080000}"/>
    <cellStyle name="Normal 7 2 3 4" xfId="2025" xr:uid="{00000000-0005-0000-0000-0000BA080000}"/>
    <cellStyle name="Normal 7 2 3 4 2" xfId="2026" xr:uid="{00000000-0005-0000-0000-0000BB080000}"/>
    <cellStyle name="Normal 7 2 3 5" xfId="2027" xr:uid="{00000000-0005-0000-0000-0000BC080000}"/>
    <cellStyle name="Normal 7 2 4" xfId="2028" xr:uid="{00000000-0005-0000-0000-0000BD080000}"/>
    <cellStyle name="Normal 7 2 4 2" xfId="2029" xr:uid="{00000000-0005-0000-0000-0000BE080000}"/>
    <cellStyle name="Normal 7 2 4 2 2" xfId="2030" xr:uid="{00000000-0005-0000-0000-0000BF080000}"/>
    <cellStyle name="Normal 7 2 4 2 2 2" xfId="2031" xr:uid="{00000000-0005-0000-0000-0000C0080000}"/>
    <cellStyle name="Normal 7 2 4 2 3" xfId="2032" xr:uid="{00000000-0005-0000-0000-0000C1080000}"/>
    <cellStyle name="Normal 7 2 4 2 3 2" xfId="2033" xr:uid="{00000000-0005-0000-0000-0000C2080000}"/>
    <cellStyle name="Normal 7 2 4 2 4" xfId="2034" xr:uid="{00000000-0005-0000-0000-0000C3080000}"/>
    <cellStyle name="Normal 7 2 4 3" xfId="2035" xr:uid="{00000000-0005-0000-0000-0000C4080000}"/>
    <cellStyle name="Normal 7 2 4 3 2" xfId="2036" xr:uid="{00000000-0005-0000-0000-0000C5080000}"/>
    <cellStyle name="Normal 7 2 4 4" xfId="2037" xr:uid="{00000000-0005-0000-0000-0000C6080000}"/>
    <cellStyle name="Normal 7 2 4 4 2" xfId="2038" xr:uid="{00000000-0005-0000-0000-0000C7080000}"/>
    <cellStyle name="Normal 7 2 4 5" xfId="2039" xr:uid="{00000000-0005-0000-0000-0000C8080000}"/>
    <cellStyle name="Normal 7 2 5" xfId="2040" xr:uid="{00000000-0005-0000-0000-0000C9080000}"/>
    <cellStyle name="Normal 7 2 5 2" xfId="2041" xr:uid="{00000000-0005-0000-0000-0000CA080000}"/>
    <cellStyle name="Normal 7 2 5 2 2" xfId="2042" xr:uid="{00000000-0005-0000-0000-0000CB080000}"/>
    <cellStyle name="Normal 7 2 5 2 2 2" xfId="2043" xr:uid="{00000000-0005-0000-0000-0000CC080000}"/>
    <cellStyle name="Normal 7 2 5 2 3" xfId="2044" xr:uid="{00000000-0005-0000-0000-0000CD080000}"/>
    <cellStyle name="Normal 7 2 5 2 3 2" xfId="2045" xr:uid="{00000000-0005-0000-0000-0000CE080000}"/>
    <cellStyle name="Normal 7 2 5 2 4" xfId="2046" xr:uid="{00000000-0005-0000-0000-0000CF080000}"/>
    <cellStyle name="Normal 7 2 5 3" xfId="2047" xr:uid="{00000000-0005-0000-0000-0000D0080000}"/>
    <cellStyle name="Normal 7 2 5 3 2" xfId="2048" xr:uid="{00000000-0005-0000-0000-0000D1080000}"/>
    <cellStyle name="Normal 7 2 5 4" xfId="2049" xr:uid="{00000000-0005-0000-0000-0000D2080000}"/>
    <cellStyle name="Normal 7 2 5 4 2" xfId="2050" xr:uid="{00000000-0005-0000-0000-0000D3080000}"/>
    <cellStyle name="Normal 7 2 5 5" xfId="2051" xr:uid="{00000000-0005-0000-0000-0000D4080000}"/>
    <cellStyle name="Normal 7 2 6" xfId="2052" xr:uid="{00000000-0005-0000-0000-0000D5080000}"/>
    <cellStyle name="Normal 7 2 6 2" xfId="2053" xr:uid="{00000000-0005-0000-0000-0000D6080000}"/>
    <cellStyle name="Normal 7 2 6 2 2" xfId="2054" xr:uid="{00000000-0005-0000-0000-0000D7080000}"/>
    <cellStyle name="Normal 7 2 6 3" xfId="2055" xr:uid="{00000000-0005-0000-0000-0000D8080000}"/>
    <cellStyle name="Normal 7 2 6 3 2" xfId="2056" xr:uid="{00000000-0005-0000-0000-0000D9080000}"/>
    <cellStyle name="Normal 7 2 6 4" xfId="2057" xr:uid="{00000000-0005-0000-0000-0000DA080000}"/>
    <cellStyle name="Normal 7 2 7" xfId="2058" xr:uid="{00000000-0005-0000-0000-0000DB080000}"/>
    <cellStyle name="Normal 7 2 7 2" xfId="2059" xr:uid="{00000000-0005-0000-0000-0000DC080000}"/>
    <cellStyle name="Normal 7 2 8" xfId="2060" xr:uid="{00000000-0005-0000-0000-0000DD080000}"/>
    <cellStyle name="Normal 7 2 8 2" xfId="2061" xr:uid="{00000000-0005-0000-0000-0000DE080000}"/>
    <cellStyle name="Normal 7 2 9" xfId="2062" xr:uid="{00000000-0005-0000-0000-0000DF080000}"/>
    <cellStyle name="Normal 7 3" xfId="61" xr:uid="{00000000-0005-0000-0000-0000E0080000}"/>
    <cellStyle name="Normal 7 3 2" xfId="2063" xr:uid="{00000000-0005-0000-0000-0000E1080000}"/>
    <cellStyle name="Normal 7 3 2 2" xfId="2064" xr:uid="{00000000-0005-0000-0000-0000E2080000}"/>
    <cellStyle name="Normal 7 3 2 2 2" xfId="2065" xr:uid="{00000000-0005-0000-0000-0000E3080000}"/>
    <cellStyle name="Normal 7 3 2 3" xfId="2066" xr:uid="{00000000-0005-0000-0000-0000E4080000}"/>
    <cellStyle name="Normal 7 3 2 3 2" xfId="2067" xr:uid="{00000000-0005-0000-0000-0000E5080000}"/>
    <cellStyle name="Normal 7 3 2 4" xfId="2068" xr:uid="{00000000-0005-0000-0000-0000E6080000}"/>
    <cellStyle name="Normal 7 3 3" xfId="2069" xr:uid="{00000000-0005-0000-0000-0000E7080000}"/>
    <cellStyle name="Normal 7 3 3 2" xfId="2070" xr:uid="{00000000-0005-0000-0000-0000E8080000}"/>
    <cellStyle name="Normal 7 3 4" xfId="2071" xr:uid="{00000000-0005-0000-0000-0000E9080000}"/>
    <cellStyle name="Normal 7 3 4 2" xfId="2072" xr:uid="{00000000-0005-0000-0000-0000EA080000}"/>
    <cellStyle name="Normal 7 3 5" xfId="2073" xr:uid="{00000000-0005-0000-0000-0000EB080000}"/>
    <cellStyle name="Normal 7 4" xfId="62" xr:uid="{00000000-0005-0000-0000-0000EC080000}"/>
    <cellStyle name="Normal 7 4 2" xfId="2074" xr:uid="{00000000-0005-0000-0000-0000ED080000}"/>
    <cellStyle name="Normal 7 4 2 2" xfId="2075" xr:uid="{00000000-0005-0000-0000-0000EE080000}"/>
    <cellStyle name="Normal 7 4 2 2 2" xfId="2076" xr:uid="{00000000-0005-0000-0000-0000EF080000}"/>
    <cellStyle name="Normal 7 4 2 3" xfId="2077" xr:uid="{00000000-0005-0000-0000-0000F0080000}"/>
    <cellStyle name="Normal 7 4 2 3 2" xfId="2078" xr:uid="{00000000-0005-0000-0000-0000F1080000}"/>
    <cellStyle name="Normal 7 4 2 4" xfId="2079" xr:uid="{00000000-0005-0000-0000-0000F2080000}"/>
    <cellStyle name="Normal 7 4 3" xfId="2080" xr:uid="{00000000-0005-0000-0000-0000F3080000}"/>
    <cellStyle name="Normal 7 4 3 2" xfId="2081" xr:uid="{00000000-0005-0000-0000-0000F4080000}"/>
    <cellStyle name="Normal 7 4 4" xfId="2082" xr:uid="{00000000-0005-0000-0000-0000F5080000}"/>
    <cellStyle name="Normal 7 4 4 2" xfId="2083" xr:uid="{00000000-0005-0000-0000-0000F6080000}"/>
    <cellStyle name="Normal 7 4 5" xfId="2084" xr:uid="{00000000-0005-0000-0000-0000F7080000}"/>
    <cellStyle name="Normal 7 5" xfId="2085" xr:uid="{00000000-0005-0000-0000-0000F8080000}"/>
    <cellStyle name="Normal 7 5 2" xfId="2086" xr:uid="{00000000-0005-0000-0000-0000F9080000}"/>
    <cellStyle name="Normal 7 5 2 2" xfId="2087" xr:uid="{00000000-0005-0000-0000-0000FA080000}"/>
    <cellStyle name="Normal 7 5 2 2 2" xfId="2088" xr:uid="{00000000-0005-0000-0000-0000FB080000}"/>
    <cellStyle name="Normal 7 5 2 3" xfId="2089" xr:uid="{00000000-0005-0000-0000-0000FC080000}"/>
    <cellStyle name="Normal 7 5 2 3 2" xfId="2090" xr:uid="{00000000-0005-0000-0000-0000FD080000}"/>
    <cellStyle name="Normal 7 5 2 4" xfId="2091" xr:uid="{00000000-0005-0000-0000-0000FE080000}"/>
    <cellStyle name="Normal 7 5 3" xfId="2092" xr:uid="{00000000-0005-0000-0000-0000FF080000}"/>
    <cellStyle name="Normal 7 5 3 2" xfId="2093" xr:uid="{00000000-0005-0000-0000-000000090000}"/>
    <cellStyle name="Normal 7 5 4" xfId="2094" xr:uid="{00000000-0005-0000-0000-000001090000}"/>
    <cellStyle name="Normal 7 5 4 2" xfId="2095" xr:uid="{00000000-0005-0000-0000-000002090000}"/>
    <cellStyle name="Normal 7 5 5" xfId="2096" xr:uid="{00000000-0005-0000-0000-000003090000}"/>
    <cellStyle name="Normal 7 6" xfId="2097" xr:uid="{00000000-0005-0000-0000-000004090000}"/>
    <cellStyle name="Normal 7 6 2" xfId="2098" xr:uid="{00000000-0005-0000-0000-000005090000}"/>
    <cellStyle name="Normal 7 6 2 2" xfId="2099" xr:uid="{00000000-0005-0000-0000-000006090000}"/>
    <cellStyle name="Normal 7 6 2 2 2" xfId="2100" xr:uid="{00000000-0005-0000-0000-000007090000}"/>
    <cellStyle name="Normal 7 6 2 3" xfId="2101" xr:uid="{00000000-0005-0000-0000-000008090000}"/>
    <cellStyle name="Normal 7 6 2 3 2" xfId="2102" xr:uid="{00000000-0005-0000-0000-000009090000}"/>
    <cellStyle name="Normal 7 6 2 4" xfId="2103" xr:uid="{00000000-0005-0000-0000-00000A090000}"/>
    <cellStyle name="Normal 7 6 3" xfId="2104" xr:uid="{00000000-0005-0000-0000-00000B090000}"/>
    <cellStyle name="Normal 7 6 3 2" xfId="2105" xr:uid="{00000000-0005-0000-0000-00000C090000}"/>
    <cellStyle name="Normal 7 6 4" xfId="2106" xr:uid="{00000000-0005-0000-0000-00000D090000}"/>
    <cellStyle name="Normal 7 6 4 2" xfId="2107" xr:uid="{00000000-0005-0000-0000-00000E090000}"/>
    <cellStyle name="Normal 7 6 5" xfId="2108" xr:uid="{00000000-0005-0000-0000-00000F090000}"/>
    <cellStyle name="Normal 7 7" xfId="2109" xr:uid="{00000000-0005-0000-0000-000010090000}"/>
    <cellStyle name="Normal 7 7 2" xfId="2110" xr:uid="{00000000-0005-0000-0000-000011090000}"/>
    <cellStyle name="Normal 7 7 2 2" xfId="2111" xr:uid="{00000000-0005-0000-0000-000012090000}"/>
    <cellStyle name="Normal 7 7 3" xfId="2112" xr:uid="{00000000-0005-0000-0000-000013090000}"/>
    <cellStyle name="Normal 7 7 3 2" xfId="2113" xr:uid="{00000000-0005-0000-0000-000014090000}"/>
    <cellStyle name="Normal 7 7 4" xfId="2114" xr:uid="{00000000-0005-0000-0000-000015090000}"/>
    <cellStyle name="Normal 7 8" xfId="2115" xr:uid="{00000000-0005-0000-0000-000016090000}"/>
    <cellStyle name="Normal 7 8 2" xfId="2116" xr:uid="{00000000-0005-0000-0000-000017090000}"/>
    <cellStyle name="Normal 7 9" xfId="2117" xr:uid="{00000000-0005-0000-0000-000018090000}"/>
    <cellStyle name="Normal 7 9 2" xfId="2118" xr:uid="{00000000-0005-0000-0000-000019090000}"/>
    <cellStyle name="Normal 8" xfId="63" xr:uid="{00000000-0005-0000-0000-00001A090000}"/>
    <cellStyle name="Normal 8 2" xfId="2484" xr:uid="{00000000-0005-0000-0000-00001B090000}"/>
    <cellStyle name="Normal 9" xfId="2" xr:uid="{00000000-0005-0000-0000-00001C090000}"/>
    <cellStyle name="Normal 9 2" xfId="65" xr:uid="{00000000-0005-0000-0000-00001D090000}"/>
    <cellStyle name="Normal 9 2 2" xfId="2119" xr:uid="{00000000-0005-0000-0000-00001E090000}"/>
    <cellStyle name="Normal 9 2 2 2" xfId="2120" xr:uid="{00000000-0005-0000-0000-00001F090000}"/>
    <cellStyle name="Normal 9 2 2 2 2" xfId="2121" xr:uid="{00000000-0005-0000-0000-000020090000}"/>
    <cellStyle name="Normal 9 2 2 3" xfId="2122" xr:uid="{00000000-0005-0000-0000-000021090000}"/>
    <cellStyle name="Normal 9 2 2 3 2" xfId="2123" xr:uid="{00000000-0005-0000-0000-000022090000}"/>
    <cellStyle name="Normal 9 2 2 4" xfId="2124" xr:uid="{00000000-0005-0000-0000-000023090000}"/>
    <cellStyle name="Normal 9 2 3" xfId="2125" xr:uid="{00000000-0005-0000-0000-000024090000}"/>
    <cellStyle name="Normal 9 2 3 2" xfId="2126" xr:uid="{00000000-0005-0000-0000-000025090000}"/>
    <cellStyle name="Normal 9 2 4" xfId="2127" xr:uid="{00000000-0005-0000-0000-000026090000}"/>
    <cellStyle name="Normal 9 2 4 2" xfId="2128" xr:uid="{00000000-0005-0000-0000-000027090000}"/>
    <cellStyle name="Normal 9 2 5" xfId="2129" xr:uid="{00000000-0005-0000-0000-000028090000}"/>
    <cellStyle name="Normal 9 3" xfId="66" xr:uid="{00000000-0005-0000-0000-000029090000}"/>
    <cellStyle name="Normal 9 3 2" xfId="67" xr:uid="{00000000-0005-0000-0000-00002A090000}"/>
    <cellStyle name="Normal 9 3 2 2" xfId="2130" xr:uid="{00000000-0005-0000-0000-00002B090000}"/>
    <cellStyle name="Normal 9 3 2 2 2" xfId="2131" xr:uid="{00000000-0005-0000-0000-00002C090000}"/>
    <cellStyle name="Normal 9 3 2 3" xfId="2132" xr:uid="{00000000-0005-0000-0000-00002D090000}"/>
    <cellStyle name="Normal 9 3 2 3 2" xfId="2133" xr:uid="{00000000-0005-0000-0000-00002E090000}"/>
    <cellStyle name="Normal 9 3 2 4" xfId="2134" xr:uid="{00000000-0005-0000-0000-00002F090000}"/>
    <cellStyle name="Normal 9 3 3" xfId="2135" xr:uid="{00000000-0005-0000-0000-000030090000}"/>
    <cellStyle name="Normal 9 3 3 2" xfId="2136" xr:uid="{00000000-0005-0000-0000-000031090000}"/>
    <cellStyle name="Normal 9 3 4" xfId="2137" xr:uid="{00000000-0005-0000-0000-000032090000}"/>
    <cellStyle name="Normal 9 3 4 2" xfId="2138" xr:uid="{00000000-0005-0000-0000-000033090000}"/>
    <cellStyle name="Normal 9 3 5" xfId="2139" xr:uid="{00000000-0005-0000-0000-000034090000}"/>
    <cellStyle name="Normal 9 4" xfId="68" xr:uid="{00000000-0005-0000-0000-000035090000}"/>
    <cellStyle name="Normal 9 4 2" xfId="104" xr:uid="{00000000-0005-0000-0000-000036090000}"/>
    <cellStyle name="Normal 9 4 2 2" xfId="2140" xr:uid="{00000000-0005-0000-0000-000037090000}"/>
    <cellStyle name="Normal 9 4 2 2 2" xfId="2141" xr:uid="{00000000-0005-0000-0000-000038090000}"/>
    <cellStyle name="Normal 9 4 2 3" xfId="2142" xr:uid="{00000000-0005-0000-0000-000039090000}"/>
    <cellStyle name="Normal 9 4 2 3 2" xfId="2143" xr:uid="{00000000-0005-0000-0000-00003A090000}"/>
    <cellStyle name="Normal 9 4 2 4" xfId="2144" xr:uid="{00000000-0005-0000-0000-00003B090000}"/>
    <cellStyle name="Normal 9 4 3" xfId="2145" xr:uid="{00000000-0005-0000-0000-00003C090000}"/>
    <cellStyle name="Normal 9 4 3 2" xfId="2146" xr:uid="{00000000-0005-0000-0000-00003D090000}"/>
    <cellStyle name="Normal 9 4 4" xfId="2147" xr:uid="{00000000-0005-0000-0000-00003E090000}"/>
    <cellStyle name="Normal 9 4 4 2" xfId="2148" xr:uid="{00000000-0005-0000-0000-00003F090000}"/>
    <cellStyle name="Normal 9 4 5" xfId="2149" xr:uid="{00000000-0005-0000-0000-000040090000}"/>
    <cellStyle name="Normal 9 5" xfId="69" xr:uid="{00000000-0005-0000-0000-000041090000}"/>
    <cellStyle name="Normal 9 5 2" xfId="70" xr:uid="{00000000-0005-0000-0000-000042090000}"/>
    <cellStyle name="Normal 9 5 2 2" xfId="2150" xr:uid="{00000000-0005-0000-0000-000043090000}"/>
    <cellStyle name="Normal 9 5 2 2 2" xfId="2151" xr:uid="{00000000-0005-0000-0000-000044090000}"/>
    <cellStyle name="Normal 9 5 2 3" xfId="2152" xr:uid="{00000000-0005-0000-0000-000045090000}"/>
    <cellStyle name="Normal 9 5 2 3 2" xfId="2153" xr:uid="{00000000-0005-0000-0000-000046090000}"/>
    <cellStyle name="Normal 9 5 2 4" xfId="2154" xr:uid="{00000000-0005-0000-0000-000047090000}"/>
    <cellStyle name="Normal 9 5 3" xfId="2155" xr:uid="{00000000-0005-0000-0000-000048090000}"/>
    <cellStyle name="Normal 9 5 3 2" xfId="2156" xr:uid="{00000000-0005-0000-0000-000049090000}"/>
    <cellStyle name="Normal 9 5 4" xfId="2157" xr:uid="{00000000-0005-0000-0000-00004A090000}"/>
    <cellStyle name="Normal 9 5 4 2" xfId="2158" xr:uid="{00000000-0005-0000-0000-00004B090000}"/>
    <cellStyle name="Normal 9 5 5" xfId="2159" xr:uid="{00000000-0005-0000-0000-00004C090000}"/>
    <cellStyle name="Normal 9 6" xfId="71" xr:uid="{00000000-0005-0000-0000-00004D090000}"/>
    <cellStyle name="Normal 9 6 2" xfId="2160" xr:uid="{00000000-0005-0000-0000-00004E090000}"/>
    <cellStyle name="Normal 9 6 2 2" xfId="2161" xr:uid="{00000000-0005-0000-0000-00004F090000}"/>
    <cellStyle name="Normal 9 6 3" xfId="2162" xr:uid="{00000000-0005-0000-0000-000050090000}"/>
    <cellStyle name="Normal 9 6 3 2" xfId="2163" xr:uid="{00000000-0005-0000-0000-000051090000}"/>
    <cellStyle name="Normal 9 6 4" xfId="2164" xr:uid="{00000000-0005-0000-0000-000052090000}"/>
    <cellStyle name="Normal 9 7" xfId="64" xr:uid="{00000000-0005-0000-0000-000053090000}"/>
    <cellStyle name="Normal 9 7 2" xfId="2165" xr:uid="{00000000-0005-0000-0000-000054090000}"/>
    <cellStyle name="Normal 9 8" xfId="2166" xr:uid="{00000000-0005-0000-0000-000055090000}"/>
    <cellStyle name="Normal 9 8 2" xfId="2167" xr:uid="{00000000-0005-0000-0000-000056090000}"/>
    <cellStyle name="Normal 9 9" xfId="2168" xr:uid="{00000000-0005-0000-0000-000057090000}"/>
    <cellStyle name="Note 10" xfId="2169" xr:uid="{00000000-0005-0000-0000-000058090000}"/>
    <cellStyle name="Note 10 2" xfId="2170" xr:uid="{00000000-0005-0000-0000-000059090000}"/>
    <cellStyle name="Note 2" xfId="72" xr:uid="{00000000-0005-0000-0000-00005A090000}"/>
    <cellStyle name="Note 2 2" xfId="2485" xr:uid="{00000000-0005-0000-0000-00005B090000}"/>
    <cellStyle name="Note 2 3" xfId="2486" xr:uid="{00000000-0005-0000-0000-00005C090000}"/>
    <cellStyle name="Note 3" xfId="2171" xr:uid="{00000000-0005-0000-0000-00005D090000}"/>
    <cellStyle name="Note 3 2" xfId="2172" xr:uid="{00000000-0005-0000-0000-00005E090000}"/>
    <cellStyle name="Note 3 2 2" xfId="2173" xr:uid="{00000000-0005-0000-0000-00005F090000}"/>
    <cellStyle name="Note 3 2 2 2" xfId="2174" xr:uid="{00000000-0005-0000-0000-000060090000}"/>
    <cellStyle name="Note 3 2 3" xfId="2175" xr:uid="{00000000-0005-0000-0000-000061090000}"/>
    <cellStyle name="Note 3 2 3 2" xfId="2176" xr:uid="{00000000-0005-0000-0000-000062090000}"/>
    <cellStyle name="Note 3 2 4" xfId="2177" xr:uid="{00000000-0005-0000-0000-000063090000}"/>
    <cellStyle name="Note 3 3" xfId="2178" xr:uid="{00000000-0005-0000-0000-000064090000}"/>
    <cellStyle name="Note 3 3 2" xfId="2179" xr:uid="{00000000-0005-0000-0000-000065090000}"/>
    <cellStyle name="Note 3 4" xfId="2180" xr:uid="{00000000-0005-0000-0000-000066090000}"/>
    <cellStyle name="Note 3 4 2" xfId="2181" xr:uid="{00000000-0005-0000-0000-000067090000}"/>
    <cellStyle name="Note 3 5" xfId="2182" xr:uid="{00000000-0005-0000-0000-000068090000}"/>
    <cellStyle name="Note 4" xfId="2183" xr:uid="{00000000-0005-0000-0000-000069090000}"/>
    <cellStyle name="Note 4 2" xfId="2184" xr:uid="{00000000-0005-0000-0000-00006A090000}"/>
    <cellStyle name="Note 4 2 2" xfId="2185" xr:uid="{00000000-0005-0000-0000-00006B090000}"/>
    <cellStyle name="Note 4 2 2 2" xfId="2186" xr:uid="{00000000-0005-0000-0000-00006C090000}"/>
    <cellStyle name="Note 4 2 3" xfId="2187" xr:uid="{00000000-0005-0000-0000-00006D090000}"/>
    <cellStyle name="Note 4 2 3 2" xfId="2188" xr:uid="{00000000-0005-0000-0000-00006E090000}"/>
    <cellStyle name="Note 4 2 4" xfId="2189" xr:uid="{00000000-0005-0000-0000-00006F090000}"/>
    <cellStyle name="Note 4 3" xfId="2190" xr:uid="{00000000-0005-0000-0000-000070090000}"/>
    <cellStyle name="Note 4 3 2" xfId="2191" xr:uid="{00000000-0005-0000-0000-000071090000}"/>
    <cellStyle name="Note 4 4" xfId="2192" xr:uid="{00000000-0005-0000-0000-000072090000}"/>
    <cellStyle name="Note 4 4 2" xfId="2193" xr:uid="{00000000-0005-0000-0000-000073090000}"/>
    <cellStyle name="Note 4 5" xfId="2194" xr:uid="{00000000-0005-0000-0000-000074090000}"/>
    <cellStyle name="Note 5" xfId="2195" xr:uid="{00000000-0005-0000-0000-000075090000}"/>
    <cellStyle name="Note 5 2" xfId="2196" xr:uid="{00000000-0005-0000-0000-000076090000}"/>
    <cellStyle name="Note 5 2 2" xfId="2197" xr:uid="{00000000-0005-0000-0000-000077090000}"/>
    <cellStyle name="Note 5 2 2 2" xfId="2198" xr:uid="{00000000-0005-0000-0000-000078090000}"/>
    <cellStyle name="Note 5 2 3" xfId="2199" xr:uid="{00000000-0005-0000-0000-000079090000}"/>
    <cellStyle name="Note 5 2 3 2" xfId="2200" xr:uid="{00000000-0005-0000-0000-00007A090000}"/>
    <cellStyle name="Note 5 2 4" xfId="2201" xr:uid="{00000000-0005-0000-0000-00007B090000}"/>
    <cellStyle name="Note 5 3" xfId="2202" xr:uid="{00000000-0005-0000-0000-00007C090000}"/>
    <cellStyle name="Note 5 3 2" xfId="2203" xr:uid="{00000000-0005-0000-0000-00007D090000}"/>
    <cellStyle name="Note 5 4" xfId="2204" xr:uid="{00000000-0005-0000-0000-00007E090000}"/>
    <cellStyle name="Note 5 4 2" xfId="2205" xr:uid="{00000000-0005-0000-0000-00007F090000}"/>
    <cellStyle name="Note 5 5" xfId="2206" xr:uid="{00000000-0005-0000-0000-000080090000}"/>
    <cellStyle name="Note 6" xfId="2207" xr:uid="{00000000-0005-0000-0000-000081090000}"/>
    <cellStyle name="Note 6 2" xfId="2208" xr:uid="{00000000-0005-0000-0000-000082090000}"/>
    <cellStyle name="Note 6 2 2" xfId="2209" xr:uid="{00000000-0005-0000-0000-000083090000}"/>
    <cellStyle name="Note 6 2 2 2" xfId="2210" xr:uid="{00000000-0005-0000-0000-000084090000}"/>
    <cellStyle name="Note 6 2 3" xfId="2211" xr:uid="{00000000-0005-0000-0000-000085090000}"/>
    <cellStyle name="Note 6 2 3 2" xfId="2212" xr:uid="{00000000-0005-0000-0000-000086090000}"/>
    <cellStyle name="Note 6 2 4" xfId="2213" xr:uid="{00000000-0005-0000-0000-000087090000}"/>
    <cellStyle name="Note 6 3" xfId="2214" xr:uid="{00000000-0005-0000-0000-000088090000}"/>
    <cellStyle name="Note 6 3 2" xfId="2215" xr:uid="{00000000-0005-0000-0000-000089090000}"/>
    <cellStyle name="Note 6 4" xfId="2216" xr:uid="{00000000-0005-0000-0000-00008A090000}"/>
    <cellStyle name="Note 6 4 2" xfId="2217" xr:uid="{00000000-0005-0000-0000-00008B090000}"/>
    <cellStyle name="Note 6 5" xfId="2218" xr:uid="{00000000-0005-0000-0000-00008C090000}"/>
    <cellStyle name="Note 7" xfId="2219" xr:uid="{00000000-0005-0000-0000-00008D090000}"/>
    <cellStyle name="Note 7 2" xfId="2220" xr:uid="{00000000-0005-0000-0000-00008E090000}"/>
    <cellStyle name="Note 7 2 2" xfId="2221" xr:uid="{00000000-0005-0000-0000-00008F090000}"/>
    <cellStyle name="Note 7 2 2 2" xfId="2222" xr:uid="{00000000-0005-0000-0000-000090090000}"/>
    <cellStyle name="Note 7 2 3" xfId="2223" xr:uid="{00000000-0005-0000-0000-000091090000}"/>
    <cellStyle name="Note 7 2 3 2" xfId="2224" xr:uid="{00000000-0005-0000-0000-000092090000}"/>
    <cellStyle name="Note 7 2 4" xfId="2225" xr:uid="{00000000-0005-0000-0000-000093090000}"/>
    <cellStyle name="Note 7 3" xfId="2226" xr:uid="{00000000-0005-0000-0000-000094090000}"/>
    <cellStyle name="Note 7 3 2" xfId="2227" xr:uid="{00000000-0005-0000-0000-000095090000}"/>
    <cellStyle name="Note 7 4" xfId="2228" xr:uid="{00000000-0005-0000-0000-000096090000}"/>
    <cellStyle name="Note 7 4 2" xfId="2229" xr:uid="{00000000-0005-0000-0000-000097090000}"/>
    <cellStyle name="Note 7 5" xfId="2230" xr:uid="{00000000-0005-0000-0000-000098090000}"/>
    <cellStyle name="Note 8" xfId="2231" xr:uid="{00000000-0005-0000-0000-000099090000}"/>
    <cellStyle name="Note 8 2" xfId="2232" xr:uid="{00000000-0005-0000-0000-00009A090000}"/>
    <cellStyle name="Note 8 2 2" xfId="2233" xr:uid="{00000000-0005-0000-0000-00009B090000}"/>
    <cellStyle name="Note 8 2 2 2" xfId="2234" xr:uid="{00000000-0005-0000-0000-00009C090000}"/>
    <cellStyle name="Note 8 2 3" xfId="2235" xr:uid="{00000000-0005-0000-0000-00009D090000}"/>
    <cellStyle name="Note 8 2 3 2" xfId="2236" xr:uid="{00000000-0005-0000-0000-00009E090000}"/>
    <cellStyle name="Note 8 2 4" xfId="2237" xr:uid="{00000000-0005-0000-0000-00009F090000}"/>
    <cellStyle name="Note 8 3" xfId="2238" xr:uid="{00000000-0005-0000-0000-0000A0090000}"/>
    <cellStyle name="Note 8 3 2" xfId="2239" xr:uid="{00000000-0005-0000-0000-0000A1090000}"/>
    <cellStyle name="Note 8 4" xfId="2240" xr:uid="{00000000-0005-0000-0000-0000A2090000}"/>
    <cellStyle name="Note 8 4 2" xfId="2241" xr:uid="{00000000-0005-0000-0000-0000A3090000}"/>
    <cellStyle name="Note 8 5" xfId="2242" xr:uid="{00000000-0005-0000-0000-0000A4090000}"/>
    <cellStyle name="Note 9" xfId="2243" xr:uid="{00000000-0005-0000-0000-0000A5090000}"/>
    <cellStyle name="Note 9 2" xfId="2244" xr:uid="{00000000-0005-0000-0000-0000A6090000}"/>
    <cellStyle name="Note 9 2 2" xfId="2245" xr:uid="{00000000-0005-0000-0000-0000A7090000}"/>
    <cellStyle name="Note 9 2 2 2" xfId="2246" xr:uid="{00000000-0005-0000-0000-0000A8090000}"/>
    <cellStyle name="Note 9 2 3" xfId="2247" xr:uid="{00000000-0005-0000-0000-0000A9090000}"/>
    <cellStyle name="Note 9 2 3 2" xfId="2248" xr:uid="{00000000-0005-0000-0000-0000AA090000}"/>
    <cellStyle name="Note 9 2 4" xfId="2249" xr:uid="{00000000-0005-0000-0000-0000AB090000}"/>
    <cellStyle name="Note 9 3" xfId="2250" xr:uid="{00000000-0005-0000-0000-0000AC090000}"/>
    <cellStyle name="Note 9 3 2" xfId="2251" xr:uid="{00000000-0005-0000-0000-0000AD090000}"/>
    <cellStyle name="Note 9 4" xfId="2252" xr:uid="{00000000-0005-0000-0000-0000AE090000}"/>
    <cellStyle name="Note 9 4 2" xfId="2253" xr:uid="{00000000-0005-0000-0000-0000AF090000}"/>
    <cellStyle name="Note 9 5" xfId="2254" xr:uid="{00000000-0005-0000-0000-0000B0090000}"/>
    <cellStyle name="Notes_multi" xfId="2487" xr:uid="{00000000-0005-0000-0000-0000B1090000}"/>
    <cellStyle name="Output 2" xfId="73" xr:uid="{00000000-0005-0000-0000-0000B2090000}"/>
    <cellStyle name="Output 2 2" xfId="2488" xr:uid="{00000000-0005-0000-0000-0000B3090000}"/>
    <cellStyle name="Output 3" xfId="2489" xr:uid="{00000000-0005-0000-0000-0000B4090000}"/>
    <cellStyle name="Percent" xfId="79" builtinId="5"/>
    <cellStyle name="Percent 2" xfId="81" xr:uid="{00000000-0005-0000-0000-0000B6090000}"/>
    <cellStyle name="Percent 2 2" xfId="105" xr:uid="{00000000-0005-0000-0000-0000B7090000}"/>
    <cellStyle name="Percent 2 3" xfId="2490" xr:uid="{00000000-0005-0000-0000-0000B8090000}"/>
    <cellStyle name="Percent 2 3 2" xfId="2491" xr:uid="{00000000-0005-0000-0000-0000B9090000}"/>
    <cellStyle name="Percent 2 4" xfId="2492" xr:uid="{00000000-0005-0000-0000-0000BA090000}"/>
    <cellStyle name="Percent 3" xfId="85" xr:uid="{00000000-0005-0000-0000-0000BB090000}"/>
    <cellStyle name="Percent 3 2" xfId="2493" xr:uid="{00000000-0005-0000-0000-0000BC090000}"/>
    <cellStyle name="Percent 3 2 2" xfId="2494" xr:uid="{00000000-0005-0000-0000-0000BD090000}"/>
    <cellStyle name="Percent 3 3" xfId="2495" xr:uid="{00000000-0005-0000-0000-0000BE090000}"/>
    <cellStyle name="Percent 4" xfId="88" xr:uid="{00000000-0005-0000-0000-0000BF090000}"/>
    <cellStyle name="Percent 4 2" xfId="2496" xr:uid="{00000000-0005-0000-0000-0000C0090000}"/>
    <cellStyle name="Percent 5" xfId="2497" xr:uid="{00000000-0005-0000-0000-0000C1090000}"/>
    <cellStyle name="Percent 5 2" xfId="2498" xr:uid="{00000000-0005-0000-0000-0000C2090000}"/>
    <cellStyle name="Percent 6" xfId="2499" xr:uid="{00000000-0005-0000-0000-0000C3090000}"/>
    <cellStyle name="Percent 7" xfId="2500" xr:uid="{00000000-0005-0000-0000-0000C4090000}"/>
    <cellStyle name="Percent 8" xfId="2501" xr:uid="{00000000-0005-0000-0000-0000C5090000}"/>
    <cellStyle name="Percent 9" xfId="2502" xr:uid="{00000000-0005-0000-0000-0000C6090000}"/>
    <cellStyle name="PSChar" xfId="2503" xr:uid="{00000000-0005-0000-0000-0000C7090000}"/>
    <cellStyle name="PSChar 10" xfId="2504" xr:uid="{00000000-0005-0000-0000-0000C8090000}"/>
    <cellStyle name="PSChar 10 2" xfId="2505" xr:uid="{00000000-0005-0000-0000-0000C9090000}"/>
    <cellStyle name="PSChar 11" xfId="2506" xr:uid="{00000000-0005-0000-0000-0000CA090000}"/>
    <cellStyle name="PSChar 12" xfId="2507" xr:uid="{00000000-0005-0000-0000-0000CB090000}"/>
    <cellStyle name="PSChar 2" xfId="2508" xr:uid="{00000000-0005-0000-0000-0000CC090000}"/>
    <cellStyle name="PSChar 2 2" xfId="2509" xr:uid="{00000000-0005-0000-0000-0000CD090000}"/>
    <cellStyle name="PSChar 3" xfId="2510" xr:uid="{00000000-0005-0000-0000-0000CE090000}"/>
    <cellStyle name="PSChar 3 2" xfId="2511" xr:uid="{00000000-0005-0000-0000-0000CF090000}"/>
    <cellStyle name="PSChar 4" xfId="2512" xr:uid="{00000000-0005-0000-0000-0000D0090000}"/>
    <cellStyle name="PSChar 4 2" xfId="2513" xr:uid="{00000000-0005-0000-0000-0000D1090000}"/>
    <cellStyle name="PSChar 5" xfId="2514" xr:uid="{00000000-0005-0000-0000-0000D2090000}"/>
    <cellStyle name="PSChar 5 2" xfId="2515" xr:uid="{00000000-0005-0000-0000-0000D3090000}"/>
    <cellStyle name="PSChar 6" xfId="2516" xr:uid="{00000000-0005-0000-0000-0000D4090000}"/>
    <cellStyle name="PSChar 6 2" xfId="2517" xr:uid="{00000000-0005-0000-0000-0000D5090000}"/>
    <cellStyle name="PSChar 7" xfId="2518" xr:uid="{00000000-0005-0000-0000-0000D6090000}"/>
    <cellStyle name="PSChar 7 2" xfId="2519" xr:uid="{00000000-0005-0000-0000-0000D7090000}"/>
    <cellStyle name="PSChar 8" xfId="2520" xr:uid="{00000000-0005-0000-0000-0000D8090000}"/>
    <cellStyle name="PSChar 8 2" xfId="2521" xr:uid="{00000000-0005-0000-0000-0000D9090000}"/>
    <cellStyle name="PSChar 9" xfId="2522" xr:uid="{00000000-0005-0000-0000-0000DA090000}"/>
    <cellStyle name="PSChar 9 2" xfId="2523" xr:uid="{00000000-0005-0000-0000-0000DB090000}"/>
    <cellStyle name="PSDate" xfId="2524" xr:uid="{00000000-0005-0000-0000-0000DC090000}"/>
    <cellStyle name="PSDate 10" xfId="2525" xr:uid="{00000000-0005-0000-0000-0000DD090000}"/>
    <cellStyle name="PSDate 10 2" xfId="2526" xr:uid="{00000000-0005-0000-0000-0000DE090000}"/>
    <cellStyle name="PSDate 11" xfId="2527" xr:uid="{00000000-0005-0000-0000-0000DF090000}"/>
    <cellStyle name="PSDate 12" xfId="2528" xr:uid="{00000000-0005-0000-0000-0000E0090000}"/>
    <cellStyle name="PSDate 2" xfId="2529" xr:uid="{00000000-0005-0000-0000-0000E1090000}"/>
    <cellStyle name="PSDate 2 2" xfId="2530" xr:uid="{00000000-0005-0000-0000-0000E2090000}"/>
    <cellStyle name="PSDate 3" xfId="2531" xr:uid="{00000000-0005-0000-0000-0000E3090000}"/>
    <cellStyle name="PSDate 3 2" xfId="2532" xr:uid="{00000000-0005-0000-0000-0000E4090000}"/>
    <cellStyle name="PSDate 4" xfId="2533" xr:uid="{00000000-0005-0000-0000-0000E5090000}"/>
    <cellStyle name="PSDate 4 2" xfId="2534" xr:uid="{00000000-0005-0000-0000-0000E6090000}"/>
    <cellStyle name="PSDate 5" xfId="2535" xr:uid="{00000000-0005-0000-0000-0000E7090000}"/>
    <cellStyle name="PSDate 5 2" xfId="2536" xr:uid="{00000000-0005-0000-0000-0000E8090000}"/>
    <cellStyle name="PSDate 6" xfId="2537" xr:uid="{00000000-0005-0000-0000-0000E9090000}"/>
    <cellStyle name="PSDate 6 2" xfId="2538" xr:uid="{00000000-0005-0000-0000-0000EA090000}"/>
    <cellStyle name="PSDate 7" xfId="2539" xr:uid="{00000000-0005-0000-0000-0000EB090000}"/>
    <cellStyle name="PSDate 7 2" xfId="2540" xr:uid="{00000000-0005-0000-0000-0000EC090000}"/>
    <cellStyle name="PSDate 8" xfId="2541" xr:uid="{00000000-0005-0000-0000-0000ED090000}"/>
    <cellStyle name="PSDate 8 2" xfId="2542" xr:uid="{00000000-0005-0000-0000-0000EE090000}"/>
    <cellStyle name="PSDate 9" xfId="2543" xr:uid="{00000000-0005-0000-0000-0000EF090000}"/>
    <cellStyle name="PSDate 9 2" xfId="2544" xr:uid="{00000000-0005-0000-0000-0000F0090000}"/>
    <cellStyle name="PSDec" xfId="2545" xr:uid="{00000000-0005-0000-0000-0000F1090000}"/>
    <cellStyle name="PSDec 10" xfId="2546" xr:uid="{00000000-0005-0000-0000-0000F2090000}"/>
    <cellStyle name="PSDec 10 2" xfId="2547" xr:uid="{00000000-0005-0000-0000-0000F3090000}"/>
    <cellStyle name="PSDec 11" xfId="2548" xr:uid="{00000000-0005-0000-0000-0000F4090000}"/>
    <cellStyle name="PSDec 12" xfId="2549" xr:uid="{00000000-0005-0000-0000-0000F5090000}"/>
    <cellStyle name="PSDec 2" xfId="2550" xr:uid="{00000000-0005-0000-0000-0000F6090000}"/>
    <cellStyle name="PSDec 2 2" xfId="2551" xr:uid="{00000000-0005-0000-0000-0000F7090000}"/>
    <cellStyle name="PSDec 3" xfId="2552" xr:uid="{00000000-0005-0000-0000-0000F8090000}"/>
    <cellStyle name="PSDec 3 2" xfId="2553" xr:uid="{00000000-0005-0000-0000-0000F9090000}"/>
    <cellStyle name="PSDec 4" xfId="2554" xr:uid="{00000000-0005-0000-0000-0000FA090000}"/>
    <cellStyle name="PSDec 4 2" xfId="2555" xr:uid="{00000000-0005-0000-0000-0000FB090000}"/>
    <cellStyle name="PSDec 5" xfId="2556" xr:uid="{00000000-0005-0000-0000-0000FC090000}"/>
    <cellStyle name="PSDec 5 2" xfId="2557" xr:uid="{00000000-0005-0000-0000-0000FD090000}"/>
    <cellStyle name="PSDec 6" xfId="2558" xr:uid="{00000000-0005-0000-0000-0000FE090000}"/>
    <cellStyle name="PSDec 6 2" xfId="2559" xr:uid="{00000000-0005-0000-0000-0000FF090000}"/>
    <cellStyle name="PSDec 7" xfId="2560" xr:uid="{00000000-0005-0000-0000-0000000A0000}"/>
    <cellStyle name="PSDec 7 2" xfId="2561" xr:uid="{00000000-0005-0000-0000-0000010A0000}"/>
    <cellStyle name="PSDec 8" xfId="2562" xr:uid="{00000000-0005-0000-0000-0000020A0000}"/>
    <cellStyle name="PSDec 8 2" xfId="2563" xr:uid="{00000000-0005-0000-0000-0000030A0000}"/>
    <cellStyle name="PSDec 9" xfId="2564" xr:uid="{00000000-0005-0000-0000-0000040A0000}"/>
    <cellStyle name="PSDec 9 2" xfId="2565" xr:uid="{00000000-0005-0000-0000-0000050A0000}"/>
    <cellStyle name="PSHeading" xfId="2566" xr:uid="{00000000-0005-0000-0000-0000060A0000}"/>
    <cellStyle name="PSHeading 10" xfId="2567" xr:uid="{00000000-0005-0000-0000-0000070A0000}"/>
    <cellStyle name="PSHeading 10 2" xfId="2568" xr:uid="{00000000-0005-0000-0000-0000080A0000}"/>
    <cellStyle name="PSHeading 10 2 2" xfId="2569" xr:uid="{00000000-0005-0000-0000-0000090A0000}"/>
    <cellStyle name="PSHeading 10 2 2 2" xfId="2570" xr:uid="{00000000-0005-0000-0000-00000A0A0000}"/>
    <cellStyle name="PSHeading 10 2 3" xfId="2571" xr:uid="{00000000-0005-0000-0000-00000B0A0000}"/>
    <cellStyle name="PSHeading 10 3" xfId="2572" xr:uid="{00000000-0005-0000-0000-00000C0A0000}"/>
    <cellStyle name="PSHeading 10 3 2" xfId="2573" xr:uid="{00000000-0005-0000-0000-00000D0A0000}"/>
    <cellStyle name="PSHeading 10 4" xfId="2574" xr:uid="{00000000-0005-0000-0000-00000E0A0000}"/>
    <cellStyle name="PSHeading 11" xfId="2575" xr:uid="{00000000-0005-0000-0000-00000F0A0000}"/>
    <cellStyle name="PSHeading 11 2" xfId="2576" xr:uid="{00000000-0005-0000-0000-0000100A0000}"/>
    <cellStyle name="PSHeading 11 2 2" xfId="2577" xr:uid="{00000000-0005-0000-0000-0000110A0000}"/>
    <cellStyle name="PSHeading 11 3" xfId="2578" xr:uid="{00000000-0005-0000-0000-0000120A0000}"/>
    <cellStyle name="PSHeading 12" xfId="2579" xr:uid="{00000000-0005-0000-0000-0000130A0000}"/>
    <cellStyle name="PSHeading 12 2" xfId="2580" xr:uid="{00000000-0005-0000-0000-0000140A0000}"/>
    <cellStyle name="PSHeading 12 2 2" xfId="2581" xr:uid="{00000000-0005-0000-0000-0000150A0000}"/>
    <cellStyle name="PSHeading 12 3" xfId="2582" xr:uid="{00000000-0005-0000-0000-0000160A0000}"/>
    <cellStyle name="PSHeading 13" xfId="2583" xr:uid="{00000000-0005-0000-0000-0000170A0000}"/>
    <cellStyle name="PSHeading 13 2" xfId="2584" xr:uid="{00000000-0005-0000-0000-0000180A0000}"/>
    <cellStyle name="PSHeading 14" xfId="2585" xr:uid="{00000000-0005-0000-0000-0000190A0000}"/>
    <cellStyle name="PSHeading 2" xfId="2586" xr:uid="{00000000-0005-0000-0000-00001A0A0000}"/>
    <cellStyle name="PSHeading 2 2" xfId="2587" xr:uid="{00000000-0005-0000-0000-00001B0A0000}"/>
    <cellStyle name="PSHeading 2 2 2" xfId="2588" xr:uid="{00000000-0005-0000-0000-00001C0A0000}"/>
    <cellStyle name="PSHeading 2 2 2 2" xfId="2589" xr:uid="{00000000-0005-0000-0000-00001D0A0000}"/>
    <cellStyle name="PSHeading 2 2 3" xfId="2590" xr:uid="{00000000-0005-0000-0000-00001E0A0000}"/>
    <cellStyle name="PSHeading 2 3" xfId="2591" xr:uid="{00000000-0005-0000-0000-00001F0A0000}"/>
    <cellStyle name="PSHeading 2 3 2" xfId="2592" xr:uid="{00000000-0005-0000-0000-0000200A0000}"/>
    <cellStyle name="PSHeading 2 4" xfId="2593" xr:uid="{00000000-0005-0000-0000-0000210A0000}"/>
    <cellStyle name="PSHeading 3" xfId="2594" xr:uid="{00000000-0005-0000-0000-0000220A0000}"/>
    <cellStyle name="PSHeading 3 2" xfId="2595" xr:uid="{00000000-0005-0000-0000-0000230A0000}"/>
    <cellStyle name="PSHeading 3 2 2" xfId="2596" xr:uid="{00000000-0005-0000-0000-0000240A0000}"/>
    <cellStyle name="PSHeading 3 2 2 2" xfId="2597" xr:uid="{00000000-0005-0000-0000-0000250A0000}"/>
    <cellStyle name="PSHeading 3 2 3" xfId="2598" xr:uid="{00000000-0005-0000-0000-0000260A0000}"/>
    <cellStyle name="PSHeading 3 3" xfId="2599" xr:uid="{00000000-0005-0000-0000-0000270A0000}"/>
    <cellStyle name="PSHeading 3 3 2" xfId="2600" xr:uid="{00000000-0005-0000-0000-0000280A0000}"/>
    <cellStyle name="PSHeading 3 4" xfId="2601" xr:uid="{00000000-0005-0000-0000-0000290A0000}"/>
    <cellStyle name="PSHeading 4" xfId="2602" xr:uid="{00000000-0005-0000-0000-00002A0A0000}"/>
    <cellStyle name="PSHeading 4 2" xfId="2603" xr:uid="{00000000-0005-0000-0000-00002B0A0000}"/>
    <cellStyle name="PSHeading 4 2 2" xfId="2604" xr:uid="{00000000-0005-0000-0000-00002C0A0000}"/>
    <cellStyle name="PSHeading 4 2 2 2" xfId="2605" xr:uid="{00000000-0005-0000-0000-00002D0A0000}"/>
    <cellStyle name="PSHeading 4 2 3" xfId="2606" xr:uid="{00000000-0005-0000-0000-00002E0A0000}"/>
    <cellStyle name="PSHeading 4 3" xfId="2607" xr:uid="{00000000-0005-0000-0000-00002F0A0000}"/>
    <cellStyle name="PSHeading 4 3 2" xfId="2608" xr:uid="{00000000-0005-0000-0000-0000300A0000}"/>
    <cellStyle name="PSHeading 4 4" xfId="2609" xr:uid="{00000000-0005-0000-0000-0000310A0000}"/>
    <cellStyle name="PSHeading 5" xfId="2610" xr:uid="{00000000-0005-0000-0000-0000320A0000}"/>
    <cellStyle name="PSHeading 5 2" xfId="2611" xr:uid="{00000000-0005-0000-0000-0000330A0000}"/>
    <cellStyle name="PSHeading 5 2 2" xfId="2612" xr:uid="{00000000-0005-0000-0000-0000340A0000}"/>
    <cellStyle name="PSHeading 5 2 2 2" xfId="2613" xr:uid="{00000000-0005-0000-0000-0000350A0000}"/>
    <cellStyle name="PSHeading 5 2 3" xfId="2614" xr:uid="{00000000-0005-0000-0000-0000360A0000}"/>
    <cellStyle name="PSHeading 5 3" xfId="2615" xr:uid="{00000000-0005-0000-0000-0000370A0000}"/>
    <cellStyle name="PSHeading 5 3 2" xfId="2616" xr:uid="{00000000-0005-0000-0000-0000380A0000}"/>
    <cellStyle name="PSHeading 5 4" xfId="2617" xr:uid="{00000000-0005-0000-0000-0000390A0000}"/>
    <cellStyle name="PSHeading 6" xfId="2618" xr:uid="{00000000-0005-0000-0000-00003A0A0000}"/>
    <cellStyle name="PSHeading 6 2" xfId="2619" xr:uid="{00000000-0005-0000-0000-00003B0A0000}"/>
    <cellStyle name="PSHeading 6 2 2" xfId="2620" xr:uid="{00000000-0005-0000-0000-00003C0A0000}"/>
    <cellStyle name="PSHeading 6 2 2 2" xfId="2621" xr:uid="{00000000-0005-0000-0000-00003D0A0000}"/>
    <cellStyle name="PSHeading 6 2 3" xfId="2622" xr:uid="{00000000-0005-0000-0000-00003E0A0000}"/>
    <cellStyle name="PSHeading 6 3" xfId="2623" xr:uid="{00000000-0005-0000-0000-00003F0A0000}"/>
    <cellStyle name="PSHeading 6 3 2" xfId="2624" xr:uid="{00000000-0005-0000-0000-0000400A0000}"/>
    <cellStyle name="PSHeading 6 4" xfId="2625" xr:uid="{00000000-0005-0000-0000-0000410A0000}"/>
    <cellStyle name="PSHeading 7" xfId="2626" xr:uid="{00000000-0005-0000-0000-0000420A0000}"/>
    <cellStyle name="PSHeading 7 2" xfId="2627" xr:uid="{00000000-0005-0000-0000-0000430A0000}"/>
    <cellStyle name="PSHeading 7 2 2" xfId="2628" xr:uid="{00000000-0005-0000-0000-0000440A0000}"/>
    <cellStyle name="PSHeading 7 2 2 2" xfId="2629" xr:uid="{00000000-0005-0000-0000-0000450A0000}"/>
    <cellStyle name="PSHeading 7 2 3" xfId="2630" xr:uid="{00000000-0005-0000-0000-0000460A0000}"/>
    <cellStyle name="PSHeading 7 3" xfId="2631" xr:uid="{00000000-0005-0000-0000-0000470A0000}"/>
    <cellStyle name="PSHeading 7 3 2" xfId="2632" xr:uid="{00000000-0005-0000-0000-0000480A0000}"/>
    <cellStyle name="PSHeading 7 4" xfId="2633" xr:uid="{00000000-0005-0000-0000-0000490A0000}"/>
    <cellStyle name="PSHeading 8" xfId="2634" xr:uid="{00000000-0005-0000-0000-00004A0A0000}"/>
    <cellStyle name="PSHeading 8 2" xfId="2635" xr:uid="{00000000-0005-0000-0000-00004B0A0000}"/>
    <cellStyle name="PSHeading 8 2 2" xfId="2636" xr:uid="{00000000-0005-0000-0000-00004C0A0000}"/>
    <cellStyle name="PSHeading 8 2 2 2" xfId="2637" xr:uid="{00000000-0005-0000-0000-00004D0A0000}"/>
    <cellStyle name="PSHeading 8 2 3" xfId="2638" xr:uid="{00000000-0005-0000-0000-00004E0A0000}"/>
    <cellStyle name="PSHeading 8 3" xfId="2639" xr:uid="{00000000-0005-0000-0000-00004F0A0000}"/>
    <cellStyle name="PSHeading 8 3 2" xfId="2640" xr:uid="{00000000-0005-0000-0000-0000500A0000}"/>
    <cellStyle name="PSHeading 8 4" xfId="2641" xr:uid="{00000000-0005-0000-0000-0000510A0000}"/>
    <cellStyle name="PSHeading 9" xfId="2642" xr:uid="{00000000-0005-0000-0000-0000520A0000}"/>
    <cellStyle name="PSHeading 9 2" xfId="2643" xr:uid="{00000000-0005-0000-0000-0000530A0000}"/>
    <cellStyle name="PSHeading 9 2 2" xfId="2644" xr:uid="{00000000-0005-0000-0000-0000540A0000}"/>
    <cellStyle name="PSHeading 9 2 2 2" xfId="2645" xr:uid="{00000000-0005-0000-0000-0000550A0000}"/>
    <cellStyle name="PSHeading 9 2 3" xfId="2646" xr:uid="{00000000-0005-0000-0000-0000560A0000}"/>
    <cellStyle name="PSHeading 9 3" xfId="2647" xr:uid="{00000000-0005-0000-0000-0000570A0000}"/>
    <cellStyle name="PSHeading 9 3 2" xfId="2648" xr:uid="{00000000-0005-0000-0000-0000580A0000}"/>
    <cellStyle name="PSHeading 9 4" xfId="2649" xr:uid="{00000000-0005-0000-0000-0000590A0000}"/>
    <cellStyle name="PSInt" xfId="2650" xr:uid="{00000000-0005-0000-0000-00005A0A0000}"/>
    <cellStyle name="PSInt 10" xfId="2651" xr:uid="{00000000-0005-0000-0000-00005B0A0000}"/>
    <cellStyle name="PSInt 10 2" xfId="2652" xr:uid="{00000000-0005-0000-0000-00005C0A0000}"/>
    <cellStyle name="PSInt 11" xfId="2653" xr:uid="{00000000-0005-0000-0000-00005D0A0000}"/>
    <cellStyle name="PSInt 12" xfId="2654" xr:uid="{00000000-0005-0000-0000-00005E0A0000}"/>
    <cellStyle name="PSInt 2" xfId="2655" xr:uid="{00000000-0005-0000-0000-00005F0A0000}"/>
    <cellStyle name="PSInt 2 2" xfId="2656" xr:uid="{00000000-0005-0000-0000-0000600A0000}"/>
    <cellStyle name="PSInt 3" xfId="2657" xr:uid="{00000000-0005-0000-0000-0000610A0000}"/>
    <cellStyle name="PSInt 3 2" xfId="2658" xr:uid="{00000000-0005-0000-0000-0000620A0000}"/>
    <cellStyle name="PSInt 4" xfId="2659" xr:uid="{00000000-0005-0000-0000-0000630A0000}"/>
    <cellStyle name="PSInt 4 2" xfId="2660" xr:uid="{00000000-0005-0000-0000-0000640A0000}"/>
    <cellStyle name="PSInt 5" xfId="2661" xr:uid="{00000000-0005-0000-0000-0000650A0000}"/>
    <cellStyle name="PSInt 5 2" xfId="2662" xr:uid="{00000000-0005-0000-0000-0000660A0000}"/>
    <cellStyle name="PSInt 6" xfId="2663" xr:uid="{00000000-0005-0000-0000-0000670A0000}"/>
    <cellStyle name="PSInt 6 2" xfId="2664" xr:uid="{00000000-0005-0000-0000-0000680A0000}"/>
    <cellStyle name="PSInt 7" xfId="2665" xr:uid="{00000000-0005-0000-0000-0000690A0000}"/>
    <cellStyle name="PSInt 7 2" xfId="2666" xr:uid="{00000000-0005-0000-0000-00006A0A0000}"/>
    <cellStyle name="PSInt 8" xfId="2667" xr:uid="{00000000-0005-0000-0000-00006B0A0000}"/>
    <cellStyle name="PSInt 8 2" xfId="2668" xr:uid="{00000000-0005-0000-0000-00006C0A0000}"/>
    <cellStyle name="PSInt 9" xfId="2669" xr:uid="{00000000-0005-0000-0000-00006D0A0000}"/>
    <cellStyle name="PSInt 9 2" xfId="2670" xr:uid="{00000000-0005-0000-0000-00006E0A0000}"/>
    <cellStyle name="PSSpacer" xfId="2671" xr:uid="{00000000-0005-0000-0000-00006F0A0000}"/>
    <cellStyle name="PSSpacer 10" xfId="2672" xr:uid="{00000000-0005-0000-0000-0000700A0000}"/>
    <cellStyle name="PSSpacer 10 2" xfId="2673" xr:uid="{00000000-0005-0000-0000-0000710A0000}"/>
    <cellStyle name="PSSpacer 11" xfId="2674" xr:uid="{00000000-0005-0000-0000-0000720A0000}"/>
    <cellStyle name="PSSpacer 12" xfId="2675" xr:uid="{00000000-0005-0000-0000-0000730A0000}"/>
    <cellStyle name="PSSpacer 2" xfId="2676" xr:uid="{00000000-0005-0000-0000-0000740A0000}"/>
    <cellStyle name="PSSpacer 2 2" xfId="2677" xr:uid="{00000000-0005-0000-0000-0000750A0000}"/>
    <cellStyle name="PSSpacer 3" xfId="2678" xr:uid="{00000000-0005-0000-0000-0000760A0000}"/>
    <cellStyle name="PSSpacer 3 2" xfId="2679" xr:uid="{00000000-0005-0000-0000-0000770A0000}"/>
    <cellStyle name="PSSpacer 4" xfId="2680" xr:uid="{00000000-0005-0000-0000-0000780A0000}"/>
    <cellStyle name="PSSpacer 4 2" xfId="2681" xr:uid="{00000000-0005-0000-0000-0000790A0000}"/>
    <cellStyle name="PSSpacer 5" xfId="2682" xr:uid="{00000000-0005-0000-0000-00007A0A0000}"/>
    <cellStyle name="PSSpacer 5 2" xfId="2683" xr:uid="{00000000-0005-0000-0000-00007B0A0000}"/>
    <cellStyle name="PSSpacer 6" xfId="2684" xr:uid="{00000000-0005-0000-0000-00007C0A0000}"/>
    <cellStyle name="PSSpacer 6 2" xfId="2685" xr:uid="{00000000-0005-0000-0000-00007D0A0000}"/>
    <cellStyle name="PSSpacer 7" xfId="2686" xr:uid="{00000000-0005-0000-0000-00007E0A0000}"/>
    <cellStyle name="PSSpacer 7 2" xfId="2687" xr:uid="{00000000-0005-0000-0000-00007F0A0000}"/>
    <cellStyle name="PSSpacer 8" xfId="2688" xr:uid="{00000000-0005-0000-0000-0000800A0000}"/>
    <cellStyle name="PSSpacer 8 2" xfId="2689" xr:uid="{00000000-0005-0000-0000-0000810A0000}"/>
    <cellStyle name="PSSpacer 9" xfId="2690" xr:uid="{00000000-0005-0000-0000-0000820A0000}"/>
    <cellStyle name="PSSpacer 9 2" xfId="2691" xr:uid="{00000000-0005-0000-0000-0000830A0000}"/>
    <cellStyle name="Single Cell Column Heading" xfId="2692" xr:uid="{00000000-0005-0000-0000-0000840A0000}"/>
    <cellStyle name="SYSTEM" xfId="2693" xr:uid="{00000000-0005-0000-0000-0000850A0000}"/>
    <cellStyle name="Text Level 1" xfId="2694" xr:uid="{00000000-0005-0000-0000-0000860A0000}"/>
    <cellStyle name="Text Level 2" xfId="2695" xr:uid="{00000000-0005-0000-0000-0000870A0000}"/>
    <cellStyle name="Text Level 3" xfId="2696" xr:uid="{00000000-0005-0000-0000-0000880A0000}"/>
    <cellStyle name="Text Level 4" xfId="2697" xr:uid="{00000000-0005-0000-0000-0000890A0000}"/>
    <cellStyle name="TIME Detail" xfId="2698" xr:uid="{00000000-0005-0000-0000-00008A0A0000}"/>
    <cellStyle name="TIME Period Start" xfId="2699" xr:uid="{00000000-0005-0000-0000-00008B0A0000}"/>
    <cellStyle name="Title 2" xfId="74" xr:uid="{00000000-0005-0000-0000-00008C0A0000}"/>
    <cellStyle name="Title 3" xfId="2700" xr:uid="{00000000-0005-0000-0000-00008D0A0000}"/>
    <cellStyle name="Total 2" xfId="75" xr:uid="{00000000-0005-0000-0000-00008E0A0000}"/>
    <cellStyle name="Total 2 2" xfId="2701" xr:uid="{00000000-0005-0000-0000-00008F0A0000}"/>
    <cellStyle name="Total 3" xfId="2702" xr:uid="{00000000-0005-0000-0000-0000900A0000}"/>
    <cellStyle name="Warning Text 2" xfId="76" xr:uid="{00000000-0005-0000-0000-0000910A0000}"/>
    <cellStyle name="Warning Text 2 2" xfId="2703" xr:uid="{00000000-0005-0000-0000-0000920A0000}"/>
    <cellStyle name="Warning Text 3" xfId="2704" xr:uid="{00000000-0005-0000-0000-0000930A0000}"/>
  </cellStyles>
  <dxfs count="0"/>
  <tableStyles count="0" defaultTableStyle="TableStyleMedium9" defaultPivotStyle="PivotStyleLight16"/>
  <colors>
    <mruColors>
      <color rgb="FFFF99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theme" Target="theme/theme1.xml" Id="rId13" /><Relationship Type="http://schemas.openxmlformats.org/officeDocument/2006/relationships/customXml" Target="../customXml/item2.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externalLink" Target="externalLinks/externalLink2.xml" Id="rId12" /><Relationship Type="http://schemas.openxmlformats.org/officeDocument/2006/relationships/customXml" Target="../customXml/item1.xml" Id="rId17" /><Relationship Type="http://schemas.openxmlformats.org/officeDocument/2006/relationships/worksheet" Target="worksheets/sheet2.xml" Id="rId2" /><Relationship Type="http://schemas.openxmlformats.org/officeDocument/2006/relationships/calcChain" Target="calcChain.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externalLink" Target="externalLinks/externalLink1.xml" Id="rId11" /><Relationship Type="http://schemas.openxmlformats.org/officeDocument/2006/relationships/worksheet" Target="worksheets/sheet5.xml" Id="rId5" /><Relationship Type="http://schemas.openxmlformats.org/officeDocument/2006/relationships/sharedStrings" Target="sharedStrings.xml" Id="rId15" /><Relationship Type="http://schemas.openxmlformats.org/officeDocument/2006/relationships/worksheet" Target="worksheets/sheet10.xml" Id="rId10" /><Relationship Type="http://schemas.openxmlformats.org/officeDocument/2006/relationships/customXml" Target="../customXml/item3.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tyles" Target="styles.xml" Id="rId14" /><Relationship Type="http://schemas.openxmlformats.org/officeDocument/2006/relationships/customXml" Target="/customXML/item4.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3" name="Picture 2">
          <a:extLst>
            <a:ext uri="{FF2B5EF4-FFF2-40B4-BE49-F238E27FC236}">
              <a16:creationId xmlns:a16="http://schemas.microsoft.com/office/drawing/2014/main" id="{B94347DE-3A22-410F-A9B0-BBFC508AAF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190500</xdr:colOff>
      <xdr:row>1</xdr:row>
      <xdr:rowOff>131774</xdr:rowOff>
    </xdr:from>
    <xdr:to>
      <xdr:col>10</xdr:col>
      <xdr:colOff>731396</xdr:colOff>
      <xdr:row>1</xdr:row>
      <xdr:rowOff>401662</xdr:rowOff>
    </xdr:to>
    <xdr:pic>
      <xdr:nvPicPr>
        <xdr:cNvPr id="2" name="Picture 1">
          <a:extLst>
            <a:ext uri="{FF2B5EF4-FFF2-40B4-BE49-F238E27FC236}">
              <a16:creationId xmlns:a16="http://schemas.microsoft.com/office/drawing/2014/main" id="{F0D5C2BD-1708-400D-AD38-9E60D88E80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10375" y="250837"/>
          <a:ext cx="2529240" cy="2698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3" name="Picture 2">
          <a:extLst>
            <a:ext uri="{FF2B5EF4-FFF2-40B4-BE49-F238E27FC236}">
              <a16:creationId xmlns:a16="http://schemas.microsoft.com/office/drawing/2014/main" id="{B00C4FA5-2D5E-44AA-8823-85CE0850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twoCellAnchor editAs="oneCell">
    <xdr:from>
      <xdr:col>1</xdr:col>
      <xdr:colOff>9525</xdr:colOff>
      <xdr:row>3</xdr:row>
      <xdr:rowOff>67481</xdr:rowOff>
    </xdr:from>
    <xdr:to>
      <xdr:col>1</xdr:col>
      <xdr:colOff>2538765</xdr:colOff>
      <xdr:row>5</xdr:row>
      <xdr:rowOff>13519</xdr:rowOff>
    </xdr:to>
    <xdr:pic>
      <xdr:nvPicPr>
        <xdr:cNvPr id="4" name="Picture 3">
          <a:extLst>
            <a:ext uri="{FF2B5EF4-FFF2-40B4-BE49-F238E27FC236}">
              <a16:creationId xmlns:a16="http://schemas.microsoft.com/office/drawing/2014/main" id="{F25ED969-29E0-456E-84A3-F5A35E75F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9524</xdr:rowOff>
    </xdr:from>
    <xdr:to>
      <xdr:col>4</xdr:col>
      <xdr:colOff>381000</xdr:colOff>
      <xdr:row>37</xdr:row>
      <xdr:rowOff>104775</xdr:rowOff>
    </xdr:to>
    <xdr:sp macro="" textlink="">
      <xdr:nvSpPr>
        <xdr:cNvPr id="2" name="TextBox 1">
          <a:extLst>
            <a:ext uri="{FF2B5EF4-FFF2-40B4-BE49-F238E27FC236}">
              <a16:creationId xmlns:a16="http://schemas.microsoft.com/office/drawing/2014/main" id="{703C275F-597B-4508-84EB-ECD7FEAF9B44}"/>
            </a:ext>
          </a:extLst>
        </xdr:cNvPr>
        <xdr:cNvSpPr txBox="1"/>
      </xdr:nvSpPr>
      <xdr:spPr>
        <a:xfrm>
          <a:off x="104775" y="657224"/>
          <a:ext cx="8067675" cy="5438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chemeClr val="accent4">
                  <a:lumMod val="75000"/>
                </a:schemeClr>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Note on</a:t>
          </a:r>
          <a:r>
            <a:rPr lang="en-NZ" sz="1000" b="1" cap="small" baseline="0">
              <a:solidFill>
                <a:schemeClr val="accent4">
                  <a:lumMod val="75000"/>
                </a:schemeClr>
              </a:solidFill>
              <a:effectLst/>
              <a:latin typeface="Arial" panose="020B0604020202020204" pitchFamily="34" charset="0"/>
              <a:ea typeface="+mn-ea"/>
              <a:cs typeface="Arial" panose="020B0604020202020204" pitchFamily="34" charset="0"/>
            </a:rPr>
            <a:t> IDC and the related Expenditure/Commissioning bases</a:t>
          </a:r>
          <a:endParaRPr lang="en-NZ" sz="1000" b="1" cap="small">
            <a:solidFill>
              <a:schemeClr val="accent4">
                <a:lumMod val="75000"/>
              </a:schemeClr>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The capex forecasts are slightly different from the opex forecasts in that they have to include the capitalisation of Interest During Construction (IDC). Underlying capex cost models do not forecast IDC, because they do not forecast the difference between the timing of capital expenditure and the assets’ commissioning. Capital expenditure is when the cost in incurred, whereas commissioning is when the asset in question is available for use. During the time between capital expenditure and commissioning the assets are held in Work in Progress (WIP).</a:t>
          </a:r>
        </a:p>
        <a:p>
          <a:pPr lvl="0"/>
          <a:endParaRPr lang="en-NZ" sz="100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Chorus adds IDC to asset values when they have been in WIP </a:t>
          </a:r>
          <a:r>
            <a:rPr lang="en-NZ" sz="1000">
              <a:solidFill>
                <a:srgbClr val="FF0000"/>
              </a:solidFill>
              <a:effectLst/>
              <a:latin typeface="Arial" panose="020B0604020202020204" pitchFamily="34" charset="0"/>
              <a:ea typeface="+mn-ea"/>
              <a:cs typeface="Arial" panose="020B0604020202020204" pitchFamily="34" charset="0"/>
            </a:rPr>
            <a:t>for [30] </a:t>
          </a:r>
          <a:r>
            <a:rPr lang="en-NZ" sz="1000">
              <a:solidFill>
                <a:schemeClr val="dk1"/>
              </a:solidFill>
              <a:effectLst/>
              <a:latin typeface="Arial" panose="020B0604020202020204" pitchFamily="34" charset="0"/>
              <a:ea typeface="+mn-ea"/>
              <a:cs typeface="Arial" panose="020B0604020202020204" pitchFamily="34" charset="0"/>
            </a:rPr>
            <a:t>days and so we are able to approximate the effective rate of capitalised IDC by using the average time that assets spend in WIP. That average time spent in WIP is also used to calculate the difference between capital expenditure and commissioning.</a:t>
          </a:r>
        </a:p>
        <a:p>
          <a:pPr lvl="0"/>
          <a:endParaRPr lang="en-NZ" sz="100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We calculated the amount of time that assets spend in WIP for each cost subcategory by allocating the opening and closing WIP and annual capex to those categories. The average WIP balance divided by the annual capex gives the average fraction of a year that assets in each category spend in WIP. The number of days spent in WIP for each of the cost subcategories is also used as a simple time shift, to calculate the value of commissioned assets.</a:t>
          </a:r>
        </a:p>
        <a:p>
          <a:pPr lvl="0"/>
          <a:endParaRPr lang="en-NZ" sz="100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IDC of 5.16% is added to assets in WIP after 30 days and so we are able to calculate the number of days that assets in each cost subcategory attract IDC. We can then calculate an effective IDC rate for each cost subcategory by using this period, together with the average level of interest-bearing debt. At a company level IDC is added at a rate of </a:t>
          </a:r>
          <a:r>
            <a:rPr lang="en-NZ" sz="1000">
              <a:solidFill>
                <a:sysClr val="windowText" lastClr="000000"/>
              </a:solidFill>
              <a:effectLst/>
              <a:latin typeface="Arial" panose="020B0604020202020204" pitchFamily="34" charset="0"/>
              <a:ea typeface="+mn-ea"/>
              <a:cs typeface="Arial" panose="020B0604020202020204" pitchFamily="34" charset="0"/>
            </a:rPr>
            <a:t>5.8</a:t>
          </a:r>
          <a:r>
            <a:rPr lang="en-NZ" sz="1000">
              <a:solidFill>
                <a:schemeClr val="dk1"/>
              </a:solidFill>
              <a:effectLst/>
              <a:latin typeface="Arial" panose="020B0604020202020204" pitchFamily="34" charset="0"/>
              <a:ea typeface="+mn-ea"/>
              <a:cs typeface="Arial" panose="020B0604020202020204" pitchFamily="34" charset="0"/>
            </a:rPr>
            <a:t>% per annum, but the Input Methodologies cap IDC at the company’s weighted average cost of debt – which is </a:t>
          </a:r>
          <a:r>
            <a:rPr lang="en-NZ" sz="1000">
              <a:solidFill>
                <a:sysClr val="windowText" lastClr="000000"/>
              </a:solidFill>
              <a:effectLst/>
              <a:latin typeface="Arial" panose="020B0604020202020204" pitchFamily="34" charset="0"/>
              <a:ea typeface="+mn-ea"/>
              <a:cs typeface="Arial" panose="020B0604020202020204" pitchFamily="34" charset="0"/>
            </a:rPr>
            <a:t>5.16</a:t>
          </a:r>
          <a:r>
            <a:rPr lang="en-NZ" sz="1000">
              <a:solidFill>
                <a:schemeClr val="dk1"/>
              </a:solidFill>
              <a:effectLst/>
              <a:latin typeface="Arial" panose="020B0604020202020204" pitchFamily="34" charset="0"/>
              <a:ea typeface="+mn-ea"/>
              <a:cs typeface="Arial" panose="020B0604020202020204" pitchFamily="34" charset="0"/>
            </a:rPr>
            <a:t>% (see note </a:t>
          </a:r>
          <a:r>
            <a:rPr lang="en-NZ" sz="1000">
              <a:solidFill>
                <a:sysClr val="windowText" lastClr="000000"/>
              </a:solidFill>
              <a:effectLst/>
              <a:latin typeface="Arial" panose="020B0604020202020204" pitchFamily="34" charset="0"/>
              <a:ea typeface="+mn-ea"/>
              <a:cs typeface="Arial" panose="020B0604020202020204" pitchFamily="34" charset="0"/>
            </a:rPr>
            <a:t>4</a:t>
          </a:r>
          <a:r>
            <a:rPr lang="en-NZ" sz="1000">
              <a:solidFill>
                <a:schemeClr val="dk1"/>
              </a:solidFill>
              <a:effectLst/>
              <a:latin typeface="Arial" panose="020B0604020202020204" pitchFamily="34" charset="0"/>
              <a:ea typeface="+mn-ea"/>
              <a:cs typeface="Arial" panose="020B0604020202020204" pitchFamily="34" charset="0"/>
            </a:rPr>
            <a:t> in the financial statements).</a:t>
          </a:r>
        </a:p>
        <a:p>
          <a:endParaRPr lang="en-NZ" sz="10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CPI, RPE and FX adjustment</a:t>
          </a:r>
        </a:p>
        <a:p>
          <a:pPr marL="0" marR="0" indent="0" defTabSz="914400" eaLnBrk="1" fontAlgn="auto" latinLnBrk="0" hangingPunct="1">
            <a:lnSpc>
              <a:spcPct val="100000"/>
            </a:lnSpc>
            <a:spcBef>
              <a:spcPts val="0"/>
            </a:spcBef>
            <a:spcAft>
              <a:spcPts val="0"/>
            </a:spcAft>
            <a:buClrTx/>
            <a:buSzTx/>
            <a:buFontTx/>
            <a:buNone/>
            <a:tabLst/>
            <a:defRPr/>
          </a:pPr>
          <a:r>
            <a:rPr lang="en-NZ" sz="1000">
              <a:solidFill>
                <a:schemeClr val="dk1"/>
              </a:solidFill>
              <a:effectLst/>
              <a:latin typeface="Arial" panose="020B0604020202020204" pitchFamily="34" charset="0"/>
              <a:ea typeface="+mn-ea"/>
              <a:cs typeface="Arial" panose="020B0604020202020204" pitchFamily="34" charset="0"/>
            </a:rPr>
            <a:t>Opex</a:t>
          </a:r>
          <a:r>
            <a:rPr lang="en-NZ" sz="1000" baseline="0">
              <a:solidFill>
                <a:schemeClr val="dk1"/>
              </a:solidFill>
              <a:effectLst/>
              <a:latin typeface="Arial" panose="020B0604020202020204" pitchFamily="34" charset="0"/>
              <a:ea typeface="+mn-ea"/>
              <a:cs typeface="Arial" panose="020B0604020202020204" pitchFamily="34" charset="0"/>
            </a:rPr>
            <a:t> and capex (incl. IDC) forecasts in constant 2019/20 prices are used in RT02 (Cost escalation regulatory template) to calculate the forecast real prices changes (RPE) and general inflation (CPI). That model is also used to apply a last-minute, high-level adjustment to the forecasts to account for changes to the final forecast FX rates without having to change FX rates in individual underlying forecast cost models.</a:t>
          </a:r>
          <a:endParaRPr lang="en-NZ"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NZ" sz="1000">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Geographic breakdown</a:t>
          </a:r>
          <a:endParaRPr lang="en-NZ" sz="1000">
            <a:solidFill>
              <a:schemeClr val="accent4">
                <a:lumMod val="75000"/>
              </a:schemeClr>
            </a:solidFill>
            <a:effectLst/>
            <a:latin typeface="Arial" panose="020B0604020202020204" pitchFamily="34" charset="0"/>
            <a:cs typeface="Arial" panose="020B0604020202020204" pitchFamily="34" charset="0"/>
          </a:endParaRPr>
        </a:p>
        <a:p>
          <a:pPr eaLnBrk="1" fontAlgn="auto" latinLnBrk="0" hangingPunct="1"/>
          <a:r>
            <a:rPr lang="en-NZ" sz="1000">
              <a:solidFill>
                <a:schemeClr val="dk1"/>
              </a:solidFill>
              <a:effectLst/>
              <a:latin typeface="Arial" panose="020B0604020202020204" pitchFamily="34" charset="0"/>
              <a:ea typeface="+mn-ea"/>
              <a:cs typeface="Arial" panose="020B0604020202020204" pitchFamily="34" charset="0"/>
            </a:rPr>
            <a:t>A geographic breakdown is provided for</a:t>
          </a:r>
          <a:r>
            <a:rPr lang="en-NZ" sz="1000" baseline="0">
              <a:solidFill>
                <a:schemeClr val="dk1"/>
              </a:solidFill>
              <a:effectLst/>
              <a:latin typeface="Arial" panose="020B0604020202020204" pitchFamily="34" charset="0"/>
              <a:ea typeface="+mn-ea"/>
              <a:cs typeface="Arial" panose="020B0604020202020204" pitchFamily="34" charset="0"/>
            </a:rPr>
            <a:t> capex only, because opex categories are not tagged with geographic information. In addition to the Urban and Rural categories required by the IMs, we have also included our National category, which includes asset that are used across the country and don't have a specific geographic location. Examples of assets in the National category are business and customer IT assets.</a:t>
          </a:r>
          <a:endParaRPr lang="en-NZ" sz="1000">
            <a:solidFill>
              <a:srgbClr val="FF0000"/>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NZ" sz="1000">
            <a:solidFill>
              <a:schemeClr val="dk1"/>
            </a:solidFill>
            <a:effectLst/>
            <a:latin typeface="Arial" panose="020B0604020202020204" pitchFamily="34" charset="0"/>
            <a:ea typeface="+mn-ea"/>
            <a:cs typeface="Arial" panose="020B0604020202020204" pitchFamily="34" charset="0"/>
          </a:endParaRPr>
        </a:p>
        <a:p>
          <a:pPr marL="0" indent="0"/>
          <a:endParaRPr lang="en-NZ"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95250</xdr:colOff>
      <xdr:row>1</xdr:row>
      <xdr:rowOff>806</xdr:rowOff>
    </xdr:from>
    <xdr:to>
      <xdr:col>2</xdr:col>
      <xdr:colOff>2395890</xdr:colOff>
      <xdr:row>2</xdr:row>
      <xdr:rowOff>108769</xdr:rowOff>
    </xdr:to>
    <xdr:pic>
      <xdr:nvPicPr>
        <xdr:cNvPr id="3" name="Picture 2">
          <a:extLst>
            <a:ext uri="{FF2B5EF4-FFF2-40B4-BE49-F238E27FC236}">
              <a16:creationId xmlns:a16="http://schemas.microsoft.com/office/drawing/2014/main" id="{23B6C196-DDA9-4384-9BF6-9A9C4D87F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0</xdr:colOff>
      <xdr:row>4</xdr:row>
      <xdr:rowOff>9524</xdr:rowOff>
    </xdr:from>
    <xdr:to>
      <xdr:col>4</xdr:col>
      <xdr:colOff>381000</xdr:colOff>
      <xdr:row>37</xdr:row>
      <xdr:rowOff>104775</xdr:rowOff>
    </xdr:to>
    <xdr:sp macro="" textlink="">
      <xdr:nvSpPr>
        <xdr:cNvPr id="4" name="TextBox 3">
          <a:extLst>
            <a:ext uri="{FF2B5EF4-FFF2-40B4-BE49-F238E27FC236}">
              <a16:creationId xmlns:a16="http://schemas.microsoft.com/office/drawing/2014/main" id="{A4FDC3A0-8C00-44CF-AE2A-33AECFAC277C}"/>
            </a:ext>
          </a:extLst>
        </xdr:cNvPr>
        <xdr:cNvSpPr txBox="1"/>
      </xdr:nvSpPr>
      <xdr:spPr>
        <a:xfrm>
          <a:off x="104775" y="657224"/>
          <a:ext cx="8067675" cy="5438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chemeClr val="accent4">
                  <a:lumMod val="75000"/>
                </a:schemeClr>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Note on</a:t>
          </a:r>
          <a:r>
            <a:rPr lang="en-NZ" sz="1000" b="1" cap="small" baseline="0">
              <a:solidFill>
                <a:schemeClr val="accent4">
                  <a:lumMod val="75000"/>
                </a:schemeClr>
              </a:solidFill>
              <a:effectLst/>
              <a:latin typeface="Arial" panose="020B0604020202020204" pitchFamily="34" charset="0"/>
              <a:ea typeface="+mn-ea"/>
              <a:cs typeface="Arial" panose="020B0604020202020204" pitchFamily="34" charset="0"/>
            </a:rPr>
            <a:t> IDC and the related Expenditure/Commissioning bases</a:t>
          </a:r>
          <a:endParaRPr lang="en-NZ" sz="1000" b="1" cap="small">
            <a:solidFill>
              <a:schemeClr val="accent4">
                <a:lumMod val="75000"/>
              </a:schemeClr>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The capex forecasts are slightly different from the opex forecasts in that they have to include the capitalisation of Interest During Construction (IDC). Underlying capex cost models do not forecast IDC, because they do not forecast the difference between the timing of capital expenditure and the assets’ commissioning. Capital expenditure is when the cost in incurred, whereas commissioning is when the asset in question is available for use. During the time between capital expenditure and commissioning the assets are held in Work in Progress (WIP).</a:t>
          </a:r>
        </a:p>
        <a:p>
          <a:pPr lvl="0"/>
          <a:endParaRPr lang="en-NZ" sz="100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Chorus adds IDC to asset values when they have been in WIP </a:t>
          </a:r>
          <a:r>
            <a:rPr lang="en-NZ" sz="1000">
              <a:solidFill>
                <a:sysClr val="windowText" lastClr="000000"/>
              </a:solidFill>
              <a:effectLst/>
              <a:latin typeface="Arial" panose="020B0604020202020204" pitchFamily="34" charset="0"/>
              <a:ea typeface="+mn-ea"/>
              <a:cs typeface="Arial" panose="020B0604020202020204" pitchFamily="34" charset="0"/>
            </a:rPr>
            <a:t>for 30 </a:t>
          </a:r>
          <a:r>
            <a:rPr lang="en-NZ" sz="1000">
              <a:solidFill>
                <a:schemeClr val="dk1"/>
              </a:solidFill>
              <a:effectLst/>
              <a:latin typeface="Arial" panose="020B0604020202020204" pitchFamily="34" charset="0"/>
              <a:ea typeface="+mn-ea"/>
              <a:cs typeface="Arial" panose="020B0604020202020204" pitchFamily="34" charset="0"/>
            </a:rPr>
            <a:t>days and so we are able to approximate the effective rate of capitalised IDC by using the average time that assets spend in WIP. That average time spent in WIP is also used to calculate the difference between capital expenditure and commissioning.</a:t>
          </a:r>
        </a:p>
        <a:p>
          <a:pPr lvl="0"/>
          <a:endParaRPr lang="en-NZ" sz="100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We calculated the amount of time that assets spend in WIP for each cost subcategory by allocating the opening and closing WIP and annual capex to those categories. The average WIP balance divided by the annual capex gives the average fraction of a year that assets in each category spend in WIP. The number of days spent in WIP for each of the cost subcategories is also used as a simple time shift, to calculate the value of commissioned assets.</a:t>
          </a:r>
        </a:p>
        <a:p>
          <a:pPr lvl="0"/>
          <a:endParaRPr lang="en-NZ" sz="100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IDC of 5.16% is added to assets in WIP after 30 days and so we are able to calculate the number of days that assets in each cost subcategory attract IDC. We can then calculate an effective IDC rate for each cost subcategory by using this period, together with the average level of interest-bearing debt. At a company level IDC is added at a rate of </a:t>
          </a:r>
          <a:r>
            <a:rPr lang="en-NZ" sz="1000">
              <a:solidFill>
                <a:sysClr val="windowText" lastClr="000000"/>
              </a:solidFill>
              <a:effectLst/>
              <a:latin typeface="Arial" panose="020B0604020202020204" pitchFamily="34" charset="0"/>
              <a:ea typeface="+mn-ea"/>
              <a:cs typeface="Arial" panose="020B0604020202020204" pitchFamily="34" charset="0"/>
            </a:rPr>
            <a:t>5.8</a:t>
          </a:r>
          <a:r>
            <a:rPr lang="en-NZ" sz="1000">
              <a:solidFill>
                <a:schemeClr val="dk1"/>
              </a:solidFill>
              <a:effectLst/>
              <a:latin typeface="Arial" panose="020B0604020202020204" pitchFamily="34" charset="0"/>
              <a:ea typeface="+mn-ea"/>
              <a:cs typeface="Arial" panose="020B0604020202020204" pitchFamily="34" charset="0"/>
            </a:rPr>
            <a:t>% per annum, but the Input Methodologies cap IDC at the company’s weighted average cost of debt – which is </a:t>
          </a:r>
          <a:r>
            <a:rPr lang="en-NZ" sz="1000">
              <a:solidFill>
                <a:sysClr val="windowText" lastClr="000000"/>
              </a:solidFill>
              <a:effectLst/>
              <a:latin typeface="Arial" panose="020B0604020202020204" pitchFamily="34" charset="0"/>
              <a:ea typeface="+mn-ea"/>
              <a:cs typeface="Arial" panose="020B0604020202020204" pitchFamily="34" charset="0"/>
            </a:rPr>
            <a:t>5.16</a:t>
          </a:r>
          <a:r>
            <a:rPr lang="en-NZ" sz="1000">
              <a:solidFill>
                <a:schemeClr val="dk1"/>
              </a:solidFill>
              <a:effectLst/>
              <a:latin typeface="Arial" panose="020B0604020202020204" pitchFamily="34" charset="0"/>
              <a:ea typeface="+mn-ea"/>
              <a:cs typeface="Arial" panose="020B0604020202020204" pitchFamily="34" charset="0"/>
            </a:rPr>
            <a:t>% (see note </a:t>
          </a:r>
          <a:r>
            <a:rPr lang="en-NZ" sz="1000">
              <a:solidFill>
                <a:sysClr val="windowText" lastClr="000000"/>
              </a:solidFill>
              <a:effectLst/>
              <a:latin typeface="Arial" panose="020B0604020202020204" pitchFamily="34" charset="0"/>
              <a:ea typeface="+mn-ea"/>
              <a:cs typeface="Arial" panose="020B0604020202020204" pitchFamily="34" charset="0"/>
            </a:rPr>
            <a:t>4</a:t>
          </a:r>
          <a:r>
            <a:rPr lang="en-NZ" sz="1000">
              <a:solidFill>
                <a:schemeClr val="dk1"/>
              </a:solidFill>
              <a:effectLst/>
              <a:latin typeface="Arial" panose="020B0604020202020204" pitchFamily="34" charset="0"/>
              <a:ea typeface="+mn-ea"/>
              <a:cs typeface="Arial" panose="020B0604020202020204" pitchFamily="34" charset="0"/>
            </a:rPr>
            <a:t> in the financial statements).</a:t>
          </a:r>
        </a:p>
        <a:p>
          <a:endParaRPr lang="en-NZ" sz="10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CPI, RPE and FX adjustment</a:t>
          </a:r>
        </a:p>
        <a:p>
          <a:pPr marL="0" marR="0" indent="0" defTabSz="914400" eaLnBrk="1" fontAlgn="auto" latinLnBrk="0" hangingPunct="1">
            <a:lnSpc>
              <a:spcPct val="100000"/>
            </a:lnSpc>
            <a:spcBef>
              <a:spcPts val="0"/>
            </a:spcBef>
            <a:spcAft>
              <a:spcPts val="0"/>
            </a:spcAft>
            <a:buClrTx/>
            <a:buSzTx/>
            <a:buFontTx/>
            <a:buNone/>
            <a:tabLst/>
            <a:defRPr/>
          </a:pPr>
          <a:r>
            <a:rPr lang="en-NZ" sz="1000">
              <a:solidFill>
                <a:schemeClr val="dk1"/>
              </a:solidFill>
              <a:effectLst/>
              <a:latin typeface="Arial" panose="020B0604020202020204" pitchFamily="34" charset="0"/>
              <a:ea typeface="+mn-ea"/>
              <a:cs typeface="Arial" panose="020B0604020202020204" pitchFamily="34" charset="0"/>
            </a:rPr>
            <a:t>Opex</a:t>
          </a:r>
          <a:r>
            <a:rPr lang="en-NZ" sz="1000" baseline="0">
              <a:solidFill>
                <a:schemeClr val="dk1"/>
              </a:solidFill>
              <a:effectLst/>
              <a:latin typeface="Arial" panose="020B0604020202020204" pitchFamily="34" charset="0"/>
              <a:ea typeface="+mn-ea"/>
              <a:cs typeface="Arial" panose="020B0604020202020204" pitchFamily="34" charset="0"/>
            </a:rPr>
            <a:t> and capex (incl. IDC) forecasts in constant 2019/20 prices are used in RT02 (Cost escalation regulatory template) to calculate the forecast real prices changes (RPE) and general inflation (CPI). That model is also used to apply a last-minute, high-level adjustment to the forecasts to account for changes to the final forecast FX rates without having to change FX rates in individual underlying forecast cost models.</a:t>
          </a:r>
          <a:endParaRPr lang="en-NZ"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NZ" sz="1000">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Geographic breakdown</a:t>
          </a:r>
          <a:endParaRPr lang="en-NZ" sz="1000">
            <a:solidFill>
              <a:schemeClr val="accent4">
                <a:lumMod val="75000"/>
              </a:schemeClr>
            </a:solidFill>
            <a:effectLst/>
            <a:latin typeface="Arial" panose="020B0604020202020204" pitchFamily="34" charset="0"/>
            <a:cs typeface="Arial" panose="020B0604020202020204" pitchFamily="34" charset="0"/>
          </a:endParaRPr>
        </a:p>
        <a:p>
          <a:pPr eaLnBrk="1" fontAlgn="auto" latinLnBrk="0" hangingPunct="1"/>
          <a:r>
            <a:rPr lang="en-NZ" sz="1000">
              <a:solidFill>
                <a:schemeClr val="dk1"/>
              </a:solidFill>
              <a:effectLst/>
              <a:latin typeface="Arial" panose="020B0604020202020204" pitchFamily="34" charset="0"/>
              <a:ea typeface="+mn-ea"/>
              <a:cs typeface="Arial" panose="020B0604020202020204" pitchFamily="34" charset="0"/>
            </a:rPr>
            <a:t>A geographic breakdown is provided for</a:t>
          </a:r>
          <a:r>
            <a:rPr lang="en-NZ" sz="1000" baseline="0">
              <a:solidFill>
                <a:schemeClr val="dk1"/>
              </a:solidFill>
              <a:effectLst/>
              <a:latin typeface="Arial" panose="020B0604020202020204" pitchFamily="34" charset="0"/>
              <a:ea typeface="+mn-ea"/>
              <a:cs typeface="Arial" panose="020B0604020202020204" pitchFamily="34" charset="0"/>
            </a:rPr>
            <a:t> capex only, because opex categories are not tagged with geographic information. In addition to the Urban and Rural categories required by the IMs, we have also included our National category, which includes asset that are used across the country and don't have a specific geographic location. Examples of assets in the National category are business and customer IT assets.</a:t>
          </a:r>
          <a:endParaRPr lang="en-NZ" sz="1000">
            <a:solidFill>
              <a:srgbClr val="FF0000"/>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NZ" sz="1000">
            <a:solidFill>
              <a:schemeClr val="dk1"/>
            </a:solidFill>
            <a:effectLst/>
            <a:latin typeface="Arial" panose="020B0604020202020204" pitchFamily="34" charset="0"/>
            <a:ea typeface="+mn-ea"/>
            <a:cs typeface="Arial" panose="020B0604020202020204" pitchFamily="34" charset="0"/>
          </a:endParaRPr>
        </a:p>
        <a:p>
          <a:pPr marL="0" indent="0"/>
          <a:endParaRPr lang="en-NZ"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95250</xdr:colOff>
      <xdr:row>1</xdr:row>
      <xdr:rowOff>806</xdr:rowOff>
    </xdr:from>
    <xdr:to>
      <xdr:col>2</xdr:col>
      <xdr:colOff>2395890</xdr:colOff>
      <xdr:row>2</xdr:row>
      <xdr:rowOff>108769</xdr:rowOff>
    </xdr:to>
    <xdr:pic>
      <xdr:nvPicPr>
        <xdr:cNvPr id="5" name="Picture 4">
          <a:extLst>
            <a:ext uri="{FF2B5EF4-FFF2-40B4-BE49-F238E27FC236}">
              <a16:creationId xmlns:a16="http://schemas.microsoft.com/office/drawing/2014/main" id="{6AE82BFF-5A1C-4677-8772-2E14FDF14E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571500</xdr:colOff>
      <xdr:row>1</xdr:row>
      <xdr:rowOff>57391</xdr:rowOff>
    </xdr:from>
    <xdr:to>
      <xdr:col>5</xdr:col>
      <xdr:colOff>1100490</xdr:colOff>
      <xdr:row>1</xdr:row>
      <xdr:rowOff>328408</xdr:rowOff>
    </xdr:to>
    <xdr:pic>
      <xdr:nvPicPr>
        <xdr:cNvPr id="3" name="Picture 2">
          <a:extLst>
            <a:ext uri="{FF2B5EF4-FFF2-40B4-BE49-F238E27FC236}">
              <a16:creationId xmlns:a16="http://schemas.microsoft.com/office/drawing/2014/main" id="{40E23730-0C74-4553-A308-9D020D0BE4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620000" y="194974"/>
          <a:ext cx="2539823" cy="27101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49</xdr:col>
      <xdr:colOff>309563</xdr:colOff>
      <xdr:row>1</xdr:row>
      <xdr:rowOff>227025</xdr:rowOff>
    </xdr:from>
    <xdr:to>
      <xdr:col>53</xdr:col>
      <xdr:colOff>505178</xdr:colOff>
      <xdr:row>1</xdr:row>
      <xdr:rowOff>496913</xdr:rowOff>
    </xdr:to>
    <xdr:pic>
      <xdr:nvPicPr>
        <xdr:cNvPr id="2" name="Picture 1">
          <a:extLst>
            <a:ext uri="{FF2B5EF4-FFF2-40B4-BE49-F238E27FC236}">
              <a16:creationId xmlns:a16="http://schemas.microsoft.com/office/drawing/2014/main" id="{9241846F-9763-49DE-BF79-FD249C06B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109907" y="346088"/>
          <a:ext cx="2529240" cy="269888"/>
        </a:xfrm>
        <a:prstGeom prst="rect">
          <a:avLst/>
        </a:prstGeom>
        <a:noFill/>
        <a:ln>
          <a:noFill/>
        </a:ln>
      </xdr:spPr>
    </xdr:pic>
    <xdr:clientData/>
  </xdr:twoCellAnchor>
  <xdr:twoCellAnchor>
    <xdr:from>
      <xdr:col>9</xdr:col>
      <xdr:colOff>0</xdr:colOff>
      <xdr:row>1</xdr:row>
      <xdr:rowOff>0</xdr:rowOff>
    </xdr:from>
    <xdr:to>
      <xdr:col>17</xdr:col>
      <xdr:colOff>130968</xdr:colOff>
      <xdr:row>1</xdr:row>
      <xdr:rowOff>416719</xdr:rowOff>
    </xdr:to>
    <xdr:sp macro="" textlink="">
      <xdr:nvSpPr>
        <xdr:cNvPr id="3" name="TextBox 2">
          <a:extLst>
            <a:ext uri="{FF2B5EF4-FFF2-40B4-BE49-F238E27FC236}">
              <a16:creationId xmlns:a16="http://schemas.microsoft.com/office/drawing/2014/main" id="{1F2B933D-263A-406C-9967-465CEF3ABE70}"/>
            </a:ext>
          </a:extLst>
        </xdr:cNvPr>
        <xdr:cNvSpPr txBox="1"/>
      </xdr:nvSpPr>
      <xdr:spPr>
        <a:xfrm>
          <a:off x="7822406" y="119063"/>
          <a:ext cx="4060031" cy="4167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a:t>All cells or font</a:t>
          </a:r>
          <a:r>
            <a:rPr lang="en-NZ" sz="2000" baseline="0"/>
            <a:t> in Yellow is Chorus CI</a:t>
          </a:r>
          <a:endParaRPr lang="en-NZ" sz="20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1</xdr:row>
      <xdr:rowOff>119869</xdr:rowOff>
    </xdr:from>
    <xdr:to>
      <xdr:col>10</xdr:col>
      <xdr:colOff>5115</xdr:colOff>
      <xdr:row>1</xdr:row>
      <xdr:rowOff>389757</xdr:rowOff>
    </xdr:to>
    <xdr:pic>
      <xdr:nvPicPr>
        <xdr:cNvPr id="2" name="Picture 1">
          <a:extLst>
            <a:ext uri="{FF2B5EF4-FFF2-40B4-BE49-F238E27FC236}">
              <a16:creationId xmlns:a16="http://schemas.microsoft.com/office/drawing/2014/main" id="{603B12EF-F2DD-4BA5-9A5E-3FA2D21D48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405439" y="238932"/>
          <a:ext cx="2529240" cy="269888"/>
        </a:xfrm>
        <a:prstGeom prst="rect">
          <a:avLst/>
        </a:prstGeom>
        <a:noFill/>
        <a:ln>
          <a:noFill/>
        </a:ln>
      </xdr:spPr>
    </xdr:pic>
    <xdr:clientData/>
  </xdr:twoCellAnchor>
  <xdr:twoCellAnchor>
    <xdr:from>
      <xdr:col>11</xdr:col>
      <xdr:colOff>0</xdr:colOff>
      <xdr:row>1</xdr:row>
      <xdr:rowOff>0</xdr:rowOff>
    </xdr:from>
    <xdr:to>
      <xdr:col>16</xdr:col>
      <xdr:colOff>309562</xdr:colOff>
      <xdr:row>1</xdr:row>
      <xdr:rowOff>416719</xdr:rowOff>
    </xdr:to>
    <xdr:sp macro="" textlink="">
      <xdr:nvSpPr>
        <xdr:cNvPr id="3" name="TextBox 2">
          <a:extLst>
            <a:ext uri="{FF2B5EF4-FFF2-40B4-BE49-F238E27FC236}">
              <a16:creationId xmlns:a16="http://schemas.microsoft.com/office/drawing/2014/main" id="{18EFAD3D-B327-42EA-8FF3-75E5AE5B4A26}"/>
            </a:ext>
          </a:extLst>
        </xdr:cNvPr>
        <xdr:cNvSpPr txBox="1"/>
      </xdr:nvSpPr>
      <xdr:spPr>
        <a:xfrm>
          <a:off x="7810500" y="119063"/>
          <a:ext cx="4060031" cy="4167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a:t>All cells or font</a:t>
          </a:r>
          <a:r>
            <a:rPr lang="en-NZ" sz="2000" baseline="0"/>
            <a:t> in Yellow is Chorus CI</a:t>
          </a:r>
          <a:endParaRPr lang="en-NZ" sz="20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369094</xdr:colOff>
      <xdr:row>1</xdr:row>
      <xdr:rowOff>131775</xdr:rowOff>
    </xdr:from>
    <xdr:to>
      <xdr:col>25</xdr:col>
      <xdr:colOff>564709</xdr:colOff>
      <xdr:row>1</xdr:row>
      <xdr:rowOff>401663</xdr:rowOff>
    </xdr:to>
    <xdr:pic>
      <xdr:nvPicPr>
        <xdr:cNvPr id="2" name="Picture 1">
          <a:extLst>
            <a:ext uri="{FF2B5EF4-FFF2-40B4-BE49-F238E27FC236}">
              <a16:creationId xmlns:a16="http://schemas.microsoft.com/office/drawing/2014/main" id="{6C59F0C4-DD53-4C61-8599-D0093D21D7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39750" y="250838"/>
          <a:ext cx="2529240" cy="269888"/>
        </a:xfrm>
        <a:prstGeom prst="rect">
          <a:avLst/>
        </a:prstGeom>
        <a:noFill/>
        <a:ln>
          <a:noFill/>
        </a:ln>
      </xdr:spPr>
    </xdr:pic>
    <xdr:clientData/>
  </xdr:twoCellAnchor>
  <xdr:twoCellAnchor>
    <xdr:from>
      <xdr:col>6</xdr:col>
      <xdr:colOff>0</xdr:colOff>
      <xdr:row>1</xdr:row>
      <xdr:rowOff>0</xdr:rowOff>
    </xdr:from>
    <xdr:to>
      <xdr:col>13</xdr:col>
      <xdr:colOff>45924</xdr:colOff>
      <xdr:row>1</xdr:row>
      <xdr:rowOff>416719</xdr:rowOff>
    </xdr:to>
    <xdr:sp macro="" textlink="">
      <xdr:nvSpPr>
        <xdr:cNvPr id="3" name="TextBox 2">
          <a:extLst>
            <a:ext uri="{FF2B5EF4-FFF2-40B4-BE49-F238E27FC236}">
              <a16:creationId xmlns:a16="http://schemas.microsoft.com/office/drawing/2014/main" id="{52126891-261A-43E7-99CE-0A9350E79572}"/>
            </a:ext>
          </a:extLst>
        </xdr:cNvPr>
        <xdr:cNvSpPr txBox="1"/>
      </xdr:nvSpPr>
      <xdr:spPr>
        <a:xfrm>
          <a:off x="6082393" y="122464"/>
          <a:ext cx="4060031" cy="4167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a:t>All cells or font</a:t>
          </a:r>
          <a:r>
            <a:rPr lang="en-NZ" sz="2000" baseline="0"/>
            <a:t> in Yellow is Chorus CI</a:t>
          </a:r>
          <a:endParaRPr lang="en-NZ" sz="20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369094</xdr:colOff>
      <xdr:row>1</xdr:row>
      <xdr:rowOff>131775</xdr:rowOff>
    </xdr:from>
    <xdr:to>
      <xdr:col>10</xdr:col>
      <xdr:colOff>374209</xdr:colOff>
      <xdr:row>1</xdr:row>
      <xdr:rowOff>401663</xdr:rowOff>
    </xdr:to>
    <xdr:pic>
      <xdr:nvPicPr>
        <xdr:cNvPr id="2" name="Picture 1">
          <a:extLst>
            <a:ext uri="{FF2B5EF4-FFF2-40B4-BE49-F238E27FC236}">
              <a16:creationId xmlns:a16="http://schemas.microsoft.com/office/drawing/2014/main" id="{7DECE0C4-C232-4A5E-ACE6-CB03E99C62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08794" y="255600"/>
          <a:ext cx="2519715" cy="269888"/>
        </a:xfrm>
        <a:prstGeom prst="rect">
          <a:avLst/>
        </a:prstGeom>
        <a:noFill/>
        <a:ln>
          <a:noFill/>
        </a:ln>
      </xdr:spPr>
    </xdr:pic>
    <xdr:clientData/>
  </xdr:twoCellAnchor>
  <xdr:twoCellAnchor>
    <xdr:from>
      <xdr:col>11</xdr:col>
      <xdr:colOff>0</xdr:colOff>
      <xdr:row>1</xdr:row>
      <xdr:rowOff>0</xdr:rowOff>
    </xdr:from>
    <xdr:to>
      <xdr:col>17</xdr:col>
      <xdr:colOff>416719</xdr:colOff>
      <xdr:row>1</xdr:row>
      <xdr:rowOff>416719</xdr:rowOff>
    </xdr:to>
    <xdr:sp macro="" textlink="">
      <xdr:nvSpPr>
        <xdr:cNvPr id="3" name="TextBox 2">
          <a:extLst>
            <a:ext uri="{FF2B5EF4-FFF2-40B4-BE49-F238E27FC236}">
              <a16:creationId xmlns:a16="http://schemas.microsoft.com/office/drawing/2014/main" id="{518773DD-D77E-4418-8CEB-1C83C2C344C7}"/>
            </a:ext>
          </a:extLst>
        </xdr:cNvPr>
        <xdr:cNvSpPr txBox="1"/>
      </xdr:nvSpPr>
      <xdr:spPr>
        <a:xfrm>
          <a:off x="8227219" y="119063"/>
          <a:ext cx="4060031" cy="4167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a:t>All cells or font</a:t>
          </a:r>
          <a:r>
            <a:rPr lang="en-NZ" sz="2000" baseline="0"/>
            <a:t> in Yellow is Chorus CI</a:t>
          </a:r>
          <a:endParaRPr lang="en-NZ" sz="20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23</xdr:col>
      <xdr:colOff>392905</xdr:colOff>
      <xdr:row>1</xdr:row>
      <xdr:rowOff>167494</xdr:rowOff>
    </xdr:from>
    <xdr:to>
      <xdr:col>28</xdr:col>
      <xdr:colOff>398020</xdr:colOff>
      <xdr:row>1</xdr:row>
      <xdr:rowOff>437382</xdr:rowOff>
    </xdr:to>
    <xdr:pic>
      <xdr:nvPicPr>
        <xdr:cNvPr id="2" name="Picture 1">
          <a:extLst>
            <a:ext uri="{FF2B5EF4-FFF2-40B4-BE49-F238E27FC236}">
              <a16:creationId xmlns:a16="http://schemas.microsoft.com/office/drawing/2014/main" id="{344C7E2C-8EE8-44C3-B369-439132FEA6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6954499" y="286557"/>
          <a:ext cx="2529240" cy="26988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RT02%20-%20Cost%20escalation%20regulatory%20template%20-%20April%202021%20alignment%20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04%20-%20Connections%20capex%20and%20adjust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1. Overview"/>
      <sheetName val="2a. Escalation calc - forecast"/>
      <sheetName val="2b. Escalation calc - ex-post"/>
      <sheetName val="2c. forecast vs ex-post CPI"/>
      <sheetName val="3. Capex - RPE Indices"/>
      <sheetName val="4. Opex - RPE Indices"/>
      <sheetName val="5a. CPI forecast and index"/>
      <sheetName val="5b. CPI actual and index"/>
      <sheetName val="6a. FX adj'ts (up to decision)"/>
      <sheetName val="6b. FX adj'ts (ex-post)"/>
    </sheetNames>
    <sheetDataSet>
      <sheetData sheetId="0" refreshError="1"/>
      <sheetData sheetId="1" refreshError="1"/>
      <sheetData sheetId="2" refreshError="1"/>
      <sheetData sheetId="3">
        <row r="8">
          <cell r="M8">
            <v>3987.6992818037197</v>
          </cell>
          <cell r="N8">
            <v>10101.824975730671</v>
          </cell>
          <cell r="O8">
            <v>263.46293477303828</v>
          </cell>
          <cell r="P8">
            <v>-2822.0726103636198</v>
          </cell>
          <cell r="Q8">
            <v>-5050.4903078611496</v>
          </cell>
          <cell r="U8">
            <v>36988.616364074878</v>
          </cell>
          <cell r="V8">
            <v>89759.574197627589</v>
          </cell>
          <cell r="W8">
            <v>83689.793957467555</v>
          </cell>
          <cell r="X8">
            <v>196303.04671493763</v>
          </cell>
          <cell r="Y8">
            <v>278337.48980938626</v>
          </cell>
          <cell r="AC8">
            <v>0</v>
          </cell>
          <cell r="AD8">
            <v>0</v>
          </cell>
          <cell r="AE8">
            <v>0</v>
          </cell>
          <cell r="AF8">
            <v>0</v>
          </cell>
          <cell r="AG8">
            <v>0</v>
          </cell>
        </row>
        <row r="9">
          <cell r="M9">
            <v>1300.7342440065663</v>
          </cell>
          <cell r="N9">
            <v>59680.693982509016</v>
          </cell>
          <cell r="O9">
            <v>-13219.876858184629</v>
          </cell>
          <cell r="P9">
            <v>-36279.858487294652</v>
          </cell>
          <cell r="Q9">
            <v>-53732.781695811551</v>
          </cell>
          <cell r="U9">
            <v>67537.029321007241</v>
          </cell>
          <cell r="V9">
            <v>282372.19032115082</v>
          </cell>
          <cell r="W9">
            <v>194544.98255939689</v>
          </cell>
          <cell r="X9">
            <v>380691.70766326983</v>
          </cell>
          <cell r="Y9">
            <v>567374.84240807581</v>
          </cell>
          <cell r="AC9">
            <v>0</v>
          </cell>
          <cell r="AD9">
            <v>0</v>
          </cell>
          <cell r="AE9">
            <v>0</v>
          </cell>
          <cell r="AF9">
            <v>0</v>
          </cell>
          <cell r="AG9">
            <v>0</v>
          </cell>
        </row>
        <row r="10">
          <cell r="M10">
            <v>278133.46415980347</v>
          </cell>
          <cell r="N10">
            <v>352277.70674700988</v>
          </cell>
          <cell r="O10">
            <v>6057.0390156614385</v>
          </cell>
          <cell r="P10">
            <v>0</v>
          </cell>
          <cell r="Q10">
            <v>0</v>
          </cell>
          <cell r="U10">
            <v>1547380.1900188106</v>
          </cell>
          <cell r="V10">
            <v>1878088.7119002228</v>
          </cell>
          <cell r="W10">
            <v>1175560.0382942462</v>
          </cell>
          <cell r="X10">
            <v>0</v>
          </cell>
          <cell r="Y10">
            <v>0</v>
          </cell>
          <cell r="AC10">
            <v>0</v>
          </cell>
          <cell r="AD10">
            <v>0</v>
          </cell>
          <cell r="AE10">
            <v>0</v>
          </cell>
          <cell r="AF10">
            <v>0</v>
          </cell>
          <cell r="AG10">
            <v>0</v>
          </cell>
        </row>
        <row r="11">
          <cell r="M11">
            <v>-1801.1396376889109</v>
          </cell>
          <cell r="N11">
            <v>4636.6311947505246</v>
          </cell>
          <cell r="O11">
            <v>-48680.34181953052</v>
          </cell>
          <cell r="P11">
            <v>-57002.39974922649</v>
          </cell>
          <cell r="Q11">
            <v>-46129.401664151388</v>
          </cell>
          <cell r="U11">
            <v>20046.808727871579</v>
          </cell>
          <cell r="V11">
            <v>78857.052933299128</v>
          </cell>
          <cell r="W11">
            <v>339759.12042417243</v>
          </cell>
          <cell r="X11">
            <v>510233.9266929396</v>
          </cell>
          <cell r="Y11">
            <v>630352.29434917413</v>
          </cell>
          <cell r="AC11">
            <v>0</v>
          </cell>
          <cell r="AD11">
            <v>0</v>
          </cell>
          <cell r="AE11">
            <v>0</v>
          </cell>
          <cell r="AF11">
            <v>0</v>
          </cell>
          <cell r="AG11">
            <v>0</v>
          </cell>
        </row>
        <row r="12">
          <cell r="M12">
            <v>9475.984159443793</v>
          </cell>
          <cell r="N12">
            <v>566682.43732167594</v>
          </cell>
          <cell r="O12">
            <v>-681902.67222453712</v>
          </cell>
          <cell r="P12">
            <v>-715132.86494049069</v>
          </cell>
          <cell r="Q12">
            <v>-513480.39748675592</v>
          </cell>
          <cell r="U12">
            <v>2326390.349076096</v>
          </cell>
          <cell r="V12">
            <v>4242387.2881240882</v>
          </cell>
          <cell r="W12">
            <v>5108341.9615001203</v>
          </cell>
          <cell r="X12">
            <v>6863321.3800553735</v>
          </cell>
          <cell r="Y12">
            <v>7413132.4712841716</v>
          </cell>
          <cell r="AC12">
            <v>-928697.16767279431</v>
          </cell>
          <cell r="AD12">
            <v>-835370.4280622825</v>
          </cell>
          <cell r="AE12">
            <v>-208697.09657150414</v>
          </cell>
          <cell r="AF12">
            <v>-81739.367895294912</v>
          </cell>
          <cell r="AG12">
            <v>101028.67994848732</v>
          </cell>
        </row>
        <row r="13">
          <cell r="M13">
            <v>-110363.1432519595</v>
          </cell>
          <cell r="N13">
            <v>-159690.51174477339</v>
          </cell>
          <cell r="O13">
            <v>-146155.4451186115</v>
          </cell>
          <cell r="P13">
            <v>-215472.16273811008</v>
          </cell>
          <cell r="Q13">
            <v>-118187.93625035764</v>
          </cell>
          <cell r="U13">
            <v>105435.69565705887</v>
          </cell>
          <cell r="V13">
            <v>239052.25758334305</v>
          </cell>
          <cell r="W13">
            <v>269682.96487749711</v>
          </cell>
          <cell r="X13">
            <v>637222.10200469603</v>
          </cell>
          <cell r="Y13">
            <v>780391.28784539609</v>
          </cell>
          <cell r="AC13">
            <v>0</v>
          </cell>
          <cell r="AD13">
            <v>0</v>
          </cell>
          <cell r="AE13">
            <v>0</v>
          </cell>
          <cell r="AF13">
            <v>0</v>
          </cell>
          <cell r="AG13">
            <v>0</v>
          </cell>
        </row>
        <row r="14">
          <cell r="M14">
            <v>22.490089688072299</v>
          </cell>
          <cell r="N14">
            <v>19.526980722589208</v>
          </cell>
          <cell r="O14">
            <v>621.10557884852199</v>
          </cell>
          <cell r="P14">
            <v>-1204.868168109924</v>
          </cell>
          <cell r="Q14">
            <v>-2277.3509286887493</v>
          </cell>
          <cell r="U14">
            <v>3216.6877209720856</v>
          </cell>
          <cell r="V14">
            <v>10276.497648933861</v>
          </cell>
          <cell r="W14">
            <v>397633.71360434795</v>
          </cell>
          <cell r="X14">
            <v>752074.5938002211</v>
          </cell>
          <cell r="Y14">
            <v>1067570.7056212954</v>
          </cell>
          <cell r="AC14">
            <v>0</v>
          </cell>
          <cell r="AD14">
            <v>0</v>
          </cell>
          <cell r="AE14">
            <v>0</v>
          </cell>
          <cell r="AF14">
            <v>0</v>
          </cell>
          <cell r="AG14">
            <v>0</v>
          </cell>
        </row>
        <row r="15">
          <cell r="M15">
            <v>-274345.9367839531</v>
          </cell>
          <cell r="N15">
            <v>-225357.59281771618</v>
          </cell>
          <cell r="O15">
            <v>-460478.30978917435</v>
          </cell>
          <cell r="P15">
            <v>-487008.43211349391</v>
          </cell>
          <cell r="Q15">
            <v>-319783.44543519983</v>
          </cell>
          <cell r="U15">
            <v>225538.73116468609</v>
          </cell>
          <cell r="V15">
            <v>287127.17650643887</v>
          </cell>
          <cell r="W15">
            <v>750037.80058719625</v>
          </cell>
          <cell r="X15">
            <v>1271817.6213752672</v>
          </cell>
          <cell r="Y15">
            <v>1869403.5191172957</v>
          </cell>
          <cell r="AC15">
            <v>0</v>
          </cell>
          <cell r="AD15">
            <v>0</v>
          </cell>
          <cell r="AE15">
            <v>0</v>
          </cell>
          <cell r="AF15">
            <v>0</v>
          </cell>
          <cell r="AG15">
            <v>0</v>
          </cell>
        </row>
        <row r="16">
          <cell r="M16">
            <v>46375.459185481952</v>
          </cell>
          <cell r="N16">
            <v>210601.30232392444</v>
          </cell>
          <cell r="O16">
            <v>-503367.1359538734</v>
          </cell>
          <cell r="P16">
            <v>-744267.15864166408</v>
          </cell>
          <cell r="Q16">
            <v>-406079.06086173933</v>
          </cell>
          <cell r="U16">
            <v>137015.93532630129</v>
          </cell>
          <cell r="V16">
            <v>300050.25524843292</v>
          </cell>
          <cell r="W16">
            <v>645359.58788129233</v>
          </cell>
          <cell r="X16">
            <v>1502499.1437878739</v>
          </cell>
          <cell r="Y16">
            <v>1613584.9315692519</v>
          </cell>
          <cell r="AC16">
            <v>0</v>
          </cell>
          <cell r="AD16">
            <v>0</v>
          </cell>
          <cell r="AE16">
            <v>0</v>
          </cell>
          <cell r="AF16">
            <v>0</v>
          </cell>
          <cell r="AG16">
            <v>0</v>
          </cell>
        </row>
        <row r="17">
          <cell r="M17">
            <v>67096.147566352665</v>
          </cell>
          <cell r="N17">
            <v>200914.03747118692</v>
          </cell>
          <cell r="O17">
            <v>-291170.67512498272</v>
          </cell>
          <cell r="P17">
            <v>-534861.34805214556</v>
          </cell>
          <cell r="Q17">
            <v>-299235.23482604575</v>
          </cell>
          <cell r="U17">
            <v>90857.831794992715</v>
          </cell>
          <cell r="V17">
            <v>188164.59742323455</v>
          </cell>
          <cell r="W17">
            <v>363194.52159897186</v>
          </cell>
          <cell r="X17">
            <v>1047548.7302410353</v>
          </cell>
          <cell r="Y17">
            <v>1122902.2726628061</v>
          </cell>
          <cell r="AC17">
            <v>0</v>
          </cell>
          <cell r="AD17">
            <v>0</v>
          </cell>
          <cell r="AE17">
            <v>0</v>
          </cell>
          <cell r="AF17">
            <v>0</v>
          </cell>
          <cell r="AG17">
            <v>0</v>
          </cell>
        </row>
        <row r="18">
          <cell r="M18">
            <v>66499.230164015025</v>
          </cell>
          <cell r="N18">
            <v>189527.24900491591</v>
          </cell>
          <cell r="O18">
            <v>-329601.78518146707</v>
          </cell>
          <cell r="P18">
            <v>-494283.34756746044</v>
          </cell>
          <cell r="Q18">
            <v>-402888.51760553068</v>
          </cell>
          <cell r="U18">
            <v>87039.747634049723</v>
          </cell>
          <cell r="V18">
            <v>166506.34086092463</v>
          </cell>
          <cell r="W18">
            <v>365060.15712940705</v>
          </cell>
          <cell r="X18">
            <v>860224.01162238652</v>
          </cell>
          <cell r="Y18">
            <v>1346796.4485472587</v>
          </cell>
          <cell r="AC18">
            <v>0</v>
          </cell>
          <cell r="AD18">
            <v>0</v>
          </cell>
          <cell r="AE18">
            <v>0</v>
          </cell>
          <cell r="AF18">
            <v>0</v>
          </cell>
          <cell r="AG18">
            <v>0</v>
          </cell>
        </row>
        <row r="19">
          <cell r="M19">
            <v>46642.244162028001</v>
          </cell>
          <cell r="N19">
            <v>76537.395562215592</v>
          </cell>
          <cell r="O19">
            <v>46587.448152929232</v>
          </cell>
          <cell r="P19">
            <v>22193.046326005773</v>
          </cell>
          <cell r="Q19">
            <v>43459.715397511747</v>
          </cell>
          <cell r="U19">
            <v>63980.035982925729</v>
          </cell>
          <cell r="V19">
            <v>208096.84503310814</v>
          </cell>
          <cell r="W19">
            <v>630105.277512384</v>
          </cell>
          <cell r="X19">
            <v>1131385.5751581576</v>
          </cell>
          <cell r="Y19">
            <v>1624419.6338665183</v>
          </cell>
          <cell r="AC19">
            <v>0</v>
          </cell>
          <cell r="AD19">
            <v>0</v>
          </cell>
          <cell r="AE19">
            <v>0</v>
          </cell>
          <cell r="AF19">
            <v>0</v>
          </cell>
          <cell r="AG19">
            <v>0</v>
          </cell>
        </row>
        <row r="20">
          <cell r="M20">
            <v>4165.2247269803229</v>
          </cell>
          <cell r="N20">
            <v>19403.301055051015</v>
          </cell>
          <cell r="O20">
            <v>1040.6600948366834</v>
          </cell>
          <cell r="P20">
            <v>-5180.8210758549676</v>
          </cell>
          <cell r="Q20">
            <v>-10056.154703114675</v>
          </cell>
          <cell r="U20">
            <v>24673.620100894306</v>
          </cell>
          <cell r="V20">
            <v>104514.31673875974</v>
          </cell>
          <cell r="W20">
            <v>133089.99508487721</v>
          </cell>
          <cell r="X20">
            <v>234796.99663995384</v>
          </cell>
          <cell r="Y20">
            <v>329528.70706965262</v>
          </cell>
          <cell r="AC20">
            <v>0</v>
          </cell>
          <cell r="AD20">
            <v>0</v>
          </cell>
          <cell r="AE20">
            <v>0</v>
          </cell>
          <cell r="AF20">
            <v>0</v>
          </cell>
          <cell r="AG20">
            <v>0</v>
          </cell>
        </row>
        <row r="21">
          <cell r="M21">
            <v>86743.917758850963</v>
          </cell>
          <cell r="N21">
            <v>91181.625224321993</v>
          </cell>
          <cell r="O21">
            <v>34386.964770958206</v>
          </cell>
          <cell r="P21">
            <v>26553.791510263385</v>
          </cell>
          <cell r="Q21">
            <v>52746.420303006569</v>
          </cell>
          <cell r="U21">
            <v>78121.013050690977</v>
          </cell>
          <cell r="V21">
            <v>164027.27635785419</v>
          </cell>
          <cell r="W21">
            <v>323249.19418214739</v>
          </cell>
          <cell r="X21">
            <v>705622.76555541309</v>
          </cell>
          <cell r="Y21">
            <v>1017425.0327998393</v>
          </cell>
          <cell r="AC21">
            <v>-4948.1545198132517</v>
          </cell>
          <cell r="AD21">
            <v>-7574.4568593146832</v>
          </cell>
          <cell r="AE21">
            <v>-9389.5593388881534</v>
          </cell>
          <cell r="AF21">
            <v>-2219.652406793728</v>
          </cell>
          <cell r="AG21">
            <v>4810.2804500192869</v>
          </cell>
        </row>
        <row r="22">
          <cell r="M22">
            <v>27511.395614733454</v>
          </cell>
          <cell r="N22">
            <v>15821.10110293861</v>
          </cell>
          <cell r="O22">
            <v>28326.063663169694</v>
          </cell>
          <cell r="P22">
            <v>-41415.214756765861</v>
          </cell>
          <cell r="Q22">
            <v>-60592.211433455806</v>
          </cell>
          <cell r="U22">
            <v>99912.06152709265</v>
          </cell>
          <cell r="V22">
            <v>211603.22853714164</v>
          </cell>
          <cell r="W22">
            <v>460677.50353442295</v>
          </cell>
          <cell r="X22">
            <v>650606.51014809683</v>
          </cell>
          <cell r="Y22">
            <v>715023.33905635041</v>
          </cell>
          <cell r="AC22">
            <v>0</v>
          </cell>
          <cell r="AD22">
            <v>0</v>
          </cell>
          <cell r="AE22">
            <v>0</v>
          </cell>
          <cell r="AF22">
            <v>0</v>
          </cell>
          <cell r="AG22">
            <v>0</v>
          </cell>
        </row>
        <row r="30">
          <cell r="O30">
            <v>-1626710.4838151166</v>
          </cell>
          <cell r="P30">
            <v>-2514048.4463749938</v>
          </cell>
          <cell r="Q30">
            <v>-1581677.0483472869</v>
          </cell>
          <cell r="W30">
            <v>6840779.276564681</v>
          </cell>
          <cell r="X30">
            <v>11157101.591522256</v>
          </cell>
          <cell r="Y30">
            <v>14593267.196344158</v>
          </cell>
          <cell r="AE30">
            <v>-9389.5593388881534</v>
          </cell>
          <cell r="AF30">
            <v>-2219.652406793728</v>
          </cell>
          <cell r="AG30">
            <v>4810.2804500192869</v>
          </cell>
        </row>
        <row r="31">
          <cell r="O31">
            <v>-730583.01404406759</v>
          </cell>
          <cell r="P31">
            <v>-772135.26468971721</v>
          </cell>
          <cell r="Q31">
            <v>-559609.79915090732</v>
          </cell>
          <cell r="W31">
            <v>4399207.3361632656</v>
          </cell>
          <cell r="X31">
            <v>5587246.5199373653</v>
          </cell>
          <cell r="Y31">
            <v>5782975.7796623101</v>
          </cell>
          <cell r="AE31">
            <v>-208697.09657150414</v>
          </cell>
          <cell r="AF31">
            <v>-81739.367895294912</v>
          </cell>
          <cell r="AG31">
            <v>101028.67994848732</v>
          </cell>
        </row>
        <row r="41">
          <cell r="M41">
            <v>-22793.492817640297</v>
          </cell>
          <cell r="N41">
            <v>-35258.286949960748</v>
          </cell>
          <cell r="O41">
            <v>-57027.714104175408</v>
          </cell>
          <cell r="P41">
            <v>-55937.539934951223</v>
          </cell>
          <cell r="Q41">
            <v>-31941.2188822141</v>
          </cell>
          <cell r="U41">
            <v>37816.219736989282</v>
          </cell>
          <cell r="V41">
            <v>87560.86325326316</v>
          </cell>
          <cell r="W41">
            <v>205349.54965448973</v>
          </cell>
          <cell r="X41">
            <v>323579.88366104616</v>
          </cell>
          <cell r="Y41">
            <v>417874.37161161751</v>
          </cell>
        </row>
        <row r="42">
          <cell r="M42">
            <v>-126192.41566658449</v>
          </cell>
          <cell r="N42">
            <v>-171101.39449572851</v>
          </cell>
          <cell r="O42">
            <v>-212294.47152491703</v>
          </cell>
          <cell r="P42">
            <v>-234817.74530194001</v>
          </cell>
          <cell r="Q42">
            <v>-145583.39780834355</v>
          </cell>
          <cell r="U42">
            <v>188460.14785678769</v>
          </cell>
          <cell r="V42">
            <v>382472.98502654943</v>
          </cell>
          <cell r="W42">
            <v>688058.38434134249</v>
          </cell>
          <cell r="X42">
            <v>1222570.7498335808</v>
          </cell>
          <cell r="Y42">
            <v>1714158.4655726205</v>
          </cell>
        </row>
        <row r="43">
          <cell r="M43">
            <v>0</v>
          </cell>
          <cell r="N43">
            <v>0</v>
          </cell>
          <cell r="O43">
            <v>0</v>
          </cell>
          <cell r="P43">
            <v>0</v>
          </cell>
          <cell r="Q43">
            <v>0</v>
          </cell>
          <cell r="U43">
            <v>172580.81262609744</v>
          </cell>
          <cell r="V43">
            <v>420639.41482358705</v>
          </cell>
          <cell r="W43">
            <v>854733.75093835348</v>
          </cell>
          <cell r="X43">
            <v>1623281.7068380828</v>
          </cell>
          <cell r="Y43">
            <v>2321368.2436083024</v>
          </cell>
        </row>
        <row r="44">
          <cell r="M44">
            <v>-26070.46671351463</v>
          </cell>
          <cell r="N44">
            <v>-40339.429745458023</v>
          </cell>
          <cell r="O44">
            <v>-53016.115652312466</v>
          </cell>
          <cell r="P44">
            <v>-61051.613708179415</v>
          </cell>
          <cell r="Q44">
            <v>-39768.724114903911</v>
          </cell>
          <cell r="U44">
            <v>92350.328145898733</v>
          </cell>
          <cell r="V44">
            <v>213944.04688655483</v>
          </cell>
          <cell r="W44">
            <v>407785.09816414583</v>
          </cell>
          <cell r="X44">
            <v>754497.19388448365</v>
          </cell>
          <cell r="Y44">
            <v>1111771.1553414054</v>
          </cell>
        </row>
        <row r="45">
          <cell r="M45">
            <v>-76861.970461111094</v>
          </cell>
          <cell r="N45">
            <v>-214889.06463832909</v>
          </cell>
          <cell r="O45">
            <v>-146721.85111983863</v>
          </cell>
          <cell r="P45">
            <v>-241443.70585158787</v>
          </cell>
          <cell r="Q45">
            <v>-253762.58642901253</v>
          </cell>
          <cell r="U45">
            <v>87716.388239461143</v>
          </cell>
          <cell r="V45">
            <v>275269.1206933739</v>
          </cell>
          <cell r="W45">
            <v>525300.91861469101</v>
          </cell>
          <cell r="X45">
            <v>1003654.7740817475</v>
          </cell>
          <cell r="Y45">
            <v>1530019.3901063006</v>
          </cell>
        </row>
        <row r="46">
          <cell r="M46">
            <v>-127346.88739958436</v>
          </cell>
          <cell r="N46">
            <v>-168912.79930792071</v>
          </cell>
          <cell r="O46">
            <v>-208971.54239325869</v>
          </cell>
          <cell r="P46">
            <v>-227491.31562958323</v>
          </cell>
          <cell r="Q46">
            <v>-141841.72335287984</v>
          </cell>
          <cell r="U46">
            <v>106990.90718049818</v>
          </cell>
          <cell r="V46">
            <v>212335.09116423625</v>
          </cell>
          <cell r="W46">
            <v>380744.65670254763</v>
          </cell>
          <cell r="X46">
            <v>665671.90079479909</v>
          </cell>
          <cell r="Y46">
            <v>938299.4216639396</v>
          </cell>
        </row>
        <row r="47">
          <cell r="M47">
            <v>-387123.31669288059</v>
          </cell>
          <cell r="N47">
            <v>-583776.50031851709</v>
          </cell>
          <cell r="O47">
            <v>-633677.07697256294</v>
          </cell>
          <cell r="P47">
            <v>-667673.32004507573</v>
          </cell>
          <cell r="Q47">
            <v>-427316.0208168691</v>
          </cell>
          <cell r="U47">
            <v>406371.99888341501</v>
          </cell>
          <cell r="V47">
            <v>884779.96475141728</v>
          </cell>
          <cell r="W47">
            <v>1519353.8452783814</v>
          </cell>
          <cell r="X47">
            <v>2526277.0805721888</v>
          </cell>
          <cell r="Y47">
            <v>3480644.007787399</v>
          </cell>
        </row>
        <row r="48">
          <cell r="M48">
            <v>0</v>
          </cell>
          <cell r="N48">
            <v>0</v>
          </cell>
          <cell r="O48">
            <v>0</v>
          </cell>
          <cell r="P48">
            <v>0</v>
          </cell>
          <cell r="Q48">
            <v>0</v>
          </cell>
          <cell r="U48">
            <v>173805.30529724577</v>
          </cell>
          <cell r="V48">
            <v>313659.33175285649</v>
          </cell>
          <cell r="W48">
            <v>563261.99603862583</v>
          </cell>
          <cell r="X48">
            <v>990488.41137338802</v>
          </cell>
          <cell r="Y48">
            <v>1405619.4611078943</v>
          </cell>
        </row>
        <row r="49">
          <cell r="M49">
            <v>0</v>
          </cell>
          <cell r="N49">
            <v>0</v>
          </cell>
          <cell r="O49">
            <v>0</v>
          </cell>
          <cell r="P49">
            <v>0</v>
          </cell>
          <cell r="Q49">
            <v>0</v>
          </cell>
          <cell r="U49">
            <v>0</v>
          </cell>
          <cell r="V49">
            <v>0</v>
          </cell>
          <cell r="W49">
            <v>0</v>
          </cell>
          <cell r="X49">
            <v>0</v>
          </cell>
          <cell r="Y49">
            <v>0</v>
          </cell>
        </row>
        <row r="53">
          <cell r="M53">
            <v>-74587.53255929325</v>
          </cell>
          <cell r="N53">
            <v>-262763.869845282</v>
          </cell>
          <cell r="O53">
            <v>-187419.71710051209</v>
          </cell>
          <cell r="P53">
            <v>-265211.51330877462</v>
          </cell>
          <cell r="Q53">
            <v>-262879.303713236</v>
          </cell>
          <cell r="U53">
            <v>37098.478443683074</v>
          </cell>
          <cell r="V53">
            <v>157746.65771156197</v>
          </cell>
          <cell r="W53">
            <v>300942.16776121582</v>
          </cell>
          <cell r="X53">
            <v>591929.53604602488</v>
          </cell>
          <cell r="Y53">
            <v>944624.95739989576</v>
          </cell>
        </row>
        <row r="54">
          <cell r="M54">
            <v>-10016.656074525146</v>
          </cell>
          <cell r="N54">
            <v>-33959.920438171255</v>
          </cell>
          <cell r="O54">
            <v>-22969.736648687915</v>
          </cell>
          <cell r="P54">
            <v>-29620.729467706631</v>
          </cell>
          <cell r="Q54">
            <v>-26021.381622383029</v>
          </cell>
          <cell r="U54">
            <v>4982.1020579163587</v>
          </cell>
          <cell r="V54">
            <v>20387.368889133697</v>
          </cell>
          <cell r="W54">
            <v>36882.791452796926</v>
          </cell>
          <cell r="X54">
            <v>66110.948323540622</v>
          </cell>
          <cell r="Y54">
            <v>93504.68507533698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1. Overview"/>
      <sheetName val="PARTLY NOT PUBLIC- 2. Breakdown"/>
      <sheetName val="3. Connections Capex adjustment"/>
      <sheetName val="4. Unit costs real and nominal"/>
      <sheetName val="5. Non-linear unit costs"/>
      <sheetName val="6. Consol volumes &amp; unit costs"/>
    </sheetNames>
    <sheetDataSet>
      <sheetData sheetId="0"/>
      <sheetData sheetId="1"/>
      <sheetData sheetId="2"/>
      <sheetData sheetId="3">
        <row r="42">
          <cell r="L42">
            <v>149307626.10737839</v>
          </cell>
          <cell r="M42">
            <v>107018139.75523692</v>
          </cell>
          <cell r="N42">
            <v>79072677.525528461</v>
          </cell>
        </row>
        <row r="72">
          <cell r="L72">
            <v>7522358.9120782847</v>
          </cell>
          <cell r="M72">
            <v>7519481.0259684986</v>
          </cell>
          <cell r="N72">
            <v>8189454.8724114876</v>
          </cell>
        </row>
        <row r="78">
          <cell r="L78">
            <v>149307626.10737842</v>
          </cell>
          <cell r="M78">
            <v>107018139.75523691</v>
          </cell>
          <cell r="N78">
            <v>79072677.525528476</v>
          </cell>
        </row>
      </sheetData>
      <sheetData sheetId="4">
        <row r="78">
          <cell r="J78">
            <v>11.91135312319966</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V58"/>
  <sheetViews>
    <sheetView showGridLines="0" tabSelected="1" showRuler="0" showWhiteSpace="0" topLeftCell="A7" zoomScaleNormal="100" workbookViewId="0">
      <selection activeCell="K15" sqref="K15"/>
    </sheetView>
  </sheetViews>
  <sheetFormatPr defaultColWidth="9.140625" defaultRowHeight="12.75"/>
  <cols>
    <col min="1" max="8" width="9.140625" style="3"/>
    <col min="9" max="9" width="9.140625" style="3" customWidth="1"/>
    <col min="10" max="16384" width="9.140625" style="3"/>
  </cols>
  <sheetData>
    <row r="1" spans="1:22">
      <c r="A1" s="5"/>
      <c r="B1" s="5"/>
      <c r="C1" s="5"/>
      <c r="D1" s="5"/>
      <c r="E1" s="5"/>
      <c r="F1" s="5"/>
      <c r="G1" s="5"/>
      <c r="H1" s="5"/>
      <c r="I1" s="5"/>
      <c r="J1" s="5"/>
      <c r="K1" s="5"/>
      <c r="L1" s="5"/>
      <c r="M1" s="5"/>
      <c r="N1" s="5"/>
      <c r="O1" s="5"/>
      <c r="P1" s="5"/>
      <c r="Q1" s="5"/>
      <c r="R1" s="5"/>
      <c r="S1" s="5"/>
      <c r="T1" s="5"/>
      <c r="U1" s="5"/>
      <c r="V1" s="5"/>
    </row>
    <row r="2" spans="1:22">
      <c r="A2" s="5" t="s">
        <v>1</v>
      </c>
      <c r="B2" s="5"/>
      <c r="C2" s="5"/>
      <c r="D2" s="5"/>
      <c r="E2" s="5"/>
      <c r="F2" s="5"/>
      <c r="G2" s="5"/>
      <c r="H2" s="5"/>
      <c r="I2" s="5"/>
      <c r="J2" s="5"/>
      <c r="K2" s="5"/>
      <c r="L2" s="5"/>
      <c r="M2" s="5"/>
      <c r="N2" s="5"/>
      <c r="O2" s="5"/>
      <c r="P2" s="5"/>
      <c r="Q2" s="5"/>
      <c r="R2" s="5"/>
      <c r="S2" s="5"/>
      <c r="T2" s="5"/>
      <c r="U2" s="5"/>
      <c r="V2" s="5"/>
    </row>
    <row r="3" spans="1:22">
      <c r="A3" s="5"/>
      <c r="B3" s="5"/>
      <c r="C3" s="5"/>
      <c r="D3" s="5"/>
      <c r="E3" s="5"/>
      <c r="F3" s="5"/>
      <c r="G3" s="5"/>
      <c r="H3" s="5"/>
      <c r="I3" s="5"/>
      <c r="J3" s="5"/>
      <c r="K3" s="5"/>
      <c r="L3" s="5"/>
      <c r="M3" s="5"/>
      <c r="N3" s="5"/>
      <c r="O3" s="5"/>
      <c r="P3" s="5"/>
      <c r="Q3" s="5"/>
      <c r="R3" s="5"/>
      <c r="S3" s="5"/>
      <c r="T3" s="5"/>
      <c r="U3" s="5"/>
      <c r="V3" s="5"/>
    </row>
    <row r="4" spans="1:22">
      <c r="A4" s="5"/>
      <c r="B4" s="5"/>
      <c r="C4" s="5"/>
      <c r="D4" s="5"/>
      <c r="E4" s="5"/>
      <c r="F4" s="5"/>
      <c r="G4" s="5"/>
      <c r="H4" s="5"/>
      <c r="I4" s="5"/>
      <c r="J4" s="5"/>
      <c r="K4" s="5"/>
      <c r="L4" s="5"/>
      <c r="M4" s="5"/>
      <c r="N4" s="5"/>
      <c r="O4" s="5"/>
      <c r="P4" s="5"/>
      <c r="Q4" s="5"/>
      <c r="R4" s="5"/>
      <c r="S4" s="5"/>
      <c r="T4" s="5"/>
      <c r="U4" s="5"/>
      <c r="V4" s="5"/>
    </row>
    <row r="5" spans="1:22">
      <c r="A5" s="5"/>
      <c r="B5" s="5"/>
      <c r="C5" s="5"/>
      <c r="D5" s="5"/>
      <c r="E5" s="5"/>
      <c r="F5" s="5"/>
      <c r="G5" s="5"/>
      <c r="H5" s="5"/>
      <c r="I5" s="5"/>
      <c r="J5" s="5"/>
      <c r="K5" s="5"/>
      <c r="L5" s="5"/>
      <c r="M5" s="5"/>
      <c r="N5" s="5"/>
      <c r="O5" s="5"/>
      <c r="P5" s="5"/>
      <c r="Q5" s="5"/>
      <c r="R5" s="5"/>
      <c r="S5" s="5"/>
      <c r="T5" s="5"/>
      <c r="U5" s="5"/>
      <c r="V5" s="5"/>
    </row>
    <row r="6" spans="1:22">
      <c r="A6" s="5"/>
      <c r="B6" s="5"/>
      <c r="C6" s="5"/>
      <c r="D6" s="5"/>
      <c r="E6" s="5"/>
      <c r="F6" s="5"/>
      <c r="G6" s="5"/>
      <c r="H6" s="5"/>
      <c r="I6" s="5"/>
      <c r="J6" s="5"/>
      <c r="K6" s="5"/>
      <c r="L6" s="5"/>
      <c r="M6" s="5"/>
      <c r="N6" s="5"/>
      <c r="O6" s="5"/>
      <c r="P6" s="5"/>
      <c r="Q6" s="5"/>
      <c r="R6" s="5"/>
      <c r="S6" s="5"/>
      <c r="T6" s="5"/>
      <c r="U6" s="5"/>
      <c r="V6" s="5"/>
    </row>
    <row r="7" spans="1:22">
      <c r="A7" s="5"/>
      <c r="B7" s="5"/>
      <c r="C7" s="5"/>
      <c r="D7" s="5"/>
      <c r="E7" s="5"/>
      <c r="F7" s="5"/>
      <c r="G7" s="5"/>
      <c r="H7" s="5"/>
      <c r="I7" s="5"/>
      <c r="J7" s="5"/>
      <c r="K7" s="5"/>
      <c r="L7" s="5"/>
      <c r="M7" s="5"/>
      <c r="N7" s="5"/>
      <c r="O7" s="5"/>
      <c r="P7" s="5"/>
      <c r="Q7" s="5"/>
      <c r="R7" s="5"/>
      <c r="S7" s="5"/>
      <c r="T7" s="5"/>
      <c r="U7" s="5"/>
      <c r="V7" s="5"/>
    </row>
    <row r="8" spans="1:22">
      <c r="A8" s="5"/>
      <c r="B8" s="5"/>
      <c r="C8" s="5"/>
      <c r="D8" s="5"/>
      <c r="E8" s="5"/>
      <c r="F8" s="5"/>
      <c r="G8" s="5"/>
      <c r="H8" s="5"/>
      <c r="I8" s="5"/>
      <c r="J8" s="5"/>
      <c r="K8" s="5"/>
      <c r="L8" s="5"/>
      <c r="M8" s="5"/>
      <c r="N8" s="5"/>
      <c r="O8" s="5"/>
      <c r="P8" s="5"/>
      <c r="Q8" s="5"/>
      <c r="R8" s="5"/>
      <c r="S8" s="5"/>
      <c r="T8" s="5"/>
      <c r="U8" s="5"/>
      <c r="V8" s="5"/>
    </row>
    <row r="9" spans="1:22">
      <c r="A9" s="5"/>
      <c r="B9" s="5"/>
      <c r="C9" s="5"/>
      <c r="D9" s="5"/>
      <c r="E9" s="5"/>
      <c r="F9" s="5"/>
      <c r="G9" s="5"/>
      <c r="H9" s="5"/>
      <c r="I9" s="5"/>
      <c r="J9" s="5"/>
      <c r="K9" s="5"/>
      <c r="L9" s="5"/>
      <c r="M9" s="5"/>
      <c r="N9" s="5"/>
      <c r="O9" s="5"/>
      <c r="P9" s="5"/>
      <c r="Q9" s="5"/>
      <c r="R9" s="5"/>
      <c r="S9" s="5"/>
      <c r="T9" s="5"/>
      <c r="U9" s="5"/>
      <c r="V9" s="5"/>
    </row>
    <row r="10" spans="1:22">
      <c r="A10" s="5"/>
      <c r="B10" s="5"/>
      <c r="C10" s="5"/>
      <c r="D10" s="5"/>
      <c r="E10" s="5"/>
      <c r="F10" s="5"/>
      <c r="G10" s="5"/>
      <c r="H10" s="5"/>
      <c r="I10" s="5"/>
      <c r="J10" s="5"/>
      <c r="K10" s="5"/>
      <c r="L10" s="5"/>
      <c r="M10" s="5"/>
      <c r="N10" s="5"/>
      <c r="O10" s="5"/>
      <c r="P10" s="5"/>
      <c r="Q10" s="5"/>
      <c r="R10" s="5"/>
      <c r="S10" s="5"/>
      <c r="T10" s="5"/>
      <c r="U10" s="5"/>
      <c r="V10" s="5"/>
    </row>
    <row r="11" spans="1:22">
      <c r="A11" s="5"/>
      <c r="B11" s="5"/>
      <c r="C11" s="5"/>
      <c r="D11" s="5"/>
      <c r="E11" s="5"/>
      <c r="F11" s="5"/>
      <c r="G11" s="5"/>
      <c r="H11" s="5"/>
      <c r="I11" s="5"/>
      <c r="J11" s="5"/>
      <c r="K11" s="5"/>
      <c r="L11" s="5"/>
      <c r="M11" s="5"/>
      <c r="N11" s="5"/>
      <c r="O11" s="5"/>
      <c r="P11" s="5"/>
      <c r="Q11" s="5"/>
      <c r="R11" s="5"/>
      <c r="S11" s="5"/>
      <c r="T11" s="5"/>
      <c r="U11" s="5"/>
      <c r="V11" s="5"/>
    </row>
    <row r="12" spans="1:22">
      <c r="A12" s="5"/>
      <c r="B12" s="5"/>
      <c r="C12" s="5"/>
      <c r="D12" s="5"/>
      <c r="E12" s="5"/>
      <c r="F12" s="5"/>
      <c r="G12" s="5"/>
      <c r="H12" s="5"/>
      <c r="I12" s="5"/>
      <c r="J12" s="5"/>
      <c r="K12" s="5"/>
      <c r="L12" s="5"/>
      <c r="M12" s="5"/>
      <c r="N12" s="5"/>
      <c r="O12" s="5"/>
      <c r="P12" s="5"/>
      <c r="Q12" s="5"/>
      <c r="R12" s="5"/>
      <c r="S12" s="5"/>
      <c r="T12" s="5"/>
      <c r="U12" s="5"/>
      <c r="V12" s="5"/>
    </row>
    <row r="13" spans="1:22">
      <c r="A13" s="5"/>
      <c r="B13" s="5"/>
      <c r="C13" s="5"/>
      <c r="D13" s="5"/>
      <c r="E13" s="5"/>
      <c r="F13" s="5"/>
      <c r="G13" s="5"/>
      <c r="H13" s="5"/>
      <c r="I13" s="5"/>
      <c r="J13" s="5"/>
      <c r="K13" s="5"/>
      <c r="L13" s="5"/>
      <c r="M13" s="5"/>
      <c r="N13" s="5"/>
      <c r="O13" s="5"/>
      <c r="P13" s="5"/>
      <c r="Q13" s="5"/>
      <c r="R13" s="5"/>
      <c r="S13" s="5"/>
      <c r="T13" s="5"/>
      <c r="U13" s="5"/>
      <c r="V13" s="5"/>
    </row>
    <row r="14" spans="1:22">
      <c r="A14" s="5"/>
      <c r="B14" s="5"/>
      <c r="C14" s="5"/>
      <c r="D14" s="5"/>
      <c r="E14" s="5"/>
      <c r="F14" s="5"/>
      <c r="G14" s="5"/>
      <c r="H14" s="5"/>
      <c r="I14" s="5"/>
      <c r="J14" s="5"/>
      <c r="K14" s="5"/>
      <c r="L14" s="5"/>
      <c r="M14" s="5"/>
      <c r="N14" s="5"/>
      <c r="O14" s="5"/>
      <c r="P14" s="5"/>
      <c r="Q14" s="5"/>
      <c r="R14" s="5"/>
      <c r="S14" s="5"/>
      <c r="T14" s="5"/>
      <c r="U14" s="5"/>
      <c r="V14" s="5"/>
    </row>
    <row r="15" spans="1:22">
      <c r="A15" s="5"/>
      <c r="B15" s="5"/>
      <c r="C15" s="5"/>
      <c r="D15" s="5"/>
      <c r="E15" s="5"/>
      <c r="F15" s="5"/>
      <c r="G15" s="5"/>
      <c r="H15" s="5"/>
      <c r="I15" s="5"/>
      <c r="J15" s="5"/>
      <c r="K15" s="5"/>
      <c r="L15" s="5"/>
      <c r="M15" s="5"/>
      <c r="N15" s="5"/>
      <c r="O15" s="5"/>
      <c r="P15" s="5"/>
      <c r="Q15" s="5"/>
      <c r="R15" s="5"/>
      <c r="S15" s="5"/>
      <c r="T15" s="5"/>
      <c r="U15" s="5"/>
      <c r="V15" s="5"/>
    </row>
    <row r="16" spans="1:22">
      <c r="A16" s="5"/>
      <c r="B16" s="5"/>
      <c r="C16" s="5"/>
      <c r="D16" s="5"/>
      <c r="E16" s="5"/>
      <c r="F16" s="5"/>
      <c r="G16" s="5"/>
      <c r="H16" s="5"/>
      <c r="I16" s="5"/>
      <c r="J16" s="5"/>
      <c r="K16" s="5"/>
      <c r="L16" s="5"/>
      <c r="M16" s="5"/>
      <c r="N16" s="5"/>
      <c r="O16" s="5"/>
      <c r="P16" s="5"/>
      <c r="Q16" s="5"/>
      <c r="R16" s="5"/>
      <c r="S16" s="5"/>
      <c r="T16" s="5"/>
      <c r="U16" s="5"/>
      <c r="V16" s="5"/>
    </row>
    <row r="17" spans="1:22">
      <c r="A17" s="5"/>
      <c r="B17" s="5"/>
      <c r="C17" s="5"/>
      <c r="D17" s="5"/>
      <c r="E17" s="5"/>
      <c r="F17" s="5"/>
      <c r="G17" s="5"/>
      <c r="H17" s="5"/>
      <c r="I17" s="5"/>
      <c r="J17" s="5"/>
      <c r="K17" s="5"/>
      <c r="L17" s="5"/>
      <c r="M17" s="5"/>
      <c r="N17" s="5"/>
      <c r="O17" s="5"/>
      <c r="P17" s="5"/>
      <c r="Q17" s="5"/>
      <c r="R17" s="5"/>
      <c r="S17" s="5"/>
      <c r="T17" s="5"/>
      <c r="U17" s="5"/>
      <c r="V17" s="5"/>
    </row>
    <row r="18" spans="1:22">
      <c r="A18" s="5"/>
      <c r="B18" s="5"/>
      <c r="C18" s="5"/>
      <c r="D18" s="5"/>
      <c r="E18" s="5"/>
      <c r="F18" s="5"/>
      <c r="G18" s="5"/>
      <c r="H18" s="5"/>
      <c r="I18" s="5"/>
      <c r="J18" s="5"/>
      <c r="K18" s="5"/>
      <c r="L18" s="5"/>
      <c r="M18" s="5"/>
      <c r="N18" s="5"/>
      <c r="O18" s="5"/>
      <c r="P18" s="5"/>
      <c r="Q18" s="5"/>
      <c r="R18" s="5"/>
      <c r="S18" s="5"/>
      <c r="T18" s="5"/>
      <c r="U18" s="5"/>
      <c r="V18" s="5"/>
    </row>
    <row r="19" spans="1:22">
      <c r="A19" s="5"/>
      <c r="B19" s="5"/>
      <c r="C19" s="5"/>
      <c r="D19" s="5"/>
      <c r="E19" s="5"/>
      <c r="F19" s="5"/>
      <c r="G19" s="5"/>
      <c r="H19" s="5"/>
      <c r="I19" s="5"/>
      <c r="J19" s="5"/>
      <c r="K19" s="5"/>
      <c r="L19" s="5"/>
      <c r="M19" s="5"/>
      <c r="N19" s="5"/>
      <c r="O19" s="5"/>
      <c r="P19" s="5"/>
      <c r="Q19" s="5"/>
      <c r="R19" s="5"/>
      <c r="S19" s="5"/>
      <c r="T19" s="5"/>
      <c r="U19" s="5"/>
      <c r="V19" s="5"/>
    </row>
    <row r="20" spans="1:22">
      <c r="A20" s="5"/>
      <c r="B20" s="5"/>
      <c r="C20" s="5"/>
      <c r="D20" s="5"/>
      <c r="E20" s="5"/>
      <c r="F20" s="5"/>
      <c r="G20" s="5"/>
      <c r="H20" s="5"/>
      <c r="I20" s="5"/>
      <c r="J20" s="5"/>
      <c r="K20" s="5"/>
      <c r="L20" s="5"/>
      <c r="M20" s="5"/>
      <c r="N20" s="5"/>
      <c r="O20" s="5"/>
      <c r="P20" s="5"/>
      <c r="Q20" s="5"/>
      <c r="R20" s="5"/>
      <c r="S20" s="5"/>
      <c r="T20" s="5"/>
      <c r="U20" s="5"/>
      <c r="V20" s="5"/>
    </row>
    <row r="21" spans="1:22">
      <c r="A21" s="5"/>
      <c r="B21" s="5"/>
      <c r="C21" s="5"/>
      <c r="D21" s="5"/>
      <c r="E21" s="5"/>
      <c r="F21" s="5"/>
      <c r="G21" s="5"/>
      <c r="H21" s="5"/>
      <c r="I21" s="5"/>
      <c r="J21" s="5"/>
      <c r="K21" s="5"/>
      <c r="L21" s="5"/>
      <c r="M21" s="5"/>
      <c r="N21" s="5"/>
      <c r="O21" s="5"/>
      <c r="P21" s="5"/>
      <c r="Q21" s="5"/>
      <c r="R21" s="5"/>
      <c r="S21" s="5"/>
      <c r="T21" s="5"/>
      <c r="U21" s="5"/>
      <c r="V21" s="5"/>
    </row>
    <row r="22" spans="1:22">
      <c r="A22" s="5"/>
      <c r="B22" s="5"/>
      <c r="C22" s="5"/>
      <c r="D22" s="5"/>
      <c r="E22" s="5"/>
      <c r="F22" s="5"/>
      <c r="G22" s="5"/>
      <c r="H22" s="5"/>
      <c r="I22" s="5"/>
      <c r="J22" s="5"/>
      <c r="K22" s="5"/>
      <c r="L22" s="5"/>
      <c r="M22" s="5"/>
      <c r="N22" s="5"/>
      <c r="O22" s="5"/>
      <c r="P22" s="5"/>
      <c r="Q22" s="5"/>
      <c r="R22" s="5"/>
      <c r="S22" s="5"/>
      <c r="T22" s="5"/>
      <c r="U22" s="5"/>
      <c r="V22" s="5"/>
    </row>
    <row r="23" spans="1:22">
      <c r="A23" s="5"/>
      <c r="B23" s="5"/>
      <c r="C23" s="5"/>
      <c r="D23" s="5"/>
      <c r="E23" s="5"/>
      <c r="F23" s="5"/>
      <c r="G23" s="5"/>
      <c r="H23" s="5"/>
      <c r="I23" s="5"/>
      <c r="J23" s="5"/>
      <c r="K23" s="5"/>
      <c r="L23" s="5"/>
      <c r="M23" s="5"/>
      <c r="N23" s="5"/>
      <c r="O23" s="5"/>
      <c r="P23" s="5"/>
      <c r="Q23" s="5"/>
      <c r="R23" s="5"/>
      <c r="S23" s="5"/>
      <c r="T23" s="5"/>
      <c r="U23" s="5"/>
      <c r="V23" s="5"/>
    </row>
    <row r="24" spans="1:22">
      <c r="A24" s="5"/>
      <c r="B24" s="5"/>
      <c r="C24" s="5"/>
      <c r="D24" s="5"/>
      <c r="E24" s="5"/>
      <c r="F24" s="5"/>
      <c r="G24" s="5"/>
      <c r="H24" s="5"/>
      <c r="I24" s="5"/>
      <c r="J24" s="5"/>
      <c r="K24" s="5"/>
      <c r="L24" s="5"/>
      <c r="M24" s="5"/>
      <c r="N24" s="5"/>
      <c r="O24" s="5"/>
      <c r="P24" s="5"/>
      <c r="Q24" s="5"/>
      <c r="R24" s="5"/>
      <c r="S24" s="5"/>
      <c r="T24" s="5"/>
      <c r="U24" s="5"/>
      <c r="V24" s="5"/>
    </row>
    <row r="25" spans="1:22">
      <c r="A25" s="5"/>
      <c r="B25" s="5"/>
      <c r="C25" s="5"/>
      <c r="D25" s="5"/>
      <c r="E25" s="5"/>
      <c r="F25" s="5"/>
      <c r="G25" s="5"/>
      <c r="H25" s="5"/>
      <c r="I25" s="5"/>
      <c r="J25" s="5"/>
      <c r="K25" s="5"/>
      <c r="L25" s="5"/>
      <c r="M25" s="5"/>
      <c r="N25" s="5"/>
      <c r="O25" s="5"/>
      <c r="P25" s="5"/>
      <c r="Q25" s="5"/>
      <c r="R25" s="5"/>
      <c r="S25" s="5"/>
      <c r="T25" s="5"/>
      <c r="U25" s="5"/>
      <c r="V25" s="5"/>
    </row>
    <row r="26" spans="1:22" ht="20.25">
      <c r="A26" s="5"/>
      <c r="B26" s="5"/>
      <c r="C26" s="5"/>
      <c r="D26" s="5"/>
      <c r="E26" s="5"/>
      <c r="F26" s="5"/>
      <c r="G26" s="5"/>
      <c r="H26" s="5"/>
      <c r="I26" s="5"/>
      <c r="J26" s="5"/>
      <c r="K26" s="8" t="s">
        <v>5</v>
      </c>
      <c r="L26" s="5"/>
      <c r="M26" s="5"/>
      <c r="N26" s="5"/>
      <c r="O26" s="5"/>
      <c r="P26" s="5"/>
      <c r="Q26" s="5"/>
      <c r="R26" s="5"/>
      <c r="S26" s="5"/>
      <c r="T26" s="5"/>
      <c r="U26" s="5"/>
      <c r="V26" s="5"/>
    </row>
    <row r="27" spans="1:22" ht="20.25">
      <c r="A27" s="5"/>
      <c r="B27" s="5"/>
      <c r="C27" s="5"/>
      <c r="D27" s="5"/>
      <c r="E27" s="5"/>
      <c r="F27" s="5"/>
      <c r="G27" s="5"/>
      <c r="H27" s="5"/>
      <c r="I27" s="5"/>
      <c r="J27" s="5"/>
      <c r="K27" s="9"/>
      <c r="L27" s="5"/>
      <c r="M27" s="5"/>
      <c r="N27" s="5"/>
      <c r="O27" s="5"/>
      <c r="P27" s="5"/>
      <c r="Q27" s="5"/>
      <c r="R27" s="5"/>
      <c r="S27" s="5"/>
      <c r="T27" s="5"/>
      <c r="U27" s="5"/>
      <c r="V27" s="5"/>
    </row>
    <row r="28" spans="1:22" ht="20.25">
      <c r="A28" s="5"/>
      <c r="B28" s="5"/>
      <c r="C28" s="5"/>
      <c r="D28" s="5"/>
      <c r="E28" s="5"/>
      <c r="F28" s="5"/>
      <c r="G28" s="5"/>
      <c r="H28" s="5"/>
      <c r="I28" s="5"/>
      <c r="J28" s="5"/>
      <c r="K28" s="8" t="s">
        <v>52</v>
      </c>
      <c r="L28" s="5"/>
      <c r="M28" s="5"/>
      <c r="N28" s="5"/>
      <c r="O28" s="5"/>
      <c r="P28" s="5"/>
      <c r="Q28" s="5"/>
      <c r="R28" s="5"/>
      <c r="S28" s="5"/>
      <c r="T28" s="5"/>
      <c r="U28" s="5"/>
      <c r="V28" s="5"/>
    </row>
    <row r="29" spans="1:22" ht="20.25">
      <c r="A29" s="5"/>
      <c r="B29" s="5"/>
      <c r="C29" s="5"/>
      <c r="D29" s="5"/>
      <c r="E29" s="5"/>
      <c r="F29" s="5"/>
      <c r="G29" s="5"/>
      <c r="H29" s="9"/>
      <c r="I29" s="5"/>
      <c r="J29" s="5"/>
      <c r="K29" s="5"/>
      <c r="L29" s="5"/>
      <c r="M29" s="5"/>
      <c r="N29" s="5"/>
      <c r="O29" s="5"/>
      <c r="P29" s="5"/>
      <c r="Q29" s="5"/>
      <c r="R29" s="5"/>
      <c r="S29" s="5"/>
      <c r="T29" s="5"/>
      <c r="U29" s="5"/>
      <c r="V29" s="5"/>
    </row>
    <row r="30" spans="1:22">
      <c r="A30" s="5"/>
      <c r="B30" s="5"/>
      <c r="C30" s="5"/>
      <c r="D30" s="5"/>
      <c r="E30" s="5"/>
      <c r="F30" s="5"/>
      <c r="G30" s="5"/>
      <c r="H30" s="5"/>
      <c r="I30" s="5"/>
      <c r="J30" s="5"/>
      <c r="K30" s="5"/>
      <c r="L30" s="5"/>
      <c r="M30" s="5"/>
      <c r="N30" s="5"/>
      <c r="O30" s="5"/>
      <c r="P30" s="5"/>
      <c r="Q30" s="5"/>
      <c r="R30" s="5"/>
      <c r="S30" s="5"/>
      <c r="T30" s="5"/>
      <c r="U30" s="5"/>
      <c r="V30" s="5"/>
    </row>
    <row r="31" spans="1:22">
      <c r="A31" s="7"/>
      <c r="B31" s="5"/>
      <c r="C31" s="5"/>
      <c r="D31" s="5"/>
      <c r="E31" s="5"/>
      <c r="F31" s="5"/>
      <c r="G31" s="5"/>
      <c r="H31" s="5"/>
      <c r="I31" s="5"/>
      <c r="J31" s="5"/>
      <c r="K31" s="5"/>
      <c r="L31" s="5"/>
      <c r="M31" s="5"/>
      <c r="N31" s="5"/>
      <c r="O31" s="5"/>
      <c r="P31" s="5"/>
      <c r="Q31" s="5"/>
      <c r="R31" s="5"/>
      <c r="S31" s="5"/>
      <c r="T31" s="5"/>
      <c r="U31" s="5"/>
      <c r="V31" s="5"/>
    </row>
    <row r="32" spans="1:22">
      <c r="A32" s="5"/>
      <c r="B32" s="5"/>
      <c r="C32" s="5"/>
      <c r="D32" s="5"/>
      <c r="E32" s="5"/>
      <c r="F32" s="5"/>
      <c r="G32" s="5"/>
      <c r="H32" s="5"/>
      <c r="I32" s="5"/>
      <c r="J32" s="5"/>
      <c r="K32" s="5"/>
      <c r="L32" s="5"/>
      <c r="M32" s="5"/>
      <c r="N32" s="5"/>
      <c r="O32" s="5"/>
      <c r="P32" s="5"/>
      <c r="Q32" s="5"/>
      <c r="R32" s="5"/>
      <c r="S32" s="5"/>
      <c r="T32" s="5"/>
      <c r="U32" s="5"/>
      <c r="V32" s="5"/>
    </row>
    <row r="33" spans="1:22">
      <c r="A33" s="5"/>
      <c r="B33" s="5"/>
      <c r="C33" s="5"/>
      <c r="D33" s="5"/>
      <c r="E33" s="5"/>
      <c r="F33" s="5"/>
      <c r="G33" s="5"/>
      <c r="H33" s="5"/>
      <c r="I33" s="5"/>
      <c r="J33" s="5"/>
      <c r="K33" s="5"/>
      <c r="L33" s="5"/>
      <c r="M33" s="5"/>
      <c r="N33" s="5"/>
      <c r="O33" s="5"/>
      <c r="P33" s="5"/>
      <c r="Q33" s="5"/>
      <c r="R33" s="5"/>
      <c r="S33" s="5"/>
      <c r="T33" s="5"/>
      <c r="U33" s="5"/>
      <c r="V33" s="5"/>
    </row>
    <row r="34" spans="1:22">
      <c r="A34" s="5"/>
      <c r="B34" s="5"/>
      <c r="C34" s="5"/>
      <c r="D34" s="5"/>
      <c r="E34" s="5"/>
      <c r="F34" s="5"/>
      <c r="G34" s="5"/>
      <c r="H34" s="5"/>
      <c r="I34" s="5"/>
      <c r="J34" s="5"/>
      <c r="K34" s="5"/>
      <c r="L34" s="5"/>
      <c r="M34" s="5"/>
      <c r="N34" s="5"/>
      <c r="O34" s="5"/>
      <c r="P34" s="5"/>
      <c r="Q34" s="5"/>
      <c r="R34" s="5"/>
      <c r="S34" s="5"/>
      <c r="T34" s="5"/>
      <c r="U34" s="5"/>
      <c r="V34" s="5"/>
    </row>
    <row r="35" spans="1:22">
      <c r="A35" s="5"/>
      <c r="B35" s="5"/>
      <c r="C35" s="5"/>
      <c r="D35" s="5"/>
      <c r="E35" s="5"/>
      <c r="F35" s="5"/>
      <c r="G35" s="5"/>
      <c r="H35" s="5"/>
      <c r="I35" s="5"/>
      <c r="J35" s="5"/>
      <c r="K35" s="5"/>
      <c r="L35" s="5"/>
      <c r="M35" s="5"/>
      <c r="N35" s="5"/>
      <c r="O35" s="5"/>
      <c r="P35" s="5"/>
      <c r="Q35" s="5"/>
      <c r="R35" s="5"/>
      <c r="S35" s="5"/>
      <c r="T35" s="5"/>
      <c r="U35" s="5"/>
      <c r="V35" s="5"/>
    </row>
    <row r="36" spans="1:22">
      <c r="A36" s="5"/>
      <c r="B36" s="5"/>
      <c r="C36" s="5"/>
      <c r="D36" s="5"/>
      <c r="E36" s="5"/>
      <c r="F36" s="5"/>
      <c r="G36" s="5"/>
      <c r="H36" s="5"/>
      <c r="I36" s="5"/>
      <c r="J36" s="5"/>
      <c r="K36" s="5"/>
      <c r="L36" s="5"/>
      <c r="M36" s="5"/>
      <c r="N36" s="5"/>
      <c r="O36" s="5"/>
      <c r="P36" s="5"/>
      <c r="Q36" s="5"/>
      <c r="R36" s="5"/>
      <c r="S36" s="5"/>
      <c r="T36" s="5"/>
      <c r="U36" s="5"/>
      <c r="V36" s="5"/>
    </row>
    <row r="37" spans="1:22">
      <c r="A37" s="5"/>
      <c r="B37" s="5"/>
      <c r="C37" s="5"/>
      <c r="D37" s="5"/>
      <c r="E37" s="5"/>
      <c r="F37" s="5"/>
      <c r="G37" s="5"/>
      <c r="H37" s="5"/>
      <c r="I37" s="5"/>
      <c r="J37" s="5"/>
      <c r="K37" s="5"/>
      <c r="L37" s="5"/>
      <c r="M37" s="5"/>
      <c r="N37" s="5"/>
      <c r="O37" s="5"/>
      <c r="P37" s="5"/>
      <c r="Q37" s="5"/>
      <c r="R37" s="5"/>
      <c r="S37" s="5"/>
      <c r="T37" s="5"/>
      <c r="U37" s="5"/>
      <c r="V37" s="5"/>
    </row>
    <row r="38" spans="1:22">
      <c r="A38" s="5"/>
      <c r="B38" s="5"/>
      <c r="C38" s="5"/>
      <c r="D38" s="5"/>
      <c r="E38" s="5"/>
      <c r="F38" s="5"/>
      <c r="G38" s="5"/>
      <c r="H38" s="5"/>
      <c r="I38" s="5"/>
      <c r="J38" s="5"/>
      <c r="K38" s="5"/>
      <c r="L38" s="5"/>
      <c r="M38" s="5"/>
      <c r="N38" s="5"/>
      <c r="O38" s="5"/>
      <c r="P38" s="5"/>
      <c r="Q38" s="5"/>
      <c r="R38" s="5"/>
      <c r="S38" s="5"/>
      <c r="T38" s="5"/>
      <c r="U38" s="5"/>
      <c r="V38" s="5"/>
    </row>
    <row r="39" spans="1:22">
      <c r="A39" s="5"/>
      <c r="B39" s="5"/>
      <c r="C39" s="5"/>
      <c r="D39" s="5"/>
      <c r="E39" s="5"/>
      <c r="F39" s="5"/>
      <c r="G39" s="5"/>
      <c r="H39" s="5"/>
      <c r="I39" s="5"/>
      <c r="J39" s="5"/>
      <c r="K39" s="5"/>
      <c r="L39" s="5"/>
      <c r="M39" s="5"/>
      <c r="N39" s="5"/>
      <c r="O39" s="5"/>
      <c r="P39" s="5"/>
      <c r="Q39" s="5"/>
      <c r="R39" s="5"/>
      <c r="S39" s="5"/>
      <c r="T39" s="5"/>
      <c r="U39" s="5"/>
      <c r="V39" s="5"/>
    </row>
    <row r="40" spans="1:22">
      <c r="A40" s="5"/>
      <c r="B40" s="5"/>
      <c r="C40" s="5"/>
      <c r="D40" s="5"/>
      <c r="E40" s="5"/>
      <c r="F40" s="5"/>
      <c r="G40" s="5"/>
      <c r="H40" s="5"/>
      <c r="I40" s="5"/>
      <c r="J40" s="5"/>
      <c r="K40" s="5"/>
      <c r="L40" s="5"/>
      <c r="M40" s="5"/>
      <c r="N40" s="5"/>
      <c r="O40" s="5"/>
      <c r="P40" s="5"/>
      <c r="Q40" s="5"/>
      <c r="R40" s="5"/>
      <c r="S40" s="5"/>
      <c r="T40" s="5"/>
      <c r="U40" s="5"/>
      <c r="V40" s="5"/>
    </row>
    <row r="41" spans="1:22">
      <c r="A41" s="5"/>
      <c r="B41" s="5"/>
      <c r="C41" s="5"/>
      <c r="D41" s="5"/>
      <c r="E41" s="5"/>
      <c r="F41" s="5"/>
      <c r="G41" s="5"/>
      <c r="H41" s="5"/>
      <c r="I41" s="5"/>
      <c r="J41" s="5"/>
      <c r="K41" s="5"/>
      <c r="L41" s="5"/>
      <c r="M41" s="5"/>
      <c r="N41" s="5"/>
      <c r="O41" s="5"/>
      <c r="P41" s="5"/>
      <c r="Q41" s="5"/>
      <c r="R41" s="5"/>
      <c r="S41" s="5"/>
      <c r="T41" s="5"/>
      <c r="U41" s="5"/>
      <c r="V41" s="5"/>
    </row>
    <row r="42" spans="1:22">
      <c r="A42" s="5"/>
      <c r="B42" s="5"/>
      <c r="C42" s="5"/>
      <c r="D42" s="5"/>
      <c r="E42" s="5"/>
      <c r="F42" s="5"/>
      <c r="G42" s="5"/>
      <c r="H42" s="5"/>
      <c r="I42" s="5"/>
      <c r="J42" s="5"/>
      <c r="K42" s="5"/>
      <c r="L42" s="5"/>
      <c r="M42" s="5"/>
      <c r="N42" s="5"/>
      <c r="O42" s="5"/>
      <c r="P42" s="5"/>
      <c r="Q42" s="5"/>
      <c r="R42" s="5"/>
      <c r="S42" s="5"/>
      <c r="T42" s="5"/>
      <c r="U42" s="5"/>
      <c r="V42" s="5"/>
    </row>
    <row r="43" spans="1:22">
      <c r="A43" s="5"/>
      <c r="B43" s="5"/>
      <c r="C43" s="5"/>
      <c r="D43" s="5"/>
      <c r="E43" s="5"/>
      <c r="F43" s="5"/>
      <c r="G43" s="5"/>
      <c r="H43" s="5"/>
      <c r="I43" s="5"/>
      <c r="J43" s="5"/>
      <c r="K43" s="5"/>
      <c r="L43" s="5"/>
      <c r="M43" s="5"/>
      <c r="N43" s="5"/>
      <c r="O43" s="5"/>
      <c r="P43" s="5"/>
      <c r="Q43" s="5"/>
      <c r="R43" s="5"/>
      <c r="S43" s="5"/>
      <c r="T43" s="5"/>
      <c r="U43" s="5"/>
      <c r="V43" s="5"/>
    </row>
    <row r="44" spans="1:22">
      <c r="A44" s="5"/>
      <c r="B44" s="5"/>
      <c r="C44" s="5"/>
      <c r="D44" s="5"/>
      <c r="E44" s="5"/>
      <c r="F44" s="5"/>
      <c r="G44" s="5"/>
      <c r="H44" s="5"/>
      <c r="I44" s="5"/>
      <c r="J44" s="5"/>
      <c r="K44" s="5"/>
      <c r="L44" s="5"/>
      <c r="M44" s="5"/>
      <c r="N44" s="5"/>
      <c r="O44" s="5"/>
      <c r="P44" s="5"/>
      <c r="Q44" s="5"/>
      <c r="R44" s="5"/>
      <c r="S44" s="5"/>
      <c r="T44" s="5"/>
      <c r="U44" s="5"/>
      <c r="V44" s="5"/>
    </row>
    <row r="45" spans="1:22">
      <c r="A45" s="5"/>
      <c r="B45" s="5"/>
      <c r="C45" s="5"/>
      <c r="D45" s="5"/>
      <c r="E45" s="5"/>
      <c r="F45" s="5"/>
      <c r="G45" s="5"/>
      <c r="H45" s="5"/>
      <c r="I45" s="5"/>
      <c r="J45" s="5"/>
      <c r="K45" s="5"/>
      <c r="L45" s="5"/>
      <c r="M45" s="5"/>
      <c r="N45" s="5"/>
      <c r="O45" s="5"/>
      <c r="P45" s="5"/>
      <c r="Q45" s="5"/>
      <c r="R45" s="5"/>
      <c r="S45" s="5"/>
      <c r="T45" s="5"/>
      <c r="U45" s="5"/>
      <c r="V45" s="5"/>
    </row>
    <row r="46" spans="1:22">
      <c r="A46" s="5"/>
      <c r="B46" s="5"/>
      <c r="C46" s="5"/>
      <c r="D46" s="5"/>
      <c r="E46" s="5"/>
      <c r="F46" s="5"/>
      <c r="G46" s="5"/>
      <c r="H46" s="5"/>
      <c r="I46" s="5"/>
      <c r="J46" s="5"/>
      <c r="K46" s="5"/>
      <c r="L46" s="5"/>
      <c r="M46" s="5"/>
      <c r="N46" s="5"/>
      <c r="O46" s="5"/>
      <c r="P46" s="5"/>
      <c r="Q46" s="5"/>
      <c r="R46" s="5"/>
      <c r="S46" s="5"/>
      <c r="T46" s="5"/>
      <c r="U46" s="5"/>
      <c r="V46" s="5"/>
    </row>
    <row r="47" spans="1:22">
      <c r="A47" s="5"/>
      <c r="B47" s="5"/>
      <c r="C47" s="5"/>
      <c r="D47" s="5"/>
      <c r="E47" s="5"/>
      <c r="F47" s="5"/>
      <c r="G47" s="5"/>
      <c r="H47" s="5"/>
      <c r="I47" s="5"/>
      <c r="J47" s="5"/>
      <c r="K47" s="5"/>
      <c r="L47" s="5"/>
      <c r="M47" s="5"/>
      <c r="N47" s="5"/>
      <c r="O47" s="5"/>
      <c r="P47" s="5"/>
      <c r="Q47" s="5"/>
      <c r="R47" s="5"/>
      <c r="S47" s="5"/>
      <c r="T47" s="5"/>
      <c r="U47" s="5"/>
      <c r="V47" s="5"/>
    </row>
    <row r="48" spans="1:22">
      <c r="A48" s="5"/>
      <c r="B48" s="5"/>
      <c r="C48" s="5"/>
      <c r="D48" s="5"/>
      <c r="E48" s="5"/>
      <c r="F48" s="5"/>
      <c r="G48" s="5"/>
      <c r="H48" s="5"/>
      <c r="I48" s="5"/>
      <c r="J48" s="5"/>
      <c r="K48" s="5"/>
      <c r="L48" s="5"/>
      <c r="M48" s="5"/>
      <c r="N48" s="5"/>
      <c r="O48" s="5"/>
      <c r="P48" s="5"/>
      <c r="Q48" s="5"/>
      <c r="R48" s="5"/>
      <c r="S48" s="5"/>
      <c r="T48" s="5"/>
      <c r="U48" s="5"/>
      <c r="V48" s="5"/>
    </row>
    <row r="49" spans="1:22">
      <c r="A49" s="5"/>
      <c r="B49" s="5"/>
      <c r="C49" s="5"/>
      <c r="D49" s="5"/>
      <c r="E49" s="5"/>
      <c r="F49" s="5"/>
      <c r="G49" s="5"/>
      <c r="H49" s="5"/>
      <c r="I49" s="5"/>
      <c r="J49" s="5"/>
      <c r="K49" s="5"/>
      <c r="L49" s="5"/>
      <c r="M49" s="5"/>
      <c r="N49" s="5"/>
      <c r="O49" s="5"/>
      <c r="P49" s="5"/>
      <c r="Q49" s="5"/>
      <c r="R49" s="5"/>
      <c r="S49" s="5"/>
      <c r="T49" s="5"/>
      <c r="U49" s="5"/>
      <c r="V49" s="5"/>
    </row>
    <row r="50" spans="1:22">
      <c r="A50" s="5"/>
      <c r="B50" s="5"/>
      <c r="C50" s="5"/>
      <c r="D50" s="5"/>
      <c r="E50" s="5"/>
      <c r="F50" s="5"/>
      <c r="G50" s="5"/>
      <c r="H50" s="5"/>
      <c r="I50" s="5"/>
      <c r="J50" s="5"/>
      <c r="K50" s="5"/>
      <c r="L50" s="5"/>
      <c r="M50" s="5"/>
      <c r="N50" s="5"/>
      <c r="O50" s="5"/>
      <c r="P50" s="5"/>
      <c r="Q50" s="5"/>
      <c r="R50" s="5"/>
      <c r="S50" s="5"/>
      <c r="T50" s="5"/>
      <c r="U50" s="5"/>
      <c r="V50" s="5"/>
    </row>
    <row r="51" spans="1:22">
      <c r="A51" s="5"/>
      <c r="B51" s="5"/>
      <c r="C51" s="5"/>
      <c r="D51" s="5"/>
      <c r="E51" s="5"/>
      <c r="F51" s="5"/>
      <c r="G51" s="5"/>
      <c r="H51" s="5"/>
      <c r="I51" s="5"/>
      <c r="J51" s="5"/>
      <c r="K51" s="5"/>
      <c r="L51" s="5"/>
      <c r="M51" s="5"/>
      <c r="N51" s="5"/>
      <c r="O51" s="5"/>
      <c r="P51" s="5"/>
      <c r="Q51" s="5"/>
      <c r="R51" s="5"/>
      <c r="S51" s="5"/>
      <c r="T51" s="5"/>
      <c r="U51" s="5"/>
      <c r="V51" s="5"/>
    </row>
    <row r="52" spans="1:22">
      <c r="A52" s="5"/>
      <c r="B52" s="5"/>
      <c r="C52" s="5"/>
      <c r="D52" s="5"/>
      <c r="E52" s="5"/>
      <c r="F52" s="5"/>
      <c r="G52" s="5"/>
      <c r="H52" s="5"/>
      <c r="I52" s="5"/>
      <c r="J52" s="5"/>
      <c r="K52" s="5"/>
      <c r="L52" s="5"/>
      <c r="M52" s="5"/>
      <c r="N52" s="5"/>
      <c r="O52" s="5"/>
      <c r="P52" s="5"/>
      <c r="Q52" s="5"/>
      <c r="R52" s="5"/>
      <c r="S52" s="5"/>
      <c r="T52" s="5"/>
      <c r="U52" s="5"/>
      <c r="V52" s="5"/>
    </row>
    <row r="53" spans="1:22">
      <c r="A53" s="5"/>
      <c r="B53" s="5"/>
      <c r="C53" s="5"/>
      <c r="D53" s="5"/>
      <c r="E53" s="5"/>
      <c r="F53" s="5"/>
      <c r="G53" s="5"/>
      <c r="H53" s="5"/>
      <c r="I53" s="5"/>
      <c r="J53" s="5"/>
      <c r="K53" s="5"/>
      <c r="L53" s="5"/>
      <c r="M53" s="5"/>
      <c r="N53" s="5"/>
      <c r="O53" s="5"/>
      <c r="P53" s="5"/>
      <c r="Q53" s="5"/>
      <c r="R53" s="5"/>
      <c r="S53" s="5"/>
      <c r="T53" s="5"/>
      <c r="U53" s="5"/>
      <c r="V53" s="5"/>
    </row>
    <row r="54" spans="1:22">
      <c r="A54" s="5"/>
      <c r="B54" s="5"/>
      <c r="C54" s="5"/>
      <c r="D54" s="5"/>
      <c r="E54" s="5"/>
      <c r="F54" s="5"/>
      <c r="G54" s="5"/>
      <c r="H54" s="5"/>
      <c r="I54" s="5"/>
      <c r="J54" s="5"/>
      <c r="K54" s="5"/>
      <c r="L54" s="5"/>
      <c r="M54" s="5"/>
      <c r="N54" s="5"/>
      <c r="O54" s="5"/>
      <c r="P54" s="5"/>
      <c r="Q54" s="5"/>
      <c r="R54" s="5"/>
      <c r="S54" s="5"/>
      <c r="T54" s="5"/>
      <c r="U54" s="5"/>
      <c r="V54" s="5"/>
    </row>
    <row r="55" spans="1:22">
      <c r="A55" s="5"/>
      <c r="B55" s="5"/>
      <c r="C55" s="5"/>
      <c r="D55" s="5"/>
      <c r="E55" s="5"/>
      <c r="F55" s="5"/>
      <c r="G55" s="5"/>
      <c r="H55" s="5"/>
      <c r="I55" s="5"/>
      <c r="J55" s="5"/>
      <c r="K55" s="5"/>
      <c r="L55" s="5"/>
      <c r="M55" s="5"/>
      <c r="N55" s="5"/>
      <c r="O55" s="5"/>
      <c r="P55" s="5"/>
      <c r="Q55" s="5"/>
      <c r="R55" s="5"/>
      <c r="S55" s="5"/>
      <c r="T55" s="5"/>
      <c r="U55" s="5"/>
      <c r="V55" s="5"/>
    </row>
    <row r="56" spans="1:22">
      <c r="A56" s="5"/>
      <c r="B56" s="5"/>
      <c r="C56" s="5"/>
      <c r="D56" s="5"/>
      <c r="E56" s="5"/>
      <c r="F56" s="5"/>
      <c r="G56" s="5"/>
      <c r="H56" s="5"/>
      <c r="I56" s="5"/>
      <c r="J56" s="5"/>
      <c r="K56" s="5"/>
      <c r="L56" s="5"/>
      <c r="M56" s="5"/>
      <c r="N56" s="5"/>
      <c r="O56" s="5"/>
      <c r="P56" s="5"/>
      <c r="Q56" s="5"/>
      <c r="R56" s="5"/>
      <c r="S56" s="5"/>
      <c r="T56" s="5"/>
      <c r="U56" s="5"/>
      <c r="V56" s="5"/>
    </row>
    <row r="57" spans="1:22">
      <c r="A57" s="5"/>
      <c r="B57" s="5"/>
      <c r="C57" s="5"/>
      <c r="D57" s="5"/>
      <c r="E57" s="5"/>
      <c r="F57" s="5"/>
      <c r="G57" s="5"/>
      <c r="H57" s="5"/>
      <c r="I57" s="5"/>
      <c r="J57" s="5"/>
      <c r="K57" s="5"/>
      <c r="L57" s="5"/>
      <c r="M57" s="5"/>
      <c r="N57" s="5"/>
      <c r="O57" s="5"/>
      <c r="P57" s="5"/>
      <c r="Q57" s="5"/>
      <c r="R57" s="5"/>
      <c r="S57" s="5"/>
      <c r="T57" s="5"/>
      <c r="U57" s="5"/>
      <c r="V57" s="5"/>
    </row>
    <row r="58" spans="1:22">
      <c r="A58" s="5"/>
      <c r="B58" s="5"/>
      <c r="C58" s="5"/>
      <c r="D58" s="5"/>
      <c r="E58" s="5"/>
      <c r="F58" s="5"/>
      <c r="G58" s="5"/>
      <c r="H58" s="5"/>
      <c r="I58" s="5"/>
      <c r="J58" s="5"/>
      <c r="K58" s="5"/>
      <c r="L58" s="5"/>
      <c r="M58" s="5"/>
      <c r="N58" s="5"/>
      <c r="O58" s="5"/>
      <c r="P58" s="5"/>
      <c r="Q58" s="5"/>
      <c r="R58" s="5"/>
      <c r="S58" s="5"/>
      <c r="T58" s="5"/>
      <c r="U58" s="5"/>
      <c r="V58" s="5"/>
    </row>
  </sheetData>
  <pageMargins left="0.7" right="0.7" top="0.75" bottom="0.75" header="0.3" footer="0.3"/>
  <pageSetup paperSize="9" scale="65" orientation="landscape" r:id="rId1"/>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833E-F1D5-4314-9306-1D4A45E17DE4}">
  <sheetPr codeName="Sheet8">
    <pageSetUpPr autoPageBreaks="0" fitToPage="1"/>
  </sheetPr>
  <dimension ref="A1:M37"/>
  <sheetViews>
    <sheetView showGridLines="0" showRuler="0" zoomScale="80" zoomScaleNormal="80" zoomScaleSheetLayoutView="70" workbookViewId="0">
      <selection activeCell="O14" sqref="O14"/>
    </sheetView>
  </sheetViews>
  <sheetFormatPr defaultColWidth="9.140625" defaultRowHeight="15"/>
  <cols>
    <col min="1" max="1" width="2.140625" style="1" customWidth="1"/>
    <col min="2" max="2" width="28.5703125" style="1" customWidth="1"/>
    <col min="3" max="3" width="40" style="1" customWidth="1"/>
    <col min="4" max="4" width="2.85546875" style="30" customWidth="1"/>
    <col min="5" max="7" width="12.85546875" style="20" customWidth="1"/>
    <col min="8" max="8" width="2.7109375" style="20" customWidth="1"/>
    <col min="9" max="9" width="11.42578125" style="20" customWidth="1"/>
    <col min="10" max="10" width="2.85546875" style="20" customWidth="1"/>
    <col min="11" max="11" width="11.28515625" style="20" customWidth="1"/>
    <col min="12" max="12" width="2.85546875" style="30" customWidth="1"/>
    <col min="13" max="13" width="8.5703125" style="20" customWidth="1"/>
    <col min="14" max="14" width="8.5703125" style="1" customWidth="1"/>
    <col min="15" max="16384" width="9.140625" style="1"/>
  </cols>
  <sheetData>
    <row r="1" spans="1:13" ht="9.75" customHeight="1">
      <c r="A1" s="10"/>
      <c r="B1" s="10"/>
      <c r="C1" s="10"/>
      <c r="E1" s="12"/>
      <c r="F1" s="12"/>
      <c r="G1" s="12"/>
      <c r="I1" s="12"/>
      <c r="M1" s="12"/>
    </row>
    <row r="2" spans="1:13" s="19" customFormat="1" ht="75" customHeight="1">
      <c r="A2" s="13"/>
      <c r="B2" s="292" t="s">
        <v>63</v>
      </c>
      <c r="C2" s="292"/>
      <c r="D2" s="31"/>
      <c r="E2" s="14"/>
      <c r="F2" s="14"/>
      <c r="G2" s="14"/>
      <c r="H2" s="115"/>
      <c r="I2" s="14"/>
      <c r="J2" s="115"/>
      <c r="K2" s="115"/>
      <c r="L2" s="31"/>
      <c r="M2" s="14"/>
    </row>
    <row r="3" spans="1:13" s="66" customFormat="1" ht="45.75" customHeight="1">
      <c r="B3" s="313"/>
      <c r="C3" s="313"/>
      <c r="D3" s="68"/>
      <c r="E3" s="312" t="s">
        <v>86</v>
      </c>
      <c r="F3" s="312"/>
      <c r="G3" s="312"/>
      <c r="H3" s="135"/>
      <c r="I3" s="135"/>
      <c r="J3" s="114"/>
      <c r="K3" s="114"/>
      <c r="L3" s="68"/>
    </row>
    <row r="4" spans="1:13">
      <c r="A4" s="10"/>
      <c r="B4" s="10"/>
      <c r="C4" s="10"/>
      <c r="E4" s="12"/>
      <c r="I4" s="12"/>
      <c r="M4" s="12"/>
    </row>
    <row r="5" spans="1:13" ht="22.5" customHeight="1">
      <c r="A5" s="10"/>
      <c r="B5" s="293" t="s">
        <v>12</v>
      </c>
      <c r="C5" s="293"/>
      <c r="D5" s="26"/>
      <c r="E5" s="311" t="s">
        <v>59</v>
      </c>
      <c r="F5" s="291"/>
      <c r="G5" s="291"/>
      <c r="H5" s="116"/>
      <c r="I5" s="309" t="s">
        <v>68</v>
      </c>
      <c r="J5" s="116"/>
      <c r="K5" s="119"/>
      <c r="L5" s="42"/>
      <c r="M5" s="196"/>
    </row>
    <row r="6" spans="1:13" ht="17.25" customHeight="1">
      <c r="A6" s="10"/>
      <c r="B6" s="293"/>
      <c r="C6" s="293"/>
      <c r="D6" s="27"/>
      <c r="E6" s="311"/>
      <c r="F6" s="291"/>
      <c r="G6" s="291"/>
      <c r="H6" s="27"/>
      <c r="I6" s="310"/>
      <c r="J6" s="27"/>
      <c r="K6" s="96"/>
      <c r="L6" s="27"/>
      <c r="M6" s="96"/>
    </row>
    <row r="7" spans="1:13" ht="39.75" customHeight="1">
      <c r="A7" s="10"/>
      <c r="B7" s="23" t="s">
        <v>2</v>
      </c>
      <c r="C7" s="23"/>
      <c r="D7" s="28"/>
      <c r="E7" s="126" t="s">
        <v>67</v>
      </c>
      <c r="F7" s="127" t="s">
        <v>61</v>
      </c>
      <c r="G7" s="127" t="s">
        <v>60</v>
      </c>
      <c r="H7" s="28"/>
      <c r="I7" s="128" t="s">
        <v>62</v>
      </c>
      <c r="J7" s="117"/>
      <c r="K7" s="126" t="s">
        <v>56</v>
      </c>
      <c r="L7" s="28"/>
      <c r="M7" s="126" t="s">
        <v>132</v>
      </c>
    </row>
    <row r="8" spans="1:13">
      <c r="A8" s="10"/>
      <c r="B8" s="106" t="str">
        <f>'3a. Capex'!B8</f>
        <v>Extending the Network</v>
      </c>
      <c r="C8" s="82" t="str">
        <f>'3a. Capex'!C8</f>
        <v>Augmentation</v>
      </c>
      <c r="D8" s="32"/>
      <c r="E8" s="123">
        <v>314750.36</v>
      </c>
      <c r="F8" s="87">
        <v>3066986.9699999997</v>
      </c>
      <c r="G8" s="88">
        <v>107794.93</v>
      </c>
      <c r="H8" s="118"/>
      <c r="I8" s="132">
        <f t="shared" ref="I8:I24" si="0">IFERROR(MIN($I$30*AVERAGE(E8,G8)/F8,365),0)</f>
        <v>25.212297550126209</v>
      </c>
      <c r="J8" s="118"/>
      <c r="K8" s="129">
        <f>IF(M8="Y",$K$27*$K$28*MAX(I8-$K$29,0)/$K$30,0)</f>
        <v>0</v>
      </c>
      <c r="L8" s="32"/>
      <c r="M8" s="197" t="s">
        <v>131</v>
      </c>
    </row>
    <row r="9" spans="1:13">
      <c r="A9" s="10"/>
      <c r="B9" s="107" t="str">
        <f>'3a. Capex'!B9</f>
        <v>Extending the Network</v>
      </c>
      <c r="C9" s="83" t="str">
        <f>'3a. Capex'!C9</f>
        <v>New Property Developments</v>
      </c>
      <c r="D9" s="32"/>
      <c r="E9" s="124">
        <v>19181724.490000002</v>
      </c>
      <c r="F9" s="91">
        <v>37533342</v>
      </c>
      <c r="G9" s="92">
        <v>11624910.82</v>
      </c>
      <c r="H9" s="118"/>
      <c r="I9" s="133">
        <f>IFERROR(MIN($I$30*AVERAGE(E9,G9)/F9,365),0)</f>
        <v>150.2028319708381</v>
      </c>
      <c r="J9" s="118"/>
      <c r="K9" s="130">
        <f t="shared" ref="K9:K23" si="1">IF(M9="Y",$K$27*$K$28*MAX(I9-$K$29,0)/$K$30,0)</f>
        <v>1.2285379957273969E-2</v>
      </c>
      <c r="L9" s="32"/>
      <c r="M9" s="197" t="s">
        <v>131</v>
      </c>
    </row>
    <row r="10" spans="1:13">
      <c r="A10" s="10"/>
      <c r="B10" s="107" t="str">
        <f>'3a. Capex'!B10</f>
        <v>Extending the Network</v>
      </c>
      <c r="C10" s="83" t="str">
        <f>'3a. Capex'!C10</f>
        <v>UFB Communal</v>
      </c>
      <c r="D10" s="32"/>
      <c r="E10" s="124">
        <v>74332902.260000005</v>
      </c>
      <c r="F10" s="91">
        <v>168854847.22999999</v>
      </c>
      <c r="G10" s="92">
        <v>55334010.720000006</v>
      </c>
      <c r="H10" s="118"/>
      <c r="I10" s="133">
        <f t="shared" si="0"/>
        <v>140.52925020872087</v>
      </c>
      <c r="J10" s="118"/>
      <c r="K10" s="130">
        <f t="shared" si="1"/>
        <v>0</v>
      </c>
      <c r="L10" s="32"/>
      <c r="M10" s="197" t="s">
        <v>152</v>
      </c>
    </row>
    <row r="11" spans="1:13">
      <c r="A11" s="10"/>
      <c r="B11" s="107" t="str">
        <f>'3a. Capex'!B11</f>
        <v>Installations</v>
      </c>
      <c r="C11" s="83" t="str">
        <f>'3a. Capex'!C11</f>
        <v>Complex Installations</v>
      </c>
      <c r="D11" s="32"/>
      <c r="E11" s="124">
        <v>2178583.7599999998</v>
      </c>
      <c r="F11" s="91">
        <v>10776850.82</v>
      </c>
      <c r="G11" s="92">
        <v>1705832.38</v>
      </c>
      <c r="H11" s="118"/>
      <c r="I11" s="133">
        <f t="shared" si="0"/>
        <v>65.960656363618469</v>
      </c>
      <c r="J11" s="118"/>
      <c r="K11" s="130">
        <f t="shared" si="1"/>
        <v>3.6753736970789163E-3</v>
      </c>
      <c r="L11" s="32"/>
      <c r="M11" s="197" t="s">
        <v>131</v>
      </c>
    </row>
    <row r="12" spans="1:13">
      <c r="A12" s="10"/>
      <c r="B12" s="107" t="str">
        <f>'3a. Capex'!B12</f>
        <v>Installations</v>
      </c>
      <c r="C12" s="83" t="str">
        <f>'3a. Capex'!C12</f>
        <v>Standard Installations</v>
      </c>
      <c r="D12" s="32"/>
      <c r="E12" s="124">
        <v>25860524.170000002</v>
      </c>
      <c r="F12" s="91">
        <v>276504172.22999996</v>
      </c>
      <c r="G12" s="92">
        <v>28151185.890000001</v>
      </c>
      <c r="H12" s="118"/>
      <c r="I12" s="133">
        <f t="shared" si="0"/>
        <v>35.746813009238188</v>
      </c>
      <c r="J12" s="118"/>
      <c r="K12" s="130">
        <f t="shared" si="1"/>
        <v>5.8735539091977931E-4</v>
      </c>
      <c r="L12" s="32"/>
      <c r="M12" s="197" t="s">
        <v>131</v>
      </c>
    </row>
    <row r="13" spans="1:13">
      <c r="A13" s="10"/>
      <c r="B13" s="107" t="str">
        <f>'3a. Capex'!B13</f>
        <v>IT and Support</v>
      </c>
      <c r="C13" s="83" t="str">
        <f>'3a. Capex'!C13</f>
        <v>Business IT</v>
      </c>
      <c r="D13" s="32"/>
      <c r="E13" s="124">
        <v>11514309.699999999</v>
      </c>
      <c r="F13" s="91">
        <v>19587079.285</v>
      </c>
      <c r="G13" s="92">
        <v>13760535.725000001</v>
      </c>
      <c r="H13" s="118"/>
      <c r="I13" s="133">
        <f t="shared" si="0"/>
        <v>236.14019453717654</v>
      </c>
      <c r="J13" s="118"/>
      <c r="K13" s="130">
        <f t="shared" si="1"/>
        <v>0</v>
      </c>
      <c r="L13" s="32"/>
      <c r="M13" s="197" t="s">
        <v>152</v>
      </c>
    </row>
    <row r="14" spans="1:13">
      <c r="A14" s="10"/>
      <c r="B14" s="107" t="str">
        <f>'3a. Capex'!B14</f>
        <v>IT and Support</v>
      </c>
      <c r="C14" s="83" t="str">
        <f>'3a. Capex'!C14</f>
        <v>Corporate</v>
      </c>
      <c r="D14" s="32"/>
      <c r="E14" s="124">
        <v>1516286.52</v>
      </c>
      <c r="F14" s="91">
        <v>207435.06</v>
      </c>
      <c r="G14" s="92">
        <v>283078.86</v>
      </c>
      <c r="H14" s="118"/>
      <c r="I14" s="133">
        <f t="shared" si="0"/>
        <v>365</v>
      </c>
      <c r="J14" s="118"/>
      <c r="K14" s="130">
        <f t="shared" si="1"/>
        <v>0</v>
      </c>
      <c r="L14" s="32"/>
      <c r="M14" s="197" t="s">
        <v>152</v>
      </c>
    </row>
    <row r="15" spans="1:13">
      <c r="A15" s="10"/>
      <c r="B15" s="107" t="str">
        <f>'3a. Capex'!B15</f>
        <v>IT and Support</v>
      </c>
      <c r="C15" s="83" t="str">
        <f>'3a. Capex'!C15</f>
        <v>Network &amp; Customer IT</v>
      </c>
      <c r="D15" s="32"/>
      <c r="E15" s="124">
        <v>13914468.84</v>
      </c>
      <c r="F15" s="91">
        <v>37410927.114999995</v>
      </c>
      <c r="G15" s="92">
        <v>21366624.065000001</v>
      </c>
      <c r="H15" s="118"/>
      <c r="I15" s="133">
        <f t="shared" si="0"/>
        <v>172.58166261873461</v>
      </c>
      <c r="J15" s="118"/>
      <c r="K15" s="130">
        <f t="shared" si="1"/>
        <v>0</v>
      </c>
      <c r="L15" s="32"/>
      <c r="M15" s="197" t="s">
        <v>152</v>
      </c>
    </row>
    <row r="16" spans="1:13">
      <c r="A16" s="10"/>
      <c r="B16" s="107" t="str">
        <f>'3a. Capex'!B16</f>
        <v>Network Capacity</v>
      </c>
      <c r="C16" s="83" t="str">
        <f>'3a. Capex'!C16</f>
        <v>Access</v>
      </c>
      <c r="D16" s="32"/>
      <c r="E16" s="124">
        <v>1660735.6400000001</v>
      </c>
      <c r="F16" s="91">
        <v>13734206.040000001</v>
      </c>
      <c r="G16" s="92">
        <v>4249611.0600000005</v>
      </c>
      <c r="H16" s="118"/>
      <c r="I16" s="133">
        <f t="shared" si="0"/>
        <v>78.751799918388301</v>
      </c>
      <c r="J16" s="118"/>
      <c r="K16" s="130">
        <f t="shared" si="1"/>
        <v>4.9826977932075954E-3</v>
      </c>
      <c r="L16" s="32"/>
      <c r="M16" s="197" t="s">
        <v>131</v>
      </c>
    </row>
    <row r="17" spans="1:13">
      <c r="A17" s="10"/>
      <c r="B17" s="107" t="str">
        <f>'3a. Capex'!B17</f>
        <v>Network Capacity</v>
      </c>
      <c r="C17" s="83" t="str">
        <f>'3a. Capex'!C17</f>
        <v>Aggregation</v>
      </c>
      <c r="D17" s="32"/>
      <c r="E17" s="124">
        <v>1941785.6800000002</v>
      </c>
      <c r="F17" s="91">
        <v>17550058.819999997</v>
      </c>
      <c r="G17" s="92">
        <v>5281037.0399999991</v>
      </c>
      <c r="H17" s="118"/>
      <c r="I17" s="133">
        <f t="shared" si="0"/>
        <v>75.314651153972605</v>
      </c>
      <c r="J17" s="118"/>
      <c r="K17" s="130">
        <f t="shared" si="1"/>
        <v>4.6314025878603036E-3</v>
      </c>
      <c r="L17" s="32"/>
      <c r="M17" s="197" t="s">
        <v>131</v>
      </c>
    </row>
    <row r="18" spans="1:13">
      <c r="A18" s="10"/>
      <c r="B18" s="107" t="str">
        <f>'3a. Capex'!B18</f>
        <v>Network Capacity</v>
      </c>
      <c r="C18" s="83" t="str">
        <f>'3a. Capex'!C18</f>
        <v>Transport</v>
      </c>
      <c r="D18" s="32"/>
      <c r="E18" s="124">
        <v>5103536.6900000004</v>
      </c>
      <c r="F18" s="91">
        <v>15837325.939999998</v>
      </c>
      <c r="G18" s="92">
        <v>4724552.2</v>
      </c>
      <c r="H18" s="118"/>
      <c r="I18" s="133">
        <f t="shared" si="0"/>
        <v>113.56338018702168</v>
      </c>
      <c r="J18" s="118"/>
      <c r="K18" s="130">
        <f t="shared" si="1"/>
        <v>8.5406296946544651E-3</v>
      </c>
      <c r="L18" s="32"/>
      <c r="M18" s="197" t="s">
        <v>131</v>
      </c>
    </row>
    <row r="19" spans="1:13">
      <c r="A19" s="10"/>
      <c r="B19" s="107" t="str">
        <f>'3a. Capex'!B19</f>
        <v>Network Sustain and Enhance</v>
      </c>
      <c r="C19" s="83" t="str">
        <f>'3a. Capex'!C19</f>
        <v>Field Sustain</v>
      </c>
      <c r="D19" s="32"/>
      <c r="E19" s="124">
        <v>33846740.399999999</v>
      </c>
      <c r="F19" s="91">
        <v>31959111.889999997</v>
      </c>
      <c r="G19" s="92">
        <v>17605006.02</v>
      </c>
      <c r="H19" s="118"/>
      <c r="I19" s="133">
        <f t="shared" si="0"/>
        <v>294.61612160149429</v>
      </c>
      <c r="J19" s="118"/>
      <c r="K19" s="130">
        <f t="shared" si="1"/>
        <v>2.7045199712792616E-2</v>
      </c>
      <c r="L19" s="32"/>
      <c r="M19" s="197" t="s">
        <v>131</v>
      </c>
    </row>
    <row r="20" spans="1:13">
      <c r="A20" s="10"/>
      <c r="B20" s="107" t="str">
        <f>'3a. Capex'!B20</f>
        <v>Network Sustain and Enhance</v>
      </c>
      <c r="C20" s="83" t="str">
        <f>'3a. Capex'!C20</f>
        <v>Relocations</v>
      </c>
      <c r="D20" s="32"/>
      <c r="E20" s="124">
        <v>10384443.68</v>
      </c>
      <c r="F20" s="91">
        <v>6855224.1099999994</v>
      </c>
      <c r="G20" s="92">
        <v>6568697.370000001</v>
      </c>
      <c r="H20" s="118"/>
      <c r="I20" s="133">
        <f t="shared" si="0"/>
        <v>365</v>
      </c>
      <c r="J20" s="118"/>
      <c r="K20" s="130">
        <f t="shared" si="1"/>
        <v>3.4238812998060218E-2</v>
      </c>
      <c r="L20" s="32"/>
      <c r="M20" s="197" t="s">
        <v>131</v>
      </c>
    </row>
    <row r="21" spans="1:13">
      <c r="A21" s="10"/>
      <c r="B21" s="107" t="str">
        <f>'3a. Capex'!B21</f>
        <v>Network Sustain and Enhance</v>
      </c>
      <c r="C21" s="83" t="str">
        <f>'3a. Capex'!C21</f>
        <v>Resilience</v>
      </c>
      <c r="D21" s="32"/>
      <c r="E21" s="124">
        <v>2136241.5499999998</v>
      </c>
      <c r="F21" s="91">
        <v>2804580.4099999997</v>
      </c>
      <c r="G21" s="92">
        <v>2463472.9699999997</v>
      </c>
      <c r="H21" s="118"/>
      <c r="I21" s="133">
        <f t="shared" si="0"/>
        <v>300.13322283742264</v>
      </c>
      <c r="J21" s="118"/>
      <c r="K21" s="130">
        <f t="shared" si="1"/>
        <v>2.7609077317295054E-2</v>
      </c>
      <c r="L21" s="32"/>
      <c r="M21" s="197" t="s">
        <v>131</v>
      </c>
    </row>
    <row r="22" spans="1:13">
      <c r="A22" s="10"/>
      <c r="B22" s="107" t="str">
        <f>'3a. Capex'!B22</f>
        <v>Network Sustain and Enhance</v>
      </c>
      <c r="C22" s="83" t="str">
        <f>'3a. Capex'!C22</f>
        <v>Site Sustain</v>
      </c>
      <c r="D22" s="32"/>
      <c r="E22" s="124">
        <v>13416414.390000001</v>
      </c>
      <c r="F22" s="91">
        <v>18344781.210000001</v>
      </c>
      <c r="G22" s="92">
        <v>14950801.390000001</v>
      </c>
      <c r="H22" s="118"/>
      <c r="I22" s="133">
        <f t="shared" si="0"/>
        <v>282.97968933585332</v>
      </c>
      <c r="J22" s="118"/>
      <c r="K22" s="130">
        <f t="shared" si="1"/>
        <v>2.5855893359634778E-2</v>
      </c>
      <c r="L22" s="32"/>
      <c r="M22" s="197" t="s">
        <v>131</v>
      </c>
    </row>
    <row r="23" spans="1:13">
      <c r="A23" s="10"/>
      <c r="B23" s="108"/>
      <c r="C23" s="84"/>
      <c r="D23" s="32"/>
      <c r="E23" s="124">
        <v>0</v>
      </c>
      <c r="F23" s="91">
        <v>0</v>
      </c>
      <c r="G23" s="92">
        <v>0</v>
      </c>
      <c r="H23" s="118"/>
      <c r="I23" s="133">
        <f t="shared" si="0"/>
        <v>0</v>
      </c>
      <c r="J23" s="118"/>
      <c r="K23" s="131">
        <f t="shared" si="1"/>
        <v>0</v>
      </c>
      <c r="L23" s="32"/>
      <c r="M23" s="15"/>
    </row>
    <row r="24" spans="1:13" ht="18" customHeight="1" thickBot="1">
      <c r="A24" s="4"/>
      <c r="B24" s="4"/>
      <c r="C24" s="4"/>
      <c r="D24" s="33"/>
      <c r="E24" s="125">
        <f>SUM(E8:E23)</f>
        <v>217303448.13000005</v>
      </c>
      <c r="F24" s="45">
        <f>SUM(F8:F23)</f>
        <v>661026929.13</v>
      </c>
      <c r="G24" s="46">
        <f>SUM(G8:G23)</f>
        <v>188177151.44</v>
      </c>
      <c r="H24" s="103"/>
      <c r="I24" s="134">
        <f t="shared" si="0"/>
        <v>112.25404964813012</v>
      </c>
      <c r="J24" s="15"/>
      <c r="K24" s="15"/>
      <c r="L24" s="15"/>
      <c r="M24" s="15"/>
    </row>
    <row r="25" spans="1:13" s="2" customFormat="1">
      <c r="A25" s="11"/>
      <c r="B25" s="17"/>
      <c r="C25" s="11"/>
      <c r="D25" s="29"/>
      <c r="E25" s="18"/>
      <c r="F25" s="18"/>
      <c r="G25" s="18"/>
      <c r="H25" s="29"/>
      <c r="I25" s="18"/>
      <c r="J25" s="29"/>
      <c r="K25" s="29"/>
      <c r="L25" s="29"/>
      <c r="M25" s="16"/>
    </row>
    <row r="26" spans="1:13" s="2" customFormat="1">
      <c r="A26" s="11"/>
      <c r="B26" s="98" t="s">
        <v>42</v>
      </c>
      <c r="C26" s="11"/>
      <c r="D26" s="29"/>
      <c r="E26" s="18"/>
      <c r="F26" s="18"/>
      <c r="G26" s="18"/>
      <c r="H26" s="29"/>
      <c r="I26" s="18"/>
      <c r="J26" s="29"/>
      <c r="K26" s="29"/>
      <c r="L26" s="29"/>
      <c r="M26" s="16"/>
    </row>
    <row r="27" spans="1:13">
      <c r="B27" s="77" t="s">
        <v>88</v>
      </c>
      <c r="C27" s="77"/>
      <c r="D27" s="78"/>
      <c r="E27" s="78"/>
      <c r="F27" s="78"/>
      <c r="G27" s="78"/>
      <c r="H27" s="78"/>
      <c r="I27" s="78"/>
      <c r="J27" s="78"/>
      <c r="K27" s="122">
        <v>5.16E-2</v>
      </c>
      <c r="L27" s="29"/>
      <c r="M27" s="16"/>
    </row>
    <row r="28" spans="1:13">
      <c r="B28" s="77" t="s">
        <v>89</v>
      </c>
      <c r="C28" s="77"/>
      <c r="D28" s="78"/>
      <c r="E28" s="78"/>
      <c r="F28" s="78"/>
      <c r="G28" s="78"/>
      <c r="H28" s="78"/>
      <c r="I28" s="78"/>
      <c r="J28" s="78"/>
      <c r="K28" s="121">
        <f>2322/(881+2322)</f>
        <v>0.72494536372151108</v>
      </c>
      <c r="L28" s="29"/>
      <c r="M28" s="16"/>
    </row>
    <row r="29" spans="1:13">
      <c r="B29" s="77" t="s">
        <v>35</v>
      </c>
      <c r="C29" s="77"/>
      <c r="D29" s="78"/>
      <c r="E29" s="78"/>
      <c r="F29" s="78"/>
      <c r="G29" s="78"/>
      <c r="H29" s="78"/>
      <c r="I29" s="78"/>
      <c r="J29" s="78"/>
      <c r="K29" s="78">
        <v>30</v>
      </c>
      <c r="L29" s="29"/>
      <c r="M29" s="16"/>
    </row>
    <row r="30" spans="1:13">
      <c r="B30" s="77" t="s">
        <v>34</v>
      </c>
      <c r="C30" s="77"/>
      <c r="D30" s="78"/>
      <c r="E30" s="78"/>
      <c r="F30" s="78"/>
      <c r="G30" s="78"/>
      <c r="H30" s="78"/>
      <c r="I30" s="78">
        <v>366</v>
      </c>
      <c r="J30" s="78"/>
      <c r="K30" s="78">
        <f>I30</f>
        <v>366</v>
      </c>
      <c r="L30" s="29"/>
      <c r="M30" s="16"/>
    </row>
    <row r="31" spans="1:13">
      <c r="L31" s="29"/>
      <c r="M31" s="16"/>
    </row>
    <row r="32" spans="1:13">
      <c r="B32" s="169" t="s">
        <v>96</v>
      </c>
    </row>
    <row r="33" spans="1:13" ht="26.25">
      <c r="B33" s="23" t="s">
        <v>97</v>
      </c>
      <c r="C33" s="23"/>
      <c r="D33" s="23"/>
      <c r="E33" s="126"/>
      <c r="F33" s="127" t="s">
        <v>98</v>
      </c>
      <c r="G33" s="127"/>
      <c r="H33" s="128"/>
      <c r="I33" s="128" t="s">
        <v>62</v>
      </c>
      <c r="J33" s="128"/>
      <c r="K33" s="126" t="s">
        <v>56</v>
      </c>
    </row>
    <row r="34" spans="1:13">
      <c r="A34" s="10"/>
      <c r="B34" s="106" t="s">
        <v>104</v>
      </c>
      <c r="C34" s="170" t="s">
        <v>139</v>
      </c>
      <c r="D34" s="170"/>
      <c r="E34" s="87"/>
      <c r="F34" s="87">
        <v>23231294.810458273</v>
      </c>
      <c r="G34" s="87"/>
      <c r="H34" s="170"/>
      <c r="I34" s="171"/>
      <c r="J34" s="170"/>
      <c r="K34" s="172"/>
      <c r="L34" s="32"/>
      <c r="M34" s="15"/>
    </row>
    <row r="35" spans="1:13">
      <c r="A35" s="10"/>
      <c r="B35" s="107" t="s">
        <v>104</v>
      </c>
      <c r="C35" s="173" t="s">
        <v>105</v>
      </c>
      <c r="D35" s="173"/>
      <c r="E35" s="91"/>
      <c r="F35" s="91">
        <v>310260730.8176955</v>
      </c>
      <c r="G35" s="91"/>
      <c r="H35" s="173"/>
      <c r="I35" s="174"/>
      <c r="J35" s="173"/>
      <c r="K35" s="175"/>
      <c r="L35" s="32"/>
      <c r="M35" s="15"/>
    </row>
    <row r="36" spans="1:13">
      <c r="A36" s="10"/>
      <c r="B36" s="107" t="s">
        <v>93</v>
      </c>
      <c r="C36" s="173" t="s">
        <v>45</v>
      </c>
      <c r="D36" s="173"/>
      <c r="E36" s="91"/>
      <c r="F36" s="91">
        <v>1906417.7599900663</v>
      </c>
      <c r="G36" s="91"/>
      <c r="H36" s="173"/>
      <c r="I36" s="174"/>
      <c r="J36" s="173"/>
      <c r="K36" s="175"/>
      <c r="L36" s="32"/>
      <c r="M36" s="15"/>
    </row>
    <row r="37" spans="1:13">
      <c r="A37" s="10"/>
      <c r="B37" s="108"/>
      <c r="C37" s="176"/>
      <c r="D37" s="176"/>
      <c r="E37" s="177"/>
      <c r="F37" s="177">
        <f>SUM(F34:F36)</f>
        <v>335398443.3881439</v>
      </c>
      <c r="G37" s="177"/>
      <c r="H37" s="176"/>
      <c r="I37" s="178">
        <f>(I11*F34+I12*F35+I16*F36)/F37</f>
        <v>38.084009822722464</v>
      </c>
      <c r="J37" s="176"/>
      <c r="K37" s="179">
        <f>$K$27*$K$28*MAX(I37-$K$29,0)/$K$30</f>
        <v>8.2622955401395943E-4</v>
      </c>
      <c r="L37" s="32"/>
      <c r="M37" s="15"/>
    </row>
  </sheetData>
  <mergeCells count="6">
    <mergeCell ref="I5:I6"/>
    <mergeCell ref="E5:G6"/>
    <mergeCell ref="B5:C6"/>
    <mergeCell ref="B2:C2"/>
    <mergeCell ref="E3:G3"/>
    <mergeCell ref="B3:C3"/>
  </mergeCells>
  <pageMargins left="0.70866141732283472" right="0.70866141732283472" top="0.74803149606299213" bottom="0.74803149606299213" header="0.31496062992125984" footer="0.31496062992125984"/>
  <pageSetup paperSize="9" scale="69" pageOrder="overThenDown"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U62"/>
  <sheetViews>
    <sheetView showGridLines="0" showRuler="0" zoomScaleNormal="100" zoomScaleSheetLayoutView="100" workbookViewId="0">
      <selection activeCell="B37" sqref="B37"/>
    </sheetView>
  </sheetViews>
  <sheetFormatPr defaultColWidth="9.140625" defaultRowHeight="12.75"/>
  <cols>
    <col min="1" max="1" width="3.42578125" style="3" customWidth="1"/>
    <col min="2" max="2" width="104.140625" style="3" customWidth="1"/>
    <col min="3" max="3" width="10.5703125" style="3" customWidth="1"/>
    <col min="4" max="7" width="9.140625" style="3"/>
    <col min="8" max="8" width="9.140625" style="3" customWidth="1"/>
    <col min="9" max="16384" width="9.140625" style="3"/>
  </cols>
  <sheetData>
    <row r="1" spans="1:21">
      <c r="A1" s="5"/>
      <c r="B1" s="5"/>
      <c r="C1" s="5"/>
      <c r="D1" s="5"/>
      <c r="E1" s="5"/>
      <c r="F1" s="5"/>
      <c r="G1" s="5"/>
      <c r="H1" s="5"/>
      <c r="I1" s="5"/>
      <c r="J1" s="5"/>
      <c r="K1" s="5"/>
      <c r="L1" s="5"/>
      <c r="M1" s="5"/>
      <c r="N1" s="5"/>
      <c r="O1" s="5"/>
      <c r="P1" s="5"/>
      <c r="Q1" s="5"/>
      <c r="R1" s="5"/>
      <c r="S1" s="5"/>
      <c r="T1" s="5"/>
      <c r="U1" s="5"/>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ht="20.25">
      <c r="A8" s="5"/>
      <c r="B8" s="37" t="s">
        <v>0</v>
      </c>
      <c r="C8" s="5"/>
      <c r="D8" s="5"/>
      <c r="E8" s="5"/>
      <c r="F8" s="5"/>
      <c r="G8" s="5"/>
      <c r="H8" s="5"/>
      <c r="I8" s="5"/>
      <c r="J8" s="5"/>
      <c r="K8" s="5"/>
      <c r="L8" s="5"/>
      <c r="M8" s="5"/>
      <c r="N8" s="5"/>
      <c r="O8" s="5"/>
      <c r="P8" s="5"/>
      <c r="Q8" s="5"/>
      <c r="R8" s="5"/>
      <c r="S8" s="5"/>
      <c r="T8" s="5"/>
      <c r="U8" s="5"/>
    </row>
    <row r="9" spans="1:21" ht="20.25">
      <c r="A9" s="5"/>
      <c r="B9" s="6"/>
      <c r="C9" s="5"/>
      <c r="D9" s="5"/>
      <c r="E9" s="5"/>
      <c r="F9" s="5"/>
      <c r="G9" s="5"/>
      <c r="H9" s="5"/>
      <c r="I9" s="5"/>
      <c r="J9" s="5"/>
      <c r="K9" s="5"/>
      <c r="L9" s="5"/>
      <c r="M9" s="5"/>
      <c r="N9" s="5"/>
      <c r="O9" s="5"/>
      <c r="P9" s="5"/>
      <c r="Q9" s="5"/>
      <c r="R9" s="5"/>
      <c r="S9" s="5"/>
      <c r="T9" s="5"/>
      <c r="U9" s="5"/>
    </row>
    <row r="10" spans="1:21">
      <c r="A10" s="38">
        <v>1</v>
      </c>
      <c r="B10" s="41" t="s">
        <v>19</v>
      </c>
      <c r="C10" s="5"/>
      <c r="D10" s="5"/>
      <c r="E10" s="5"/>
      <c r="F10" s="5"/>
      <c r="G10" s="5"/>
      <c r="H10" s="5"/>
      <c r="I10" s="5"/>
      <c r="J10" s="5"/>
      <c r="K10" s="5"/>
      <c r="L10" s="5"/>
      <c r="M10" s="5"/>
      <c r="N10" s="5"/>
      <c r="O10" s="5"/>
      <c r="P10" s="5"/>
      <c r="Q10" s="5"/>
      <c r="R10" s="5"/>
      <c r="S10" s="5"/>
      <c r="T10" s="5"/>
      <c r="U10" s="5"/>
    </row>
    <row r="11" spans="1:21">
      <c r="A11" s="38"/>
      <c r="B11" s="182" t="s">
        <v>55</v>
      </c>
      <c r="C11" s="5"/>
      <c r="D11" s="5"/>
      <c r="E11" s="5"/>
      <c r="F11" s="5"/>
      <c r="G11" s="5"/>
      <c r="H11" s="5"/>
      <c r="I11" s="5"/>
      <c r="J11" s="5"/>
      <c r="K11" s="5"/>
      <c r="L11" s="5"/>
      <c r="M11" s="5"/>
      <c r="N11" s="5"/>
      <c r="O11" s="5"/>
      <c r="P11" s="5"/>
      <c r="Q11" s="5"/>
      <c r="R11" s="5"/>
      <c r="S11" s="5"/>
      <c r="T11" s="5"/>
      <c r="U11" s="5"/>
    </row>
    <row r="12" spans="1:21">
      <c r="A12" s="39"/>
      <c r="B12" s="5"/>
      <c r="C12" s="5"/>
      <c r="D12" s="5"/>
      <c r="E12" s="5"/>
      <c r="F12" s="5"/>
      <c r="G12" s="5"/>
      <c r="H12" s="5"/>
      <c r="I12" s="5"/>
      <c r="J12" s="5"/>
      <c r="K12" s="5"/>
      <c r="L12" s="5"/>
      <c r="M12" s="5"/>
      <c r="N12" s="5"/>
      <c r="O12" s="5"/>
      <c r="P12" s="5"/>
      <c r="Q12" s="5"/>
      <c r="R12" s="5"/>
      <c r="S12" s="5"/>
      <c r="T12" s="5"/>
      <c r="U12" s="5"/>
    </row>
    <row r="13" spans="1:21">
      <c r="A13" s="38">
        <v>2</v>
      </c>
      <c r="B13" s="41" t="s">
        <v>8</v>
      </c>
      <c r="C13" s="5"/>
      <c r="D13" s="5"/>
      <c r="E13" s="5"/>
      <c r="F13" s="5"/>
      <c r="G13" s="5"/>
      <c r="H13" s="5"/>
      <c r="I13" s="5"/>
      <c r="J13" s="5"/>
      <c r="K13" s="5"/>
      <c r="L13" s="5"/>
      <c r="M13" s="5"/>
      <c r="N13" s="5"/>
      <c r="O13" s="5"/>
      <c r="P13" s="5"/>
      <c r="Q13" s="5"/>
      <c r="R13" s="5"/>
      <c r="S13" s="5"/>
      <c r="T13" s="5"/>
      <c r="U13" s="5"/>
    </row>
    <row r="14" spans="1:21">
      <c r="A14" s="38"/>
      <c r="B14" s="182" t="s">
        <v>9</v>
      </c>
      <c r="C14" s="5"/>
      <c r="D14" s="5"/>
      <c r="E14" s="5"/>
      <c r="F14" s="5"/>
      <c r="G14" s="5"/>
      <c r="H14" s="5"/>
      <c r="I14" s="5"/>
      <c r="J14" s="5"/>
      <c r="K14" s="5"/>
      <c r="L14" s="5"/>
      <c r="M14" s="5"/>
      <c r="N14" s="5"/>
      <c r="O14" s="5"/>
      <c r="P14" s="5"/>
      <c r="Q14" s="5"/>
      <c r="R14" s="5"/>
      <c r="S14" s="5"/>
      <c r="T14" s="5"/>
      <c r="U14" s="5"/>
    </row>
    <row r="15" spans="1:21">
      <c r="A15" s="39"/>
      <c r="B15" s="5"/>
      <c r="C15" s="5"/>
      <c r="D15" s="5"/>
      <c r="E15" s="5"/>
      <c r="F15" s="5"/>
      <c r="G15" s="5"/>
      <c r="H15" s="5"/>
      <c r="I15" s="5"/>
      <c r="J15" s="5"/>
      <c r="K15" s="5"/>
      <c r="L15" s="5"/>
      <c r="M15" s="5"/>
      <c r="N15" s="5"/>
      <c r="O15" s="5"/>
      <c r="P15" s="5"/>
      <c r="Q15" s="5"/>
      <c r="R15" s="5"/>
      <c r="S15" s="5"/>
      <c r="T15" s="5"/>
      <c r="U15" s="5"/>
    </row>
    <row r="16" spans="1:21">
      <c r="A16" s="38" t="s">
        <v>143</v>
      </c>
      <c r="B16" s="41" t="s">
        <v>144</v>
      </c>
      <c r="C16" s="5"/>
      <c r="D16" s="5"/>
      <c r="E16" s="5"/>
      <c r="F16" s="5"/>
      <c r="G16" s="5"/>
      <c r="H16" s="5"/>
      <c r="I16" s="5"/>
      <c r="J16" s="5"/>
      <c r="K16" s="5"/>
      <c r="L16" s="5"/>
      <c r="M16" s="5"/>
      <c r="N16" s="5"/>
      <c r="O16" s="5"/>
      <c r="P16" s="5"/>
      <c r="Q16" s="5"/>
      <c r="R16" s="5"/>
      <c r="S16" s="5"/>
      <c r="T16" s="5"/>
      <c r="U16" s="5"/>
    </row>
    <row r="17" spans="1:21" ht="25.5">
      <c r="A17" s="39"/>
      <c r="B17" s="182" t="s">
        <v>18</v>
      </c>
      <c r="C17" s="5"/>
      <c r="D17" s="5"/>
      <c r="E17" s="5"/>
      <c r="F17" s="5"/>
      <c r="G17" s="5"/>
      <c r="H17" s="5"/>
      <c r="I17" s="5"/>
      <c r="J17" s="5"/>
      <c r="K17" s="5"/>
      <c r="L17" s="5"/>
      <c r="M17" s="5"/>
      <c r="N17" s="5"/>
      <c r="O17" s="5"/>
      <c r="P17" s="5"/>
      <c r="Q17" s="5"/>
      <c r="R17" s="5"/>
      <c r="S17" s="5"/>
      <c r="T17" s="5"/>
      <c r="U17" s="5"/>
    </row>
    <row r="18" spans="1:21">
      <c r="A18" s="39"/>
      <c r="B18" s="5"/>
      <c r="C18" s="5"/>
      <c r="D18" s="5"/>
      <c r="E18" s="5"/>
      <c r="F18" s="5"/>
      <c r="G18" s="5"/>
      <c r="H18" s="5"/>
      <c r="I18" s="5"/>
      <c r="J18" s="5"/>
      <c r="K18" s="5"/>
      <c r="L18" s="5"/>
      <c r="M18" s="5"/>
      <c r="N18" s="5"/>
      <c r="O18" s="5"/>
      <c r="P18" s="5"/>
      <c r="Q18" s="5"/>
      <c r="R18" s="5"/>
      <c r="S18" s="5"/>
      <c r="T18" s="5"/>
      <c r="U18" s="5"/>
    </row>
    <row r="19" spans="1:21">
      <c r="A19" s="38" t="s">
        <v>145</v>
      </c>
      <c r="B19" s="41" t="s">
        <v>146</v>
      </c>
      <c r="C19" s="5"/>
      <c r="D19" s="5"/>
      <c r="E19" s="5"/>
      <c r="F19" s="5"/>
      <c r="G19" s="5"/>
      <c r="H19" s="5"/>
      <c r="I19" s="5"/>
      <c r="J19" s="5"/>
      <c r="K19" s="5"/>
      <c r="L19" s="5"/>
      <c r="M19" s="5"/>
      <c r="N19" s="5"/>
      <c r="O19" s="5"/>
      <c r="P19" s="5"/>
      <c r="Q19" s="5"/>
      <c r="R19" s="5"/>
      <c r="S19" s="5"/>
      <c r="T19" s="5"/>
      <c r="U19" s="5"/>
    </row>
    <row r="20" spans="1:21">
      <c r="A20" s="39"/>
      <c r="B20" s="182" t="s">
        <v>147</v>
      </c>
      <c r="C20" s="5"/>
      <c r="D20" s="5"/>
      <c r="E20" s="5"/>
      <c r="F20" s="5"/>
      <c r="G20" s="5"/>
      <c r="H20" s="5"/>
      <c r="I20" s="5"/>
      <c r="J20" s="5"/>
      <c r="K20" s="5"/>
      <c r="L20" s="5"/>
      <c r="M20" s="5"/>
      <c r="N20" s="5"/>
      <c r="O20" s="5"/>
      <c r="P20" s="5"/>
      <c r="Q20" s="5"/>
      <c r="R20" s="5"/>
      <c r="S20" s="5"/>
      <c r="T20" s="5"/>
      <c r="U20" s="5"/>
    </row>
    <row r="21" spans="1:21">
      <c r="A21" s="39"/>
      <c r="B21" s="182"/>
      <c r="C21" s="5"/>
      <c r="D21" s="5"/>
      <c r="E21" s="5"/>
      <c r="F21" s="5"/>
      <c r="G21" s="5"/>
      <c r="H21" s="5"/>
      <c r="I21" s="5"/>
      <c r="J21" s="5"/>
      <c r="K21" s="5"/>
      <c r="L21" s="5"/>
      <c r="M21" s="5"/>
      <c r="N21" s="5"/>
      <c r="O21" s="5"/>
      <c r="P21" s="5"/>
      <c r="Q21" s="5"/>
      <c r="R21" s="5"/>
      <c r="S21" s="5"/>
      <c r="T21" s="5"/>
      <c r="U21" s="5"/>
    </row>
    <row r="22" spans="1:21">
      <c r="A22" s="40" t="s">
        <v>148</v>
      </c>
      <c r="B22" s="183" t="s">
        <v>10</v>
      </c>
      <c r="C22" s="182"/>
      <c r="D22" s="182"/>
      <c r="E22" s="5"/>
      <c r="F22" s="5"/>
      <c r="G22" s="5"/>
      <c r="H22" s="5"/>
      <c r="I22" s="5"/>
      <c r="J22" s="5"/>
      <c r="K22" s="5"/>
      <c r="L22" s="5"/>
      <c r="M22" s="5"/>
      <c r="N22" s="5"/>
      <c r="O22" s="5"/>
      <c r="P22" s="5"/>
      <c r="Q22" s="5"/>
      <c r="R22" s="5"/>
      <c r="S22" s="5"/>
      <c r="T22" s="5"/>
      <c r="U22" s="5"/>
    </row>
    <row r="23" spans="1:21">
      <c r="A23" s="39"/>
      <c r="B23" s="182" t="s">
        <v>150</v>
      </c>
      <c r="C23" s="5"/>
      <c r="D23" s="5"/>
      <c r="E23" s="5"/>
      <c r="F23" s="5"/>
      <c r="G23" s="5"/>
      <c r="H23" s="5"/>
      <c r="I23" s="5"/>
      <c r="J23" s="5"/>
      <c r="K23" s="5"/>
      <c r="L23" s="5"/>
      <c r="M23" s="5"/>
      <c r="N23" s="5"/>
      <c r="O23" s="5"/>
      <c r="P23" s="5"/>
      <c r="Q23" s="5"/>
      <c r="R23" s="5"/>
      <c r="S23" s="5"/>
      <c r="T23" s="5"/>
      <c r="U23" s="5"/>
    </row>
    <row r="24" spans="1:21">
      <c r="A24" s="39"/>
      <c r="B24" s="182"/>
      <c r="C24" s="5"/>
      <c r="D24" s="5"/>
      <c r="E24" s="5"/>
      <c r="F24" s="5"/>
      <c r="G24" s="5"/>
      <c r="H24" s="5"/>
      <c r="I24" s="5"/>
      <c r="J24" s="5"/>
      <c r="K24" s="5"/>
      <c r="L24" s="5"/>
      <c r="M24" s="5"/>
      <c r="N24" s="5"/>
      <c r="O24" s="5"/>
      <c r="P24" s="5"/>
      <c r="Q24" s="5"/>
      <c r="R24" s="5"/>
      <c r="S24" s="5"/>
      <c r="T24" s="5"/>
      <c r="U24" s="5"/>
    </row>
    <row r="25" spans="1:21">
      <c r="A25" s="40" t="s">
        <v>149</v>
      </c>
      <c r="B25" s="183" t="s">
        <v>10</v>
      </c>
      <c r="C25" s="5"/>
      <c r="D25" s="5"/>
      <c r="E25" s="5"/>
      <c r="F25" s="5"/>
      <c r="G25" s="5"/>
      <c r="H25" s="5"/>
      <c r="I25" s="5"/>
      <c r="J25" s="5"/>
      <c r="K25" s="5"/>
      <c r="L25" s="5"/>
      <c r="M25" s="5"/>
      <c r="N25" s="5"/>
      <c r="O25" s="5"/>
      <c r="P25" s="5"/>
      <c r="Q25" s="5"/>
      <c r="R25" s="5"/>
      <c r="S25" s="5"/>
      <c r="T25" s="5"/>
      <c r="U25" s="5"/>
    </row>
    <row r="26" spans="1:21">
      <c r="A26" s="39"/>
      <c r="B26" s="182" t="s">
        <v>151</v>
      </c>
      <c r="C26" s="5"/>
      <c r="D26" s="5"/>
      <c r="E26" s="5"/>
      <c r="F26" s="5"/>
      <c r="G26" s="5"/>
      <c r="H26" s="5"/>
      <c r="I26" s="5"/>
      <c r="J26" s="5"/>
      <c r="K26" s="5"/>
      <c r="L26" s="5"/>
      <c r="M26" s="5"/>
      <c r="N26" s="5"/>
      <c r="O26" s="5"/>
      <c r="P26" s="5"/>
      <c r="Q26" s="5"/>
      <c r="R26" s="5"/>
      <c r="S26" s="5"/>
      <c r="T26" s="5"/>
      <c r="U26" s="5"/>
    </row>
    <row r="27" spans="1:21">
      <c r="A27" s="39"/>
      <c r="B27" s="182"/>
      <c r="C27" s="5"/>
      <c r="D27" s="5"/>
      <c r="E27" s="5"/>
      <c r="F27" s="5"/>
      <c r="G27" s="5"/>
      <c r="H27" s="5"/>
      <c r="I27" s="5"/>
      <c r="J27" s="5"/>
      <c r="K27" s="5"/>
      <c r="L27" s="5"/>
      <c r="M27" s="5"/>
      <c r="N27" s="5"/>
      <c r="O27" s="5"/>
      <c r="P27" s="5"/>
      <c r="Q27" s="5"/>
      <c r="R27" s="5"/>
      <c r="S27" s="5"/>
      <c r="T27" s="5"/>
      <c r="U27" s="5"/>
    </row>
    <row r="28" spans="1:21">
      <c r="A28" s="40">
        <v>5</v>
      </c>
      <c r="B28" s="183" t="s">
        <v>121</v>
      </c>
      <c r="C28" s="182"/>
      <c r="D28" s="182"/>
      <c r="E28" s="5"/>
      <c r="F28" s="5"/>
      <c r="G28" s="5"/>
      <c r="H28" s="5"/>
      <c r="I28" s="5"/>
      <c r="J28" s="5"/>
      <c r="K28" s="5"/>
      <c r="L28" s="5"/>
      <c r="M28" s="5"/>
      <c r="N28" s="5"/>
      <c r="O28" s="5"/>
      <c r="P28" s="5"/>
      <c r="Q28" s="5"/>
      <c r="R28" s="5"/>
      <c r="S28" s="5"/>
      <c r="T28" s="5"/>
      <c r="U28" s="5"/>
    </row>
    <row r="29" spans="1:21">
      <c r="A29" s="39"/>
      <c r="B29" s="182" t="s">
        <v>32</v>
      </c>
      <c r="C29" s="5"/>
      <c r="D29" s="5"/>
      <c r="E29" s="5"/>
      <c r="F29" s="5"/>
      <c r="G29" s="5"/>
      <c r="H29" s="5"/>
      <c r="I29" s="5"/>
      <c r="J29" s="5"/>
      <c r="K29" s="5"/>
      <c r="L29" s="5"/>
      <c r="M29" s="5"/>
      <c r="N29" s="5"/>
      <c r="O29" s="5"/>
      <c r="P29" s="5"/>
      <c r="Q29" s="5"/>
      <c r="R29" s="5"/>
      <c r="S29" s="5"/>
      <c r="T29" s="5"/>
      <c r="U29" s="5"/>
    </row>
    <row r="30" spans="1:21">
      <c r="A30" s="5"/>
      <c r="B30" s="5"/>
      <c r="C30" s="5"/>
      <c r="D30" s="5"/>
      <c r="E30" s="5"/>
      <c r="F30" s="5"/>
      <c r="G30" s="5"/>
      <c r="H30" s="5"/>
      <c r="I30" s="5"/>
      <c r="J30" s="5"/>
      <c r="K30" s="5"/>
      <c r="L30" s="5"/>
      <c r="M30" s="5"/>
      <c r="N30" s="5"/>
      <c r="O30" s="5"/>
      <c r="P30" s="5"/>
      <c r="Q30" s="5"/>
      <c r="R30" s="5"/>
      <c r="S30" s="5"/>
      <c r="T30" s="5"/>
      <c r="U30" s="5"/>
    </row>
    <row r="31" spans="1:21">
      <c r="A31" s="183">
        <v>6</v>
      </c>
      <c r="B31" s="183" t="s">
        <v>167</v>
      </c>
      <c r="C31" s="5"/>
      <c r="D31" s="5"/>
      <c r="E31" s="5"/>
      <c r="F31" s="5"/>
      <c r="G31" s="5"/>
      <c r="H31" s="5"/>
      <c r="I31" s="5"/>
      <c r="J31" s="5"/>
      <c r="K31" s="5"/>
      <c r="L31" s="5"/>
      <c r="M31" s="5"/>
      <c r="N31" s="5"/>
      <c r="O31" s="5"/>
      <c r="P31" s="5"/>
      <c r="Q31" s="5"/>
      <c r="R31" s="5"/>
      <c r="S31" s="5"/>
      <c r="T31" s="5"/>
      <c r="U31" s="5"/>
    </row>
    <row r="32" spans="1:21">
      <c r="A32" s="5"/>
      <c r="B32" s="182" t="s">
        <v>168</v>
      </c>
      <c r="C32" s="5"/>
      <c r="D32" s="5"/>
      <c r="E32" s="5"/>
      <c r="F32" s="5"/>
      <c r="G32" s="5"/>
      <c r="H32" s="5"/>
      <c r="I32" s="5"/>
      <c r="J32" s="5"/>
      <c r="K32" s="5"/>
      <c r="L32" s="5"/>
      <c r="M32" s="5"/>
      <c r="N32" s="5"/>
      <c r="O32" s="5"/>
      <c r="P32" s="5"/>
      <c r="Q32" s="5"/>
      <c r="R32" s="5"/>
      <c r="S32" s="5"/>
      <c r="T32" s="5"/>
      <c r="U32" s="5"/>
    </row>
    <row r="33" spans="1:21">
      <c r="A33" s="5"/>
      <c r="B33" s="5"/>
      <c r="C33" s="5"/>
      <c r="D33" s="5"/>
      <c r="E33" s="5"/>
      <c r="F33" s="5"/>
      <c r="G33" s="5"/>
      <c r="H33" s="5"/>
      <c r="I33" s="5"/>
      <c r="J33" s="5"/>
      <c r="K33" s="5"/>
      <c r="L33" s="5"/>
      <c r="M33" s="5"/>
      <c r="N33" s="5"/>
      <c r="O33" s="5"/>
      <c r="P33" s="5"/>
      <c r="Q33" s="5"/>
      <c r="R33" s="5"/>
      <c r="S33" s="5"/>
      <c r="T33" s="5"/>
      <c r="U33" s="5"/>
    </row>
    <row r="34" spans="1:21">
      <c r="A34" s="5"/>
      <c r="B34" s="5"/>
      <c r="C34" s="5"/>
      <c r="D34" s="5"/>
      <c r="E34" s="5"/>
      <c r="F34" s="5"/>
      <c r="G34" s="5"/>
      <c r="H34" s="5"/>
      <c r="I34" s="5"/>
      <c r="J34" s="5"/>
      <c r="K34" s="5"/>
      <c r="L34" s="5"/>
      <c r="M34" s="5"/>
      <c r="N34" s="5"/>
      <c r="O34" s="5"/>
      <c r="P34" s="5"/>
      <c r="Q34" s="5"/>
      <c r="R34" s="5"/>
      <c r="S34" s="5"/>
      <c r="T34" s="5"/>
      <c r="U34" s="5"/>
    </row>
    <row r="35" spans="1:21">
      <c r="A35" s="5"/>
      <c r="B35" s="5"/>
      <c r="C35" s="5"/>
      <c r="D35" s="5"/>
      <c r="E35" s="5"/>
      <c r="F35" s="5"/>
      <c r="G35" s="5"/>
      <c r="H35" s="5"/>
      <c r="I35" s="5"/>
      <c r="J35" s="5"/>
      <c r="K35" s="5"/>
      <c r="L35" s="5"/>
      <c r="M35" s="5"/>
      <c r="N35" s="5"/>
      <c r="O35" s="5"/>
      <c r="P35" s="5"/>
      <c r="Q35" s="5"/>
      <c r="R35" s="5"/>
      <c r="S35" s="5"/>
      <c r="T35" s="5"/>
      <c r="U35" s="5"/>
    </row>
    <row r="36" spans="1:21">
      <c r="A36" s="5"/>
      <c r="B36" s="5"/>
      <c r="C36" s="5"/>
      <c r="D36" s="5"/>
      <c r="E36" s="5"/>
      <c r="F36" s="5"/>
      <c r="G36" s="5"/>
      <c r="H36" s="5"/>
      <c r="I36" s="5"/>
      <c r="J36" s="5"/>
      <c r="K36" s="5"/>
      <c r="L36" s="5"/>
      <c r="M36" s="5"/>
      <c r="N36" s="5"/>
      <c r="O36" s="5"/>
      <c r="P36" s="5"/>
      <c r="Q36" s="5"/>
      <c r="R36" s="5"/>
      <c r="S36" s="5"/>
      <c r="T36" s="5"/>
      <c r="U36" s="5"/>
    </row>
    <row r="37" spans="1:21">
      <c r="A37" s="5"/>
      <c r="B37" s="5"/>
      <c r="C37" s="5"/>
      <c r="D37" s="5"/>
      <c r="E37" s="5"/>
      <c r="F37" s="5"/>
      <c r="G37" s="5"/>
      <c r="H37" s="5"/>
      <c r="I37" s="5"/>
      <c r="J37" s="5"/>
      <c r="K37" s="5"/>
      <c r="L37" s="5"/>
      <c r="M37" s="5"/>
      <c r="N37" s="5"/>
      <c r="O37" s="5"/>
      <c r="P37" s="5"/>
      <c r="Q37" s="5"/>
      <c r="R37" s="5"/>
      <c r="S37" s="5"/>
      <c r="T37" s="5"/>
      <c r="U37" s="5"/>
    </row>
    <row r="38" spans="1:21">
      <c r="A38" s="5"/>
      <c r="B38" s="5"/>
      <c r="C38" s="5"/>
      <c r="D38" s="5"/>
      <c r="E38" s="5"/>
      <c r="F38" s="5"/>
      <c r="G38" s="5"/>
      <c r="H38" s="5"/>
      <c r="I38" s="5"/>
      <c r="J38" s="5"/>
      <c r="K38" s="5"/>
      <c r="L38" s="5"/>
      <c r="M38" s="5"/>
      <c r="N38" s="5"/>
      <c r="O38" s="5"/>
      <c r="P38" s="5"/>
      <c r="Q38" s="5"/>
      <c r="R38" s="5"/>
      <c r="S38" s="5"/>
      <c r="T38" s="5"/>
      <c r="U38" s="5"/>
    </row>
    <row r="39" spans="1:21">
      <c r="A39" s="5"/>
      <c r="B39" s="5"/>
      <c r="C39" s="5"/>
      <c r="D39" s="5"/>
      <c r="E39" s="5"/>
      <c r="F39" s="5"/>
      <c r="G39" s="5"/>
      <c r="H39" s="5"/>
      <c r="I39" s="5"/>
      <c r="J39" s="5"/>
      <c r="K39" s="5"/>
      <c r="L39" s="5"/>
      <c r="M39" s="5"/>
      <c r="N39" s="5"/>
      <c r="O39" s="5"/>
      <c r="P39" s="5"/>
      <c r="Q39" s="5"/>
      <c r="R39" s="5"/>
      <c r="S39" s="5"/>
      <c r="T39" s="5"/>
      <c r="U39" s="5"/>
    </row>
    <row r="40" spans="1:21">
      <c r="A40" s="5"/>
      <c r="B40" s="5"/>
      <c r="C40" s="5"/>
      <c r="D40" s="5"/>
      <c r="E40" s="5"/>
      <c r="F40" s="5"/>
      <c r="G40" s="5"/>
      <c r="H40" s="5"/>
      <c r="I40" s="5"/>
      <c r="J40" s="5"/>
      <c r="K40" s="5"/>
      <c r="L40" s="5"/>
      <c r="M40" s="5"/>
      <c r="N40" s="5"/>
      <c r="O40" s="5"/>
      <c r="P40" s="5"/>
      <c r="Q40" s="5"/>
      <c r="R40" s="5"/>
      <c r="S40" s="5"/>
      <c r="T40" s="5"/>
      <c r="U40" s="5"/>
    </row>
    <row r="41" spans="1:21">
      <c r="A41" s="5"/>
      <c r="B41" s="5"/>
      <c r="C41" s="5"/>
      <c r="D41" s="5"/>
      <c r="E41" s="5"/>
      <c r="F41" s="5"/>
      <c r="G41" s="5"/>
      <c r="H41" s="5"/>
      <c r="I41" s="5"/>
      <c r="J41" s="5"/>
      <c r="K41" s="5"/>
      <c r="L41" s="5"/>
      <c r="M41" s="5"/>
      <c r="N41" s="5"/>
      <c r="O41" s="5"/>
      <c r="P41" s="5"/>
      <c r="Q41" s="5"/>
      <c r="R41" s="5"/>
      <c r="S41" s="5"/>
      <c r="T41" s="5"/>
      <c r="U41" s="5"/>
    </row>
    <row r="42" spans="1:21">
      <c r="A42" s="5"/>
      <c r="B42" s="5"/>
      <c r="C42" s="5"/>
      <c r="D42" s="5"/>
      <c r="E42" s="5"/>
      <c r="F42" s="5"/>
      <c r="G42" s="5"/>
      <c r="H42" s="5"/>
      <c r="I42" s="5"/>
      <c r="J42" s="5"/>
      <c r="K42" s="5"/>
      <c r="L42" s="5"/>
      <c r="M42" s="5"/>
      <c r="N42" s="5"/>
      <c r="O42" s="5"/>
      <c r="P42" s="5"/>
      <c r="Q42" s="5"/>
      <c r="R42" s="5"/>
      <c r="S42" s="5"/>
      <c r="T42" s="5"/>
      <c r="U42" s="5"/>
    </row>
    <row r="43" spans="1:21">
      <c r="A43" s="5"/>
      <c r="B43" s="5"/>
      <c r="C43" s="5"/>
      <c r="D43" s="5"/>
      <c r="E43" s="5"/>
      <c r="F43" s="5"/>
      <c r="G43" s="5"/>
      <c r="H43" s="5"/>
      <c r="I43" s="5"/>
      <c r="J43" s="5"/>
      <c r="K43" s="5"/>
      <c r="L43" s="5"/>
      <c r="M43" s="5"/>
      <c r="N43" s="5"/>
      <c r="O43" s="5"/>
      <c r="P43" s="5"/>
      <c r="Q43" s="5"/>
      <c r="R43" s="5"/>
      <c r="S43" s="5"/>
      <c r="T43" s="5"/>
      <c r="U43" s="5"/>
    </row>
    <row r="44" spans="1:21">
      <c r="A44" s="5"/>
      <c r="B44" s="5"/>
      <c r="C44" s="5"/>
      <c r="D44" s="5"/>
      <c r="E44" s="5"/>
      <c r="F44" s="5"/>
      <c r="G44" s="5"/>
      <c r="H44" s="5"/>
      <c r="I44" s="5"/>
      <c r="J44" s="5"/>
      <c r="K44" s="5"/>
      <c r="L44" s="5"/>
      <c r="M44" s="5"/>
      <c r="N44" s="5"/>
      <c r="O44" s="5"/>
      <c r="P44" s="5"/>
      <c r="Q44" s="5"/>
      <c r="R44" s="5"/>
      <c r="S44" s="5"/>
      <c r="T44" s="5"/>
      <c r="U44" s="5"/>
    </row>
    <row r="45" spans="1:21">
      <c r="A45" s="5"/>
      <c r="B45" s="5"/>
      <c r="C45" s="5"/>
      <c r="D45" s="5"/>
      <c r="E45" s="5"/>
      <c r="F45" s="5"/>
      <c r="G45" s="5"/>
      <c r="H45" s="5"/>
      <c r="I45" s="5"/>
      <c r="J45" s="5"/>
      <c r="K45" s="5"/>
      <c r="L45" s="5"/>
      <c r="M45" s="5"/>
      <c r="N45" s="5"/>
      <c r="O45" s="5"/>
      <c r="P45" s="5"/>
      <c r="Q45" s="5"/>
      <c r="R45" s="5"/>
      <c r="S45" s="5"/>
      <c r="T45" s="5"/>
      <c r="U45" s="5"/>
    </row>
    <row r="46" spans="1:21">
      <c r="A46" s="5"/>
      <c r="B46" s="5"/>
      <c r="C46" s="5"/>
      <c r="D46" s="5"/>
      <c r="E46" s="5"/>
      <c r="F46" s="5"/>
      <c r="G46" s="5"/>
      <c r="H46" s="5"/>
      <c r="I46" s="5"/>
      <c r="J46" s="5"/>
      <c r="K46" s="5"/>
      <c r="L46" s="5"/>
      <c r="M46" s="5"/>
      <c r="N46" s="5"/>
      <c r="O46" s="5"/>
      <c r="P46" s="5"/>
      <c r="Q46" s="5"/>
      <c r="R46" s="5"/>
      <c r="S46" s="5"/>
      <c r="T46" s="5"/>
      <c r="U46" s="5"/>
    </row>
    <row r="47" spans="1:21">
      <c r="A47" s="5"/>
      <c r="B47" s="5"/>
      <c r="C47" s="5"/>
      <c r="D47" s="5"/>
      <c r="E47" s="5"/>
      <c r="F47" s="5"/>
      <c r="G47" s="5"/>
      <c r="H47" s="5"/>
      <c r="I47" s="5"/>
      <c r="J47" s="5"/>
      <c r="K47" s="5"/>
      <c r="L47" s="5"/>
      <c r="M47" s="5"/>
      <c r="N47" s="5"/>
      <c r="O47" s="5"/>
      <c r="P47" s="5"/>
      <c r="Q47" s="5"/>
      <c r="R47" s="5"/>
      <c r="S47" s="5"/>
      <c r="T47" s="5"/>
      <c r="U47" s="5"/>
    </row>
    <row r="48" spans="1:21">
      <c r="A48" s="5"/>
      <c r="B48" s="5"/>
      <c r="C48" s="5"/>
      <c r="D48" s="5"/>
      <c r="E48" s="5"/>
      <c r="F48" s="5"/>
      <c r="G48" s="5"/>
      <c r="H48" s="5"/>
      <c r="I48" s="5"/>
      <c r="J48" s="5"/>
      <c r="K48" s="5"/>
      <c r="L48" s="5"/>
      <c r="M48" s="5"/>
      <c r="N48" s="5"/>
      <c r="O48" s="5"/>
      <c r="P48" s="5"/>
      <c r="Q48" s="5"/>
      <c r="R48" s="5"/>
      <c r="S48" s="5"/>
      <c r="T48" s="5"/>
      <c r="U48" s="5"/>
    </row>
    <row r="49" spans="1:21">
      <c r="A49" s="5"/>
      <c r="B49" s="5"/>
      <c r="C49" s="5"/>
      <c r="D49" s="5"/>
      <c r="E49" s="5"/>
      <c r="F49" s="5"/>
      <c r="G49" s="5"/>
      <c r="H49" s="5"/>
      <c r="I49" s="5"/>
      <c r="J49" s="5"/>
      <c r="K49" s="5"/>
      <c r="L49" s="5"/>
      <c r="M49" s="5"/>
      <c r="N49" s="5"/>
      <c r="O49" s="5"/>
      <c r="P49" s="5"/>
      <c r="Q49" s="5"/>
      <c r="R49" s="5"/>
      <c r="S49" s="5"/>
      <c r="T49" s="5"/>
      <c r="U49" s="5"/>
    </row>
    <row r="50" spans="1:21">
      <c r="A50" s="5"/>
      <c r="B50" s="5"/>
      <c r="C50" s="5"/>
      <c r="D50" s="5"/>
      <c r="E50" s="5"/>
      <c r="F50" s="5"/>
      <c r="G50" s="5"/>
      <c r="H50" s="5"/>
      <c r="I50" s="5"/>
      <c r="J50" s="5"/>
      <c r="K50" s="5"/>
      <c r="L50" s="5"/>
      <c r="M50" s="5"/>
      <c r="N50" s="5"/>
      <c r="O50" s="5"/>
      <c r="P50" s="5"/>
      <c r="Q50" s="5"/>
      <c r="R50" s="5"/>
      <c r="S50" s="5"/>
      <c r="T50" s="5"/>
      <c r="U50" s="5"/>
    </row>
    <row r="51" spans="1:21">
      <c r="A51" s="5"/>
      <c r="B51" s="5"/>
      <c r="C51" s="5"/>
      <c r="D51" s="5"/>
      <c r="E51" s="5"/>
      <c r="F51" s="5"/>
      <c r="G51" s="5"/>
      <c r="H51" s="5"/>
      <c r="I51" s="5"/>
      <c r="J51" s="5"/>
      <c r="K51" s="5"/>
      <c r="L51" s="5"/>
      <c r="M51" s="5"/>
      <c r="N51" s="5"/>
      <c r="O51" s="5"/>
      <c r="P51" s="5"/>
      <c r="Q51" s="5"/>
      <c r="R51" s="5"/>
      <c r="S51" s="5"/>
      <c r="T51" s="5"/>
      <c r="U51" s="5"/>
    </row>
    <row r="52" spans="1:21">
      <c r="A52" s="5"/>
      <c r="B52" s="5"/>
      <c r="C52" s="5"/>
      <c r="D52" s="5"/>
      <c r="E52" s="5"/>
      <c r="F52" s="5"/>
      <c r="G52" s="5"/>
      <c r="H52" s="5"/>
      <c r="I52" s="5"/>
      <c r="J52" s="5"/>
      <c r="K52" s="5"/>
      <c r="L52" s="5"/>
      <c r="M52" s="5"/>
      <c r="N52" s="5"/>
      <c r="O52" s="5"/>
      <c r="P52" s="5"/>
      <c r="Q52" s="5"/>
      <c r="R52" s="5"/>
      <c r="S52" s="5"/>
      <c r="T52" s="5"/>
      <c r="U52" s="5"/>
    </row>
    <row r="53" spans="1:21">
      <c r="A53" s="5"/>
      <c r="B53" s="5"/>
      <c r="C53" s="5"/>
      <c r="D53" s="5"/>
      <c r="E53" s="5"/>
      <c r="F53" s="5"/>
      <c r="G53" s="5"/>
      <c r="H53" s="5"/>
      <c r="I53" s="5"/>
      <c r="J53" s="5"/>
      <c r="K53" s="5"/>
      <c r="L53" s="5"/>
      <c r="M53" s="5"/>
      <c r="N53" s="5"/>
      <c r="O53" s="5"/>
      <c r="P53" s="5"/>
      <c r="Q53" s="5"/>
      <c r="R53" s="5"/>
      <c r="S53" s="5"/>
      <c r="T53" s="5"/>
      <c r="U53" s="5"/>
    </row>
    <row r="54" spans="1:21">
      <c r="A54" s="5"/>
      <c r="B54" s="5"/>
      <c r="C54" s="5"/>
      <c r="D54" s="5"/>
      <c r="E54" s="5"/>
      <c r="F54" s="5"/>
      <c r="G54" s="5"/>
      <c r="H54" s="5"/>
      <c r="I54" s="5"/>
      <c r="J54" s="5"/>
      <c r="K54" s="5"/>
      <c r="L54" s="5"/>
      <c r="M54" s="5"/>
      <c r="N54" s="5"/>
      <c r="O54" s="5"/>
      <c r="P54" s="5"/>
      <c r="Q54" s="5"/>
      <c r="R54" s="5"/>
      <c r="S54" s="5"/>
      <c r="T54" s="5"/>
      <c r="U54" s="5"/>
    </row>
    <row r="55" spans="1:21">
      <c r="A55" s="5"/>
      <c r="B55" s="5"/>
      <c r="C55" s="5"/>
      <c r="D55" s="5"/>
      <c r="E55" s="5"/>
      <c r="F55" s="5"/>
      <c r="G55" s="5"/>
      <c r="H55" s="5"/>
      <c r="I55" s="5"/>
      <c r="J55" s="5"/>
      <c r="K55" s="5"/>
      <c r="L55" s="5"/>
      <c r="M55" s="5"/>
      <c r="N55" s="5"/>
      <c r="O55" s="5"/>
      <c r="P55" s="5"/>
      <c r="Q55" s="5"/>
      <c r="R55" s="5"/>
      <c r="S55" s="5"/>
      <c r="T55" s="5"/>
      <c r="U55" s="5"/>
    </row>
    <row r="56" spans="1:21">
      <c r="A56" s="5"/>
      <c r="B56" s="5"/>
      <c r="C56" s="5"/>
      <c r="D56" s="5"/>
      <c r="E56" s="5"/>
      <c r="F56" s="5"/>
      <c r="G56" s="5"/>
      <c r="H56" s="5"/>
      <c r="I56" s="5"/>
      <c r="J56" s="5"/>
      <c r="K56" s="5"/>
      <c r="L56" s="5"/>
      <c r="M56" s="5"/>
      <c r="N56" s="5"/>
      <c r="O56" s="5"/>
      <c r="P56" s="5"/>
      <c r="Q56" s="5"/>
      <c r="R56" s="5"/>
      <c r="S56" s="5"/>
      <c r="T56" s="5"/>
      <c r="U56" s="5"/>
    </row>
    <row r="57" spans="1:21">
      <c r="A57" s="5"/>
      <c r="B57" s="5"/>
      <c r="C57" s="5"/>
      <c r="D57" s="5"/>
      <c r="E57" s="5"/>
      <c r="F57" s="5"/>
      <c r="G57" s="5"/>
      <c r="H57" s="5"/>
      <c r="I57" s="5"/>
      <c r="J57" s="5"/>
      <c r="K57" s="5"/>
      <c r="L57" s="5"/>
      <c r="M57" s="5"/>
      <c r="N57" s="5"/>
      <c r="O57" s="5"/>
      <c r="P57" s="5"/>
      <c r="Q57" s="5"/>
      <c r="R57" s="5"/>
      <c r="S57" s="5"/>
      <c r="T57" s="5"/>
      <c r="U57" s="5"/>
    </row>
    <row r="58" spans="1:21">
      <c r="A58" s="5"/>
      <c r="B58" s="5"/>
      <c r="C58" s="5"/>
      <c r="D58" s="5"/>
      <c r="E58" s="5"/>
      <c r="F58" s="5"/>
      <c r="G58" s="5"/>
      <c r="H58" s="5"/>
      <c r="I58" s="5"/>
      <c r="J58" s="5"/>
      <c r="K58" s="5"/>
      <c r="L58" s="5"/>
      <c r="M58" s="5"/>
      <c r="N58" s="5"/>
      <c r="O58" s="5"/>
      <c r="P58" s="5"/>
      <c r="Q58" s="5"/>
      <c r="R58" s="5"/>
      <c r="S58" s="5"/>
      <c r="T58" s="5"/>
      <c r="U58" s="5"/>
    </row>
    <row r="59" spans="1:21">
      <c r="A59" s="5"/>
      <c r="B59" s="5"/>
      <c r="C59" s="5"/>
      <c r="D59" s="5"/>
      <c r="E59" s="5"/>
      <c r="F59" s="5"/>
      <c r="G59" s="5"/>
      <c r="H59" s="5"/>
      <c r="I59" s="5"/>
      <c r="J59" s="5"/>
      <c r="K59" s="5"/>
      <c r="L59" s="5"/>
      <c r="M59" s="5"/>
      <c r="N59" s="5"/>
      <c r="O59" s="5"/>
      <c r="P59" s="5"/>
      <c r="Q59" s="5"/>
      <c r="R59" s="5"/>
      <c r="S59" s="5"/>
      <c r="T59" s="5"/>
      <c r="U59" s="5"/>
    </row>
    <row r="60" spans="1:21">
      <c r="A60" s="5"/>
      <c r="B60" s="5"/>
      <c r="C60" s="5"/>
      <c r="D60" s="5"/>
      <c r="E60" s="5"/>
      <c r="F60" s="5"/>
      <c r="G60" s="5"/>
      <c r="H60" s="5"/>
      <c r="I60" s="5"/>
      <c r="J60" s="5"/>
      <c r="K60" s="5"/>
      <c r="L60" s="5"/>
      <c r="M60" s="5"/>
      <c r="N60" s="5"/>
      <c r="O60" s="5"/>
      <c r="P60" s="5"/>
      <c r="Q60" s="5"/>
      <c r="R60" s="5"/>
      <c r="S60" s="5"/>
      <c r="T60" s="5"/>
      <c r="U60" s="5"/>
    </row>
    <row r="61" spans="1:21">
      <c r="A61" s="5"/>
      <c r="B61" s="5"/>
      <c r="C61" s="5"/>
      <c r="D61" s="5"/>
      <c r="E61" s="5"/>
      <c r="F61" s="5"/>
      <c r="G61" s="5"/>
      <c r="H61" s="5"/>
      <c r="I61" s="5"/>
      <c r="J61" s="5"/>
      <c r="K61" s="5"/>
      <c r="L61" s="5"/>
      <c r="M61" s="5"/>
      <c r="N61" s="5"/>
      <c r="O61" s="5"/>
      <c r="P61" s="5"/>
      <c r="Q61" s="5"/>
      <c r="R61" s="5"/>
      <c r="S61" s="5"/>
      <c r="T61" s="5"/>
      <c r="U61" s="5"/>
    </row>
    <row r="62" spans="1:21">
      <c r="A62" s="5"/>
      <c r="B62" s="5"/>
      <c r="C62" s="5"/>
      <c r="D62" s="5"/>
      <c r="E62" s="5"/>
      <c r="F62" s="5"/>
      <c r="G62" s="5"/>
      <c r="H62" s="5"/>
      <c r="I62" s="5"/>
      <c r="J62" s="5"/>
      <c r="K62" s="5"/>
      <c r="L62" s="5"/>
      <c r="M62" s="5"/>
      <c r="N62" s="5"/>
      <c r="O62" s="5"/>
      <c r="P62" s="5"/>
      <c r="Q62" s="5"/>
      <c r="R62" s="5"/>
      <c r="S62" s="5"/>
      <c r="T62" s="5"/>
      <c r="U62" s="5"/>
    </row>
  </sheetData>
  <pageMargins left="0.7" right="0.7" top="0.75" bottom="0.75" header="0.3" footer="0.3"/>
  <pageSetup paperSize="9" scale="97" orientation="landscape"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4BFDC-B20B-4FF3-BE4E-E79F7ECAC3A8}">
  <sheetPr codeName="Sheet3"/>
  <dimension ref="A1:D57"/>
  <sheetViews>
    <sheetView showGridLines="0" view="pageBreakPreview" zoomScaleNormal="100" zoomScaleSheetLayoutView="100" workbookViewId="0">
      <selection activeCell="I29" sqref="I29"/>
    </sheetView>
  </sheetViews>
  <sheetFormatPr defaultColWidth="9.140625" defaultRowHeight="12.75"/>
  <cols>
    <col min="1" max="1" width="1.5703125" style="3" customWidth="1"/>
    <col min="2" max="2" width="3.42578125" style="3" customWidth="1"/>
    <col min="3" max="3" width="101.28515625" style="3" customWidth="1"/>
    <col min="4" max="4" width="10.5703125" style="3" customWidth="1"/>
    <col min="5" max="8" width="9.140625" style="3"/>
    <col min="9" max="9" width="9.140625" style="3" customWidth="1"/>
    <col min="10" max="16384" width="9.140625" style="3"/>
  </cols>
  <sheetData>
    <row r="1" spans="1:4">
      <c r="A1" s="5"/>
      <c r="B1" s="5"/>
      <c r="C1" s="5"/>
      <c r="D1" s="5"/>
    </row>
    <row r="2" spans="1:4">
      <c r="A2" s="5"/>
      <c r="B2" s="5"/>
      <c r="C2" s="5"/>
      <c r="D2" s="5"/>
    </row>
    <row r="3" spans="1:4">
      <c r="A3" s="5"/>
      <c r="B3" s="5"/>
      <c r="C3" s="5"/>
      <c r="D3" s="5"/>
    </row>
    <row r="4" spans="1:4">
      <c r="A4" s="5"/>
      <c r="B4" s="5"/>
      <c r="C4" s="5"/>
      <c r="D4" s="5"/>
    </row>
    <row r="5" spans="1:4">
      <c r="A5" s="5"/>
      <c r="B5" s="5"/>
      <c r="C5" s="5"/>
      <c r="D5" s="5"/>
    </row>
    <row r="6" spans="1:4">
      <c r="A6" s="5"/>
      <c r="B6" s="5"/>
      <c r="C6" s="5"/>
      <c r="D6" s="5"/>
    </row>
    <row r="7" spans="1:4">
      <c r="A7" s="5"/>
      <c r="B7" s="5"/>
      <c r="C7" s="5"/>
      <c r="D7" s="5"/>
    </row>
    <row r="8" spans="1:4">
      <c r="A8" s="5"/>
      <c r="B8" s="5"/>
      <c r="C8" s="5"/>
      <c r="D8" s="5"/>
    </row>
    <row r="9" spans="1:4">
      <c r="A9" s="5"/>
      <c r="B9" s="5"/>
      <c r="C9" s="5"/>
      <c r="D9" s="5"/>
    </row>
    <row r="10" spans="1:4">
      <c r="A10" s="5"/>
      <c r="B10" s="5"/>
      <c r="C10" s="5"/>
      <c r="D10" s="5"/>
    </row>
    <row r="11" spans="1:4">
      <c r="A11" s="5"/>
      <c r="B11" s="5"/>
      <c r="C11" s="5"/>
      <c r="D11" s="5"/>
    </row>
    <row r="12" spans="1:4">
      <c r="A12" s="5"/>
      <c r="B12" s="5"/>
      <c r="C12" s="5"/>
      <c r="D12" s="5"/>
    </row>
    <row r="13" spans="1:4">
      <c r="A13" s="5"/>
      <c r="B13" s="5"/>
      <c r="C13" s="5"/>
      <c r="D13" s="5"/>
    </row>
    <row r="14" spans="1:4">
      <c r="A14" s="5"/>
      <c r="B14" s="5"/>
      <c r="C14" s="5"/>
      <c r="D14" s="5"/>
    </row>
    <row r="15" spans="1:4">
      <c r="A15" s="5"/>
      <c r="B15" s="5"/>
      <c r="C15" s="5"/>
      <c r="D15" s="5"/>
    </row>
    <row r="16" spans="1:4">
      <c r="A16" s="5"/>
      <c r="B16" s="5"/>
      <c r="C16" s="5"/>
      <c r="D16" s="5"/>
    </row>
    <row r="17" spans="1:4">
      <c r="A17" s="5"/>
      <c r="B17" s="5"/>
      <c r="C17" s="5"/>
      <c r="D17" s="5"/>
    </row>
    <row r="18" spans="1:4">
      <c r="A18" s="5"/>
      <c r="B18" s="5"/>
      <c r="C18" s="5"/>
      <c r="D18" s="5"/>
    </row>
    <row r="19" spans="1:4">
      <c r="A19" s="5"/>
      <c r="B19" s="5"/>
      <c r="C19" s="5"/>
      <c r="D19" s="5"/>
    </row>
    <row r="20" spans="1:4">
      <c r="A20" s="5"/>
      <c r="B20" s="5"/>
      <c r="C20" s="5"/>
      <c r="D20" s="5"/>
    </row>
    <row r="21" spans="1:4">
      <c r="A21" s="5"/>
      <c r="B21" s="5"/>
      <c r="C21" s="5"/>
      <c r="D21" s="5"/>
    </row>
    <row r="22" spans="1:4">
      <c r="A22" s="5"/>
      <c r="B22" s="5"/>
      <c r="C22" s="5"/>
      <c r="D22" s="5"/>
    </row>
    <row r="23" spans="1:4">
      <c r="A23" s="5"/>
      <c r="B23" s="5"/>
      <c r="C23" s="5"/>
      <c r="D23" s="5"/>
    </row>
    <row r="24" spans="1:4">
      <c r="A24" s="5"/>
      <c r="B24" s="5"/>
      <c r="C24" s="5"/>
      <c r="D24" s="5"/>
    </row>
    <row r="25" spans="1:4">
      <c r="A25" s="5"/>
      <c r="B25" s="5"/>
      <c r="C25" s="5"/>
      <c r="D25" s="5"/>
    </row>
    <row r="26" spans="1:4">
      <c r="A26" s="5"/>
      <c r="B26" s="5"/>
      <c r="C26" s="5"/>
      <c r="D26" s="5"/>
    </row>
    <row r="27" spans="1:4">
      <c r="A27" s="5"/>
      <c r="B27" s="5"/>
      <c r="C27" s="5"/>
      <c r="D27" s="5"/>
    </row>
    <row r="28" spans="1:4">
      <c r="A28" s="5"/>
      <c r="B28" s="5"/>
      <c r="C28" s="5"/>
      <c r="D28" s="5"/>
    </row>
    <row r="29" spans="1:4">
      <c r="A29" s="5"/>
      <c r="B29" s="5"/>
      <c r="C29" s="5"/>
      <c r="D29" s="5"/>
    </row>
    <row r="30" spans="1:4">
      <c r="A30" s="5"/>
      <c r="B30" s="5"/>
      <c r="C30" s="5"/>
      <c r="D30" s="5"/>
    </row>
    <row r="31" spans="1:4">
      <c r="A31" s="5"/>
      <c r="B31" s="5"/>
      <c r="C31" s="5"/>
      <c r="D31" s="5"/>
    </row>
    <row r="32" spans="1:4">
      <c r="A32" s="5"/>
      <c r="B32" s="5"/>
      <c r="C32" s="5"/>
      <c r="D32" s="5"/>
    </row>
    <row r="33" spans="1:4">
      <c r="A33" s="5"/>
      <c r="B33" s="5"/>
      <c r="C33" s="5"/>
      <c r="D33" s="5"/>
    </row>
    <row r="34" spans="1:4">
      <c r="A34" s="5"/>
      <c r="B34" s="5"/>
      <c r="C34" s="5"/>
      <c r="D34" s="5"/>
    </row>
    <row r="35" spans="1:4">
      <c r="A35" s="5"/>
      <c r="B35" s="5"/>
      <c r="C35" s="5"/>
      <c r="D35" s="5"/>
    </row>
    <row r="36" spans="1:4">
      <c r="A36" s="5"/>
      <c r="B36" s="5"/>
      <c r="C36" s="5"/>
      <c r="D36" s="5"/>
    </row>
    <row r="38" spans="1:4" s="5" customFormat="1"/>
    <row r="39" spans="1:4" s="5" customFormat="1"/>
    <row r="40" spans="1:4" s="5" customFormat="1"/>
    <row r="42" spans="1:4" s="5" customFormat="1"/>
    <row r="44" spans="1:4" s="5" customFormat="1"/>
    <row r="45" spans="1:4" s="5" customFormat="1"/>
    <row r="46" spans="1:4" s="5" customFormat="1"/>
    <row r="47" spans="1:4" s="5" customFormat="1"/>
    <row r="48" spans="1:4" s="5" customFormat="1"/>
    <row r="49" s="5" customFormat="1"/>
    <row r="50" s="5" customFormat="1"/>
    <row r="51" s="5" customFormat="1"/>
    <row r="52" s="5" customFormat="1"/>
    <row r="53" s="5" customFormat="1"/>
    <row r="54" s="5" customFormat="1"/>
    <row r="55" s="5" customFormat="1"/>
    <row r="56" s="5" customFormat="1"/>
    <row r="57" s="5" customFormat="1"/>
  </sheetData>
  <pageMargins left="0.7" right="0.7" top="0.75" bottom="0.75" header="0.3" footer="0.3"/>
  <pageSetup paperSize="9" orientation="landscape"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5A4D-F9FF-4912-ABF9-C52B63E85DD2}">
  <sheetPr codeName="Sheet4">
    <pageSetUpPr autoPageBreaks="0"/>
  </sheetPr>
  <dimension ref="A1:P33"/>
  <sheetViews>
    <sheetView showGridLines="0" zoomScale="90" zoomScaleNormal="90" zoomScaleSheetLayoutView="80" workbookViewId="0">
      <selection activeCell="J20" sqref="J20"/>
    </sheetView>
  </sheetViews>
  <sheetFormatPr defaultColWidth="9.140625" defaultRowHeight="12.75"/>
  <cols>
    <col min="1" max="1" width="1.85546875" style="47" customWidth="1"/>
    <col min="2" max="2" width="88.7109375" style="51" customWidth="1"/>
    <col min="3" max="5" width="15" style="51" bestFit="1" customWidth="1"/>
    <col min="6" max="6" width="16.7109375" style="51" bestFit="1" customWidth="1"/>
    <col min="7" max="7" width="1.42578125" style="47" customWidth="1"/>
    <col min="8" max="16384" width="9.140625" style="51"/>
  </cols>
  <sheetData>
    <row r="1" spans="1:16" s="47" customFormat="1" ht="10.5" customHeight="1"/>
    <row r="2" spans="1:16" s="47" customFormat="1" ht="39.75" customHeight="1">
      <c r="B2" s="54" t="s">
        <v>23</v>
      </c>
      <c r="C2" s="48"/>
      <c r="D2" s="48"/>
      <c r="E2" s="48"/>
      <c r="F2" s="48"/>
    </row>
    <row r="3" spans="1:16" s="47" customFormat="1" ht="15.75">
      <c r="B3" s="49"/>
      <c r="C3" s="50"/>
      <c r="D3" s="50"/>
      <c r="E3" s="50"/>
    </row>
    <row r="4" spans="1:16" ht="22.5" customHeight="1">
      <c r="B4" s="55" t="s">
        <v>20</v>
      </c>
      <c r="C4" s="112">
        <v>2022</v>
      </c>
      <c r="D4" s="112">
        <v>2023</v>
      </c>
      <c r="E4" s="112">
        <v>2024</v>
      </c>
      <c r="F4" s="113" t="s">
        <v>21</v>
      </c>
    </row>
    <row r="5" spans="1:16" s="53" customFormat="1" ht="19.5" customHeight="1">
      <c r="A5" s="52"/>
      <c r="B5" s="72" t="s">
        <v>100</v>
      </c>
      <c r="C5" s="56">
        <f>'3a. Capex'!G30</f>
        <v>231086849.10349306</v>
      </c>
      <c r="D5" s="56">
        <f>'3a. Capex'!H30</f>
        <v>212968695.74080348</v>
      </c>
      <c r="E5" s="56">
        <f>'3a. Capex'!I30</f>
        <v>198067549.70498142</v>
      </c>
      <c r="F5" s="57">
        <f t="shared" ref="F5:F6" si="0">SUM(C5:E5)</f>
        <v>642123094.54927802</v>
      </c>
      <c r="G5" s="52"/>
      <c r="H5" s="51"/>
      <c r="I5" s="51"/>
      <c r="J5" s="51"/>
      <c r="K5" s="51"/>
      <c r="L5" s="51"/>
      <c r="M5" s="51"/>
      <c r="N5" s="51"/>
      <c r="O5" s="51"/>
      <c r="P5" s="51"/>
    </row>
    <row r="6" spans="1:16" ht="19.5" customHeight="1">
      <c r="B6" s="69" t="s">
        <v>57</v>
      </c>
      <c r="C6" s="58">
        <f>'3a. Capex'!Q30</f>
        <v>1769393.0668839961</v>
      </c>
      <c r="D6" s="58">
        <f>'3a. Capex'!R30</f>
        <v>1883217.1215792317</v>
      </c>
      <c r="E6" s="58">
        <f>'3a. Capex'!S30</f>
        <v>1805738.6921093992</v>
      </c>
      <c r="F6" s="59">
        <f t="shared" si="0"/>
        <v>5458348.8805726273</v>
      </c>
    </row>
    <row r="7" spans="1:16" s="53" customFormat="1" ht="19.5" customHeight="1">
      <c r="A7" s="52"/>
      <c r="B7" s="72" t="s">
        <v>30</v>
      </c>
      <c r="C7" s="56">
        <f>'3a. Capex'!Y30</f>
        <v>232856242.17037708</v>
      </c>
      <c r="D7" s="56">
        <f>'3a. Capex'!Z30</f>
        <v>214851912.86238271</v>
      </c>
      <c r="E7" s="56">
        <f>'3a. Capex'!AA30</f>
        <v>199873288.39709082</v>
      </c>
      <c r="F7" s="57">
        <f>SUM(C7:E7)</f>
        <v>647581443.42985058</v>
      </c>
      <c r="G7" s="52"/>
      <c r="H7" s="51"/>
      <c r="I7" s="51"/>
      <c r="J7" s="51"/>
      <c r="K7" s="51"/>
      <c r="L7" s="51"/>
      <c r="M7" s="51"/>
      <c r="N7" s="51"/>
      <c r="O7" s="51"/>
      <c r="P7" s="51"/>
    </row>
    <row r="8" spans="1:16" ht="19.5" customHeight="1">
      <c r="B8" s="69" t="s">
        <v>28</v>
      </c>
      <c r="C8" s="58">
        <f>'3a. Capex'!AG30</f>
        <v>5204679.233410676</v>
      </c>
      <c r="D8" s="58">
        <f>'3a. Capex'!AH30</f>
        <v>8640833.4927404691</v>
      </c>
      <c r="E8" s="58">
        <f>'3a. Capex'!AI30</f>
        <v>13016400.428446891</v>
      </c>
      <c r="F8" s="59">
        <f>SUM(C8:E8)</f>
        <v>26861913.154598035</v>
      </c>
    </row>
    <row r="9" spans="1:16" s="53" customFormat="1" ht="19.5" customHeight="1">
      <c r="A9" s="52"/>
      <c r="B9" s="80" t="s">
        <v>54</v>
      </c>
      <c r="C9" s="79">
        <f>'3a. Capex'!AO30</f>
        <v>238060921.40378773</v>
      </c>
      <c r="D9" s="79">
        <f>'3a. Capex'!AP30</f>
        <v>223492746.35512319</v>
      </c>
      <c r="E9" s="79">
        <f>'3a. Capex'!AQ30</f>
        <v>212889688.82553771</v>
      </c>
      <c r="F9" s="59">
        <f>SUM(C9:E9)</f>
        <v>674443356.58444858</v>
      </c>
      <c r="G9" s="52"/>
      <c r="H9" s="51"/>
      <c r="I9" s="51"/>
      <c r="J9" s="51"/>
      <c r="K9" s="51"/>
      <c r="L9" s="51"/>
      <c r="M9" s="51"/>
      <c r="N9" s="51"/>
      <c r="O9" s="51"/>
      <c r="P9" s="51"/>
    </row>
    <row r="10" spans="1:16" s="53" customFormat="1" ht="19.5" customHeight="1">
      <c r="A10" s="52"/>
      <c r="B10" s="70" t="s">
        <v>31</v>
      </c>
      <c r="C10" s="60">
        <f>'3a. Capex'!AY30</f>
        <v>242886888.63521859</v>
      </c>
      <c r="D10" s="60">
        <f>'3a. Capex'!AZ30</f>
        <v>230149169.71428531</v>
      </c>
      <c r="E10" s="60">
        <f>'3a. Capex'!BA30</f>
        <v>214435224.60951841</v>
      </c>
      <c r="F10" s="61">
        <f>SUM(C10:E10)</f>
        <v>687471282.95902228</v>
      </c>
      <c r="G10" s="52"/>
      <c r="H10" s="51"/>
      <c r="I10" s="51"/>
      <c r="J10" s="51"/>
      <c r="K10" s="51"/>
      <c r="L10" s="51"/>
      <c r="M10" s="51"/>
      <c r="N10" s="51"/>
      <c r="O10" s="51"/>
      <c r="P10" s="51"/>
    </row>
    <row r="11" spans="1:16" s="47" customFormat="1">
      <c r="C11" s="62"/>
      <c r="D11" s="62"/>
      <c r="E11" s="62"/>
      <c r="F11" s="62"/>
    </row>
    <row r="12" spans="1:16" ht="22.5" customHeight="1">
      <c r="B12" s="55" t="s">
        <v>85</v>
      </c>
      <c r="C12" s="112">
        <v>2022</v>
      </c>
      <c r="D12" s="112">
        <v>2023</v>
      </c>
      <c r="E12" s="112">
        <v>2024</v>
      </c>
      <c r="F12" s="113" t="s">
        <v>21</v>
      </c>
    </row>
    <row r="13" spans="1:16" s="53" customFormat="1" ht="19.5" customHeight="1">
      <c r="A13" s="52"/>
      <c r="B13" s="72" t="s">
        <v>100</v>
      </c>
      <c r="C13" s="56">
        <f>'3a. Capex'!G31</f>
        <v>149307626.10737839</v>
      </c>
      <c r="D13" s="56">
        <f>'3a. Capex'!H31</f>
        <v>107018139.75523692</v>
      </c>
      <c r="E13" s="56">
        <f>'3a. Capex'!I31</f>
        <v>79072677.525528461</v>
      </c>
      <c r="F13" s="57">
        <f t="shared" ref="F13:F14" si="1">SUM(C13:E13)</f>
        <v>335398443.38814378</v>
      </c>
      <c r="G13" s="52"/>
      <c r="H13" s="51"/>
      <c r="I13" s="51"/>
      <c r="J13" s="51"/>
      <c r="K13" s="51"/>
      <c r="L13" s="51"/>
      <c r="M13" s="51"/>
      <c r="N13" s="51"/>
      <c r="O13" s="51"/>
      <c r="P13" s="51"/>
    </row>
    <row r="14" spans="1:16" ht="19.5" customHeight="1">
      <c r="B14" s="69" t="s">
        <v>57</v>
      </c>
      <c r="C14" s="58">
        <f>'3a. Capex'!Q31</f>
        <v>123362.37332958226</v>
      </c>
      <c r="D14" s="58">
        <f>'3a. Capex'!R31</f>
        <v>88421.549881372979</v>
      </c>
      <c r="E14" s="58">
        <f>'3a. Capex'!S31</f>
        <v>65332.183086607016</v>
      </c>
      <c r="F14" s="59">
        <f t="shared" si="1"/>
        <v>277116.10629756225</v>
      </c>
    </row>
    <row r="15" spans="1:16" s="53" customFormat="1" ht="19.5" customHeight="1">
      <c r="A15" s="52"/>
      <c r="B15" s="72" t="s">
        <v>30</v>
      </c>
      <c r="C15" s="56">
        <f>'3a. Capex'!Y31</f>
        <v>149430988.48070797</v>
      </c>
      <c r="D15" s="56">
        <f>'3a. Capex'!Z31</f>
        <v>107106561.30511829</v>
      </c>
      <c r="E15" s="56">
        <f>'3a. Capex'!AA31</f>
        <v>79138009.708615065</v>
      </c>
      <c r="F15" s="57">
        <f>SUM(C15:E15)</f>
        <v>335675559.49444133</v>
      </c>
      <c r="G15" s="52"/>
      <c r="H15" s="51"/>
      <c r="I15" s="51"/>
      <c r="J15" s="51"/>
      <c r="K15" s="51"/>
      <c r="L15" s="51"/>
      <c r="M15" s="51"/>
      <c r="N15" s="51"/>
      <c r="O15" s="51"/>
      <c r="P15" s="51"/>
    </row>
    <row r="16" spans="1:16" ht="19.5" customHeight="1">
      <c r="B16" s="69" t="s">
        <v>28</v>
      </c>
      <c r="C16" s="58">
        <f>'3a. Capex'!AG31</f>
        <v>3459927.2255476937</v>
      </c>
      <c r="D16" s="58">
        <f>'3a. Capex'!AH31</f>
        <v>4733371.887352353</v>
      </c>
      <c r="E16" s="58">
        <f>'3a. Capex'!AI31</f>
        <v>5324394.66045989</v>
      </c>
      <c r="F16" s="59">
        <f>SUM(C16:E16)</f>
        <v>13517693.773359936</v>
      </c>
    </row>
    <row r="17" spans="1:16" s="53" customFormat="1" ht="19.5" customHeight="1">
      <c r="A17" s="52"/>
      <c r="B17" s="80" t="s">
        <v>54</v>
      </c>
      <c r="C17" s="79">
        <f>'3a. Capex'!AO31</f>
        <v>152890915.70625567</v>
      </c>
      <c r="D17" s="79">
        <f>'3a. Capex'!AP31</f>
        <v>111839933.19247064</v>
      </c>
      <c r="E17" s="79">
        <f>'3a. Capex'!AQ31</f>
        <v>84462404.369074956</v>
      </c>
      <c r="F17" s="59">
        <f>SUM(C17:E17)</f>
        <v>349193253.26780128</v>
      </c>
      <c r="G17" s="52"/>
      <c r="H17" s="51"/>
      <c r="I17" s="51"/>
      <c r="J17" s="51"/>
      <c r="K17" s="51"/>
      <c r="L17" s="51"/>
      <c r="M17" s="51"/>
      <c r="N17" s="51"/>
      <c r="O17" s="51"/>
      <c r="P17" s="51"/>
    </row>
    <row r="18" spans="1:16" s="53" customFormat="1" ht="19.5" customHeight="1">
      <c r="A18" s="52"/>
      <c r="B18" s="70" t="s">
        <v>31</v>
      </c>
      <c r="C18" s="60">
        <f>'3a. Capex'!AY31</f>
        <v>158424382.91223785</v>
      </c>
      <c r="D18" s="60">
        <f>'3a. Capex'!AZ31</f>
        <v>116123182.56586076</v>
      </c>
      <c r="E18" s="60">
        <f>'3a. Capex'!BA31</f>
        <v>87311164.141293719</v>
      </c>
      <c r="F18" s="61">
        <f>SUM(C18:E18)</f>
        <v>361858729.61939234</v>
      </c>
      <c r="G18" s="52"/>
      <c r="H18" s="51"/>
      <c r="I18" s="51"/>
      <c r="J18" s="51"/>
      <c r="K18" s="51"/>
      <c r="L18" s="51"/>
      <c r="M18" s="51"/>
      <c r="N18" s="51"/>
      <c r="O18" s="51"/>
      <c r="P18" s="51"/>
    </row>
    <row r="19" spans="1:16" s="47" customFormat="1">
      <c r="C19" s="62"/>
      <c r="D19" s="62"/>
      <c r="E19" s="62"/>
      <c r="F19" s="62"/>
    </row>
    <row r="20" spans="1:16" ht="22.5" customHeight="1">
      <c r="B20" s="55" t="s">
        <v>101</v>
      </c>
      <c r="C20" s="112">
        <v>2022</v>
      </c>
      <c r="D20" s="112">
        <v>2023</v>
      </c>
      <c r="E20" s="112">
        <v>2024</v>
      </c>
      <c r="F20" s="113" t="s">
        <v>21</v>
      </c>
    </row>
    <row r="21" spans="1:16" s="53" customFormat="1" ht="19.5" customHeight="1">
      <c r="A21" s="52"/>
      <c r="B21" s="72" t="s">
        <v>100</v>
      </c>
      <c r="C21" s="56">
        <f t="shared" ref="C21:E21" si="2">C5+C13</f>
        <v>380394475.21087146</v>
      </c>
      <c r="D21" s="56">
        <f t="shared" si="2"/>
        <v>319986835.4960404</v>
      </c>
      <c r="E21" s="56">
        <f t="shared" si="2"/>
        <v>277140227.23050988</v>
      </c>
      <c r="F21" s="57">
        <f t="shared" ref="F21:F22" si="3">SUM(C21:E21)</f>
        <v>977521537.93742168</v>
      </c>
      <c r="G21" s="52"/>
      <c r="H21" s="51"/>
      <c r="I21" s="51"/>
      <c r="J21" s="51"/>
      <c r="K21" s="51"/>
      <c r="L21" s="51"/>
      <c r="M21" s="51"/>
      <c r="N21" s="51"/>
      <c r="O21" s="51"/>
      <c r="P21" s="51"/>
    </row>
    <row r="22" spans="1:16" ht="19.5" customHeight="1">
      <c r="B22" s="69" t="s">
        <v>57</v>
      </c>
      <c r="C22" s="58">
        <f t="shared" ref="C22:E22" si="4">C6+C14</f>
        <v>1892755.4402135783</v>
      </c>
      <c r="D22" s="58">
        <f t="shared" si="4"/>
        <v>1971638.6714606048</v>
      </c>
      <c r="E22" s="58">
        <f t="shared" si="4"/>
        <v>1871070.8751960061</v>
      </c>
      <c r="F22" s="59">
        <f t="shared" si="3"/>
        <v>5735464.9868701892</v>
      </c>
    </row>
    <row r="23" spans="1:16" s="53" customFormat="1" ht="19.5" customHeight="1">
      <c r="A23" s="52"/>
      <c r="B23" s="72" t="s">
        <v>30</v>
      </c>
      <c r="C23" s="56">
        <f>C7+C15</f>
        <v>382287230.65108502</v>
      </c>
      <c r="D23" s="56">
        <f t="shared" ref="D23:E23" si="5">D7+D15</f>
        <v>321958474.16750097</v>
      </c>
      <c r="E23" s="56">
        <f t="shared" si="5"/>
        <v>279011298.10570586</v>
      </c>
      <c r="F23" s="57">
        <f>SUM(C23:E23)</f>
        <v>983257002.92429185</v>
      </c>
      <c r="G23" s="52"/>
      <c r="H23" s="51"/>
      <c r="I23" s="51"/>
      <c r="J23" s="51"/>
      <c r="K23" s="51"/>
      <c r="L23" s="51"/>
      <c r="M23" s="51"/>
      <c r="N23" s="51"/>
      <c r="O23" s="51"/>
      <c r="P23" s="51"/>
    </row>
    <row r="24" spans="1:16" ht="19.5" customHeight="1">
      <c r="B24" s="69" t="s">
        <v>28</v>
      </c>
      <c r="C24" s="58">
        <f t="shared" ref="C24:E24" si="6">C8+C16</f>
        <v>8664606.4589583687</v>
      </c>
      <c r="D24" s="58">
        <f t="shared" si="6"/>
        <v>13374205.380092822</v>
      </c>
      <c r="E24" s="58">
        <f t="shared" si="6"/>
        <v>18340795.08890678</v>
      </c>
      <c r="F24" s="59">
        <f>SUM(C24:E24)</f>
        <v>40379606.927957967</v>
      </c>
    </row>
    <row r="25" spans="1:16" s="53" customFormat="1" ht="19.5" customHeight="1">
      <c r="A25" s="52"/>
      <c r="B25" s="80" t="s">
        <v>54</v>
      </c>
      <c r="C25" s="79">
        <f t="shared" ref="C25:E25" si="7">C9+C17</f>
        <v>390951837.11004341</v>
      </c>
      <c r="D25" s="79">
        <f t="shared" si="7"/>
        <v>335332679.54759383</v>
      </c>
      <c r="E25" s="79">
        <f t="shared" si="7"/>
        <v>297352093.19461268</v>
      </c>
      <c r="F25" s="59">
        <f>SUM(C25:E25)</f>
        <v>1023636609.8522499</v>
      </c>
      <c r="G25" s="52"/>
      <c r="H25" s="51"/>
      <c r="I25" s="51"/>
      <c r="J25" s="51"/>
      <c r="K25" s="51"/>
      <c r="L25" s="51"/>
      <c r="M25" s="51"/>
      <c r="N25" s="51"/>
      <c r="O25" s="51"/>
      <c r="P25" s="51"/>
    </row>
    <row r="26" spans="1:16" s="53" customFormat="1" ht="19.5" customHeight="1">
      <c r="A26" s="52"/>
      <c r="B26" s="70" t="s">
        <v>31</v>
      </c>
      <c r="C26" s="60">
        <f t="shared" ref="C26:E26" si="8">C10+C18</f>
        <v>401311271.54745644</v>
      </c>
      <c r="D26" s="60">
        <f t="shared" si="8"/>
        <v>346272352.28014606</v>
      </c>
      <c r="E26" s="60">
        <f t="shared" si="8"/>
        <v>301746388.75081211</v>
      </c>
      <c r="F26" s="61">
        <f>SUM(C26:E26)</f>
        <v>1049330012.5784147</v>
      </c>
      <c r="G26" s="52"/>
      <c r="H26" s="51"/>
      <c r="I26" s="51"/>
      <c r="J26" s="51"/>
      <c r="K26" s="51"/>
      <c r="L26" s="51"/>
      <c r="M26" s="51"/>
      <c r="N26" s="51"/>
      <c r="O26" s="51"/>
      <c r="P26" s="51"/>
    </row>
    <row r="27" spans="1:16" s="47" customFormat="1">
      <c r="C27" s="62"/>
      <c r="D27" s="62"/>
      <c r="E27" s="62"/>
      <c r="F27" s="62"/>
    </row>
    <row r="28" spans="1:16" ht="22.5" customHeight="1">
      <c r="B28" s="55" t="s">
        <v>22</v>
      </c>
      <c r="C28" s="112">
        <v>2022</v>
      </c>
      <c r="D28" s="112">
        <v>2023</v>
      </c>
      <c r="E28" s="112">
        <v>2024</v>
      </c>
      <c r="F28" s="113" t="s">
        <v>21</v>
      </c>
    </row>
    <row r="29" spans="1:16" s="53" customFormat="1" ht="19.5" customHeight="1">
      <c r="A29" s="52"/>
      <c r="B29" s="72" t="s">
        <v>24</v>
      </c>
      <c r="C29" s="63">
        <f>'4a. Opex'!G17</f>
        <v>175207206.93813434</v>
      </c>
      <c r="D29" s="63">
        <f>'4a. Opex'!H17</f>
        <v>174867006.16878495</v>
      </c>
      <c r="E29" s="63">
        <f>'4a. Opex'!I17</f>
        <v>176592330.06163704</v>
      </c>
      <c r="F29" s="57">
        <f>SUM(C29:E29)</f>
        <v>526666543.16855633</v>
      </c>
      <c r="G29" s="52"/>
      <c r="H29" s="51"/>
      <c r="I29" s="51"/>
      <c r="J29" s="51"/>
      <c r="K29" s="51"/>
      <c r="L29" s="51"/>
      <c r="M29" s="51"/>
      <c r="N29" s="51"/>
      <c r="O29" s="51"/>
      <c r="P29" s="51"/>
    </row>
    <row r="30" spans="1:16" ht="19.5" customHeight="1">
      <c r="B30" s="69" t="s">
        <v>28</v>
      </c>
      <c r="C30" s="71">
        <f>'4a. Opex'!O17</f>
        <v>3832879.4279655125</v>
      </c>
      <c r="D30" s="71">
        <f>'4a. Opex'!P17</f>
        <v>7621606.4605679996</v>
      </c>
      <c r="E30" s="71">
        <f>'4a. Opex'!Q17</f>
        <v>11879540.845395256</v>
      </c>
      <c r="F30" s="59">
        <f>SUM(C30:E30)</f>
        <v>23334026.73392877</v>
      </c>
    </row>
    <row r="31" spans="1:16" s="53" customFormat="1" ht="19.5" customHeight="1">
      <c r="A31" s="52"/>
      <c r="B31" s="70" t="s">
        <v>53</v>
      </c>
      <c r="C31" s="64">
        <f t="shared" ref="C31:F31" si="9">SUM(C29:C30)</f>
        <v>179040086.36609986</v>
      </c>
      <c r="D31" s="64">
        <f t="shared" si="9"/>
        <v>182488612.62935296</v>
      </c>
      <c r="E31" s="64">
        <f t="shared" si="9"/>
        <v>188471870.90703231</v>
      </c>
      <c r="F31" s="65">
        <f t="shared" si="9"/>
        <v>550000569.90248513</v>
      </c>
      <c r="G31" s="52"/>
      <c r="H31" s="51"/>
      <c r="I31" s="51"/>
      <c r="J31" s="51"/>
      <c r="K31" s="51"/>
      <c r="L31" s="51"/>
      <c r="M31" s="51"/>
      <c r="N31" s="51"/>
      <c r="O31" s="51"/>
      <c r="P31" s="51"/>
    </row>
    <row r="32" spans="1:16" s="47" customFormat="1"/>
    <row r="33" spans="2:6" s="47" customFormat="1" ht="26.25" customHeight="1">
      <c r="B33" s="285" t="s">
        <v>25</v>
      </c>
      <c r="C33" s="285"/>
      <c r="D33" s="285"/>
      <c r="E33" s="285"/>
      <c r="F33" s="285"/>
    </row>
  </sheetData>
  <mergeCells count="1">
    <mergeCell ref="B33:F33"/>
  </mergeCells>
  <pageMargins left="0.70866141732283472" right="0.70866141732283472" top="0.74803149606299213" bottom="0.74803149606299213" header="0.31496062992125984" footer="0.31496062992125984"/>
  <pageSetup paperSize="9" scale="80" orientation="landscape"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autoPageBreaks="0" fitToPage="1"/>
  </sheetPr>
  <dimension ref="A1:BC67"/>
  <sheetViews>
    <sheetView showGridLines="0" showRuler="0" topLeftCell="N1" zoomScale="80" zoomScaleNormal="80" zoomScaleSheetLayoutView="70" workbookViewId="0">
      <selection activeCell="M25" sqref="M25"/>
    </sheetView>
  </sheetViews>
  <sheetFormatPr defaultColWidth="9.140625" defaultRowHeight="15"/>
  <cols>
    <col min="1" max="1" width="2.140625" style="1" customWidth="1"/>
    <col min="2" max="2" width="28.5703125" style="1" customWidth="1"/>
    <col min="3" max="3" width="40" style="1" customWidth="1"/>
    <col min="4" max="4" width="2.85546875" style="30" customWidth="1"/>
    <col min="5" max="9" width="8.7109375" style="20" customWidth="1"/>
    <col min="10" max="11" width="9.140625" style="20" customWidth="1"/>
    <col min="12" max="12" width="2.85546875" style="20" customWidth="1"/>
    <col min="13" max="13" width="8.7109375" style="20" customWidth="1"/>
    <col min="14" max="14" width="2.85546875" style="30" customWidth="1"/>
    <col min="15" max="21" width="8.7109375" style="20" customWidth="1"/>
    <col min="22" max="22" width="2.85546875" style="30" customWidth="1"/>
    <col min="23" max="29" width="8.7109375" style="20" customWidth="1"/>
    <col min="30" max="30" width="2.85546875" style="30" customWidth="1"/>
    <col min="31" max="37" width="8.7109375" style="20" customWidth="1"/>
    <col min="38" max="38" width="2.85546875" style="30" customWidth="1"/>
    <col min="39" max="45" width="8.7109375" style="20" customWidth="1"/>
    <col min="46" max="46" width="2.85546875" style="20" customWidth="1"/>
    <col min="47" max="47" width="8.7109375" style="20" customWidth="1"/>
    <col min="48" max="48" width="2.85546875" style="30" customWidth="1"/>
    <col min="49" max="55" width="8.7109375" style="20" customWidth="1"/>
    <col min="56" max="56" width="2.85546875" style="1" customWidth="1"/>
    <col min="57" max="16384" width="9.140625" style="1"/>
  </cols>
  <sheetData>
    <row r="1" spans="1:55" ht="9.75" customHeight="1">
      <c r="A1" s="10"/>
      <c r="B1" s="10"/>
      <c r="C1" s="10"/>
      <c r="E1" s="12"/>
      <c r="F1" s="12"/>
      <c r="G1" s="12"/>
      <c r="H1" s="12"/>
      <c r="I1" s="12"/>
      <c r="J1" s="12"/>
      <c r="K1" s="12"/>
      <c r="O1" s="12"/>
      <c r="P1" s="12"/>
      <c r="Q1" s="12"/>
      <c r="R1" s="12"/>
      <c r="S1" s="12"/>
      <c r="T1" s="12"/>
      <c r="U1" s="12"/>
      <c r="W1" s="12"/>
      <c r="X1" s="12"/>
      <c r="Y1" s="12"/>
      <c r="Z1" s="12"/>
      <c r="AA1" s="12"/>
      <c r="AB1" s="12"/>
      <c r="AC1" s="12"/>
      <c r="AE1" s="12"/>
      <c r="AF1" s="12"/>
      <c r="AG1" s="12"/>
      <c r="AH1" s="12"/>
      <c r="AI1" s="12"/>
      <c r="AJ1" s="12"/>
      <c r="AK1" s="12"/>
      <c r="AM1" s="12"/>
      <c r="AN1" s="12"/>
      <c r="AO1" s="12"/>
      <c r="AP1" s="12"/>
      <c r="AQ1" s="12"/>
      <c r="AR1" s="12"/>
      <c r="AS1" s="12"/>
      <c r="AW1" s="12"/>
      <c r="AX1" s="12"/>
      <c r="AY1" s="12"/>
      <c r="AZ1" s="12"/>
      <c r="BA1" s="12"/>
      <c r="BB1" s="12"/>
      <c r="BC1" s="12"/>
    </row>
    <row r="2" spans="1:55" s="19" customFormat="1" ht="90" customHeight="1">
      <c r="A2" s="13"/>
      <c r="B2" s="292" t="s">
        <v>78</v>
      </c>
      <c r="C2" s="292"/>
      <c r="D2" s="31"/>
      <c r="E2" s="14"/>
      <c r="F2" s="14"/>
      <c r="G2" s="14"/>
      <c r="H2" s="14"/>
      <c r="I2" s="14"/>
      <c r="J2" s="14"/>
      <c r="K2" s="14"/>
      <c r="L2" s="115"/>
      <c r="M2" s="115"/>
      <c r="N2" s="31"/>
      <c r="O2" s="14"/>
      <c r="P2" s="14"/>
      <c r="Q2" s="14"/>
      <c r="R2" s="14"/>
      <c r="S2" s="14"/>
      <c r="T2" s="14"/>
      <c r="U2" s="14"/>
      <c r="V2" s="31"/>
      <c r="W2" s="14"/>
      <c r="X2" s="14"/>
      <c r="Y2" s="14"/>
      <c r="Z2" s="14"/>
      <c r="AA2" s="14"/>
      <c r="AB2" s="14"/>
      <c r="AC2" s="14"/>
      <c r="AD2" s="31"/>
      <c r="AE2" s="14"/>
      <c r="AF2" s="14"/>
      <c r="AG2" s="14"/>
      <c r="AH2" s="14"/>
      <c r="AI2" s="14"/>
      <c r="AJ2" s="14"/>
      <c r="AK2" s="14"/>
      <c r="AL2" s="31"/>
      <c r="AM2" s="14"/>
      <c r="AN2" s="14"/>
      <c r="AO2" s="14"/>
      <c r="AP2" s="14"/>
      <c r="AQ2" s="14"/>
      <c r="AR2" s="14"/>
      <c r="AS2" s="14"/>
      <c r="AT2" s="115"/>
      <c r="AU2" s="115"/>
      <c r="AV2" s="31"/>
      <c r="AW2" s="14"/>
      <c r="AX2" s="14"/>
      <c r="AY2" s="14"/>
      <c r="AZ2" s="14"/>
      <c r="BA2" s="14"/>
      <c r="BB2" s="14"/>
      <c r="BC2" s="14"/>
    </row>
    <row r="3" spans="1:55" s="66" customFormat="1" ht="60.75" customHeight="1">
      <c r="C3" s="67"/>
      <c r="D3" s="68"/>
      <c r="E3" s="287" t="s">
        <v>71</v>
      </c>
      <c r="F3" s="287"/>
      <c r="G3" s="287"/>
      <c r="H3" s="287"/>
      <c r="I3" s="287"/>
      <c r="J3" s="287"/>
      <c r="K3" s="287"/>
      <c r="L3" s="114"/>
      <c r="M3" s="114" t="s">
        <v>75</v>
      </c>
      <c r="N3" s="68"/>
      <c r="O3" s="287" t="s">
        <v>76</v>
      </c>
      <c r="P3" s="287"/>
      <c r="Q3" s="287"/>
      <c r="R3" s="287"/>
      <c r="S3" s="287"/>
      <c r="T3" s="287"/>
      <c r="U3" s="287"/>
      <c r="V3" s="68"/>
      <c r="W3" s="294" t="s">
        <v>77</v>
      </c>
      <c r="X3" s="287"/>
      <c r="Y3" s="287"/>
      <c r="Z3" s="287"/>
      <c r="AA3" s="287"/>
      <c r="AB3" s="287"/>
      <c r="AC3" s="287"/>
      <c r="AE3" s="287" t="s">
        <v>126</v>
      </c>
      <c r="AF3" s="287"/>
      <c r="AG3" s="287"/>
      <c r="AH3" s="287"/>
      <c r="AI3" s="287"/>
      <c r="AJ3" s="287"/>
      <c r="AK3" s="287"/>
      <c r="AM3" s="287" t="s">
        <v>129</v>
      </c>
      <c r="AN3" s="287"/>
      <c r="AO3" s="287"/>
      <c r="AP3" s="287"/>
      <c r="AQ3" s="287"/>
      <c r="AR3" s="287"/>
      <c r="AS3" s="287"/>
      <c r="AT3" s="114"/>
      <c r="AU3" s="168" t="s">
        <v>127</v>
      </c>
      <c r="AV3" s="68"/>
      <c r="AW3" s="287" t="s">
        <v>128</v>
      </c>
      <c r="AX3" s="287"/>
      <c r="AY3" s="287"/>
      <c r="AZ3" s="287"/>
      <c r="BA3" s="287"/>
      <c r="BB3" s="287"/>
      <c r="BC3" s="287"/>
    </row>
    <row r="4" spans="1:55">
      <c r="A4" s="10"/>
      <c r="B4" s="10"/>
      <c r="C4" s="10"/>
      <c r="E4" s="12"/>
      <c r="F4" s="12"/>
      <c r="G4" s="12"/>
      <c r="H4" s="12"/>
      <c r="I4" s="12"/>
      <c r="J4" s="12"/>
      <c r="K4" s="12"/>
      <c r="O4" s="12"/>
      <c r="P4" s="12"/>
      <c r="Q4" s="12"/>
      <c r="R4" s="12"/>
      <c r="S4" s="12"/>
      <c r="T4" s="12"/>
      <c r="U4" s="12"/>
      <c r="W4" s="12"/>
      <c r="X4" s="12"/>
      <c r="Y4" s="12"/>
      <c r="Z4" s="12"/>
      <c r="AA4" s="12"/>
      <c r="AB4" s="12"/>
      <c r="AC4" s="12"/>
      <c r="AE4" s="12"/>
      <c r="AF4" s="12"/>
      <c r="AG4" s="12"/>
      <c r="AH4" s="12"/>
      <c r="AI4" s="12"/>
      <c r="AJ4" s="12"/>
      <c r="AK4" s="12"/>
      <c r="AM4" s="12"/>
      <c r="AN4" s="12"/>
      <c r="AO4" s="12"/>
      <c r="AP4" s="12"/>
      <c r="AQ4" s="12"/>
      <c r="AR4" s="12"/>
      <c r="AS4" s="12"/>
      <c r="AW4" s="12"/>
      <c r="AX4" s="12"/>
      <c r="AY4" s="12"/>
      <c r="AZ4" s="12"/>
      <c r="BA4" s="12"/>
      <c r="BB4" s="12"/>
      <c r="BC4" s="12"/>
    </row>
    <row r="5" spans="1:55" ht="22.5" customHeight="1">
      <c r="A5" s="10"/>
      <c r="B5" s="293" t="s">
        <v>79</v>
      </c>
      <c r="C5" s="293"/>
      <c r="D5" s="26"/>
      <c r="E5" s="291" t="s">
        <v>14</v>
      </c>
      <c r="F5" s="291"/>
      <c r="G5" s="291"/>
      <c r="H5" s="291"/>
      <c r="I5" s="291"/>
      <c r="J5" s="291"/>
      <c r="K5" s="291"/>
      <c r="L5" s="116"/>
      <c r="M5" s="119" t="s">
        <v>57</v>
      </c>
      <c r="N5" s="42"/>
      <c r="O5" s="291" t="s">
        <v>15</v>
      </c>
      <c r="P5" s="291"/>
      <c r="Q5" s="291"/>
      <c r="R5" s="291"/>
      <c r="S5" s="291"/>
      <c r="T5" s="291"/>
      <c r="U5" s="291"/>
      <c r="V5" s="42"/>
      <c r="W5" s="291" t="s">
        <v>6</v>
      </c>
      <c r="X5" s="291"/>
      <c r="Y5" s="291"/>
      <c r="Z5" s="291"/>
      <c r="AA5" s="291"/>
      <c r="AB5" s="291"/>
      <c r="AC5" s="291"/>
      <c r="AD5" s="42"/>
      <c r="AE5" s="291" t="s">
        <v>16</v>
      </c>
      <c r="AF5" s="291"/>
      <c r="AG5" s="291"/>
      <c r="AH5" s="291"/>
      <c r="AI5" s="291"/>
      <c r="AJ5" s="291"/>
      <c r="AK5" s="291"/>
      <c r="AL5" s="43"/>
      <c r="AM5" s="288" t="s">
        <v>29</v>
      </c>
      <c r="AN5" s="289"/>
      <c r="AO5" s="289"/>
      <c r="AP5" s="289"/>
      <c r="AQ5" s="289"/>
      <c r="AR5" s="289"/>
      <c r="AS5" s="290"/>
      <c r="AT5" s="116"/>
      <c r="AU5" s="119" t="s">
        <v>64</v>
      </c>
      <c r="AV5" s="42"/>
      <c r="AW5" s="288" t="s">
        <v>17</v>
      </c>
      <c r="AX5" s="289"/>
      <c r="AY5" s="289"/>
      <c r="AZ5" s="289"/>
      <c r="BA5" s="289"/>
      <c r="BB5" s="289"/>
      <c r="BC5" s="290"/>
    </row>
    <row r="6" spans="1:55" ht="17.25" customHeight="1">
      <c r="A6" s="10"/>
      <c r="B6" s="293"/>
      <c r="C6" s="293"/>
      <c r="D6" s="27"/>
      <c r="E6" s="21"/>
      <c r="F6" s="21"/>
      <c r="G6" s="21"/>
      <c r="H6" s="21"/>
      <c r="I6" s="21"/>
      <c r="J6" s="21"/>
      <c r="K6" s="21"/>
      <c r="L6" s="27"/>
      <c r="M6" s="96" t="s">
        <v>58</v>
      </c>
      <c r="N6" s="27"/>
      <c r="O6" s="21"/>
      <c r="P6" s="25"/>
      <c r="Q6" s="25"/>
      <c r="R6" s="25"/>
      <c r="S6" s="24"/>
      <c r="T6" s="22"/>
      <c r="U6" s="22"/>
      <c r="V6" s="27"/>
      <c r="W6" s="21"/>
      <c r="X6" s="25"/>
      <c r="Y6" s="25"/>
      <c r="Z6" s="25"/>
      <c r="AA6" s="24"/>
      <c r="AB6" s="22"/>
      <c r="AC6" s="22"/>
      <c r="AD6" s="27"/>
      <c r="AE6" s="21"/>
      <c r="AF6" s="21"/>
      <c r="AG6" s="21"/>
      <c r="AH6" s="21"/>
      <c r="AI6" s="21"/>
      <c r="AJ6" s="21"/>
      <c r="AK6" s="21"/>
      <c r="AL6" s="27"/>
      <c r="AM6" s="94"/>
      <c r="AN6" s="21"/>
      <c r="AO6" s="21"/>
      <c r="AP6" s="21"/>
      <c r="AQ6" s="21"/>
      <c r="AR6" s="21"/>
      <c r="AS6" s="95"/>
      <c r="AT6" s="27"/>
      <c r="AU6" s="96" t="s">
        <v>65</v>
      </c>
      <c r="AV6" s="27"/>
      <c r="AW6" s="94"/>
      <c r="AX6" s="21"/>
      <c r="AY6" s="21"/>
      <c r="AZ6" s="21"/>
      <c r="BA6" s="21"/>
      <c r="BB6" s="21"/>
      <c r="BC6" s="95"/>
    </row>
    <row r="7" spans="1:55" ht="18.75" customHeight="1">
      <c r="A7" s="10"/>
      <c r="B7" s="23" t="s">
        <v>80</v>
      </c>
      <c r="C7" s="23"/>
      <c r="D7" s="28"/>
      <c r="E7" s="81">
        <v>2020</v>
      </c>
      <c r="F7" s="81">
        <v>2021</v>
      </c>
      <c r="G7" s="81">
        <v>2022</v>
      </c>
      <c r="H7" s="81">
        <v>2023</v>
      </c>
      <c r="I7" s="81">
        <v>2024</v>
      </c>
      <c r="J7" s="81">
        <v>2025</v>
      </c>
      <c r="K7" s="81">
        <v>2026</v>
      </c>
      <c r="L7" s="117"/>
      <c r="M7" s="96"/>
      <c r="N7" s="28"/>
      <c r="O7" s="81">
        <v>2020</v>
      </c>
      <c r="P7" s="81">
        <v>2021</v>
      </c>
      <c r="Q7" s="81">
        <v>2022</v>
      </c>
      <c r="R7" s="81">
        <v>2023</v>
      </c>
      <c r="S7" s="81">
        <v>2024</v>
      </c>
      <c r="T7" s="81">
        <v>2025</v>
      </c>
      <c r="U7" s="81">
        <v>2026</v>
      </c>
      <c r="V7" s="28"/>
      <c r="W7" s="81">
        <v>2020</v>
      </c>
      <c r="X7" s="81">
        <v>2021</v>
      </c>
      <c r="Y7" s="81">
        <v>2022</v>
      </c>
      <c r="Z7" s="81">
        <v>2023</v>
      </c>
      <c r="AA7" s="81">
        <v>2024</v>
      </c>
      <c r="AB7" s="81">
        <v>2025</v>
      </c>
      <c r="AC7" s="81">
        <v>2026</v>
      </c>
      <c r="AD7" s="28"/>
      <c r="AE7" s="81">
        <v>2020</v>
      </c>
      <c r="AF7" s="81">
        <v>2021</v>
      </c>
      <c r="AG7" s="81">
        <v>2022</v>
      </c>
      <c r="AH7" s="81">
        <v>2023</v>
      </c>
      <c r="AI7" s="81">
        <v>2024</v>
      </c>
      <c r="AJ7" s="81">
        <v>2025</v>
      </c>
      <c r="AK7" s="81">
        <v>2026</v>
      </c>
      <c r="AL7" s="28"/>
      <c r="AM7" s="81">
        <v>2020</v>
      </c>
      <c r="AN7" s="81">
        <v>2021</v>
      </c>
      <c r="AO7" s="81">
        <v>2022</v>
      </c>
      <c r="AP7" s="81">
        <v>2023</v>
      </c>
      <c r="AQ7" s="81">
        <v>2024</v>
      </c>
      <c r="AR7" s="81">
        <v>2025</v>
      </c>
      <c r="AS7" s="81">
        <v>2026</v>
      </c>
      <c r="AT7" s="117"/>
      <c r="AU7" s="96"/>
      <c r="AV7" s="28"/>
      <c r="AW7" s="81">
        <v>2020</v>
      </c>
      <c r="AX7" s="81">
        <v>2021</v>
      </c>
      <c r="AY7" s="81">
        <v>2022</v>
      </c>
      <c r="AZ7" s="81">
        <v>2023</v>
      </c>
      <c r="BA7" s="81">
        <v>2024</v>
      </c>
      <c r="BB7" s="81">
        <v>2025</v>
      </c>
      <c r="BC7" s="81">
        <v>2026</v>
      </c>
    </row>
    <row r="8" spans="1:55">
      <c r="A8" s="10"/>
      <c r="B8" s="106" t="str">
        <f>'5. Capex geographic split'!B8</f>
        <v>Extending the Network</v>
      </c>
      <c r="C8" s="82" t="str">
        <f>'5. Capex geographic split'!C8</f>
        <v>Augmentation</v>
      </c>
      <c r="D8" s="32"/>
      <c r="E8" s="85">
        <f>'5. Capex geographic split'!W8</f>
        <v>4296154.5762218162</v>
      </c>
      <c r="F8" s="86">
        <f>'5. Capex geographic split'!X8</f>
        <v>5216124.8265289683</v>
      </c>
      <c r="G8" s="87">
        <f>'5. Capex geographic split'!Y8</f>
        <v>2828588.4969618334</v>
      </c>
      <c r="H8" s="87">
        <f>'5. Capex geographic split'!Z8</f>
        <v>3738789.6423130753</v>
      </c>
      <c r="I8" s="87">
        <f>'5. Capex geographic split'!AA8</f>
        <v>3787067.8144951505</v>
      </c>
      <c r="J8" s="251"/>
      <c r="K8" s="252"/>
      <c r="L8" s="118"/>
      <c r="M8" s="129">
        <f>'6. IDC rate'!K8</f>
        <v>0</v>
      </c>
      <c r="N8" s="32"/>
      <c r="O8" s="85">
        <f t="shared" ref="O8:S9" si="0">E8*$M8</f>
        <v>0</v>
      </c>
      <c r="P8" s="86">
        <f t="shared" si="0"/>
        <v>0</v>
      </c>
      <c r="Q8" s="87">
        <f t="shared" si="0"/>
        <v>0</v>
      </c>
      <c r="R8" s="87">
        <f t="shared" si="0"/>
        <v>0</v>
      </c>
      <c r="S8" s="87">
        <f t="shared" si="0"/>
        <v>0</v>
      </c>
      <c r="T8" s="251"/>
      <c r="U8" s="252"/>
      <c r="V8" s="32"/>
      <c r="W8" s="85">
        <f t="shared" ref="W8:AA8" si="1">E8+O8</f>
        <v>4296154.5762218162</v>
      </c>
      <c r="X8" s="86">
        <f t="shared" si="1"/>
        <v>5216124.8265289683</v>
      </c>
      <c r="Y8" s="87">
        <f t="shared" si="1"/>
        <v>2828588.4969618334</v>
      </c>
      <c r="Z8" s="87">
        <f t="shared" si="1"/>
        <v>3738789.6423130753</v>
      </c>
      <c r="AA8" s="87">
        <f t="shared" si="1"/>
        <v>3787067.8144951505</v>
      </c>
      <c r="AB8" s="251"/>
      <c r="AC8" s="252"/>
      <c r="AD8" s="32"/>
      <c r="AE8" s="85">
        <f>'[1]2a. Escalation calc - forecast'!M8+'[1]2a. Escalation calc - forecast'!U8+'[1]2a. Escalation calc - forecast'!AC8</f>
        <v>40976.315645878596</v>
      </c>
      <c r="AF8" s="86">
        <f>'[1]2a. Escalation calc - forecast'!N8+'[1]2a. Escalation calc - forecast'!V8+'[1]2a. Escalation calc - forecast'!AD8</f>
        <v>99861.399173358266</v>
      </c>
      <c r="AG8" s="87">
        <f>'[1]2a. Escalation calc - forecast'!O8+'[1]2a. Escalation calc - forecast'!W8+'[1]2a. Escalation calc - forecast'!AE8</f>
        <v>83953.256892240592</v>
      </c>
      <c r="AH8" s="87">
        <f>'[1]2a. Escalation calc - forecast'!P8+'[1]2a. Escalation calc - forecast'!X8+'[1]2a. Escalation calc - forecast'!AF8</f>
        <v>193480.97410457401</v>
      </c>
      <c r="AI8" s="87">
        <f>'[1]2a. Escalation calc - forecast'!Q8+'[1]2a. Escalation calc - forecast'!Y8+'[1]2a. Escalation calc - forecast'!AG8</f>
        <v>273286.99950152513</v>
      </c>
      <c r="AJ8" s="251"/>
      <c r="AK8" s="252"/>
      <c r="AL8" s="32"/>
      <c r="AM8" s="85">
        <f>E8+AE8+O8</f>
        <v>4337130.8918676944</v>
      </c>
      <c r="AN8" s="86">
        <f t="shared" ref="AN8:AO13" si="2">F8+AF8+P8</f>
        <v>5315986.2257023267</v>
      </c>
      <c r="AO8" s="87">
        <f t="shared" si="2"/>
        <v>2912541.753854074</v>
      </c>
      <c r="AP8" s="87">
        <f>H8+AH8+R8</f>
        <v>3932270.6164176492</v>
      </c>
      <c r="AQ8" s="87">
        <f t="shared" ref="AQ8:AQ13" si="3">I8+AI8+S8</f>
        <v>4060354.8139966754</v>
      </c>
      <c r="AR8" s="251"/>
      <c r="AS8" s="252"/>
      <c r="AT8" s="118"/>
      <c r="AU8" s="132">
        <f>'6. IDC rate'!I8</f>
        <v>25.212297550126209</v>
      </c>
      <c r="AV8" s="32"/>
      <c r="AW8" s="85"/>
      <c r="AX8" s="86">
        <f t="shared" ref="AX8:BA8" si="4">($AU8/AX$38)*AM8+((AX$38-$AU8)/AX$38)*AN8</f>
        <v>5248372.0012224177</v>
      </c>
      <c r="AY8" s="87">
        <f t="shared" si="4"/>
        <v>3078559.1707566609</v>
      </c>
      <c r="AZ8" s="87">
        <f t="shared" si="4"/>
        <v>3861833.0616138009</v>
      </c>
      <c r="BA8" s="87">
        <f t="shared" si="4"/>
        <v>4051531.598420633</v>
      </c>
      <c r="BB8" s="251"/>
      <c r="BC8" s="252"/>
    </row>
    <row r="9" spans="1:55">
      <c r="A9" s="10"/>
      <c r="B9" s="107" t="str">
        <f>'5. Capex geographic split'!B9</f>
        <v>Extending the Network</v>
      </c>
      <c r="C9" s="83" t="str">
        <f>'5. Capex geographic split'!C9</f>
        <v>New Property Developments</v>
      </c>
      <c r="D9" s="32"/>
      <c r="E9" s="89">
        <f>'5. Capex geographic split'!W9</f>
        <v>7754999.5122814206</v>
      </c>
      <c r="F9" s="90">
        <f>'5. Capex geographic split'!X9</f>
        <v>16182554.012219565</v>
      </c>
      <c r="G9" s="91">
        <f>'5. Capex geographic split'!Y9</f>
        <v>6509190.6997363176</v>
      </c>
      <c r="H9" s="91">
        <f>'5. Capex geographic split'!Z9</f>
        <v>7193094.8752611084</v>
      </c>
      <c r="I9" s="91">
        <f>'5. Capex geographic split'!AA9</f>
        <v>7668940.0740917185</v>
      </c>
      <c r="J9" s="253"/>
      <c r="K9" s="254"/>
      <c r="L9" s="118"/>
      <c r="M9" s="130">
        <f>'6. IDC rate'!K9</f>
        <v>1.2285379957273969E-2</v>
      </c>
      <c r="N9" s="32"/>
      <c r="O9" s="89">
        <f t="shared" si="0"/>
        <v>95273.115576851575</v>
      </c>
      <c r="P9" s="90">
        <f t="shared" si="0"/>
        <v>198808.8247192257</v>
      </c>
      <c r="Q9" s="91">
        <f t="shared" si="0"/>
        <v>79967.880960614682</v>
      </c>
      <c r="R9" s="91">
        <f t="shared" si="0"/>
        <v>88369.903611302929</v>
      </c>
      <c r="S9" s="91">
        <f t="shared" si="0"/>
        <v>94215.842679781548</v>
      </c>
      <c r="T9" s="253"/>
      <c r="U9" s="254"/>
      <c r="V9" s="32"/>
      <c r="W9" s="89">
        <f t="shared" ref="W9:W13" si="5">E9+O9</f>
        <v>7850272.6278582718</v>
      </c>
      <c r="X9" s="90">
        <f t="shared" ref="X9:Y13" si="6">F9+P9</f>
        <v>16381362.836938791</v>
      </c>
      <c r="Y9" s="91">
        <f t="shared" si="6"/>
        <v>6589158.580696932</v>
      </c>
      <c r="Z9" s="91">
        <f t="shared" ref="Z9:Z13" si="7">H9+R9</f>
        <v>7281464.7788724117</v>
      </c>
      <c r="AA9" s="91">
        <f t="shared" ref="AA9:AA13" si="8">I9+S9</f>
        <v>7763155.9167715004</v>
      </c>
      <c r="AB9" s="253"/>
      <c r="AC9" s="254"/>
      <c r="AD9" s="32"/>
      <c r="AE9" s="89">
        <f>'[1]2a. Escalation calc - forecast'!M9+'[1]2a. Escalation calc - forecast'!U9+'[1]2a. Escalation calc - forecast'!AC9</f>
        <v>68837.763565013811</v>
      </c>
      <c r="AF9" s="90">
        <f>'[1]2a. Escalation calc - forecast'!N9+'[1]2a. Escalation calc - forecast'!V9+'[1]2a. Escalation calc - forecast'!AD9</f>
        <v>342052.88430365984</v>
      </c>
      <c r="AG9" s="91">
        <f>'[1]2a. Escalation calc - forecast'!O9+'[1]2a. Escalation calc - forecast'!W9+'[1]2a. Escalation calc - forecast'!AE9</f>
        <v>181325.10570121225</v>
      </c>
      <c r="AH9" s="91">
        <f>'[1]2a. Escalation calc - forecast'!P9+'[1]2a. Escalation calc - forecast'!X9+'[1]2a. Escalation calc - forecast'!AF9</f>
        <v>344411.84917597519</v>
      </c>
      <c r="AI9" s="91">
        <f>'[1]2a. Escalation calc - forecast'!Q9+'[1]2a. Escalation calc - forecast'!Y9+'[1]2a. Escalation calc - forecast'!AG9</f>
        <v>513642.06071226427</v>
      </c>
      <c r="AJ9" s="253"/>
      <c r="AK9" s="254"/>
      <c r="AL9" s="32"/>
      <c r="AM9" s="89">
        <f t="shared" ref="AM9:AM13" si="9">E9+AE9+O9</f>
        <v>7919110.3914232859</v>
      </c>
      <c r="AN9" s="90">
        <f t="shared" si="2"/>
        <v>16723415.72124245</v>
      </c>
      <c r="AO9" s="91">
        <f t="shared" si="2"/>
        <v>6770483.6863981439</v>
      </c>
      <c r="AP9" s="91">
        <f t="shared" ref="AP9:AP13" si="10">H9+AH9+R9</f>
        <v>7625876.6280483874</v>
      </c>
      <c r="AQ9" s="91">
        <f t="shared" si="3"/>
        <v>8276797.9774837643</v>
      </c>
      <c r="AR9" s="253"/>
      <c r="AS9" s="254"/>
      <c r="AT9" s="118"/>
      <c r="AU9" s="133">
        <f>'6. IDC rate'!I9</f>
        <v>150.2028319708381</v>
      </c>
      <c r="AV9" s="32"/>
      <c r="AW9" s="89"/>
      <c r="AX9" s="90">
        <f t="shared" ref="AX9:BA23" si="11">($AU9/AX$38)*AM9+((AX$38-$AU9)/AX$38)*AN9</f>
        <v>13100315.46350332</v>
      </c>
      <c r="AY9" s="91">
        <f t="shared" si="11"/>
        <v>10866260.61255401</v>
      </c>
      <c r="AZ9" s="91">
        <f t="shared" si="11"/>
        <v>7273869.9368600789</v>
      </c>
      <c r="BA9" s="91">
        <f t="shared" si="11"/>
        <v>8009666.2013212703</v>
      </c>
      <c r="BB9" s="253"/>
      <c r="BC9" s="254"/>
    </row>
    <row r="10" spans="1:55">
      <c r="A10" s="10"/>
      <c r="B10" s="107" t="str">
        <f>'5. Capex geographic split'!B10</f>
        <v>Extending the Network</v>
      </c>
      <c r="C10" s="83" t="str">
        <f>'5. Capex geographic split'!C10</f>
        <v>UFB Communal</v>
      </c>
      <c r="D10" s="32"/>
      <c r="E10" s="89">
        <f>'5. Capex geographic split'!W10</f>
        <v>179613833.99638441</v>
      </c>
      <c r="F10" s="90">
        <f>'5. Capex geographic split'!X10</f>
        <v>108998923.74182783</v>
      </c>
      <c r="G10" s="91">
        <f>'5. Capex geographic split'!Y10</f>
        <v>39729795.578746438</v>
      </c>
      <c r="H10" s="91">
        <f>'5. Capex geographic split'!Z10</f>
        <v>0</v>
      </c>
      <c r="I10" s="91">
        <f>'5. Capex geographic split'!AA10</f>
        <v>0</v>
      </c>
      <c r="J10" s="253"/>
      <c r="K10" s="254"/>
      <c r="L10" s="118"/>
      <c r="M10" s="130">
        <f>'6. IDC rate'!K10</f>
        <v>0</v>
      </c>
      <c r="N10" s="32"/>
      <c r="O10" s="89">
        <f t="shared" ref="O10:O23" si="12">E10*$M10</f>
        <v>0</v>
      </c>
      <c r="P10" s="90">
        <f t="shared" ref="P10:S13" si="13">F10*$M10</f>
        <v>0</v>
      </c>
      <c r="Q10" s="91">
        <f t="shared" si="13"/>
        <v>0</v>
      </c>
      <c r="R10" s="91">
        <f t="shared" si="13"/>
        <v>0</v>
      </c>
      <c r="S10" s="91">
        <f t="shared" si="13"/>
        <v>0</v>
      </c>
      <c r="T10" s="253"/>
      <c r="U10" s="254"/>
      <c r="V10" s="32"/>
      <c r="W10" s="89">
        <f t="shared" si="5"/>
        <v>179613833.99638441</v>
      </c>
      <c r="X10" s="90">
        <f t="shared" si="6"/>
        <v>108998923.74182783</v>
      </c>
      <c r="Y10" s="91">
        <f t="shared" si="6"/>
        <v>39729795.578746438</v>
      </c>
      <c r="Z10" s="91">
        <f t="shared" si="7"/>
        <v>0</v>
      </c>
      <c r="AA10" s="91">
        <f t="shared" si="8"/>
        <v>0</v>
      </c>
      <c r="AB10" s="253"/>
      <c r="AC10" s="254"/>
      <c r="AD10" s="32"/>
      <c r="AE10" s="89">
        <f>'[1]2a. Escalation calc - forecast'!M10+'[1]2a. Escalation calc - forecast'!U10+'[1]2a. Escalation calc - forecast'!AC10</f>
        <v>1825513.654178614</v>
      </c>
      <c r="AF10" s="90">
        <f>'[1]2a. Escalation calc - forecast'!N10+'[1]2a. Escalation calc - forecast'!V10+'[1]2a. Escalation calc - forecast'!AD10</f>
        <v>2230366.4186472325</v>
      </c>
      <c r="AG10" s="91">
        <f>'[1]2a. Escalation calc - forecast'!O10+'[1]2a. Escalation calc - forecast'!W10+'[1]2a. Escalation calc - forecast'!AE10</f>
        <v>1181617.0773099076</v>
      </c>
      <c r="AH10" s="91">
        <f>'[1]2a. Escalation calc - forecast'!P10+'[1]2a. Escalation calc - forecast'!X10+'[1]2a. Escalation calc - forecast'!AF10</f>
        <v>0</v>
      </c>
      <c r="AI10" s="91">
        <f>'[1]2a. Escalation calc - forecast'!Q10+'[1]2a. Escalation calc - forecast'!Y10+'[1]2a. Escalation calc - forecast'!AG10</f>
        <v>0</v>
      </c>
      <c r="AJ10" s="253"/>
      <c r="AK10" s="254"/>
      <c r="AL10" s="32"/>
      <c r="AM10" s="89">
        <f t="shared" si="9"/>
        <v>181439347.65056303</v>
      </c>
      <c r="AN10" s="90">
        <f t="shared" si="2"/>
        <v>111229290.16047506</v>
      </c>
      <c r="AO10" s="91">
        <f t="shared" si="2"/>
        <v>40911412.656056345</v>
      </c>
      <c r="AP10" s="91">
        <f t="shared" si="10"/>
        <v>0</v>
      </c>
      <c r="AQ10" s="91">
        <f t="shared" si="3"/>
        <v>0</v>
      </c>
      <c r="AR10" s="253"/>
      <c r="AS10" s="254"/>
      <c r="AT10" s="118"/>
      <c r="AU10" s="133">
        <f>'6. IDC rate'!I10</f>
        <v>140.52925020872087</v>
      </c>
      <c r="AV10" s="32"/>
      <c r="AW10" s="89"/>
      <c r="AX10" s="90">
        <f t="shared" si="11"/>
        <v>138260979.84867573</v>
      </c>
      <c r="AY10" s="91">
        <f t="shared" si="11"/>
        <v>67984614.305274546</v>
      </c>
      <c r="AZ10" s="91">
        <f t="shared" si="11"/>
        <v>15751370.261740196</v>
      </c>
      <c r="BA10" s="91">
        <f t="shared" si="11"/>
        <v>0</v>
      </c>
      <c r="BB10" s="253"/>
      <c r="BC10" s="254"/>
    </row>
    <row r="11" spans="1:55">
      <c r="A11" s="10"/>
      <c r="B11" s="107" t="str">
        <f>'5. Capex geographic split'!B11</f>
        <v>Installations</v>
      </c>
      <c r="C11" s="83" t="str">
        <f>'5. Capex geographic split'!C11</f>
        <v>Complex Installations</v>
      </c>
      <c r="D11" s="32"/>
      <c r="E11" s="89">
        <f>'5. Capex geographic split'!W11</f>
        <v>2323818.6142508187</v>
      </c>
      <c r="F11" s="90">
        <f>'5. Capex geographic split'!X11</f>
        <v>4569997.2546676081</v>
      </c>
      <c r="G11" s="91">
        <f>'5. Capex geographic split'!Y11</f>
        <v>11490861.279754259</v>
      </c>
      <c r="H11" s="91">
        <f>'5. Capex geographic split'!Z11</f>
        <v>9731819.2366388701</v>
      </c>
      <c r="I11" s="91">
        <f>'5. Capex geographic split'!AA11</f>
        <v>8579749.0191620495</v>
      </c>
      <c r="J11" s="253"/>
      <c r="K11" s="254"/>
      <c r="L11" s="118"/>
      <c r="M11" s="130">
        <f>'6. IDC rate'!K11</f>
        <v>3.6753736970789163E-3</v>
      </c>
      <c r="N11" s="32"/>
      <c r="O11" s="89">
        <f t="shared" si="12"/>
        <v>8540.9018115998351</v>
      </c>
      <c r="P11" s="90">
        <f t="shared" si="13"/>
        <v>16796.447705528186</v>
      </c>
      <c r="Q11" s="91">
        <f t="shared" si="13"/>
        <v>42233.209304391377</v>
      </c>
      <c r="R11" s="91">
        <f t="shared" si="13"/>
        <v>35768.07244706912</v>
      </c>
      <c r="S11" s="91">
        <f t="shared" si="13"/>
        <v>31533.783872566826</v>
      </c>
      <c r="T11" s="253"/>
      <c r="U11" s="254"/>
      <c r="V11" s="32"/>
      <c r="W11" s="89">
        <f t="shared" si="5"/>
        <v>2332359.5160624185</v>
      </c>
      <c r="X11" s="90">
        <f t="shared" si="6"/>
        <v>4586793.7023731358</v>
      </c>
      <c r="Y11" s="91">
        <f t="shared" si="6"/>
        <v>11533094.489058649</v>
      </c>
      <c r="Z11" s="91">
        <f t="shared" si="7"/>
        <v>9767587.3090859391</v>
      </c>
      <c r="AA11" s="91">
        <f t="shared" si="8"/>
        <v>8611282.8030346166</v>
      </c>
      <c r="AB11" s="253"/>
      <c r="AC11" s="254"/>
      <c r="AD11" s="32"/>
      <c r="AE11" s="89">
        <f>'[1]2a. Escalation calc - forecast'!M11+'[1]2a. Escalation calc - forecast'!U11+'[1]2a. Escalation calc - forecast'!AC11</f>
        <v>18245.66909018267</v>
      </c>
      <c r="AF11" s="90">
        <f>'[1]2a. Escalation calc - forecast'!N11+'[1]2a. Escalation calc - forecast'!V11+'[1]2a. Escalation calc - forecast'!AD11</f>
        <v>83493.684128049659</v>
      </c>
      <c r="AG11" s="91">
        <f>'[1]2a. Escalation calc - forecast'!O11+'[1]2a. Escalation calc - forecast'!W11+'[1]2a. Escalation calc - forecast'!AE11</f>
        <v>291078.77860464191</v>
      </c>
      <c r="AH11" s="91">
        <f>'[1]2a. Escalation calc - forecast'!P11+'[1]2a. Escalation calc - forecast'!X11+'[1]2a. Escalation calc - forecast'!AF11</f>
        <v>453231.52694371308</v>
      </c>
      <c r="AI11" s="91">
        <f>'[1]2a. Escalation calc - forecast'!Q11+'[1]2a. Escalation calc - forecast'!Y11+'[1]2a. Escalation calc - forecast'!AG11</f>
        <v>584222.89268502279</v>
      </c>
      <c r="AJ11" s="253"/>
      <c r="AK11" s="254"/>
      <c r="AL11" s="32"/>
      <c r="AM11" s="89">
        <f t="shared" si="9"/>
        <v>2350605.185152601</v>
      </c>
      <c r="AN11" s="90">
        <f t="shared" si="2"/>
        <v>4670287.3865011856</v>
      </c>
      <c r="AO11" s="91">
        <f t="shared" si="2"/>
        <v>11824173.267663291</v>
      </c>
      <c r="AP11" s="91">
        <f t="shared" si="10"/>
        <v>10220818.836029653</v>
      </c>
      <c r="AQ11" s="91">
        <f t="shared" si="3"/>
        <v>9195505.6957196388</v>
      </c>
      <c r="AR11" s="253"/>
      <c r="AS11" s="254"/>
      <c r="AT11" s="118"/>
      <c r="AU11" s="133">
        <f>'6. IDC rate'!I11</f>
        <v>65.960656363618469</v>
      </c>
      <c r="AV11" s="32"/>
      <c r="AW11" s="89"/>
      <c r="AX11" s="90">
        <f t="shared" si="11"/>
        <v>4251088.042512265</v>
      </c>
      <c r="AY11" s="91">
        <f t="shared" si="11"/>
        <v>10531365.025822537</v>
      </c>
      <c r="AZ11" s="91">
        <f t="shared" si="11"/>
        <v>10510567.632451765</v>
      </c>
      <c r="BA11" s="91">
        <f t="shared" si="11"/>
        <v>9380288.0118756276</v>
      </c>
      <c r="BB11" s="253"/>
      <c r="BC11" s="254"/>
    </row>
    <row r="12" spans="1:55">
      <c r="A12" s="10"/>
      <c r="B12" s="107" t="str">
        <f>'5. Capex geographic split'!B12</f>
        <v>Installations</v>
      </c>
      <c r="C12" s="83" t="str">
        <f>'5. Capex geographic split'!C12</f>
        <v>Standard Installations</v>
      </c>
      <c r="D12" s="32"/>
      <c r="E12" s="89">
        <f>'5. Capex geographic split'!W12</f>
        <v>270288208.42893177</v>
      </c>
      <c r="F12" s="90">
        <f>'5. Capex geographic split'!X12</f>
        <v>246300490.87315106</v>
      </c>
      <c r="G12" s="91">
        <f>'5. Capex geographic split'!Y12</f>
        <v>173250459.09305626</v>
      </c>
      <c r="H12" s="91">
        <f>'5. Capex geographic split'!Z12</f>
        <v>131258252.26258115</v>
      </c>
      <c r="I12" s="91">
        <f>'5. Capex geographic split'!AA12</f>
        <v>101182828.88203235</v>
      </c>
      <c r="J12" s="253"/>
      <c r="K12" s="254"/>
      <c r="L12" s="118"/>
      <c r="M12" s="130">
        <f>'6. IDC rate'!K12</f>
        <v>5.8735539091977931E-4</v>
      </c>
      <c r="N12" s="32"/>
      <c r="O12" s="89">
        <f t="shared" si="12"/>
        <v>158755.236322782</v>
      </c>
      <c r="P12" s="90">
        <f t="shared" si="13"/>
        <v>144665.92110053319</v>
      </c>
      <c r="Q12" s="91">
        <f t="shared" si="13"/>
        <v>101759.59112763329</v>
      </c>
      <c r="R12" s="91">
        <f t="shared" si="13"/>
        <v>77095.242069135362</v>
      </c>
      <c r="S12" s="91">
        <f t="shared" si="13"/>
        <v>59430.280012375246</v>
      </c>
      <c r="T12" s="253"/>
      <c r="U12" s="254"/>
      <c r="V12" s="32"/>
      <c r="W12" s="89">
        <f t="shared" si="5"/>
        <v>270446963.66525453</v>
      </c>
      <c r="X12" s="90">
        <f t="shared" si="6"/>
        <v>246445156.79425159</v>
      </c>
      <c r="Y12" s="91">
        <f t="shared" si="6"/>
        <v>173352218.6841839</v>
      </c>
      <c r="Z12" s="91">
        <f t="shared" si="7"/>
        <v>131335347.50465029</v>
      </c>
      <c r="AA12" s="91">
        <f t="shared" si="8"/>
        <v>101242259.16204472</v>
      </c>
      <c r="AB12" s="253"/>
      <c r="AC12" s="254"/>
      <c r="AD12" s="32"/>
      <c r="AE12" s="89">
        <f>'[1]2a. Escalation calc - forecast'!M12+'[1]2a. Escalation calc - forecast'!U12+'[1]2a. Escalation calc - forecast'!AC12</f>
        <v>1407169.1655627456</v>
      </c>
      <c r="AF12" s="90">
        <f>'[1]2a. Escalation calc - forecast'!N12+'[1]2a. Escalation calc - forecast'!V12+'[1]2a. Escalation calc - forecast'!AD12</f>
        <v>3973699.2973834816</v>
      </c>
      <c r="AG12" s="91">
        <f>'[1]2a. Escalation calc - forecast'!O12+'[1]2a. Escalation calc - forecast'!W12+'[1]2a. Escalation calc - forecast'!AE12</f>
        <v>4217742.1927040787</v>
      </c>
      <c r="AH12" s="91">
        <f>'[1]2a. Escalation calc - forecast'!P12+'[1]2a. Escalation calc - forecast'!X12+'[1]2a. Escalation calc - forecast'!AF12</f>
        <v>6066449.147219588</v>
      </c>
      <c r="AI12" s="91">
        <f>'[1]2a. Escalation calc - forecast'!Q12+'[1]2a. Escalation calc - forecast'!Y12+'[1]2a. Escalation calc - forecast'!AG12</f>
        <v>7000680.7537459033</v>
      </c>
      <c r="AJ12" s="253"/>
      <c r="AK12" s="254"/>
      <c r="AL12" s="32"/>
      <c r="AM12" s="89">
        <f t="shared" si="9"/>
        <v>271854132.83081728</v>
      </c>
      <c r="AN12" s="90">
        <f t="shared" si="2"/>
        <v>250418856.09163508</v>
      </c>
      <c r="AO12" s="91">
        <f t="shared" si="2"/>
        <v>177569960.87688798</v>
      </c>
      <c r="AP12" s="91">
        <f t="shared" si="10"/>
        <v>137401796.65186986</v>
      </c>
      <c r="AQ12" s="91">
        <f t="shared" si="3"/>
        <v>108242939.91579062</v>
      </c>
      <c r="AR12" s="253"/>
      <c r="AS12" s="254"/>
      <c r="AT12" s="118"/>
      <c r="AU12" s="133">
        <f>'6. IDC rate'!I12</f>
        <v>35.746813009238188</v>
      </c>
      <c r="AV12" s="32"/>
      <c r="AW12" s="89"/>
      <c r="AX12" s="90">
        <f t="shared" si="11"/>
        <v>252518151.51464006</v>
      </c>
      <c r="AY12" s="91">
        <f t="shared" si="11"/>
        <v>184704524.80886373</v>
      </c>
      <c r="AZ12" s="91">
        <f t="shared" si="11"/>
        <v>141335725.02303725</v>
      </c>
      <c r="BA12" s="91">
        <f t="shared" si="11"/>
        <v>111090853.02865344</v>
      </c>
      <c r="BB12" s="253"/>
      <c r="BC12" s="254"/>
    </row>
    <row r="13" spans="1:55">
      <c r="A13" s="10"/>
      <c r="B13" s="107" t="str">
        <f>'5. Capex geographic split'!B13</f>
        <v>IT and Support</v>
      </c>
      <c r="C13" s="83" t="str">
        <f>'5. Capex geographic split'!C13</f>
        <v>Business IT</v>
      </c>
      <c r="D13" s="32"/>
      <c r="E13" s="89">
        <f>'5. Capex geographic split'!W13</f>
        <v>12367877.395188265</v>
      </c>
      <c r="F13" s="90">
        <f>'5. Capex geographic split'!X13</f>
        <v>14078442.810343074</v>
      </c>
      <c r="G13" s="91">
        <f>'5. Capex geographic split'!Y13</f>
        <v>9261880.8838997073</v>
      </c>
      <c r="H13" s="91">
        <f>'5. Capex geographic split'!Z13</f>
        <v>12342849.437958889</v>
      </c>
      <c r="I13" s="91">
        <f>'5. Capex geographic split'!AA13</f>
        <v>10722053.668808915</v>
      </c>
      <c r="J13" s="253"/>
      <c r="K13" s="254"/>
      <c r="L13" s="118"/>
      <c r="M13" s="130">
        <f>'6. IDC rate'!K13</f>
        <v>0</v>
      </c>
      <c r="N13" s="32"/>
      <c r="O13" s="89">
        <f t="shared" si="12"/>
        <v>0</v>
      </c>
      <c r="P13" s="90">
        <f t="shared" si="13"/>
        <v>0</v>
      </c>
      <c r="Q13" s="91">
        <f t="shared" si="13"/>
        <v>0</v>
      </c>
      <c r="R13" s="91">
        <f t="shared" si="13"/>
        <v>0</v>
      </c>
      <c r="S13" s="91">
        <f t="shared" si="13"/>
        <v>0</v>
      </c>
      <c r="T13" s="253"/>
      <c r="U13" s="254"/>
      <c r="V13" s="32"/>
      <c r="W13" s="89">
        <f t="shared" si="5"/>
        <v>12367877.395188265</v>
      </c>
      <c r="X13" s="90">
        <f t="shared" si="6"/>
        <v>14078442.810343074</v>
      </c>
      <c r="Y13" s="91">
        <f t="shared" si="6"/>
        <v>9261880.8838997073</v>
      </c>
      <c r="Z13" s="91">
        <f t="shared" si="7"/>
        <v>12342849.437958889</v>
      </c>
      <c r="AA13" s="91">
        <f t="shared" si="8"/>
        <v>10722053.668808915</v>
      </c>
      <c r="AB13" s="253"/>
      <c r="AC13" s="254"/>
      <c r="AD13" s="32"/>
      <c r="AE13" s="89">
        <f>'[1]2a. Escalation calc - forecast'!M13+'[1]2a. Escalation calc - forecast'!U13+'[1]2a. Escalation calc - forecast'!AC13</f>
        <v>-4927.4475949006301</v>
      </c>
      <c r="AF13" s="90">
        <f>'[1]2a. Escalation calc - forecast'!N13+'[1]2a. Escalation calc - forecast'!V13+'[1]2a. Escalation calc - forecast'!AD13</f>
        <v>79361.745838569652</v>
      </c>
      <c r="AG13" s="91">
        <f>'[1]2a. Escalation calc - forecast'!O13+'[1]2a. Escalation calc - forecast'!W13+'[1]2a. Escalation calc - forecast'!AE13</f>
        <v>123527.51975888561</v>
      </c>
      <c r="AH13" s="91">
        <f>'[1]2a. Escalation calc - forecast'!P13+'[1]2a. Escalation calc - forecast'!X13+'[1]2a. Escalation calc - forecast'!AF13</f>
        <v>421749.93926658598</v>
      </c>
      <c r="AI13" s="91">
        <f>'[1]2a. Escalation calc - forecast'!Q13+'[1]2a. Escalation calc - forecast'!Y13+'[1]2a. Escalation calc - forecast'!AG13</f>
        <v>662203.35159503843</v>
      </c>
      <c r="AJ13" s="253"/>
      <c r="AK13" s="254"/>
      <c r="AL13" s="32"/>
      <c r="AM13" s="89">
        <f t="shared" si="9"/>
        <v>12362949.947593363</v>
      </c>
      <c r="AN13" s="90">
        <f t="shared" si="2"/>
        <v>14157804.556181643</v>
      </c>
      <c r="AO13" s="91">
        <f t="shared" si="2"/>
        <v>9385408.4036585931</v>
      </c>
      <c r="AP13" s="91">
        <f t="shared" si="10"/>
        <v>12764599.377225475</v>
      </c>
      <c r="AQ13" s="91">
        <f t="shared" si="3"/>
        <v>11384257.020403953</v>
      </c>
      <c r="AR13" s="253"/>
      <c r="AS13" s="254"/>
      <c r="AT13" s="118"/>
      <c r="AU13" s="133">
        <f>'6. IDC rate'!I13</f>
        <v>236.14019453717654</v>
      </c>
      <c r="AV13" s="32"/>
      <c r="AW13" s="89"/>
      <c r="AX13" s="90">
        <f t="shared" si="11"/>
        <v>12996606.428954288</v>
      </c>
      <c r="AY13" s="91">
        <f t="shared" si="11"/>
        <v>12472955.132056583</v>
      </c>
      <c r="AZ13" s="91">
        <f t="shared" si="11"/>
        <v>10578399.887153272</v>
      </c>
      <c r="BA13" s="91">
        <f t="shared" si="11"/>
        <v>12274842.574140944</v>
      </c>
      <c r="BB13" s="253"/>
      <c r="BC13" s="254"/>
    </row>
    <row r="14" spans="1:55">
      <c r="A14" s="10"/>
      <c r="B14" s="107" t="str">
        <f>'5. Capex geographic split'!B14</f>
        <v>IT and Support</v>
      </c>
      <c r="C14" s="83" t="str">
        <f>'5. Capex geographic split'!C14</f>
        <v>Corporate</v>
      </c>
      <c r="D14" s="32"/>
      <c r="E14" s="89">
        <f>'5. Capex geographic split'!W14</f>
        <v>373936.20898400771</v>
      </c>
      <c r="F14" s="90">
        <f>'5. Capex geographic split'!X14</f>
        <v>598326.73721538193</v>
      </c>
      <c r="G14" s="91">
        <f>'5. Capex geographic split'!Y14</f>
        <v>13440048.979261963</v>
      </c>
      <c r="H14" s="91">
        <f>'5. Capex geographic split'!Z14</f>
        <v>14314412.632666655</v>
      </c>
      <c r="I14" s="91">
        <f>'5. Capex geographic split'!AA14</f>
        <v>14508303.492860327</v>
      </c>
      <c r="J14" s="253"/>
      <c r="K14" s="254"/>
      <c r="L14" s="118"/>
      <c r="M14" s="130">
        <f>'6. IDC rate'!K14</f>
        <v>0</v>
      </c>
      <c r="N14" s="32"/>
      <c r="O14" s="89">
        <f t="shared" ref="O14:O15" si="14">E14*$M14</f>
        <v>0</v>
      </c>
      <c r="P14" s="90">
        <f t="shared" ref="P14:Q15" si="15">F14*$M14</f>
        <v>0</v>
      </c>
      <c r="Q14" s="91">
        <f t="shared" si="15"/>
        <v>0</v>
      </c>
      <c r="R14" s="91">
        <f t="shared" ref="R14:R15" si="16">H14*$M14</f>
        <v>0</v>
      </c>
      <c r="S14" s="91">
        <f t="shared" ref="S14:S15" si="17">I14*$M14</f>
        <v>0</v>
      </c>
      <c r="T14" s="253"/>
      <c r="U14" s="254"/>
      <c r="V14" s="32"/>
      <c r="W14" s="89">
        <f t="shared" ref="W14:W15" si="18">E14+O14</f>
        <v>373936.20898400771</v>
      </c>
      <c r="X14" s="90">
        <f t="shared" ref="X14:Y15" si="19">F14+P14</f>
        <v>598326.73721538193</v>
      </c>
      <c r="Y14" s="91">
        <f t="shared" si="19"/>
        <v>13440048.979261963</v>
      </c>
      <c r="Z14" s="91">
        <f t="shared" ref="Z14:Z15" si="20">H14+R14</f>
        <v>14314412.632666655</v>
      </c>
      <c r="AA14" s="91">
        <f t="shared" ref="AA14:AA15" si="21">I14+S14</f>
        <v>14508303.492860327</v>
      </c>
      <c r="AB14" s="253"/>
      <c r="AC14" s="254"/>
      <c r="AD14" s="32"/>
      <c r="AE14" s="89">
        <f>'[1]2a. Escalation calc - forecast'!M14+'[1]2a. Escalation calc - forecast'!U14+'[1]2a. Escalation calc - forecast'!AC14</f>
        <v>3239.1778106601578</v>
      </c>
      <c r="AF14" s="90">
        <f>'[1]2a. Escalation calc - forecast'!N14+'[1]2a. Escalation calc - forecast'!V14+'[1]2a. Escalation calc - forecast'!AD14</f>
        <v>10296.024629656449</v>
      </c>
      <c r="AG14" s="91">
        <f>'[1]2a. Escalation calc - forecast'!O14+'[1]2a. Escalation calc - forecast'!W14+'[1]2a. Escalation calc - forecast'!AE14</f>
        <v>398254.81918319647</v>
      </c>
      <c r="AH14" s="91">
        <f>'[1]2a. Escalation calc - forecast'!P14+'[1]2a. Escalation calc - forecast'!X14+'[1]2a. Escalation calc - forecast'!AF14</f>
        <v>750869.72563211119</v>
      </c>
      <c r="AI14" s="91">
        <f>'[1]2a. Escalation calc - forecast'!Q14+'[1]2a. Escalation calc - forecast'!Y14+'[1]2a. Escalation calc - forecast'!AG14</f>
        <v>1065293.3546926067</v>
      </c>
      <c r="AJ14" s="253"/>
      <c r="AK14" s="254"/>
      <c r="AL14" s="32"/>
      <c r="AM14" s="89">
        <f t="shared" ref="AM14:AM15" si="22">E14+AE14+O14</f>
        <v>377175.38679466787</v>
      </c>
      <c r="AN14" s="90">
        <f t="shared" ref="AN14:AO15" si="23">F14+AF14+P14</f>
        <v>608622.76184503839</v>
      </c>
      <c r="AO14" s="91">
        <f t="shared" si="23"/>
        <v>13838303.79844516</v>
      </c>
      <c r="AP14" s="91">
        <f t="shared" ref="AP14:AP15" si="24">H14+AH14+R14</f>
        <v>15065282.358298765</v>
      </c>
      <c r="AQ14" s="91">
        <f t="shared" ref="AQ14:AQ15" si="25">I14+AI14+S14</f>
        <v>15573596.847552933</v>
      </c>
      <c r="AR14" s="253"/>
      <c r="AS14" s="254"/>
      <c r="AT14" s="118"/>
      <c r="AU14" s="133">
        <f>'6. IDC rate'!I14</f>
        <v>365</v>
      </c>
      <c r="AV14" s="32"/>
      <c r="AW14" s="89"/>
      <c r="AX14" s="90">
        <f t="shared" si="11"/>
        <v>377175.38679466787</v>
      </c>
      <c r="AY14" s="91">
        <f t="shared" si="11"/>
        <v>608622.76184503839</v>
      </c>
      <c r="AZ14" s="91">
        <f t="shared" si="11"/>
        <v>13838303.79844516</v>
      </c>
      <c r="BA14" s="91">
        <f t="shared" si="11"/>
        <v>15066671.1957011</v>
      </c>
      <c r="BB14" s="253"/>
      <c r="BC14" s="254"/>
    </row>
    <row r="15" spans="1:55">
      <c r="A15" s="10"/>
      <c r="B15" s="107" t="str">
        <f>'5. Capex geographic split'!B15</f>
        <v>IT and Support</v>
      </c>
      <c r="C15" s="83" t="str">
        <f>'5. Capex geographic split'!C15</f>
        <v>Network &amp; Customer IT</v>
      </c>
      <c r="D15" s="32"/>
      <c r="E15" s="89">
        <f>'5. Capex geographic split'!W15</f>
        <v>26494538.200765908</v>
      </c>
      <c r="F15" s="90">
        <f>'5. Capex geographic split'!X15</f>
        <v>16943258.89352271</v>
      </c>
      <c r="G15" s="91">
        <f>'5. Capex geographic split'!Y15</f>
        <v>25812983.099870674</v>
      </c>
      <c r="H15" s="91">
        <f>'5. Capex geographic split'!Z15</f>
        <v>24691774.825445678</v>
      </c>
      <c r="I15" s="91">
        <f>'5. Capex geographic split'!AA15</f>
        <v>25721020.267827045</v>
      </c>
      <c r="J15" s="253"/>
      <c r="K15" s="254"/>
      <c r="L15" s="118"/>
      <c r="M15" s="130">
        <f>'6. IDC rate'!K15</f>
        <v>0</v>
      </c>
      <c r="N15" s="32"/>
      <c r="O15" s="89">
        <f t="shared" si="14"/>
        <v>0</v>
      </c>
      <c r="P15" s="90">
        <f t="shared" si="15"/>
        <v>0</v>
      </c>
      <c r="Q15" s="91">
        <f t="shared" si="15"/>
        <v>0</v>
      </c>
      <c r="R15" s="91">
        <f t="shared" si="16"/>
        <v>0</v>
      </c>
      <c r="S15" s="91">
        <f t="shared" si="17"/>
        <v>0</v>
      </c>
      <c r="T15" s="253"/>
      <c r="U15" s="254"/>
      <c r="V15" s="32"/>
      <c r="W15" s="89">
        <f t="shared" si="18"/>
        <v>26494538.200765908</v>
      </c>
      <c r="X15" s="90">
        <f t="shared" si="19"/>
        <v>16943258.89352271</v>
      </c>
      <c r="Y15" s="91">
        <f t="shared" si="19"/>
        <v>25812983.099870674</v>
      </c>
      <c r="Z15" s="91">
        <f t="shared" si="20"/>
        <v>24691774.825445678</v>
      </c>
      <c r="AA15" s="91">
        <f t="shared" si="21"/>
        <v>25721020.267827045</v>
      </c>
      <c r="AB15" s="253"/>
      <c r="AC15" s="254"/>
      <c r="AD15" s="32"/>
      <c r="AE15" s="89">
        <f>'[1]2a. Escalation calc - forecast'!M15+'[1]2a. Escalation calc - forecast'!U15+'[1]2a. Escalation calc - forecast'!AC15</f>
        <v>-48807.205619267013</v>
      </c>
      <c r="AF15" s="90">
        <f>'[1]2a. Escalation calc - forecast'!N15+'[1]2a. Escalation calc - forecast'!V15+'[1]2a. Escalation calc - forecast'!AD15</f>
        <v>61769.583688722691</v>
      </c>
      <c r="AG15" s="91">
        <f>'[1]2a. Escalation calc - forecast'!O15+'[1]2a. Escalation calc - forecast'!W15+'[1]2a. Escalation calc - forecast'!AE15</f>
        <v>289559.4907980219</v>
      </c>
      <c r="AH15" s="91">
        <f>'[1]2a. Escalation calc - forecast'!P15+'[1]2a. Escalation calc - forecast'!X15+'[1]2a. Escalation calc - forecast'!AF15</f>
        <v>784809.18926177325</v>
      </c>
      <c r="AI15" s="91">
        <f>'[1]2a. Escalation calc - forecast'!Q15+'[1]2a. Escalation calc - forecast'!Y15+'[1]2a. Escalation calc - forecast'!AG15</f>
        <v>1549620.0736820959</v>
      </c>
      <c r="AJ15" s="253"/>
      <c r="AK15" s="254"/>
      <c r="AL15" s="32"/>
      <c r="AM15" s="89">
        <f t="shared" si="22"/>
        <v>26445730.99514664</v>
      </c>
      <c r="AN15" s="90">
        <f t="shared" si="23"/>
        <v>17005028.477211431</v>
      </c>
      <c r="AO15" s="91">
        <f t="shared" si="23"/>
        <v>26102542.590668697</v>
      </c>
      <c r="AP15" s="91">
        <f t="shared" si="24"/>
        <v>25476584.01470745</v>
      </c>
      <c r="AQ15" s="91">
        <f t="shared" si="25"/>
        <v>27270640.341509141</v>
      </c>
      <c r="AR15" s="253"/>
      <c r="AS15" s="254"/>
      <c r="AT15" s="118"/>
      <c r="AU15" s="133">
        <f>'6. IDC rate'!I15</f>
        <v>172.58166261873461</v>
      </c>
      <c r="AV15" s="32"/>
      <c r="AW15" s="89"/>
      <c r="AX15" s="90">
        <f t="shared" si="11"/>
        <v>21468842.550729603</v>
      </c>
      <c r="AY15" s="91">
        <f t="shared" si="11"/>
        <v>21800997.079989634</v>
      </c>
      <c r="AZ15" s="91">
        <f t="shared" si="11"/>
        <v>25772553.800378263</v>
      </c>
      <c r="BA15" s="91">
        <f t="shared" si="11"/>
        <v>26424680.713883199</v>
      </c>
      <c r="BB15" s="253"/>
      <c r="BC15" s="254"/>
    </row>
    <row r="16" spans="1:55">
      <c r="A16" s="10"/>
      <c r="B16" s="107" t="str">
        <f>'5. Capex geographic split'!B16</f>
        <v>Network Capacity</v>
      </c>
      <c r="C16" s="83" t="str">
        <f>'5. Capex geographic split'!C16</f>
        <v>Access</v>
      </c>
      <c r="D16" s="32"/>
      <c r="E16" s="89">
        <f>'5. Capex geographic split'!W16</f>
        <v>15803780.288467012</v>
      </c>
      <c r="F16" s="90">
        <f>'5. Capex geographic split'!X16</f>
        <v>17174169.028558198</v>
      </c>
      <c r="G16" s="91">
        <f>'5. Capex geographic split'!Y16</f>
        <v>22206926.668967322</v>
      </c>
      <c r="H16" s="91">
        <f>'5. Capex geographic split'!Z16</f>
        <v>29193815.698075891</v>
      </c>
      <c r="I16" s="91">
        <f>'5. Capex geographic split'!AA16</f>
        <v>22220564.417318068</v>
      </c>
      <c r="J16" s="253"/>
      <c r="K16" s="254"/>
      <c r="L16" s="118"/>
      <c r="M16" s="130">
        <f>'6. IDC rate'!K16</f>
        <v>4.9826977932075954E-3</v>
      </c>
      <c r="N16" s="32"/>
      <c r="O16" s="89">
        <f t="shared" si="12"/>
        <v>78745.461167682282</v>
      </c>
      <c r="P16" s="90">
        <f t="shared" ref="P16:S18" si="26">F16*$M16</f>
        <v>85573.694118771164</v>
      </c>
      <c r="Q16" s="91">
        <f t="shared" si="26"/>
        <v>110650.40450738637</v>
      </c>
      <c r="R16" s="91">
        <f t="shared" si="26"/>
        <v>145463.96105411201</v>
      </c>
      <c r="S16" s="91">
        <f t="shared" si="26"/>
        <v>110718.35728599796</v>
      </c>
      <c r="T16" s="253"/>
      <c r="U16" s="254"/>
      <c r="V16" s="32"/>
      <c r="W16" s="89">
        <f t="shared" ref="W16:W21" si="27">E16+O16</f>
        <v>15882525.749634694</v>
      </c>
      <c r="X16" s="90">
        <f t="shared" ref="X16:Y21" si="28">F16+P16</f>
        <v>17259742.72267697</v>
      </c>
      <c r="Y16" s="91">
        <f t="shared" si="28"/>
        <v>22317577.073474709</v>
      </c>
      <c r="Z16" s="91">
        <f t="shared" ref="Z16:Z21" si="29">H16+R16</f>
        <v>29339279.659130003</v>
      </c>
      <c r="AA16" s="91">
        <f t="shared" ref="AA16:AA21" si="30">I16+S16</f>
        <v>22331282.774604067</v>
      </c>
      <c r="AB16" s="253"/>
      <c r="AC16" s="254"/>
      <c r="AD16" s="32"/>
      <c r="AE16" s="89">
        <f>'[1]2a. Escalation calc - forecast'!M16+'[1]2a. Escalation calc - forecast'!U16+'[1]2a. Escalation calc - forecast'!AC16</f>
        <v>183391.39451178323</v>
      </c>
      <c r="AF16" s="90">
        <f>'[1]2a. Escalation calc - forecast'!N16+'[1]2a. Escalation calc - forecast'!V16+'[1]2a. Escalation calc - forecast'!AD16</f>
        <v>510651.55757235736</v>
      </c>
      <c r="AG16" s="91">
        <f>'[1]2a. Escalation calc - forecast'!O16+'[1]2a. Escalation calc - forecast'!W16+'[1]2a. Escalation calc - forecast'!AE16</f>
        <v>141992.45192741894</v>
      </c>
      <c r="AH16" s="91">
        <f>'[1]2a. Escalation calc - forecast'!P16+'[1]2a. Escalation calc - forecast'!X16+'[1]2a. Escalation calc - forecast'!AF16</f>
        <v>758231.98514620983</v>
      </c>
      <c r="AI16" s="91">
        <f>'[1]2a. Escalation calc - forecast'!Q16+'[1]2a. Escalation calc - forecast'!Y16+'[1]2a. Escalation calc - forecast'!AG16</f>
        <v>1207505.8707075126</v>
      </c>
      <c r="AJ16" s="253"/>
      <c r="AK16" s="254"/>
      <c r="AL16" s="32"/>
      <c r="AM16" s="89">
        <f t="shared" ref="AM16:AM21" si="31">E16+AE16+O16</f>
        <v>16065917.144146478</v>
      </c>
      <c r="AN16" s="90">
        <f t="shared" ref="AN16:AO21" si="32">F16+AF16+P16</f>
        <v>17770394.280249327</v>
      </c>
      <c r="AO16" s="91">
        <f t="shared" si="32"/>
        <v>22459569.525402129</v>
      </c>
      <c r="AP16" s="91">
        <f t="shared" ref="AP16:AP21" si="33">H16+AH16+R16</f>
        <v>30097511.644276213</v>
      </c>
      <c r="AQ16" s="91">
        <f t="shared" ref="AQ16:AQ21" si="34">I16+AI16+S16</f>
        <v>23538788.645311579</v>
      </c>
      <c r="AR16" s="253"/>
      <c r="AS16" s="254"/>
      <c r="AT16" s="118"/>
      <c r="AU16" s="133">
        <f>'6. IDC rate'!I16</f>
        <v>78.751799918388301</v>
      </c>
      <c r="AV16" s="32"/>
      <c r="AW16" s="89"/>
      <c r="AX16" s="90">
        <f t="shared" si="11"/>
        <v>17402639.09562511</v>
      </c>
      <c r="AY16" s="91">
        <f t="shared" si="11"/>
        <v>21447840.783789709</v>
      </c>
      <c r="AZ16" s="91">
        <f t="shared" si="11"/>
        <v>28449561.809937026</v>
      </c>
      <c r="BA16" s="91">
        <f t="shared" si="11"/>
        <v>24950021.545132875</v>
      </c>
      <c r="BB16" s="253"/>
      <c r="BC16" s="254"/>
    </row>
    <row r="17" spans="1:55">
      <c r="A17" s="10"/>
      <c r="B17" s="107" t="str">
        <f>'5. Capex geographic split'!B17</f>
        <v>Network Capacity</v>
      </c>
      <c r="C17" s="83" t="str">
        <f>'5. Capex geographic split'!C17</f>
        <v>Aggregation</v>
      </c>
      <c r="D17" s="32"/>
      <c r="E17" s="89">
        <f>'5. Capex geographic split'!W17</f>
        <v>10447270.931889495</v>
      </c>
      <c r="F17" s="90">
        <f>'5. Capex geographic split'!X17</f>
        <v>10705337.442461643</v>
      </c>
      <c r="G17" s="91">
        <f>'5. Capex geographic split'!Y17</f>
        <v>12509801.796113471</v>
      </c>
      <c r="H17" s="91">
        <f>'5. Capex geographic split'!Z17</f>
        <v>20377050.157360286</v>
      </c>
      <c r="I17" s="91">
        <f>'5. Capex geographic split'!AA17</f>
        <v>15485381.216817234</v>
      </c>
      <c r="J17" s="253"/>
      <c r="K17" s="254"/>
      <c r="L17" s="118"/>
      <c r="M17" s="130">
        <f>'6. IDC rate'!K17</f>
        <v>4.6314025878603036E-3</v>
      </c>
      <c r="N17" s="32"/>
      <c r="O17" s="89">
        <f t="shared" si="12"/>
        <v>48385.517630030728</v>
      </c>
      <c r="P17" s="90">
        <f t="shared" si="26"/>
        <v>49580.72753493466</v>
      </c>
      <c r="Q17" s="91">
        <f t="shared" si="26"/>
        <v>57937.928412139401</v>
      </c>
      <c r="R17" s="91">
        <f t="shared" si="26"/>
        <v>94374.322831757629</v>
      </c>
      <c r="S17" s="91">
        <f t="shared" si="26"/>
        <v>71719.034641570674</v>
      </c>
      <c r="T17" s="253"/>
      <c r="U17" s="254"/>
      <c r="V17" s="32"/>
      <c r="W17" s="89">
        <f t="shared" si="27"/>
        <v>10495656.449519526</v>
      </c>
      <c r="X17" s="90">
        <f t="shared" si="28"/>
        <v>10754918.169996578</v>
      </c>
      <c r="Y17" s="91">
        <f t="shared" si="28"/>
        <v>12567739.72452561</v>
      </c>
      <c r="Z17" s="91">
        <f t="shared" si="29"/>
        <v>20471424.480192043</v>
      </c>
      <c r="AA17" s="91">
        <f t="shared" si="30"/>
        <v>15557100.251458805</v>
      </c>
      <c r="AB17" s="253"/>
      <c r="AC17" s="254"/>
      <c r="AD17" s="32"/>
      <c r="AE17" s="89">
        <f>'[1]2a. Escalation calc - forecast'!M17+'[1]2a. Escalation calc - forecast'!U17+'[1]2a. Escalation calc - forecast'!AC17</f>
        <v>157953.97936134538</v>
      </c>
      <c r="AF17" s="90">
        <f>'[1]2a. Escalation calc - forecast'!N17+'[1]2a. Escalation calc - forecast'!V17+'[1]2a. Escalation calc - forecast'!AD17</f>
        <v>389078.63489442144</v>
      </c>
      <c r="AG17" s="91">
        <f>'[1]2a. Escalation calc - forecast'!O17+'[1]2a. Escalation calc - forecast'!W17+'[1]2a. Escalation calc - forecast'!AE17</f>
        <v>72023.846473989135</v>
      </c>
      <c r="AH17" s="91">
        <f>'[1]2a. Escalation calc - forecast'!P17+'[1]2a. Escalation calc - forecast'!X17+'[1]2a. Escalation calc - forecast'!AF17</f>
        <v>512687.38218888978</v>
      </c>
      <c r="AI17" s="91">
        <f>'[1]2a. Escalation calc - forecast'!Q17+'[1]2a. Escalation calc - forecast'!Y17+'[1]2a. Escalation calc - forecast'!AG17</f>
        <v>823667.03783676028</v>
      </c>
      <c r="AJ17" s="253"/>
      <c r="AK17" s="254"/>
      <c r="AL17" s="32"/>
      <c r="AM17" s="89">
        <f t="shared" si="31"/>
        <v>10653610.428880872</v>
      </c>
      <c r="AN17" s="90">
        <f t="shared" si="32"/>
        <v>11143996.804891</v>
      </c>
      <c r="AO17" s="91">
        <f t="shared" si="32"/>
        <v>12639763.5709996</v>
      </c>
      <c r="AP17" s="91">
        <f t="shared" si="33"/>
        <v>20984111.862380933</v>
      </c>
      <c r="AQ17" s="91">
        <f t="shared" si="34"/>
        <v>16380767.289295565</v>
      </c>
      <c r="AR17" s="253"/>
      <c r="AS17" s="254"/>
      <c r="AT17" s="118"/>
      <c r="AU17" s="133">
        <f>'6. IDC rate'!I17</f>
        <v>75.314651153972605</v>
      </c>
      <c r="AV17" s="32"/>
      <c r="AW17" s="89"/>
      <c r="AX17" s="90">
        <f t="shared" si="11"/>
        <v>11042809.739576304</v>
      </c>
      <c r="AY17" s="91">
        <f t="shared" si="11"/>
        <v>12331124.797856655</v>
      </c>
      <c r="AZ17" s="91">
        <f t="shared" si="11"/>
        <v>19262326.435880568</v>
      </c>
      <c r="BA17" s="91">
        <f t="shared" si="11"/>
        <v>17328033.110780422</v>
      </c>
      <c r="BB17" s="253"/>
      <c r="BC17" s="254"/>
    </row>
    <row r="18" spans="1:55">
      <c r="A18" s="10"/>
      <c r="B18" s="107" t="str">
        <f>'5. Capex geographic split'!B18</f>
        <v>Network Capacity</v>
      </c>
      <c r="C18" s="83" t="str">
        <f>'5. Capex geographic split'!C18</f>
        <v>Transport</v>
      </c>
      <c r="D18" s="32"/>
      <c r="E18" s="89">
        <f>'5. Capex geographic split'!W18</f>
        <v>9967252.2156458013</v>
      </c>
      <c r="F18" s="90">
        <f>'5. Capex geographic split'!X18</f>
        <v>9424765.4635394588</v>
      </c>
      <c r="G18" s="91">
        <f>'5. Capex geographic split'!Y18</f>
        <v>12561945.443582559</v>
      </c>
      <c r="H18" s="91">
        <f>'5. Capex geographic split'!Z18</f>
        <v>16722926.831085123</v>
      </c>
      <c r="I18" s="91">
        <f>'5. Capex geographic split'!AA18</f>
        <v>18544618.741893213</v>
      </c>
      <c r="J18" s="253"/>
      <c r="K18" s="254"/>
      <c r="L18" s="118"/>
      <c r="M18" s="130">
        <f>'6. IDC rate'!K18</f>
        <v>8.5406296946544651E-3</v>
      </c>
      <c r="N18" s="32"/>
      <c r="O18" s="89">
        <f t="shared" si="12"/>
        <v>85126.61024705504</v>
      </c>
      <c r="P18" s="90">
        <f t="shared" si="26"/>
        <v>80493.431783058957</v>
      </c>
      <c r="Q18" s="91">
        <f t="shared" si="26"/>
        <v>107286.92427809056</v>
      </c>
      <c r="R18" s="91">
        <f t="shared" si="26"/>
        <v>142824.3254750995</v>
      </c>
      <c r="S18" s="91">
        <f t="shared" si="26"/>
        <v>158382.72150305891</v>
      </c>
      <c r="T18" s="253"/>
      <c r="U18" s="254"/>
      <c r="V18" s="32"/>
      <c r="W18" s="89">
        <f t="shared" si="27"/>
        <v>10052378.825892856</v>
      </c>
      <c r="X18" s="90">
        <f t="shared" si="28"/>
        <v>9505258.8953225184</v>
      </c>
      <c r="Y18" s="91">
        <f t="shared" si="28"/>
        <v>12669232.367860649</v>
      </c>
      <c r="Z18" s="91">
        <f t="shared" si="29"/>
        <v>16865751.156560224</v>
      </c>
      <c r="AA18" s="91">
        <f t="shared" si="30"/>
        <v>18703001.463396274</v>
      </c>
      <c r="AB18" s="253"/>
      <c r="AC18" s="254"/>
      <c r="AD18" s="32"/>
      <c r="AE18" s="89">
        <f>'[1]2a. Escalation calc - forecast'!M18+'[1]2a. Escalation calc - forecast'!U18+'[1]2a. Escalation calc - forecast'!AC18</f>
        <v>153538.97779806476</v>
      </c>
      <c r="AF18" s="90">
        <f>'[1]2a. Escalation calc - forecast'!N18+'[1]2a. Escalation calc - forecast'!V18+'[1]2a. Escalation calc - forecast'!AD18</f>
        <v>356033.58986584051</v>
      </c>
      <c r="AG18" s="91">
        <f>'[1]2a. Escalation calc - forecast'!O18+'[1]2a. Escalation calc - forecast'!W18+'[1]2a. Escalation calc - forecast'!AE18</f>
        <v>35458.371947939973</v>
      </c>
      <c r="AH18" s="91">
        <f>'[1]2a. Escalation calc - forecast'!P18+'[1]2a. Escalation calc - forecast'!X18+'[1]2a. Escalation calc - forecast'!AF18</f>
        <v>365940.66405492608</v>
      </c>
      <c r="AI18" s="91">
        <f>'[1]2a. Escalation calc - forecast'!Q18+'[1]2a. Escalation calc - forecast'!Y18+'[1]2a. Escalation calc - forecast'!AG18</f>
        <v>943907.93094172806</v>
      </c>
      <c r="AJ18" s="253"/>
      <c r="AK18" s="254"/>
      <c r="AL18" s="32"/>
      <c r="AM18" s="89">
        <f t="shared" si="31"/>
        <v>10205917.803690922</v>
      </c>
      <c r="AN18" s="90">
        <f t="shared" si="32"/>
        <v>9861292.4851883594</v>
      </c>
      <c r="AO18" s="91">
        <f t="shared" si="32"/>
        <v>12704690.739808589</v>
      </c>
      <c r="AP18" s="91">
        <f t="shared" si="33"/>
        <v>17231691.82061515</v>
      </c>
      <c r="AQ18" s="91">
        <f t="shared" si="34"/>
        <v>19646909.394338001</v>
      </c>
      <c r="AR18" s="253"/>
      <c r="AS18" s="254"/>
      <c r="AT18" s="118"/>
      <c r="AU18" s="133">
        <f>'6. IDC rate'!I18</f>
        <v>113.56338018702168</v>
      </c>
      <c r="AV18" s="32"/>
      <c r="AW18" s="89"/>
      <c r="AX18" s="90">
        <f t="shared" si="11"/>
        <v>9968516.6387970708</v>
      </c>
      <c r="AY18" s="91">
        <f t="shared" si="11"/>
        <v>11820016.994568724</v>
      </c>
      <c r="AZ18" s="91">
        <f t="shared" si="11"/>
        <v>15823194.437473524</v>
      </c>
      <c r="BA18" s="91">
        <f t="shared" si="11"/>
        <v>18897509.745269518</v>
      </c>
      <c r="BB18" s="253"/>
      <c r="BC18" s="254"/>
    </row>
    <row r="19" spans="1:55">
      <c r="A19" s="10"/>
      <c r="B19" s="107" t="str">
        <f>'5. Capex geographic split'!B19</f>
        <v>Network Sustain and Enhance</v>
      </c>
      <c r="C19" s="83" t="str">
        <f>'5. Capex geographic split'!C19</f>
        <v>Field Sustain</v>
      </c>
      <c r="D19" s="32"/>
      <c r="E19" s="89">
        <f>'5. Capex geographic split'!W19</f>
        <v>7196771.7770853527</v>
      </c>
      <c r="F19" s="90">
        <f>'5. Capex geographic split'!X19</f>
        <v>11722799.034894904</v>
      </c>
      <c r="G19" s="91">
        <f>'5. Capex geographic split'!Y19</f>
        <v>20692372.494802635</v>
      </c>
      <c r="H19" s="91">
        <f>'5. Capex geographic split'!Z19</f>
        <v>20943500.994951736</v>
      </c>
      <c r="I19" s="91">
        <f>'5. Capex geographic split'!AA19</f>
        <v>21448875.545791011</v>
      </c>
      <c r="J19" s="253"/>
      <c r="K19" s="254"/>
      <c r="L19" s="118"/>
      <c r="M19" s="130">
        <f>'6. IDC rate'!K19</f>
        <v>2.7045199712792616E-2</v>
      </c>
      <c r="N19" s="32"/>
      <c r="O19" s="89">
        <f t="shared" si="12"/>
        <v>194638.12999866277</v>
      </c>
      <c r="P19" s="90">
        <f t="shared" ref="P19:Q23" si="35">F19*$M19</f>
        <v>317045.44109166518</v>
      </c>
      <c r="Q19" s="91">
        <f t="shared" si="35"/>
        <v>559629.3466534341</v>
      </c>
      <c r="R19" s="91">
        <f t="shared" ref="R19:R23" si="36">H19*$M19</f>
        <v>566421.16709354054</v>
      </c>
      <c r="S19" s="91">
        <f t="shared" ref="S19:S23" si="37">I19*$M19</f>
        <v>580089.12275075156</v>
      </c>
      <c r="T19" s="253"/>
      <c r="U19" s="254"/>
      <c r="V19" s="32"/>
      <c r="W19" s="89">
        <f t="shared" si="27"/>
        <v>7391409.9070840152</v>
      </c>
      <c r="X19" s="90">
        <f t="shared" si="28"/>
        <v>12039844.47598657</v>
      </c>
      <c r="Y19" s="91">
        <f t="shared" si="28"/>
        <v>21252001.841456071</v>
      </c>
      <c r="Z19" s="91">
        <f t="shared" si="29"/>
        <v>21509922.162045278</v>
      </c>
      <c r="AA19" s="91">
        <f t="shared" si="30"/>
        <v>22028964.668541763</v>
      </c>
      <c r="AB19" s="253"/>
      <c r="AC19" s="254"/>
      <c r="AD19" s="32"/>
      <c r="AE19" s="89">
        <f>'[1]2a. Escalation calc - forecast'!M19+'[1]2a. Escalation calc - forecast'!U19+'[1]2a. Escalation calc - forecast'!AC19</f>
        <v>110622.28014495372</v>
      </c>
      <c r="AF19" s="90">
        <f>'[1]2a. Escalation calc - forecast'!N19+'[1]2a. Escalation calc - forecast'!V19+'[1]2a. Escalation calc - forecast'!AD19</f>
        <v>284634.24059532373</v>
      </c>
      <c r="AG19" s="91">
        <f>'[1]2a. Escalation calc - forecast'!O19+'[1]2a. Escalation calc - forecast'!W19+'[1]2a. Escalation calc - forecast'!AE19</f>
        <v>676692.72566531319</v>
      </c>
      <c r="AH19" s="91">
        <f>'[1]2a. Escalation calc - forecast'!P19+'[1]2a. Escalation calc - forecast'!X19+'[1]2a. Escalation calc - forecast'!AF19</f>
        <v>1153578.6214841635</v>
      </c>
      <c r="AI19" s="91">
        <f>'[1]2a. Escalation calc - forecast'!Q19+'[1]2a. Escalation calc - forecast'!Y19+'[1]2a. Escalation calc - forecast'!AG19</f>
        <v>1667879.3492640301</v>
      </c>
      <c r="AJ19" s="253"/>
      <c r="AK19" s="254"/>
      <c r="AL19" s="32"/>
      <c r="AM19" s="89">
        <f t="shared" si="31"/>
        <v>7502032.1872289693</v>
      </c>
      <c r="AN19" s="90">
        <f t="shared" si="32"/>
        <v>12324478.716581894</v>
      </c>
      <c r="AO19" s="91">
        <f t="shared" si="32"/>
        <v>21928694.567121383</v>
      </c>
      <c r="AP19" s="91">
        <f t="shared" si="33"/>
        <v>22663500.783529442</v>
      </c>
      <c r="AQ19" s="91">
        <f t="shared" si="34"/>
        <v>23696844.017805792</v>
      </c>
      <c r="AR19" s="253"/>
      <c r="AS19" s="254"/>
      <c r="AT19" s="118"/>
      <c r="AU19" s="133">
        <f>'6. IDC rate'!I19</f>
        <v>294.61612160149429</v>
      </c>
      <c r="AV19" s="32"/>
      <c r="AW19" s="89"/>
      <c r="AX19" s="90">
        <f t="shared" si="11"/>
        <v>8431956.8176543713</v>
      </c>
      <c r="AY19" s="91">
        <f t="shared" si="11"/>
        <v>14176484.08791716</v>
      </c>
      <c r="AZ19" s="91">
        <f t="shared" si="11"/>
        <v>22070389.118853249</v>
      </c>
      <c r="BA19" s="91">
        <f t="shared" si="11"/>
        <v>22865041.897681087</v>
      </c>
      <c r="BB19" s="253"/>
      <c r="BC19" s="254"/>
    </row>
    <row r="20" spans="1:55">
      <c r="A20" s="10"/>
      <c r="B20" s="107" t="str">
        <f>'5. Capex geographic split'!B20</f>
        <v>Network Sustain and Enhance</v>
      </c>
      <c r="C20" s="83" t="str">
        <f>'5. Capex geographic split'!C20</f>
        <v>Relocations</v>
      </c>
      <c r="D20" s="32"/>
      <c r="E20" s="89">
        <f>'5. Capex geographic split'!W20</f>
        <v>2769463.7926616305</v>
      </c>
      <c r="F20" s="90">
        <f>'5. Capex geographic split'!X20</f>
        <v>5865100.1317243297</v>
      </c>
      <c r="G20" s="91">
        <f>'5. Capex geographic split'!Y20</f>
        <v>4348723.78082979</v>
      </c>
      <c r="H20" s="91">
        <f>'5. Capex geographic split'!Z20</f>
        <v>4325646.1348254764</v>
      </c>
      <c r="I20" s="91">
        <f>'5. Capex geographic split'!AA20</f>
        <v>4339088.5234848661</v>
      </c>
      <c r="J20" s="253"/>
      <c r="K20" s="254"/>
      <c r="L20" s="118"/>
      <c r="M20" s="130">
        <f>'6. IDC rate'!K20</f>
        <v>3.4238812998060218E-2</v>
      </c>
      <c r="N20" s="32"/>
      <c r="O20" s="89">
        <f t="shared" si="12"/>
        <v>94823.152901840178</v>
      </c>
      <c r="P20" s="90">
        <f t="shared" si="35"/>
        <v>200814.06662500769</v>
      </c>
      <c r="Q20" s="91">
        <f t="shared" si="35"/>
        <v>148895.14031204858</v>
      </c>
      <c r="R20" s="91">
        <f t="shared" si="36"/>
        <v>148104.98910607147</v>
      </c>
      <c r="S20" s="91">
        <f t="shared" si="37"/>
        <v>148565.24053762754</v>
      </c>
      <c r="T20" s="253"/>
      <c r="U20" s="254"/>
      <c r="V20" s="32"/>
      <c r="W20" s="89">
        <f t="shared" si="27"/>
        <v>2864286.9455634709</v>
      </c>
      <c r="X20" s="90">
        <f t="shared" si="28"/>
        <v>6065914.1983493371</v>
      </c>
      <c r="Y20" s="91">
        <f t="shared" si="28"/>
        <v>4497618.9211418387</v>
      </c>
      <c r="Z20" s="91">
        <f t="shared" si="29"/>
        <v>4473751.1239315476</v>
      </c>
      <c r="AA20" s="91">
        <f t="shared" si="30"/>
        <v>4487653.7640224937</v>
      </c>
      <c r="AB20" s="253"/>
      <c r="AC20" s="254"/>
      <c r="AD20" s="32"/>
      <c r="AE20" s="89">
        <f>'[1]2a. Escalation calc - forecast'!M20+'[1]2a. Escalation calc - forecast'!U20+'[1]2a. Escalation calc - forecast'!AC20</f>
        <v>28838.844827874629</v>
      </c>
      <c r="AF20" s="90">
        <f>'[1]2a. Escalation calc - forecast'!N20+'[1]2a. Escalation calc - forecast'!V20+'[1]2a. Escalation calc - forecast'!AD20</f>
        <v>123917.61779381076</v>
      </c>
      <c r="AG20" s="91">
        <f>'[1]2a. Escalation calc - forecast'!O20+'[1]2a. Escalation calc - forecast'!W20+'[1]2a. Escalation calc - forecast'!AE20</f>
        <v>134130.65517971391</v>
      </c>
      <c r="AH20" s="91">
        <f>'[1]2a. Escalation calc - forecast'!P20+'[1]2a. Escalation calc - forecast'!X20+'[1]2a. Escalation calc - forecast'!AF20</f>
        <v>229616.17556409887</v>
      </c>
      <c r="AI20" s="91">
        <f>'[1]2a. Escalation calc - forecast'!Q20+'[1]2a. Escalation calc - forecast'!Y20+'[1]2a. Escalation calc - forecast'!AG20</f>
        <v>319472.55236653797</v>
      </c>
      <c r="AJ20" s="253"/>
      <c r="AK20" s="254"/>
      <c r="AL20" s="32"/>
      <c r="AM20" s="89">
        <f t="shared" si="31"/>
        <v>2893125.7903913455</v>
      </c>
      <c r="AN20" s="90">
        <f t="shared" si="32"/>
        <v>6189831.8161431476</v>
      </c>
      <c r="AO20" s="91">
        <f t="shared" si="32"/>
        <v>4631749.5763215525</v>
      </c>
      <c r="AP20" s="91">
        <f t="shared" si="33"/>
        <v>4703367.2994956467</v>
      </c>
      <c r="AQ20" s="91">
        <f t="shared" si="34"/>
        <v>4807126.3163890317</v>
      </c>
      <c r="AR20" s="253"/>
      <c r="AS20" s="254"/>
      <c r="AT20" s="118"/>
      <c r="AU20" s="133">
        <f>'6. IDC rate'!I20</f>
        <v>365</v>
      </c>
      <c r="AV20" s="32"/>
      <c r="AW20" s="89"/>
      <c r="AX20" s="90">
        <f t="shared" si="11"/>
        <v>2893125.7903913455</v>
      </c>
      <c r="AY20" s="91">
        <f t="shared" si="11"/>
        <v>6189831.8161431476</v>
      </c>
      <c r="AZ20" s="91">
        <f t="shared" si="11"/>
        <v>4631749.5763215525</v>
      </c>
      <c r="BA20" s="91">
        <f t="shared" si="11"/>
        <v>4703650.7940773228</v>
      </c>
      <c r="BB20" s="253"/>
      <c r="BC20" s="254"/>
    </row>
    <row r="21" spans="1:55">
      <c r="A21" s="10"/>
      <c r="B21" s="107" t="str">
        <f>'5. Capex geographic split'!B21</f>
        <v>Network Sustain and Enhance</v>
      </c>
      <c r="C21" s="83" t="str">
        <f>'5. Capex geographic split'!C21</f>
        <v>Resilience</v>
      </c>
      <c r="D21" s="32"/>
      <c r="E21" s="89">
        <f>'5. Capex geographic split'!W21</f>
        <v>8753600.420867281</v>
      </c>
      <c r="F21" s="90">
        <f>'5. Capex geographic split'!X21</f>
        <v>9205116.8828922752</v>
      </c>
      <c r="G21" s="91">
        <f>'5. Capex geographic split'!Y21</f>
        <v>10599327.02441456</v>
      </c>
      <c r="H21" s="91">
        <f>'5. Capex geographic split'!Z21</f>
        <v>13042508.201713126</v>
      </c>
      <c r="I21" s="91">
        <f>'5. Capex geographic split'!AA21</f>
        <v>13401892.291813206</v>
      </c>
      <c r="J21" s="253"/>
      <c r="K21" s="254"/>
      <c r="L21" s="118"/>
      <c r="M21" s="130">
        <f>'6. IDC rate'!K21</f>
        <v>2.7609077317295054E-2</v>
      </c>
      <c r="N21" s="32"/>
      <c r="O21" s="89">
        <f t="shared" si="12"/>
        <v>241678.83082443129</v>
      </c>
      <c r="P21" s="90">
        <f t="shared" si="35"/>
        <v>254144.78373451086</v>
      </c>
      <c r="Q21" s="91">
        <f t="shared" si="35"/>
        <v>292637.63932835648</v>
      </c>
      <c r="R21" s="91">
        <f t="shared" si="36"/>
        <v>360091.6173525526</v>
      </c>
      <c r="S21" s="91">
        <f t="shared" si="37"/>
        <v>370013.88048273139</v>
      </c>
      <c r="T21" s="253"/>
      <c r="U21" s="254"/>
      <c r="V21" s="32"/>
      <c r="W21" s="89">
        <f t="shared" si="27"/>
        <v>8995279.2516917121</v>
      </c>
      <c r="X21" s="90">
        <f t="shared" si="28"/>
        <v>9459261.6666267868</v>
      </c>
      <c r="Y21" s="91">
        <f t="shared" si="28"/>
        <v>10891964.663742917</v>
      </c>
      <c r="Z21" s="91">
        <f t="shared" si="29"/>
        <v>13402599.819065679</v>
      </c>
      <c r="AA21" s="91">
        <f t="shared" si="30"/>
        <v>13771906.172295937</v>
      </c>
      <c r="AB21" s="253"/>
      <c r="AC21" s="254"/>
      <c r="AD21" s="32"/>
      <c r="AE21" s="89">
        <f>'[1]2a. Escalation calc - forecast'!M21+'[1]2a. Escalation calc - forecast'!U21+'[1]2a. Escalation calc - forecast'!AC21</f>
        <v>159916.7762897287</v>
      </c>
      <c r="AF21" s="90">
        <f>'[1]2a. Escalation calc - forecast'!N21+'[1]2a. Escalation calc - forecast'!V21+'[1]2a. Escalation calc - forecast'!AD21</f>
        <v>247634.44472286152</v>
      </c>
      <c r="AG21" s="91">
        <f>'[1]2a. Escalation calc - forecast'!O21+'[1]2a. Escalation calc - forecast'!W21+'[1]2a. Escalation calc - forecast'!AE21</f>
        <v>348246.59961421741</v>
      </c>
      <c r="AH21" s="91">
        <f>'[1]2a. Escalation calc - forecast'!P21+'[1]2a. Escalation calc - forecast'!X21+'[1]2a. Escalation calc - forecast'!AF21</f>
        <v>729956.90465888265</v>
      </c>
      <c r="AI21" s="91">
        <f>'[1]2a. Escalation calc - forecast'!Q21+'[1]2a. Escalation calc - forecast'!Y21+'[1]2a. Escalation calc - forecast'!AG21</f>
        <v>1074981.7335528652</v>
      </c>
      <c r="AJ21" s="253"/>
      <c r="AK21" s="254"/>
      <c r="AL21" s="32"/>
      <c r="AM21" s="89">
        <f t="shared" si="31"/>
        <v>9155196.0279814415</v>
      </c>
      <c r="AN21" s="90">
        <f t="shared" si="32"/>
        <v>9706896.1113496479</v>
      </c>
      <c r="AO21" s="91">
        <f t="shared" si="32"/>
        <v>11240211.263357135</v>
      </c>
      <c r="AP21" s="91">
        <f t="shared" si="33"/>
        <v>14132556.723724561</v>
      </c>
      <c r="AQ21" s="91">
        <f t="shared" si="34"/>
        <v>14846887.905848803</v>
      </c>
      <c r="AR21" s="253"/>
      <c r="AS21" s="254"/>
      <c r="AT21" s="118"/>
      <c r="AU21" s="133">
        <f>'6. IDC rate'!I21</f>
        <v>300.13322283742264</v>
      </c>
      <c r="AV21" s="32"/>
      <c r="AW21" s="89"/>
      <c r="AX21" s="90">
        <f t="shared" si="11"/>
        <v>9253242.6207716353</v>
      </c>
      <c r="AY21" s="91">
        <f t="shared" si="11"/>
        <v>9979392.5833640955</v>
      </c>
      <c r="AZ21" s="91">
        <f t="shared" si="11"/>
        <v>11754230.793370413</v>
      </c>
      <c r="BA21" s="91">
        <f t="shared" si="11"/>
        <v>14261110.529170621</v>
      </c>
      <c r="BB21" s="253"/>
      <c r="BC21" s="254"/>
    </row>
    <row r="22" spans="1:55">
      <c r="A22" s="10"/>
      <c r="B22" s="107" t="str">
        <f>'5. Capex geographic split'!B22</f>
        <v>Network Sustain and Enhance</v>
      </c>
      <c r="C22" s="83" t="str">
        <f>'5. Capex geographic split'!C22</f>
        <v>Site Sustain</v>
      </c>
      <c r="D22" s="32"/>
      <c r="E22" s="89">
        <f>'5. Capex geographic split'!W22</f>
        <v>11295785.562074117</v>
      </c>
      <c r="F22" s="90">
        <f>'5. Capex geographic split'!X22</f>
        <v>11994588.197378283</v>
      </c>
      <c r="G22" s="91">
        <f>'5. Capex geographic split'!Y22</f>
        <v>15151569.890873693</v>
      </c>
      <c r="H22" s="91">
        <f>'5. Capex geographic split'!Z22</f>
        <v>12110394.56516334</v>
      </c>
      <c r="I22" s="91">
        <f>'5. Capex geographic split'!AA22</f>
        <v>9529843.2741147783</v>
      </c>
      <c r="J22" s="253"/>
      <c r="K22" s="254"/>
      <c r="L22" s="118"/>
      <c r="M22" s="130">
        <f>'6. IDC rate'!K22</f>
        <v>2.5855893359634778E-2</v>
      </c>
      <c r="N22" s="32"/>
      <c r="O22" s="89">
        <f t="shared" si="12"/>
        <v>292062.62690629059</v>
      </c>
      <c r="P22" s="90">
        <f t="shared" si="35"/>
        <v>310130.79332414683</v>
      </c>
      <c r="Q22" s="91">
        <f t="shared" si="35"/>
        <v>391757.37532948336</v>
      </c>
      <c r="R22" s="91">
        <f t="shared" si="36"/>
        <v>313125.07041996391</v>
      </c>
      <c r="S22" s="91">
        <f t="shared" si="37"/>
        <v>246402.61142954446</v>
      </c>
      <c r="T22" s="253"/>
      <c r="U22" s="254"/>
      <c r="V22" s="32"/>
      <c r="W22" s="89">
        <f t="shared" ref="W22:W23" si="38">E22+O22</f>
        <v>11587848.188980408</v>
      </c>
      <c r="X22" s="90">
        <f t="shared" ref="X22:Y23" si="39">F22+P22</f>
        <v>12304718.99070243</v>
      </c>
      <c r="Y22" s="91">
        <f t="shared" si="39"/>
        <v>15543327.266203176</v>
      </c>
      <c r="Z22" s="91">
        <f t="shared" ref="Z22:Z23" si="40">H22+R22</f>
        <v>12423519.635583304</v>
      </c>
      <c r="AA22" s="91">
        <f t="shared" ref="AA22:AA23" si="41">I22+S22</f>
        <v>9776245.8855443224</v>
      </c>
      <c r="AB22" s="253"/>
      <c r="AC22" s="254"/>
      <c r="AD22" s="32"/>
      <c r="AE22" s="89">
        <f>'[1]2a. Escalation calc - forecast'!M22+'[1]2a. Escalation calc - forecast'!U22+'[1]2a. Escalation calc - forecast'!AC22</f>
        <v>127423.4571418261</v>
      </c>
      <c r="AF22" s="90">
        <f>'[1]2a. Escalation calc - forecast'!N22+'[1]2a. Escalation calc - forecast'!V22+'[1]2a. Escalation calc - forecast'!AD22</f>
        <v>227424.32964008025</v>
      </c>
      <c r="AG22" s="91">
        <f>'[1]2a. Escalation calc - forecast'!O22+'[1]2a. Escalation calc - forecast'!W22+'[1]2a. Escalation calc - forecast'!AE22</f>
        <v>489003.56719759264</v>
      </c>
      <c r="AH22" s="91">
        <f>'[1]2a. Escalation calc - forecast'!P22+'[1]2a. Escalation calc - forecast'!X22+'[1]2a. Escalation calc - forecast'!AF22</f>
        <v>609191.29539133096</v>
      </c>
      <c r="AI22" s="91">
        <f>'[1]2a. Escalation calc - forecast'!Q22+'[1]2a. Escalation calc - forecast'!Y22+'[1]2a. Escalation calc - forecast'!AG22</f>
        <v>654431.12762289459</v>
      </c>
      <c r="AJ22" s="253"/>
      <c r="AK22" s="254"/>
      <c r="AL22" s="32"/>
      <c r="AM22" s="89">
        <f t="shared" ref="AM22:AM23" si="42">E22+AE22+O22</f>
        <v>11715271.646122234</v>
      </c>
      <c r="AN22" s="90">
        <f t="shared" ref="AN22:AO23" si="43">F22+AF22+P22</f>
        <v>12532143.320342511</v>
      </c>
      <c r="AO22" s="91">
        <f t="shared" si="43"/>
        <v>16032330.833400769</v>
      </c>
      <c r="AP22" s="91">
        <f t="shared" ref="AP22:AP23" si="44">H22+AH22+R22</f>
        <v>13032710.930974634</v>
      </c>
      <c r="AQ22" s="91">
        <f t="shared" ref="AQ22:AQ23" si="45">I22+AI22+S22</f>
        <v>10430677.013167217</v>
      </c>
      <c r="AR22" s="253"/>
      <c r="AS22" s="254"/>
      <c r="AT22" s="118"/>
      <c r="AU22" s="133">
        <f>'6. IDC rate'!I22</f>
        <v>282.97968933585332</v>
      </c>
      <c r="AV22" s="32"/>
      <c r="AW22" s="89"/>
      <c r="AX22" s="90">
        <f t="shared" si="11"/>
        <v>11898833.477607956</v>
      </c>
      <c r="AY22" s="91">
        <f t="shared" si="11"/>
        <v>13318681.586654305</v>
      </c>
      <c r="AZ22" s="91">
        <f t="shared" si="11"/>
        <v>15358276.706629949</v>
      </c>
      <c r="BA22" s="91">
        <f t="shared" si="11"/>
        <v>12442487.804704092</v>
      </c>
      <c r="BB22" s="253"/>
      <c r="BC22" s="254"/>
    </row>
    <row r="23" spans="1:55">
      <c r="A23" s="10"/>
      <c r="B23" s="180" t="s">
        <v>102</v>
      </c>
      <c r="C23" s="181" t="s">
        <v>103</v>
      </c>
      <c r="D23" s="32"/>
      <c r="E23" s="89">
        <f>'5. Capex geographic split'!W23</f>
        <v>0</v>
      </c>
      <c r="F23" s="90">
        <f>'5. Capex geographic split'!X23</f>
        <v>0</v>
      </c>
      <c r="G23" s="91">
        <f>'5. Capex geographic split'!Y23</f>
        <v>0</v>
      </c>
      <c r="H23" s="91">
        <f>'5. Capex geographic split'!Z23</f>
        <v>0</v>
      </c>
      <c r="I23" s="91">
        <f>'5. Capex geographic split'!AA23</f>
        <v>0</v>
      </c>
      <c r="J23" s="253"/>
      <c r="K23" s="254"/>
      <c r="L23" s="118"/>
      <c r="M23" s="130">
        <f>'6. IDC rate'!K23</f>
        <v>0</v>
      </c>
      <c r="N23" s="32"/>
      <c r="O23" s="89">
        <f t="shared" si="12"/>
        <v>0</v>
      </c>
      <c r="P23" s="90">
        <f t="shared" si="35"/>
        <v>0</v>
      </c>
      <c r="Q23" s="91">
        <f t="shared" si="35"/>
        <v>0</v>
      </c>
      <c r="R23" s="91">
        <f t="shared" si="36"/>
        <v>0</v>
      </c>
      <c r="S23" s="91">
        <f t="shared" si="37"/>
        <v>0</v>
      </c>
      <c r="T23" s="253"/>
      <c r="U23" s="254"/>
      <c r="V23" s="32"/>
      <c r="W23" s="89">
        <f t="shared" si="38"/>
        <v>0</v>
      </c>
      <c r="X23" s="90">
        <f t="shared" si="39"/>
        <v>0</v>
      </c>
      <c r="Y23" s="91">
        <f t="shared" si="39"/>
        <v>0</v>
      </c>
      <c r="Z23" s="91">
        <f t="shared" si="40"/>
        <v>0</v>
      </c>
      <c r="AA23" s="91">
        <f t="shared" si="41"/>
        <v>0</v>
      </c>
      <c r="AB23" s="253"/>
      <c r="AC23" s="254"/>
      <c r="AD23" s="32"/>
      <c r="AE23" s="89">
        <f>'[1]2a. Escalation calc - forecast'!M23+'[1]2a. Escalation calc - forecast'!U23+'[1]2a. Escalation calc - forecast'!AC23</f>
        <v>0</v>
      </c>
      <c r="AF23" s="90">
        <f>'[1]2a. Escalation calc - forecast'!N23+'[1]2a. Escalation calc - forecast'!V23+'[1]2a. Escalation calc - forecast'!AD23</f>
        <v>0</v>
      </c>
      <c r="AG23" s="91">
        <f>'[1]2a. Escalation calc - forecast'!O23+'[1]2a. Escalation calc - forecast'!W23+'[1]2a. Escalation calc - forecast'!AE23</f>
        <v>0</v>
      </c>
      <c r="AH23" s="91">
        <f>'[1]2a. Escalation calc - forecast'!P23+'[1]2a. Escalation calc - forecast'!X23+'[1]2a. Escalation calc - forecast'!AF23</f>
        <v>0</v>
      </c>
      <c r="AI23" s="91">
        <f>'[1]2a. Escalation calc - forecast'!Q23+'[1]2a. Escalation calc - forecast'!Y23+'[1]2a. Escalation calc - forecast'!AG23</f>
        <v>0</v>
      </c>
      <c r="AJ23" s="253"/>
      <c r="AK23" s="254"/>
      <c r="AL23" s="32"/>
      <c r="AM23" s="89">
        <f t="shared" si="42"/>
        <v>0</v>
      </c>
      <c r="AN23" s="90">
        <f t="shared" si="43"/>
        <v>0</v>
      </c>
      <c r="AO23" s="91">
        <f t="shared" si="43"/>
        <v>0</v>
      </c>
      <c r="AP23" s="91">
        <f t="shared" si="44"/>
        <v>0</v>
      </c>
      <c r="AQ23" s="91">
        <f t="shared" si="45"/>
        <v>0</v>
      </c>
      <c r="AR23" s="253"/>
      <c r="AS23" s="254"/>
      <c r="AT23" s="118"/>
      <c r="AU23" s="133">
        <f>'6. IDC rate'!I23</f>
        <v>0</v>
      </c>
      <c r="AV23" s="32"/>
      <c r="AW23" s="89"/>
      <c r="AX23" s="90">
        <f t="shared" si="11"/>
        <v>0</v>
      </c>
      <c r="AY23" s="91">
        <f t="shared" si="11"/>
        <v>0</v>
      </c>
      <c r="AZ23" s="91">
        <f t="shared" si="11"/>
        <v>0</v>
      </c>
      <c r="BA23" s="91">
        <f t="shared" si="11"/>
        <v>0</v>
      </c>
      <c r="BB23" s="253"/>
      <c r="BC23" s="254"/>
    </row>
    <row r="24" spans="1:55" ht="18" customHeight="1" thickBot="1">
      <c r="A24" s="4"/>
      <c r="B24" s="4"/>
      <c r="C24" s="4"/>
      <c r="D24" s="33"/>
      <c r="E24" s="75">
        <f t="shared" ref="E24:I24" si="46">SUM(E8:E23)</f>
        <v>569747291.92169905</v>
      </c>
      <c r="F24" s="76">
        <f t="shared" si="46"/>
        <v>488979995.33092529</v>
      </c>
      <c r="G24" s="45">
        <f t="shared" ref="G24" si="47">SUM(G8:G23)</f>
        <v>380394475.21087146</v>
      </c>
      <c r="H24" s="45">
        <f t="shared" si="46"/>
        <v>319986835.4960404</v>
      </c>
      <c r="I24" s="45">
        <f t="shared" si="46"/>
        <v>277140227.23050988</v>
      </c>
      <c r="J24" s="255"/>
      <c r="K24" s="256"/>
      <c r="L24" s="103"/>
      <c r="M24" s="120"/>
      <c r="N24" s="33"/>
      <c r="O24" s="75">
        <f t="shared" ref="O24:S24" si="48">SUM(O8:O23)</f>
        <v>1298029.5833872263</v>
      </c>
      <c r="P24" s="76">
        <f t="shared" si="48"/>
        <v>1658054.1317373826</v>
      </c>
      <c r="Q24" s="45">
        <f t="shared" ref="Q24" si="49">SUM(Q8:Q23)</f>
        <v>1892755.4402135783</v>
      </c>
      <c r="R24" s="45">
        <f t="shared" si="48"/>
        <v>1971638.6714606048</v>
      </c>
      <c r="S24" s="45">
        <f t="shared" si="48"/>
        <v>1871070.8751960061</v>
      </c>
      <c r="T24" s="255"/>
      <c r="U24" s="256"/>
      <c r="V24" s="33"/>
      <c r="W24" s="75">
        <f t="shared" ref="W24:AA24" si="50">SUM(W8:W23)</f>
        <v>571045321.5050863</v>
      </c>
      <c r="X24" s="76">
        <f t="shared" si="50"/>
        <v>490638049.46266276</v>
      </c>
      <c r="Y24" s="45">
        <f t="shared" ref="Y24" si="51">SUM(Y8:Y23)</f>
        <v>382287230.65108508</v>
      </c>
      <c r="Z24" s="45">
        <f t="shared" si="50"/>
        <v>321958474.16750103</v>
      </c>
      <c r="AA24" s="45">
        <f t="shared" si="50"/>
        <v>279011298.10570586</v>
      </c>
      <c r="AB24" s="255"/>
      <c r="AC24" s="256"/>
      <c r="AD24" s="33"/>
      <c r="AE24" s="75">
        <f t="shared" ref="AE24:AI24" si="52">SUM(AE8:AE23)</f>
        <v>4231932.8027145034</v>
      </c>
      <c r="AF24" s="76">
        <f t="shared" si="52"/>
        <v>9020275.4528774284</v>
      </c>
      <c r="AG24" s="45">
        <f t="shared" ref="AG24" si="53">SUM(AG8:AG23)</f>
        <v>8664606.4589583706</v>
      </c>
      <c r="AH24" s="45">
        <f t="shared" si="52"/>
        <v>13374205.380092822</v>
      </c>
      <c r="AI24" s="45">
        <f t="shared" si="52"/>
        <v>18340795.088906784</v>
      </c>
      <c r="AJ24" s="255"/>
      <c r="AK24" s="256"/>
      <c r="AM24" s="75">
        <f t="shared" ref="AM24:AQ24" si="54">SUM(AM8:AM23)</f>
        <v>575277254.30780077</v>
      </c>
      <c r="AN24" s="76">
        <f t="shared" si="54"/>
        <v>499658324.9155401</v>
      </c>
      <c r="AO24" s="45">
        <f t="shared" ref="AO24" si="55">SUM(AO8:AO23)</f>
        <v>390951837.11004353</v>
      </c>
      <c r="AP24" s="45">
        <f t="shared" si="54"/>
        <v>335332679.54759383</v>
      </c>
      <c r="AQ24" s="45">
        <f t="shared" si="54"/>
        <v>297352093.19461268</v>
      </c>
      <c r="AR24" s="255"/>
      <c r="AS24" s="256"/>
      <c r="AT24" s="103"/>
      <c r="AU24" s="120"/>
      <c r="AV24" s="33"/>
      <c r="AW24" s="75"/>
      <c r="AX24" s="76">
        <f t="shared" ref="AX24:BA24" si="56">SUM(AX8:AX23)</f>
        <v>519112655.41745615</v>
      </c>
      <c r="AY24" s="45">
        <f t="shared" si="56"/>
        <v>401311271.54745644</v>
      </c>
      <c r="AZ24" s="45">
        <f t="shared" si="56"/>
        <v>346272352.28014606</v>
      </c>
      <c r="BA24" s="45">
        <f t="shared" si="56"/>
        <v>301746388.75081211</v>
      </c>
      <c r="BB24" s="255"/>
      <c r="BC24" s="256"/>
    </row>
    <row r="25" spans="1:55" ht="18" customHeight="1">
      <c r="D25" s="33"/>
      <c r="E25" s="102"/>
      <c r="F25" s="102"/>
      <c r="G25" s="102"/>
      <c r="H25" s="102"/>
      <c r="I25" s="103"/>
      <c r="J25" s="103"/>
      <c r="K25" s="103"/>
      <c r="L25" s="103"/>
      <c r="M25" s="103"/>
      <c r="N25" s="33"/>
      <c r="O25" s="102"/>
      <c r="P25" s="102"/>
      <c r="Q25" s="102"/>
      <c r="R25" s="102"/>
      <c r="S25" s="103"/>
      <c r="T25" s="103"/>
      <c r="U25" s="103"/>
      <c r="V25" s="33"/>
      <c r="W25" s="102"/>
      <c r="X25" s="102"/>
      <c r="Y25" s="102"/>
      <c r="Z25" s="102"/>
      <c r="AA25" s="103"/>
      <c r="AB25" s="103"/>
      <c r="AC25" s="103"/>
      <c r="AD25" s="33"/>
      <c r="AE25" s="102"/>
      <c r="AF25" s="102"/>
      <c r="AG25" s="102"/>
      <c r="AH25" s="102"/>
      <c r="AI25" s="103"/>
      <c r="AJ25" s="103"/>
      <c r="AK25" s="103"/>
      <c r="AM25" s="102"/>
      <c r="AN25" s="102"/>
      <c r="AO25" s="102"/>
      <c r="AP25" s="102"/>
      <c r="AQ25" s="103"/>
      <c r="AR25" s="103"/>
      <c r="AS25" s="103"/>
      <c r="AT25" s="103"/>
      <c r="AU25" s="103"/>
      <c r="AV25" s="33"/>
      <c r="AW25" s="102"/>
      <c r="AX25" s="102"/>
      <c r="AY25" s="102"/>
      <c r="AZ25" s="102"/>
      <c r="BA25" s="103"/>
      <c r="BB25" s="103"/>
      <c r="BC25" s="103"/>
    </row>
    <row r="26" spans="1:55" s="2" customFormat="1">
      <c r="A26" s="11"/>
      <c r="B26" s="17"/>
      <c r="C26" s="11"/>
      <c r="D26" s="29"/>
      <c r="E26" s="18"/>
      <c r="F26" s="18"/>
      <c r="G26" s="18"/>
      <c r="H26" s="18"/>
      <c r="I26" s="18"/>
      <c r="J26" s="18"/>
      <c r="K26" s="18"/>
      <c r="L26" s="29"/>
      <c r="M26" s="29"/>
      <c r="N26" s="29"/>
      <c r="O26" s="18"/>
      <c r="P26" s="18"/>
      <c r="Q26" s="18"/>
      <c r="R26" s="18"/>
      <c r="S26" s="136"/>
      <c r="T26" s="18"/>
      <c r="U26" s="18"/>
      <c r="V26" s="29"/>
      <c r="W26" s="18"/>
      <c r="X26" s="18"/>
      <c r="Y26" s="18"/>
      <c r="Z26" s="18"/>
      <c r="AA26" s="18"/>
      <c r="AB26" s="18"/>
      <c r="AC26" s="18"/>
      <c r="AD26" s="29"/>
      <c r="AE26" s="18"/>
      <c r="AF26" s="18"/>
      <c r="AG26" s="18"/>
      <c r="AH26" s="18"/>
      <c r="AI26" s="18"/>
      <c r="AJ26" s="18"/>
      <c r="AK26" s="18"/>
      <c r="AL26" s="29"/>
      <c r="AM26" s="18"/>
      <c r="AN26" s="18"/>
      <c r="AO26" s="18"/>
      <c r="AP26" s="18"/>
      <c r="AQ26" s="18"/>
      <c r="AR26" s="18"/>
      <c r="AS26" s="18"/>
      <c r="AT26" s="29"/>
      <c r="AU26" s="29"/>
      <c r="AV26" s="29"/>
      <c r="AW26" s="18"/>
      <c r="AX26" s="18"/>
      <c r="AY26" s="18"/>
      <c r="AZ26" s="18"/>
      <c r="BA26" s="18"/>
      <c r="BB26" s="18"/>
      <c r="BC26" s="18"/>
    </row>
    <row r="27" spans="1:55" ht="22.5" customHeight="1">
      <c r="A27" s="10"/>
      <c r="B27" s="293" t="s">
        <v>84</v>
      </c>
      <c r="C27" s="293"/>
      <c r="D27" s="26"/>
      <c r="E27" s="291" t="s">
        <v>14</v>
      </c>
      <c r="F27" s="291"/>
      <c r="G27" s="291"/>
      <c r="H27" s="291"/>
      <c r="I27" s="291"/>
      <c r="J27" s="291"/>
      <c r="K27" s="291"/>
      <c r="L27" s="116"/>
      <c r="M27" s="137" t="s">
        <v>57</v>
      </c>
      <c r="N27" s="42"/>
      <c r="O27" s="291" t="s">
        <v>15</v>
      </c>
      <c r="P27" s="291"/>
      <c r="Q27" s="291"/>
      <c r="R27" s="291"/>
      <c r="S27" s="291"/>
      <c r="T27" s="291"/>
      <c r="U27" s="291"/>
      <c r="V27" s="42"/>
      <c r="W27" s="291" t="s">
        <v>6</v>
      </c>
      <c r="X27" s="291"/>
      <c r="Y27" s="291"/>
      <c r="Z27" s="291"/>
      <c r="AA27" s="291"/>
      <c r="AB27" s="291"/>
      <c r="AC27" s="291"/>
      <c r="AD27" s="42"/>
      <c r="AE27" s="291" t="s">
        <v>16</v>
      </c>
      <c r="AF27" s="291"/>
      <c r="AG27" s="291"/>
      <c r="AH27" s="291"/>
      <c r="AI27" s="291"/>
      <c r="AJ27" s="291"/>
      <c r="AK27" s="291"/>
      <c r="AL27" s="43"/>
      <c r="AM27" s="288" t="s">
        <v>29</v>
      </c>
      <c r="AN27" s="289"/>
      <c r="AO27" s="289"/>
      <c r="AP27" s="289"/>
      <c r="AQ27" s="289"/>
      <c r="AR27" s="289"/>
      <c r="AS27" s="290"/>
      <c r="AT27" s="116"/>
      <c r="AU27" s="137" t="s">
        <v>64</v>
      </c>
      <c r="AV27" s="42"/>
      <c r="AW27" s="291" t="s">
        <v>17</v>
      </c>
      <c r="AX27" s="291"/>
      <c r="AY27" s="291"/>
      <c r="AZ27" s="291"/>
      <c r="BA27" s="291"/>
      <c r="BB27" s="291"/>
      <c r="BC27" s="291"/>
    </row>
    <row r="28" spans="1:55" ht="17.25" customHeight="1">
      <c r="A28" s="10"/>
      <c r="B28" s="293"/>
      <c r="C28" s="293"/>
      <c r="D28" s="27"/>
      <c r="E28" s="21"/>
      <c r="F28" s="21"/>
      <c r="G28" s="21"/>
      <c r="H28" s="21"/>
      <c r="I28" s="21"/>
      <c r="J28" s="21"/>
      <c r="K28" s="21"/>
      <c r="L28" s="27"/>
      <c r="M28" s="96" t="s">
        <v>58</v>
      </c>
      <c r="N28" s="27"/>
      <c r="O28" s="21"/>
      <c r="P28" s="25"/>
      <c r="Q28" s="25"/>
      <c r="R28" s="25"/>
      <c r="S28" s="24"/>
      <c r="T28" s="22"/>
      <c r="U28" s="22"/>
      <c r="V28" s="27"/>
      <c r="W28" s="21"/>
      <c r="X28" s="25"/>
      <c r="Y28" s="25"/>
      <c r="Z28" s="25"/>
      <c r="AA28" s="24"/>
      <c r="AB28" s="22"/>
      <c r="AC28" s="22"/>
      <c r="AD28" s="27"/>
      <c r="AE28" s="21"/>
      <c r="AF28" s="21"/>
      <c r="AG28" s="21"/>
      <c r="AH28" s="21"/>
      <c r="AI28" s="21"/>
      <c r="AJ28" s="21"/>
      <c r="AK28" s="21"/>
      <c r="AL28" s="27"/>
      <c r="AM28" s="94"/>
      <c r="AN28" s="21"/>
      <c r="AO28" s="21"/>
      <c r="AP28" s="21"/>
      <c r="AQ28" s="21"/>
      <c r="AR28" s="21"/>
      <c r="AS28" s="95"/>
      <c r="AT28" s="27"/>
      <c r="AU28" s="96" t="s">
        <v>65</v>
      </c>
      <c r="AV28" s="27"/>
      <c r="AW28" s="21"/>
      <c r="AX28" s="21"/>
      <c r="AY28" s="21"/>
      <c r="AZ28" s="21"/>
      <c r="BA28" s="21"/>
      <c r="BB28" s="21"/>
      <c r="BC28" s="21"/>
    </row>
    <row r="29" spans="1:55" ht="18.75" customHeight="1">
      <c r="A29" s="10"/>
      <c r="B29" s="23"/>
      <c r="C29" s="23"/>
      <c r="D29" s="28"/>
      <c r="E29" s="81">
        <v>2020</v>
      </c>
      <c r="F29" s="81">
        <v>2021</v>
      </c>
      <c r="G29" s="81">
        <v>2022</v>
      </c>
      <c r="H29" s="81">
        <v>2023</v>
      </c>
      <c r="I29" s="81">
        <v>2024</v>
      </c>
      <c r="J29" s="81">
        <v>2025</v>
      </c>
      <c r="K29" s="81">
        <v>2026</v>
      </c>
      <c r="L29" s="117"/>
      <c r="M29" s="96"/>
      <c r="N29" s="28"/>
      <c r="O29" s="81">
        <v>2020</v>
      </c>
      <c r="P29" s="81">
        <v>2021</v>
      </c>
      <c r="Q29" s="81">
        <v>2022</v>
      </c>
      <c r="R29" s="81">
        <v>2023</v>
      </c>
      <c r="S29" s="81">
        <v>2024</v>
      </c>
      <c r="T29" s="81">
        <v>2025</v>
      </c>
      <c r="U29" s="81">
        <v>2026</v>
      </c>
      <c r="V29" s="28"/>
      <c r="W29" s="81">
        <v>2020</v>
      </c>
      <c r="X29" s="81">
        <v>2021</v>
      </c>
      <c r="Y29" s="81">
        <v>2022</v>
      </c>
      <c r="Z29" s="81">
        <v>2023</v>
      </c>
      <c r="AA29" s="81">
        <v>2024</v>
      </c>
      <c r="AB29" s="81">
        <v>2025</v>
      </c>
      <c r="AC29" s="81">
        <v>2026</v>
      </c>
      <c r="AD29" s="28"/>
      <c r="AE29" s="81">
        <v>2020</v>
      </c>
      <c r="AF29" s="81">
        <v>2021</v>
      </c>
      <c r="AG29" s="81">
        <v>2022</v>
      </c>
      <c r="AH29" s="81">
        <v>2023</v>
      </c>
      <c r="AI29" s="81">
        <v>2024</v>
      </c>
      <c r="AJ29" s="81">
        <v>2025</v>
      </c>
      <c r="AK29" s="81">
        <v>2026</v>
      </c>
      <c r="AL29" s="28"/>
      <c r="AM29" s="81">
        <v>2020</v>
      </c>
      <c r="AN29" s="81">
        <v>2021</v>
      </c>
      <c r="AO29" s="81">
        <v>2022</v>
      </c>
      <c r="AP29" s="81">
        <v>2023</v>
      </c>
      <c r="AQ29" s="81">
        <v>2024</v>
      </c>
      <c r="AR29" s="81">
        <v>2025</v>
      </c>
      <c r="AS29" s="81">
        <v>2026</v>
      </c>
      <c r="AT29" s="117"/>
      <c r="AU29" s="96"/>
      <c r="AV29" s="28"/>
      <c r="AW29" s="81">
        <v>2020</v>
      </c>
      <c r="AX29" s="81">
        <v>2021</v>
      </c>
      <c r="AY29" s="81">
        <v>2022</v>
      </c>
      <c r="AZ29" s="81">
        <v>2023</v>
      </c>
      <c r="BA29" s="81">
        <v>2024</v>
      </c>
      <c r="BB29" s="81">
        <v>2025</v>
      </c>
      <c r="BC29" s="81">
        <v>2026</v>
      </c>
    </row>
    <row r="30" spans="1:55" s="148" customFormat="1" ht="30" customHeight="1">
      <c r="A30" s="138"/>
      <c r="B30" s="139" t="s">
        <v>81</v>
      </c>
      <c r="C30" s="140"/>
      <c r="D30" s="141"/>
      <c r="E30" s="142"/>
      <c r="F30" s="143"/>
      <c r="G30" s="144">
        <f>G24-G31</f>
        <v>231086849.10349306</v>
      </c>
      <c r="H30" s="144">
        <f>H24-H31</f>
        <v>212968695.74080348</v>
      </c>
      <c r="I30" s="144">
        <f>I24-I31</f>
        <v>198067549.70498142</v>
      </c>
      <c r="J30" s="257"/>
      <c r="K30" s="258"/>
      <c r="L30" s="145"/>
      <c r="M30" s="146" t="s">
        <v>83</v>
      </c>
      <c r="N30" s="141"/>
      <c r="O30" s="142"/>
      <c r="P30" s="143"/>
      <c r="Q30" s="144">
        <f t="shared" ref="Q30:R30" si="57">Q24-Q31</f>
        <v>1769393.0668839961</v>
      </c>
      <c r="R30" s="144">
        <f t="shared" si="57"/>
        <v>1883217.1215792317</v>
      </c>
      <c r="S30" s="144">
        <f>S24-S31</f>
        <v>1805738.6921093992</v>
      </c>
      <c r="T30" s="257"/>
      <c r="U30" s="258"/>
      <c r="V30" s="141"/>
      <c r="W30" s="142"/>
      <c r="X30" s="143"/>
      <c r="Y30" s="144">
        <f t="shared" ref="Y30:Y31" si="58">G30+Q30</f>
        <v>232856242.17037708</v>
      </c>
      <c r="Z30" s="144">
        <f t="shared" ref="Z30:Z31" si="59">H30+R30</f>
        <v>214851912.86238271</v>
      </c>
      <c r="AA30" s="144">
        <f t="shared" ref="AA30:AA31" si="60">I30+S30</f>
        <v>199873288.39709082</v>
      </c>
      <c r="AB30" s="257"/>
      <c r="AC30" s="258"/>
      <c r="AD30" s="141"/>
      <c r="AE30" s="142"/>
      <c r="AF30" s="143"/>
      <c r="AG30" s="144">
        <f>'[1]2a. Escalation calc - forecast'!O30+'[1]2a. Escalation calc - forecast'!W30+'[1]2a. Escalation calc - forecast'!AE30</f>
        <v>5204679.233410676</v>
      </c>
      <c r="AH30" s="144">
        <f>'[1]2a. Escalation calc - forecast'!P30+'[1]2a. Escalation calc - forecast'!X30+'[1]2a. Escalation calc - forecast'!AF30</f>
        <v>8640833.4927404691</v>
      </c>
      <c r="AI30" s="144">
        <f>'[1]2a. Escalation calc - forecast'!Q30+'[1]2a. Escalation calc - forecast'!Y30+'[1]2a. Escalation calc - forecast'!AG30</f>
        <v>13016400.428446891</v>
      </c>
      <c r="AJ30" s="257"/>
      <c r="AK30" s="258"/>
      <c r="AL30" s="141"/>
      <c r="AM30" s="142"/>
      <c r="AN30" s="143"/>
      <c r="AO30" s="144">
        <f t="shared" ref="AO30:AO31" si="61">G30+AG30+Q30</f>
        <v>238060921.40378773</v>
      </c>
      <c r="AP30" s="144">
        <f t="shared" ref="AP30:AP31" si="62">H30+AH30+R30</f>
        <v>223492746.35512319</v>
      </c>
      <c r="AQ30" s="144">
        <f t="shared" ref="AQ30" si="63">I30+AI30+S30</f>
        <v>212889688.82553771</v>
      </c>
      <c r="AR30" s="257"/>
      <c r="AS30" s="258"/>
      <c r="AT30" s="145"/>
      <c r="AU30" s="147" t="s">
        <v>83</v>
      </c>
      <c r="AV30" s="141"/>
      <c r="AW30" s="142"/>
      <c r="AX30" s="143"/>
      <c r="AY30" s="144">
        <f>AY24-AY31</f>
        <v>242886888.63521859</v>
      </c>
      <c r="AZ30" s="144">
        <f>AZ24-AZ31</f>
        <v>230149169.71428531</v>
      </c>
      <c r="BA30" s="144">
        <f>BA24-BA31</f>
        <v>214435224.60951841</v>
      </c>
      <c r="BB30" s="257"/>
      <c r="BC30" s="258"/>
    </row>
    <row r="31" spans="1:55" s="148" customFormat="1" ht="30" customHeight="1">
      <c r="A31" s="138"/>
      <c r="B31" s="149" t="s">
        <v>82</v>
      </c>
      <c r="C31" s="150" t="s">
        <v>87</v>
      </c>
      <c r="D31" s="141"/>
      <c r="E31" s="151"/>
      <c r="F31" s="152"/>
      <c r="G31" s="153">
        <f>'[2]PARTLY NOT PUBLIC- 2. Breakdown'!$L$42</f>
        <v>149307626.10737839</v>
      </c>
      <c r="H31" s="153">
        <f>'[2]PARTLY NOT PUBLIC- 2. Breakdown'!$M$42</f>
        <v>107018139.75523692</v>
      </c>
      <c r="I31" s="153">
        <f>'[2]PARTLY NOT PUBLIC- 2. Breakdown'!$N$42</f>
        <v>79072677.525528461</v>
      </c>
      <c r="J31" s="259"/>
      <c r="K31" s="260"/>
      <c r="L31" s="145"/>
      <c r="M31" s="154">
        <f>'6. IDC rate'!K37</f>
        <v>8.2622955401395943E-4</v>
      </c>
      <c r="N31" s="141"/>
      <c r="O31" s="151"/>
      <c r="P31" s="152"/>
      <c r="Q31" s="153">
        <f t="shared" ref="Q31" si="64">G31*$M31</f>
        <v>123362.37332958226</v>
      </c>
      <c r="R31" s="153">
        <f t="shared" ref="R31" si="65">H31*$M31</f>
        <v>88421.549881372979</v>
      </c>
      <c r="S31" s="153">
        <f t="shared" ref="S31" si="66">I31*$M31</f>
        <v>65332.183086607016</v>
      </c>
      <c r="T31" s="259"/>
      <c r="U31" s="260"/>
      <c r="V31" s="141"/>
      <c r="W31" s="151"/>
      <c r="X31" s="152"/>
      <c r="Y31" s="153">
        <f t="shared" si="58"/>
        <v>149430988.48070797</v>
      </c>
      <c r="Z31" s="153">
        <f t="shared" si="59"/>
        <v>107106561.30511829</v>
      </c>
      <c r="AA31" s="153">
        <f t="shared" si="60"/>
        <v>79138009.708615065</v>
      </c>
      <c r="AB31" s="259"/>
      <c r="AC31" s="260"/>
      <c r="AD31" s="141"/>
      <c r="AE31" s="151"/>
      <c r="AF31" s="152"/>
      <c r="AG31" s="153">
        <f>'[1]2a. Escalation calc - forecast'!O31+'[1]2a. Escalation calc - forecast'!W31+'[1]2a. Escalation calc - forecast'!AE31</f>
        <v>3459927.2255476937</v>
      </c>
      <c r="AH31" s="153">
        <f>'[1]2a. Escalation calc - forecast'!P31+'[1]2a. Escalation calc - forecast'!X31+'[1]2a. Escalation calc - forecast'!AF31</f>
        <v>4733371.887352353</v>
      </c>
      <c r="AI31" s="153">
        <f>'[1]2a. Escalation calc - forecast'!Q31+'[1]2a. Escalation calc - forecast'!Y31+'[1]2a. Escalation calc - forecast'!AG31</f>
        <v>5324394.66045989</v>
      </c>
      <c r="AJ31" s="259"/>
      <c r="AK31" s="260"/>
      <c r="AL31" s="141"/>
      <c r="AM31" s="151"/>
      <c r="AN31" s="152">
        <f>AO31/(AO12+AO11)*(AN11+AN12)</f>
        <v>205924079.48247281</v>
      </c>
      <c r="AO31" s="153">
        <f t="shared" si="61"/>
        <v>152890915.70625567</v>
      </c>
      <c r="AP31" s="153">
        <f t="shared" si="62"/>
        <v>111839933.19247064</v>
      </c>
      <c r="AQ31" s="153">
        <f>I31+AI31+S31</f>
        <v>84462404.369074956</v>
      </c>
      <c r="AR31" s="259"/>
      <c r="AS31" s="260"/>
      <c r="AT31" s="145"/>
      <c r="AU31" s="163">
        <f>'6. IDC rate'!I37</f>
        <v>38.084009822722464</v>
      </c>
      <c r="AV31" s="141"/>
      <c r="AW31" s="151"/>
      <c r="AX31" s="152"/>
      <c r="AY31" s="153">
        <f>($AU31/AY$38)*AN31+((AY$38-$AU31)/AY$38)*AO31</f>
        <v>158424382.91223785</v>
      </c>
      <c r="AZ31" s="153">
        <f>($AU31/AZ$38)*AO31+((AZ$38-$AU31)/AZ$38)*AP31</f>
        <v>116123182.56586076</v>
      </c>
      <c r="BA31" s="153">
        <f>($AU31/BA$38)*AP31+((BA$38-$AU31)/BA$38)*AQ31</f>
        <v>87311164.141293719</v>
      </c>
      <c r="BB31" s="259"/>
      <c r="BC31" s="260"/>
    </row>
    <row r="32" spans="1:55" s="148" customFormat="1" ht="30" customHeight="1" thickBot="1">
      <c r="A32" s="155"/>
      <c r="B32" s="155"/>
      <c r="C32" s="155"/>
      <c r="D32" s="156"/>
      <c r="E32" s="157"/>
      <c r="F32" s="158"/>
      <c r="G32" s="159">
        <f t="shared" ref="G32:I32" si="67">SUM(G30:G31)</f>
        <v>380394475.21087146</v>
      </c>
      <c r="H32" s="159">
        <f t="shared" si="67"/>
        <v>319986835.4960404</v>
      </c>
      <c r="I32" s="159">
        <f t="shared" si="67"/>
        <v>277140227.23050988</v>
      </c>
      <c r="J32" s="261"/>
      <c r="K32" s="262"/>
      <c r="L32" s="160"/>
      <c r="M32" s="161"/>
      <c r="N32" s="156"/>
      <c r="O32" s="157"/>
      <c r="P32" s="158"/>
      <c r="Q32" s="159">
        <f t="shared" ref="Q32:R32" si="68">SUM(Q30:Q31)</f>
        <v>1892755.4402135783</v>
      </c>
      <c r="R32" s="159">
        <f t="shared" si="68"/>
        <v>1971638.6714606048</v>
      </c>
      <c r="S32" s="159">
        <f t="shared" ref="S32" si="69">SUM(S30:S31)</f>
        <v>1871070.8751960061</v>
      </c>
      <c r="T32" s="261"/>
      <c r="U32" s="262"/>
      <c r="V32" s="156"/>
      <c r="W32" s="157"/>
      <c r="X32" s="158"/>
      <c r="Y32" s="159">
        <f t="shared" ref="Y32:Z32" si="70">SUM(Y30:Y31)</f>
        <v>382287230.65108502</v>
      </c>
      <c r="Z32" s="159">
        <f t="shared" si="70"/>
        <v>321958474.16750097</v>
      </c>
      <c r="AA32" s="159">
        <f t="shared" ref="AA32" si="71">SUM(AA30:AA31)</f>
        <v>279011298.10570586</v>
      </c>
      <c r="AB32" s="261"/>
      <c r="AC32" s="262"/>
      <c r="AD32" s="156"/>
      <c r="AE32" s="157"/>
      <c r="AF32" s="158"/>
      <c r="AG32" s="159">
        <f t="shared" ref="AG32:AH32" si="72">SUM(AG30:AG31)</f>
        <v>8664606.4589583687</v>
      </c>
      <c r="AH32" s="159">
        <f t="shared" si="72"/>
        <v>13374205.380092822</v>
      </c>
      <c r="AI32" s="159">
        <f t="shared" ref="AI32" si="73">SUM(AI30:AI31)</f>
        <v>18340795.08890678</v>
      </c>
      <c r="AJ32" s="261"/>
      <c r="AK32" s="262"/>
      <c r="AL32" s="162"/>
      <c r="AM32" s="157"/>
      <c r="AN32" s="158"/>
      <c r="AO32" s="159">
        <f t="shared" ref="AO32:AP32" si="74">SUM(AO30:AO31)</f>
        <v>390951837.11004341</v>
      </c>
      <c r="AP32" s="159">
        <f t="shared" si="74"/>
        <v>335332679.54759383</v>
      </c>
      <c r="AQ32" s="159">
        <f t="shared" ref="AQ32" si="75">SUM(AQ30:AQ31)</f>
        <v>297352093.19461268</v>
      </c>
      <c r="AR32" s="261"/>
      <c r="AS32" s="262"/>
      <c r="AT32" s="160"/>
      <c r="AU32" s="161"/>
      <c r="AV32" s="156"/>
      <c r="AW32" s="157"/>
      <c r="AX32" s="158"/>
      <c r="AY32" s="159">
        <f t="shared" ref="AY32:AZ32" si="76">SUM(AY30:AY31)</f>
        <v>401311271.54745644</v>
      </c>
      <c r="AZ32" s="159">
        <f t="shared" si="76"/>
        <v>346272352.28014606</v>
      </c>
      <c r="BA32" s="159">
        <f t="shared" ref="BA32" si="77">SUM(BA30:BA31)</f>
        <v>301746388.75081211</v>
      </c>
      <c r="BB32" s="261"/>
      <c r="BC32" s="262"/>
    </row>
    <row r="33" spans="1:55" s="2" customFormat="1">
      <c r="A33" s="11"/>
      <c r="B33" s="17"/>
      <c r="C33" s="11"/>
      <c r="D33" s="29"/>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64">
        <f>AP33</f>
        <v>0.71920574160593886</v>
      </c>
      <c r="AP33" s="164">
        <f>AQ33</f>
        <v>0.71920574160593886</v>
      </c>
      <c r="AQ33" s="164">
        <f>AQ31/SUM(AQ11:AQ12)</f>
        <v>0.71920574160593886</v>
      </c>
      <c r="AR33" s="164"/>
      <c r="AS33" s="164"/>
      <c r="AT33" s="29"/>
      <c r="AU33" s="29"/>
      <c r="AV33" s="29"/>
      <c r="AW33" s="18"/>
      <c r="AX33" s="18"/>
      <c r="AY33" s="164"/>
      <c r="AZ33" s="164"/>
      <c r="BA33" s="164"/>
      <c r="BB33" s="164"/>
      <c r="BC33" s="164"/>
    </row>
    <row r="34" spans="1:55" s="2" customFormat="1" ht="45.75" customHeight="1">
      <c r="A34" s="11"/>
      <c r="B34" s="17"/>
      <c r="C34" s="11"/>
      <c r="D34" s="29"/>
      <c r="E34" s="18"/>
      <c r="F34" s="18"/>
      <c r="G34" s="18"/>
      <c r="H34" s="18"/>
      <c r="I34" s="18"/>
      <c r="J34" s="18"/>
      <c r="K34" s="18"/>
      <c r="L34" s="29"/>
      <c r="M34" s="29"/>
      <c r="N34" s="29"/>
      <c r="O34" s="18"/>
      <c r="P34" s="18"/>
      <c r="Q34" s="18"/>
      <c r="R34" s="18"/>
      <c r="S34" s="136"/>
      <c r="T34" s="18"/>
      <c r="U34" s="18"/>
      <c r="V34" s="29"/>
      <c r="W34" s="18"/>
      <c r="X34" s="18"/>
      <c r="Y34" s="18"/>
      <c r="Z34" s="18"/>
      <c r="AA34" s="18"/>
      <c r="AB34" s="18"/>
      <c r="AC34" s="18"/>
      <c r="AD34" s="29"/>
      <c r="AE34" s="18"/>
      <c r="AF34" s="18"/>
      <c r="AG34" s="18"/>
      <c r="AH34" s="18"/>
      <c r="AI34" s="18"/>
      <c r="AJ34" s="18"/>
      <c r="AK34" s="18"/>
      <c r="AL34" s="29"/>
      <c r="AM34" s="286" t="s">
        <v>125</v>
      </c>
      <c r="AN34" s="286"/>
      <c r="AO34" s="286"/>
      <c r="AP34" s="286"/>
      <c r="AQ34" s="286"/>
      <c r="AR34" s="286"/>
      <c r="AS34" s="286"/>
      <c r="AT34" s="29"/>
      <c r="AU34" s="29"/>
      <c r="AV34" s="29"/>
      <c r="AW34" s="29"/>
      <c r="AX34" s="29"/>
      <c r="AY34" s="29"/>
      <c r="AZ34" s="29"/>
      <c r="BA34" s="29"/>
      <c r="BB34" s="29"/>
      <c r="BC34" s="29"/>
    </row>
    <row r="35" spans="1:55" s="2" customFormat="1">
      <c r="A35" s="11"/>
      <c r="B35" s="17"/>
      <c r="C35" s="11"/>
      <c r="D35" s="29"/>
      <c r="E35" s="18"/>
      <c r="F35" s="18"/>
      <c r="G35" s="18"/>
      <c r="H35" s="18"/>
      <c r="I35" s="18"/>
      <c r="J35" s="18"/>
      <c r="K35" s="18"/>
      <c r="L35" s="29"/>
      <c r="M35" s="29"/>
      <c r="N35" s="29"/>
      <c r="O35" s="18"/>
      <c r="P35" s="18"/>
      <c r="Q35" s="18"/>
      <c r="R35" s="18"/>
      <c r="S35" s="136"/>
      <c r="T35" s="18"/>
      <c r="U35" s="18"/>
      <c r="V35" s="29"/>
      <c r="W35" s="18"/>
      <c r="X35" s="18"/>
      <c r="Y35" s="18"/>
      <c r="Z35" s="18"/>
      <c r="AA35" s="18"/>
      <c r="AB35" s="18"/>
      <c r="AC35" s="18"/>
      <c r="AD35" s="29"/>
      <c r="AE35" s="18"/>
      <c r="AF35" s="18"/>
      <c r="AG35" s="18"/>
      <c r="AH35" s="18"/>
      <c r="AI35"/>
      <c r="AJ35" s="18"/>
      <c r="AK35" s="18"/>
      <c r="AL35" s="29"/>
      <c r="AM35" s="165"/>
      <c r="AN35" s="165"/>
      <c r="AO35" s="199"/>
      <c r="AP35" s="165"/>
      <c r="AQ35" s="165"/>
      <c r="AR35" s="165"/>
      <c r="AS35" s="165"/>
      <c r="AT35" s="29"/>
      <c r="AU35" s="29"/>
      <c r="AV35" s="29"/>
      <c r="AW35" s="166"/>
      <c r="AX35" s="166"/>
      <c r="AY35" s="166"/>
      <c r="AZ35" s="166"/>
      <c r="BA35" s="167"/>
      <c r="BB35" s="20"/>
      <c r="BC35" s="20"/>
    </row>
    <row r="36" spans="1:55" s="2" customFormat="1">
      <c r="A36" s="11"/>
      <c r="B36" s="17"/>
      <c r="C36" s="11"/>
      <c r="D36" s="29"/>
      <c r="E36" s="18"/>
      <c r="F36" s="18"/>
      <c r="G36" s="18"/>
      <c r="H36" s="18"/>
      <c r="I36" s="18"/>
      <c r="J36" s="18"/>
      <c r="K36" s="18"/>
      <c r="L36" s="29"/>
      <c r="M36" s="29"/>
      <c r="N36" s="29"/>
      <c r="O36" s="18"/>
      <c r="P36" s="18"/>
      <c r="Q36" s="18"/>
      <c r="R36" s="18"/>
      <c r="S36" s="136"/>
      <c r="T36" s="18"/>
      <c r="U36" s="18"/>
      <c r="V36" s="29"/>
      <c r="W36" s="18"/>
      <c r="X36" s="18"/>
      <c r="Y36" s="18"/>
      <c r="Z36" s="18"/>
      <c r="AA36" s="18"/>
      <c r="AB36" s="18"/>
      <c r="AC36" s="18"/>
      <c r="AD36" s="29"/>
      <c r="AE36" s="18"/>
      <c r="AF36" s="18"/>
      <c r="AG36" s="18"/>
      <c r="AH36" s="18"/>
      <c r="AI36" s="18"/>
      <c r="AJ36" s="18"/>
      <c r="AK36" s="18"/>
      <c r="AL36" s="29"/>
      <c r="AM36" s="165"/>
      <c r="AN36" s="165"/>
      <c r="AO36" s="199"/>
      <c r="AP36" s="165"/>
      <c r="AQ36" s="165"/>
      <c r="AR36" s="165"/>
      <c r="AS36" s="165"/>
      <c r="AT36" s="29"/>
      <c r="AU36" s="29"/>
      <c r="AV36" s="29"/>
      <c r="AW36" s="165"/>
      <c r="AX36" s="165"/>
      <c r="AY36" s="199"/>
      <c r="AZ36" s="165"/>
      <c r="BA36" s="165"/>
      <c r="BB36" s="165"/>
      <c r="BC36" s="165"/>
    </row>
    <row r="37" spans="1:55" s="2" customFormat="1">
      <c r="A37" s="11"/>
      <c r="B37" s="98" t="s">
        <v>66</v>
      </c>
      <c r="C37" s="11"/>
      <c r="D37" s="29"/>
      <c r="E37" s="18"/>
      <c r="F37" s="18"/>
      <c r="G37" s="18"/>
      <c r="H37" s="18"/>
      <c r="I37" s="18"/>
      <c r="J37" s="18"/>
      <c r="K37" s="18"/>
      <c r="L37" s="29"/>
      <c r="M37" s="29"/>
      <c r="N37" s="29"/>
      <c r="O37" s="18"/>
      <c r="P37" s="18"/>
      <c r="Q37" s="18"/>
      <c r="R37" s="18"/>
      <c r="S37" s="18"/>
      <c r="T37" s="18"/>
      <c r="U37" s="18"/>
      <c r="V37" s="29"/>
      <c r="W37" s="18"/>
      <c r="X37" s="18"/>
      <c r="Y37" s="18"/>
      <c r="Z37" s="18"/>
      <c r="AA37" s="18"/>
      <c r="AB37" s="18"/>
      <c r="AC37" s="18"/>
      <c r="AD37" s="29"/>
      <c r="AE37" s="18"/>
      <c r="AF37" s="18"/>
      <c r="AG37" s="18"/>
      <c r="AH37" s="18"/>
      <c r="AI37" s="18"/>
      <c r="AJ37" s="18"/>
      <c r="AK37" s="18"/>
      <c r="AL37" s="29"/>
      <c r="AM37" s="18"/>
      <c r="AN37" s="18"/>
      <c r="AO37" s="18"/>
      <c r="AP37" s="18"/>
      <c r="AQ37" s="18"/>
      <c r="AR37" s="18"/>
      <c r="AS37" s="18"/>
      <c r="AT37" s="29"/>
      <c r="AU37" s="29"/>
      <c r="AV37" s="29"/>
      <c r="AW37" s="18"/>
      <c r="AX37" s="18"/>
      <c r="AY37" s="18"/>
      <c r="AZ37" s="18"/>
      <c r="BA37" s="18"/>
      <c r="BB37" s="18"/>
      <c r="BC37" s="18"/>
    </row>
    <row r="38" spans="1:55">
      <c r="B38" s="77" t="s">
        <v>34</v>
      </c>
      <c r="C38" s="77"/>
      <c r="D38" s="78"/>
      <c r="E38" s="78"/>
      <c r="F38" s="78"/>
      <c r="G38" s="78"/>
      <c r="H38" s="78"/>
      <c r="I38" s="78"/>
      <c r="J38" s="78"/>
      <c r="K38" s="78"/>
      <c r="L38" s="78"/>
      <c r="M38" s="78"/>
      <c r="N38" s="78"/>
      <c r="O38" s="78">
        <v>366</v>
      </c>
      <c r="P38" s="78">
        <v>365</v>
      </c>
      <c r="Q38" s="78">
        <v>365</v>
      </c>
      <c r="R38" s="78">
        <v>365</v>
      </c>
      <c r="S38" s="78">
        <v>366</v>
      </c>
      <c r="T38" s="78">
        <v>365</v>
      </c>
      <c r="U38" s="78">
        <v>365</v>
      </c>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f t="shared" ref="AW38" si="78">O38</f>
        <v>366</v>
      </c>
      <c r="AX38" s="78">
        <f t="shared" ref="AX38" si="79">P38</f>
        <v>365</v>
      </c>
      <c r="AY38" s="78">
        <f t="shared" ref="AY38" si="80">Q38</f>
        <v>365</v>
      </c>
      <c r="AZ38" s="78">
        <f t="shared" ref="AZ38" si="81">R38</f>
        <v>365</v>
      </c>
      <c r="BA38" s="78">
        <f t="shared" ref="BA38:BC38" si="82">S38</f>
        <v>366</v>
      </c>
      <c r="BB38" s="78">
        <f t="shared" si="82"/>
        <v>365</v>
      </c>
      <c r="BC38" s="78">
        <f t="shared" si="82"/>
        <v>365</v>
      </c>
    </row>
    <row r="39" spans="1:55" s="2" customFormat="1">
      <c r="B39" s="104"/>
      <c r="C39" s="104"/>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row>
    <row r="41" spans="1:55">
      <c r="M41" s="30"/>
      <c r="O41" s="30"/>
      <c r="P41" s="30"/>
      <c r="Q41" s="30"/>
      <c r="R41" s="30"/>
      <c r="S41" s="30"/>
      <c r="T41" s="30"/>
      <c r="U41" s="30"/>
      <c r="W41" s="30"/>
      <c r="X41" s="30"/>
      <c r="Y41" s="30"/>
      <c r="Z41" s="30"/>
      <c r="AA41" s="30"/>
      <c r="AB41" s="30"/>
      <c r="AC41" s="30"/>
      <c r="AE41" s="30"/>
      <c r="AF41" s="30"/>
      <c r="AG41" s="30"/>
      <c r="AH41" s="30"/>
      <c r="AI41" s="30"/>
      <c r="AJ41" s="30"/>
      <c r="AK41" s="30"/>
      <c r="AM41" s="30"/>
      <c r="AN41" s="30"/>
      <c r="AO41" s="30"/>
      <c r="AP41" s="30"/>
      <c r="AQ41" s="30"/>
      <c r="AR41" s="30"/>
      <c r="AS41" s="30"/>
      <c r="AT41" s="30"/>
      <c r="AU41" s="30"/>
      <c r="AW41" s="2"/>
      <c r="AX41" s="2"/>
      <c r="AY41" s="2"/>
      <c r="AZ41" s="2"/>
      <c r="BA41" s="2"/>
      <c r="BB41" s="2"/>
      <c r="BC41" s="2"/>
    </row>
    <row r="42" spans="1:55" s="155" customFormat="1" ht="30" customHeight="1">
      <c r="A42" s="138"/>
      <c r="B42" s="214" t="s">
        <v>122</v>
      </c>
      <c r="C42" s="215"/>
      <c r="D42" s="184"/>
      <c r="E42" s="216">
        <v>18538036.314002451</v>
      </c>
      <c r="F42" s="217">
        <v>3898225.088393731</v>
      </c>
      <c r="G42" s="218">
        <v>8878124.7077565845</v>
      </c>
      <c r="H42" s="218">
        <v>8741042.8455663566</v>
      </c>
      <c r="I42" s="218">
        <v>8339452.9016048955</v>
      </c>
      <c r="J42" s="263"/>
      <c r="K42" s="264"/>
      <c r="L42" s="185"/>
      <c r="M42" s="219"/>
      <c r="N42" s="141"/>
      <c r="O42" s="220"/>
      <c r="P42" s="220"/>
      <c r="Q42" s="220"/>
      <c r="R42" s="220"/>
      <c r="S42" s="145"/>
      <c r="T42" s="145"/>
      <c r="U42" s="145"/>
      <c r="V42" s="141"/>
      <c r="W42" s="220"/>
      <c r="X42" s="220"/>
      <c r="Y42" s="220"/>
      <c r="Z42" s="220"/>
      <c r="AA42" s="145"/>
      <c r="AB42" s="145"/>
      <c r="AC42" s="145"/>
      <c r="AD42" s="141"/>
      <c r="AE42" s="220"/>
      <c r="AF42" s="220"/>
      <c r="AG42" s="220"/>
      <c r="AH42" s="220"/>
      <c r="AI42" s="145"/>
      <c r="AJ42" s="145"/>
      <c r="AK42" s="145"/>
      <c r="AL42" s="141"/>
      <c r="AM42" s="220"/>
      <c r="AN42" s="220"/>
      <c r="AO42" s="220"/>
      <c r="AP42" s="220"/>
      <c r="AQ42" s="145"/>
      <c r="AR42" s="145"/>
      <c r="AS42" s="145"/>
      <c r="AT42" s="145"/>
      <c r="AU42" s="221"/>
      <c r="AV42" s="141"/>
      <c r="AW42" s="220"/>
      <c r="AX42" s="220"/>
      <c r="AY42" s="220"/>
      <c r="AZ42" s="220"/>
      <c r="BA42" s="145"/>
      <c r="BB42" s="145"/>
      <c r="BC42" s="145"/>
    </row>
    <row r="43" spans="1:55" s="4" customFormat="1">
      <c r="D43" s="30"/>
      <c r="E43" s="20"/>
      <c r="F43" s="20"/>
      <c r="G43" s="20"/>
      <c r="H43" s="20"/>
      <c r="I43" s="20"/>
      <c r="J43" s="20"/>
      <c r="K43" s="20"/>
      <c r="L43" s="2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row>
    <row r="44" spans="1:55" s="4" customFormat="1">
      <c r="D44" s="30"/>
      <c r="E44" s="20"/>
      <c r="F44" s="20"/>
      <c r="G44" s="20"/>
      <c r="H44" s="20"/>
      <c r="I44" s="20"/>
      <c r="J44" s="20"/>
      <c r="K44" s="20"/>
      <c r="L44" s="2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row>
    <row r="45" spans="1:55" s="4" customFormat="1" ht="45.75" customHeight="1">
      <c r="A45" s="10"/>
      <c r="B45" s="296" t="s">
        <v>123</v>
      </c>
      <c r="C45" s="296"/>
      <c r="D45" s="186"/>
      <c r="E45" s="297" t="s">
        <v>124</v>
      </c>
      <c r="F45" s="297"/>
      <c r="G45" s="297"/>
      <c r="H45" s="297"/>
      <c r="I45" s="297"/>
      <c r="J45" s="297"/>
      <c r="K45" s="297"/>
      <c r="L45" s="187"/>
      <c r="M45" s="116"/>
      <c r="N45" s="42"/>
      <c r="O45" s="295"/>
      <c r="P45" s="295"/>
      <c r="Q45" s="295"/>
      <c r="R45" s="295"/>
      <c r="S45" s="295"/>
      <c r="T45" s="295"/>
      <c r="U45" s="295"/>
      <c r="V45" s="42"/>
      <c r="W45" s="295"/>
      <c r="X45" s="295"/>
      <c r="Y45" s="295"/>
      <c r="Z45" s="295"/>
      <c r="AA45" s="295"/>
      <c r="AB45" s="295"/>
      <c r="AC45" s="295"/>
      <c r="AD45" s="42"/>
      <c r="AE45" s="295"/>
      <c r="AF45" s="295"/>
      <c r="AG45" s="295"/>
      <c r="AH45" s="295"/>
      <c r="AI45" s="295"/>
      <c r="AJ45" s="295"/>
      <c r="AK45" s="295"/>
      <c r="AL45" s="43"/>
      <c r="AM45" s="295"/>
      <c r="AN45" s="295"/>
      <c r="AO45" s="295"/>
      <c r="AP45" s="295"/>
      <c r="AQ45" s="295"/>
      <c r="AR45" s="295"/>
      <c r="AS45" s="295"/>
      <c r="AT45" s="116"/>
      <c r="AU45" s="116"/>
      <c r="AV45" s="42"/>
      <c r="AW45" s="295"/>
      <c r="AX45" s="295"/>
      <c r="AY45" s="295"/>
      <c r="AZ45" s="295"/>
      <c r="BA45" s="295"/>
      <c r="BB45" s="295"/>
      <c r="BC45" s="295"/>
    </row>
    <row r="46" spans="1:55" s="4" customFormat="1" ht="17.25" customHeight="1">
      <c r="A46" s="10"/>
      <c r="B46" s="296"/>
      <c r="C46" s="296"/>
      <c r="D46" s="188"/>
      <c r="E46" s="189"/>
      <c r="F46" s="189"/>
      <c r="G46" s="189"/>
      <c r="H46" s="189"/>
      <c r="I46" s="189"/>
      <c r="J46" s="189"/>
      <c r="K46" s="189"/>
      <c r="L46" s="188"/>
      <c r="M46" s="28"/>
      <c r="N46" s="222"/>
      <c r="O46" s="222"/>
      <c r="P46" s="223"/>
      <c r="Q46" s="223"/>
      <c r="R46" s="223"/>
      <c r="S46" s="224"/>
      <c r="T46" s="225"/>
      <c r="U46" s="225"/>
      <c r="V46" s="222"/>
      <c r="W46" s="222"/>
      <c r="X46" s="223"/>
      <c r="Y46" s="223"/>
      <c r="Z46" s="223"/>
      <c r="AA46" s="224"/>
      <c r="AB46" s="225"/>
      <c r="AC46" s="225"/>
      <c r="AD46" s="222"/>
      <c r="AE46" s="222"/>
      <c r="AF46" s="222"/>
      <c r="AG46" s="222"/>
      <c r="AH46" s="222"/>
      <c r="AI46" s="222"/>
      <c r="AJ46" s="222"/>
      <c r="AK46" s="222"/>
      <c r="AL46" s="222"/>
      <c r="AM46" s="222"/>
      <c r="AN46" s="222"/>
      <c r="AO46" s="222"/>
      <c r="AP46" s="222"/>
      <c r="AQ46" s="222"/>
      <c r="AR46" s="222"/>
      <c r="AS46" s="222"/>
      <c r="AT46" s="222"/>
      <c r="AU46" s="28"/>
      <c r="AV46" s="222"/>
      <c r="AW46" s="222"/>
      <c r="AX46" s="222"/>
      <c r="AY46" s="222"/>
      <c r="AZ46" s="222"/>
      <c r="BA46" s="222"/>
      <c r="BB46" s="222"/>
      <c r="BC46" s="222"/>
    </row>
    <row r="47" spans="1:55" s="4" customFormat="1" ht="18.75" customHeight="1">
      <c r="A47" s="10"/>
      <c r="B47" s="190" t="s">
        <v>80</v>
      </c>
      <c r="C47" s="190"/>
      <c r="D47" s="191"/>
      <c r="E47" s="81">
        <v>2020</v>
      </c>
      <c r="F47" s="81">
        <v>2021</v>
      </c>
      <c r="G47" s="81">
        <v>2022</v>
      </c>
      <c r="H47" s="81">
        <v>2023</v>
      </c>
      <c r="I47" s="81">
        <v>2024</v>
      </c>
      <c r="J47" s="81">
        <v>2025</v>
      </c>
      <c r="K47" s="81">
        <v>2026</v>
      </c>
      <c r="L47" s="191"/>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row>
    <row r="48" spans="1:55" s="4" customFormat="1">
      <c r="A48" s="10"/>
      <c r="B48" s="106" t="str">
        <f>B8</f>
        <v>Extending the Network</v>
      </c>
      <c r="C48" s="82" t="str">
        <f t="shared" ref="C48:C62" si="83">C8</f>
        <v>Augmentation</v>
      </c>
      <c r="D48" s="192"/>
      <c r="E48" s="85">
        <f>'5. Capex geographic split'!W60</f>
        <v>4296154.5762218162</v>
      </c>
      <c r="F48" s="86">
        <f>'5. Capex geographic split'!X60</f>
        <v>5216124.8265289683</v>
      </c>
      <c r="G48" s="87">
        <f>'5. Capex geographic split'!Y60</f>
        <v>2828588.4969618334</v>
      </c>
      <c r="H48" s="87">
        <f>'5. Capex geographic split'!Z60</f>
        <v>3738789.6423130753</v>
      </c>
      <c r="I48" s="87">
        <f>'5. Capex geographic split'!AA60</f>
        <v>3787067.8144951505</v>
      </c>
      <c r="J48" s="265"/>
      <c r="K48" s="266"/>
      <c r="L48" s="193"/>
      <c r="M48" s="226"/>
      <c r="N48" s="32"/>
      <c r="O48" s="227"/>
      <c r="P48" s="227"/>
      <c r="Q48" s="227"/>
      <c r="R48" s="227"/>
      <c r="S48" s="118"/>
      <c r="T48" s="118"/>
      <c r="U48" s="118"/>
      <c r="V48" s="32"/>
      <c r="W48" s="227"/>
      <c r="X48" s="227"/>
      <c r="Y48" s="227"/>
      <c r="Z48" s="227"/>
      <c r="AA48" s="118"/>
      <c r="AB48" s="118"/>
      <c r="AC48" s="118"/>
      <c r="AD48" s="32"/>
      <c r="AE48" s="227"/>
      <c r="AF48" s="227"/>
      <c r="AG48" s="227"/>
      <c r="AH48" s="227"/>
      <c r="AI48" s="118"/>
      <c r="AJ48" s="118"/>
      <c r="AK48" s="118"/>
      <c r="AL48" s="32"/>
      <c r="AM48" s="227"/>
      <c r="AN48" s="227"/>
      <c r="AO48" s="227"/>
      <c r="AP48" s="227"/>
      <c r="AQ48" s="118"/>
      <c r="AR48" s="118"/>
      <c r="AS48" s="118"/>
      <c r="AT48" s="118"/>
      <c r="AU48" s="228"/>
      <c r="AV48" s="32"/>
      <c r="AW48" s="227"/>
      <c r="AX48" s="227"/>
      <c r="AY48" s="227"/>
      <c r="AZ48" s="227"/>
      <c r="BA48" s="118"/>
      <c r="BB48" s="118"/>
      <c r="BC48" s="118"/>
    </row>
    <row r="49" spans="1:55" s="4" customFormat="1">
      <c r="A49" s="10"/>
      <c r="B49" s="107" t="str">
        <f t="shared" ref="B49:B62" si="84">B9</f>
        <v>Extending the Network</v>
      </c>
      <c r="C49" s="83" t="str">
        <f t="shared" si="83"/>
        <v>New Property Developments</v>
      </c>
      <c r="D49" s="192"/>
      <c r="E49" s="89">
        <f>'5. Capex geographic split'!W61</f>
        <v>7754999.5122814206</v>
      </c>
      <c r="F49" s="90">
        <f>'5. Capex geographic split'!X61</f>
        <v>16182554.012219565</v>
      </c>
      <c r="G49" s="91">
        <f>'5. Capex geographic split'!Y61</f>
        <v>6509190.6997363176</v>
      </c>
      <c r="H49" s="91">
        <f>'5. Capex geographic split'!Z61</f>
        <v>7193094.8752611084</v>
      </c>
      <c r="I49" s="91">
        <f>'5. Capex geographic split'!AA61</f>
        <v>7668940.0740917185</v>
      </c>
      <c r="J49" s="267"/>
      <c r="K49" s="268"/>
      <c r="L49" s="193"/>
      <c r="M49" s="226"/>
      <c r="N49" s="32"/>
      <c r="O49" s="227"/>
      <c r="P49" s="227"/>
      <c r="Q49" s="227"/>
      <c r="R49" s="227"/>
      <c r="S49" s="118"/>
      <c r="T49" s="118"/>
      <c r="U49" s="118"/>
      <c r="V49" s="32"/>
      <c r="W49" s="227"/>
      <c r="X49" s="227"/>
      <c r="Y49" s="227"/>
      <c r="Z49" s="227"/>
      <c r="AA49" s="118"/>
      <c r="AB49" s="118"/>
      <c r="AC49" s="118"/>
      <c r="AD49" s="32"/>
      <c r="AE49" s="227"/>
      <c r="AF49" s="227"/>
      <c r="AG49" s="227"/>
      <c r="AH49" s="227"/>
      <c r="AI49" s="118"/>
      <c r="AJ49" s="118"/>
      <c r="AK49" s="118"/>
      <c r="AL49" s="32"/>
      <c r="AM49" s="227"/>
      <c r="AN49" s="227"/>
      <c r="AO49" s="227"/>
      <c r="AP49" s="227"/>
      <c r="AQ49" s="118"/>
      <c r="AR49" s="118"/>
      <c r="AS49" s="118"/>
      <c r="AT49" s="118"/>
      <c r="AU49" s="228"/>
      <c r="AV49" s="32"/>
      <c r="AW49" s="227"/>
      <c r="AX49" s="227"/>
      <c r="AY49" s="227"/>
      <c r="AZ49" s="227"/>
      <c r="BA49" s="118"/>
      <c r="BB49" s="118"/>
      <c r="BC49" s="118"/>
    </row>
    <row r="50" spans="1:55" s="4" customFormat="1">
      <c r="A50" s="10"/>
      <c r="B50" s="107" t="str">
        <f t="shared" si="84"/>
        <v>Extending the Network</v>
      </c>
      <c r="C50" s="83" t="str">
        <f t="shared" si="83"/>
        <v>UFB Communal</v>
      </c>
      <c r="D50" s="192"/>
      <c r="E50" s="89">
        <f>'5. Capex geographic split'!W62</f>
        <v>179613833.99638441</v>
      </c>
      <c r="F50" s="90">
        <f>'5. Capex geographic split'!X62</f>
        <v>108998923.74182783</v>
      </c>
      <c r="G50" s="91">
        <f>'5. Capex geographic split'!Y62</f>
        <v>39729795.578746438</v>
      </c>
      <c r="H50" s="91">
        <f>'5. Capex geographic split'!Z62</f>
        <v>0</v>
      </c>
      <c r="I50" s="91">
        <f>'5. Capex geographic split'!AA62</f>
        <v>0</v>
      </c>
      <c r="J50" s="267"/>
      <c r="K50" s="268"/>
      <c r="L50" s="193"/>
      <c r="M50" s="226"/>
      <c r="N50" s="32"/>
      <c r="O50" s="227"/>
      <c r="P50" s="227"/>
      <c r="Q50" s="227"/>
      <c r="R50" s="227"/>
      <c r="S50" s="118"/>
      <c r="T50" s="118"/>
      <c r="U50" s="118"/>
      <c r="V50" s="32"/>
      <c r="W50" s="227"/>
      <c r="X50" s="227"/>
      <c r="Y50" s="227"/>
      <c r="Z50" s="227"/>
      <c r="AA50" s="118"/>
      <c r="AB50" s="118"/>
      <c r="AC50" s="118"/>
      <c r="AD50" s="32"/>
      <c r="AE50" s="227"/>
      <c r="AF50" s="227"/>
      <c r="AG50" s="227"/>
      <c r="AH50" s="227"/>
      <c r="AI50" s="118"/>
      <c r="AJ50" s="118"/>
      <c r="AK50" s="118"/>
      <c r="AL50" s="32"/>
      <c r="AM50" s="227"/>
      <c r="AN50" s="227"/>
      <c r="AO50" s="227"/>
      <c r="AP50" s="227"/>
      <c r="AQ50" s="118"/>
      <c r="AR50" s="118"/>
      <c r="AS50" s="118"/>
      <c r="AT50" s="118"/>
      <c r="AU50" s="228"/>
      <c r="AV50" s="32"/>
      <c r="AW50" s="227"/>
      <c r="AX50" s="227"/>
      <c r="AY50" s="227"/>
      <c r="AZ50" s="227"/>
      <c r="BA50" s="118"/>
      <c r="BB50" s="118"/>
      <c r="BC50" s="118"/>
    </row>
    <row r="51" spans="1:55" s="4" customFormat="1">
      <c r="A51" s="10"/>
      <c r="B51" s="107" t="str">
        <f t="shared" si="84"/>
        <v>Installations</v>
      </c>
      <c r="C51" s="83" t="str">
        <f t="shared" si="83"/>
        <v>Complex Installations</v>
      </c>
      <c r="D51" s="192"/>
      <c r="E51" s="89">
        <f>'5. Capex geographic split'!W63</f>
        <v>2323818.6142508187</v>
      </c>
      <c r="F51" s="90">
        <f>'5. Capex geographic split'!X63</f>
        <v>4569997.2546676081</v>
      </c>
      <c r="G51" s="91">
        <f>'5. Capex geographic split'!Y63</f>
        <v>3968502.367675974</v>
      </c>
      <c r="H51" s="91">
        <f>'5. Capex geographic split'!Z63</f>
        <v>2212338.2106703711</v>
      </c>
      <c r="I51" s="91">
        <f>'5. Capex geographic split'!AA63</f>
        <v>390294.14675056108</v>
      </c>
      <c r="J51" s="267"/>
      <c r="K51" s="268"/>
      <c r="L51" s="193"/>
      <c r="M51" s="226"/>
      <c r="N51" s="32"/>
      <c r="O51" s="227"/>
      <c r="P51" s="227"/>
      <c r="Q51" s="227"/>
      <c r="R51" s="227"/>
      <c r="S51" s="118"/>
      <c r="T51" s="118"/>
      <c r="U51" s="118"/>
      <c r="V51" s="32"/>
      <c r="W51" s="227"/>
      <c r="X51" s="227"/>
      <c r="Y51" s="227"/>
      <c r="Z51" s="227"/>
      <c r="AA51" s="118"/>
      <c r="AB51" s="118"/>
      <c r="AC51" s="118"/>
      <c r="AD51" s="32"/>
      <c r="AE51" s="227"/>
      <c r="AF51" s="227"/>
      <c r="AG51" s="227"/>
      <c r="AH51" s="227"/>
      <c r="AI51" s="118"/>
      <c r="AJ51" s="118"/>
      <c r="AK51" s="118"/>
      <c r="AL51" s="32"/>
      <c r="AM51" s="227"/>
      <c r="AN51" s="227"/>
      <c r="AO51" s="227"/>
      <c r="AP51" s="227"/>
      <c r="AQ51" s="118"/>
      <c r="AR51" s="118"/>
      <c r="AS51" s="118"/>
      <c r="AT51" s="118"/>
      <c r="AU51" s="228"/>
      <c r="AV51" s="32"/>
      <c r="AW51" s="227"/>
      <c r="AX51" s="227"/>
      <c r="AY51" s="227"/>
      <c r="AZ51" s="227"/>
      <c r="BA51" s="118"/>
      <c r="BB51" s="118"/>
      <c r="BC51" s="118"/>
    </row>
    <row r="52" spans="1:55" s="4" customFormat="1">
      <c r="A52" s="10"/>
      <c r="B52" s="107" t="str">
        <f t="shared" si="84"/>
        <v>Installations</v>
      </c>
      <c r="C52" s="83" t="str">
        <f t="shared" si="83"/>
        <v>Standard Installations</v>
      </c>
      <c r="D52" s="192"/>
      <c r="E52" s="89">
        <f>'5. Capex geographic split'!W64</f>
        <v>270288208.42893177</v>
      </c>
      <c r="F52" s="90">
        <f>'5. Capex geographic split'!X64</f>
        <v>246300490.87315106</v>
      </c>
      <c r="G52" s="91">
        <f>'5. Capex geographic split'!Y64</f>
        <v>31781362.213561364</v>
      </c>
      <c r="H52" s="91">
        <f>'5. Capex geographic split'!Z64</f>
        <v>32551834.791819047</v>
      </c>
      <c r="I52" s="91">
        <f>'5. Capex geographic split'!AA64</f>
        <v>31097612.414593883</v>
      </c>
      <c r="J52" s="267"/>
      <c r="K52" s="268"/>
      <c r="L52" s="193"/>
      <c r="M52" s="226"/>
      <c r="N52" s="32"/>
      <c r="O52" s="227"/>
      <c r="P52" s="227"/>
      <c r="Q52" s="227"/>
      <c r="R52" s="227"/>
      <c r="S52" s="118"/>
      <c r="T52" s="118"/>
      <c r="U52" s="118"/>
      <c r="V52" s="32"/>
      <c r="W52" s="227"/>
      <c r="X52" s="227"/>
      <c r="Y52" s="227"/>
      <c r="Z52" s="227"/>
      <c r="AA52" s="118"/>
      <c r="AB52" s="118"/>
      <c r="AC52" s="118"/>
      <c r="AD52" s="32"/>
      <c r="AE52" s="227"/>
      <c r="AF52" s="227"/>
      <c r="AG52" s="227"/>
      <c r="AH52" s="227"/>
      <c r="AI52" s="118"/>
      <c r="AJ52" s="118"/>
      <c r="AK52" s="118"/>
      <c r="AL52" s="32"/>
      <c r="AM52" s="227"/>
      <c r="AN52" s="227"/>
      <c r="AO52" s="227"/>
      <c r="AP52" s="227"/>
      <c r="AQ52" s="118"/>
      <c r="AR52" s="118"/>
      <c r="AS52" s="118"/>
      <c r="AT52" s="118"/>
      <c r="AU52" s="228"/>
      <c r="AV52" s="32"/>
      <c r="AW52" s="227"/>
      <c r="AX52" s="227"/>
      <c r="AY52" s="227"/>
      <c r="AZ52" s="227"/>
      <c r="BA52" s="118"/>
      <c r="BB52" s="118"/>
      <c r="BC52" s="118"/>
    </row>
    <row r="53" spans="1:55" s="4" customFormat="1">
      <c r="A53" s="10"/>
      <c r="B53" s="107" t="str">
        <f t="shared" si="84"/>
        <v>IT and Support</v>
      </c>
      <c r="C53" s="83" t="str">
        <f t="shared" si="83"/>
        <v>Business IT</v>
      </c>
      <c r="D53" s="192"/>
      <c r="E53" s="89">
        <f>'5. Capex geographic split'!W65</f>
        <v>12367877.395188265</v>
      </c>
      <c r="F53" s="90">
        <f>'5. Capex geographic split'!X65</f>
        <v>14078442.810343074</v>
      </c>
      <c r="G53" s="91">
        <f>'5. Capex geographic split'!Y65</f>
        <v>9261880.8838997073</v>
      </c>
      <c r="H53" s="91">
        <f>'5. Capex geographic split'!Z65</f>
        <v>12342849.437958889</v>
      </c>
      <c r="I53" s="91">
        <f>'5. Capex geographic split'!AA65</f>
        <v>10722053.668808915</v>
      </c>
      <c r="J53" s="267"/>
      <c r="K53" s="268"/>
      <c r="L53" s="193"/>
      <c r="M53" s="226"/>
      <c r="N53" s="32"/>
      <c r="O53" s="227"/>
      <c r="P53" s="227"/>
      <c r="Q53" s="227"/>
      <c r="R53" s="227"/>
      <c r="S53" s="118"/>
      <c r="T53" s="118"/>
      <c r="U53" s="118"/>
      <c r="V53" s="32"/>
      <c r="W53" s="227"/>
      <c r="X53" s="227"/>
      <c r="Y53" s="227"/>
      <c r="Z53" s="227"/>
      <c r="AA53" s="118"/>
      <c r="AB53" s="118"/>
      <c r="AC53" s="118"/>
      <c r="AD53" s="32"/>
      <c r="AE53" s="227"/>
      <c r="AF53" s="227"/>
      <c r="AG53" s="227"/>
      <c r="AH53" s="227"/>
      <c r="AI53" s="118"/>
      <c r="AJ53" s="118"/>
      <c r="AK53" s="118"/>
      <c r="AL53" s="32"/>
      <c r="AM53" s="227"/>
      <c r="AN53" s="227"/>
      <c r="AO53" s="227"/>
      <c r="AP53" s="227"/>
      <c r="AQ53" s="118"/>
      <c r="AR53" s="118"/>
      <c r="AS53" s="118"/>
      <c r="AT53" s="118"/>
      <c r="AU53" s="228"/>
      <c r="AV53" s="32"/>
      <c r="AW53" s="227"/>
      <c r="AX53" s="227"/>
      <c r="AY53" s="227"/>
      <c r="AZ53" s="227"/>
      <c r="BA53" s="118"/>
      <c r="BB53" s="118"/>
      <c r="BC53" s="118"/>
    </row>
    <row r="54" spans="1:55" s="4" customFormat="1">
      <c r="A54" s="10"/>
      <c r="B54" s="107" t="str">
        <f t="shared" si="84"/>
        <v>IT and Support</v>
      </c>
      <c r="C54" s="83" t="str">
        <f t="shared" si="83"/>
        <v>Corporate</v>
      </c>
      <c r="D54" s="192"/>
      <c r="E54" s="89">
        <f>'5. Capex geographic split'!W66</f>
        <v>373936.20898400771</v>
      </c>
      <c r="F54" s="90">
        <f>'5. Capex geographic split'!X66</f>
        <v>598326.73721538193</v>
      </c>
      <c r="G54" s="91">
        <f>'5. Capex geographic split'!Y66</f>
        <v>13440048.979261963</v>
      </c>
      <c r="H54" s="91">
        <f>'5. Capex geographic split'!Z66</f>
        <v>14314412.632666655</v>
      </c>
      <c r="I54" s="91">
        <f>'5. Capex geographic split'!AA66</f>
        <v>14508303.492860327</v>
      </c>
      <c r="J54" s="267"/>
      <c r="K54" s="268"/>
      <c r="L54" s="193"/>
      <c r="M54" s="226"/>
      <c r="N54" s="32"/>
      <c r="O54" s="227"/>
      <c r="P54" s="227"/>
      <c r="Q54" s="227"/>
      <c r="R54" s="227"/>
      <c r="S54" s="118"/>
      <c r="T54" s="118"/>
      <c r="U54" s="118"/>
      <c r="V54" s="32"/>
      <c r="W54" s="227"/>
      <c r="X54" s="227"/>
      <c r="Y54" s="227"/>
      <c r="Z54" s="227"/>
      <c r="AA54" s="118"/>
      <c r="AB54" s="118"/>
      <c r="AC54" s="118"/>
      <c r="AD54" s="32"/>
      <c r="AE54" s="227"/>
      <c r="AF54" s="227"/>
      <c r="AG54" s="227"/>
      <c r="AH54" s="227"/>
      <c r="AI54" s="118"/>
      <c r="AJ54" s="118"/>
      <c r="AK54" s="118"/>
      <c r="AL54" s="32"/>
      <c r="AM54" s="227"/>
      <c r="AN54" s="227"/>
      <c r="AO54" s="227"/>
      <c r="AP54" s="227"/>
      <c r="AQ54" s="118"/>
      <c r="AR54" s="118"/>
      <c r="AS54" s="118"/>
      <c r="AT54" s="118"/>
      <c r="AU54" s="228"/>
      <c r="AV54" s="32"/>
      <c r="AW54" s="227"/>
      <c r="AX54" s="227"/>
      <c r="AY54" s="227"/>
      <c r="AZ54" s="227"/>
      <c r="BA54" s="118"/>
      <c r="BB54" s="118"/>
      <c r="BC54" s="118"/>
    </row>
    <row r="55" spans="1:55" s="4" customFormat="1">
      <c r="A55" s="10"/>
      <c r="B55" s="107" t="str">
        <f t="shared" si="84"/>
        <v>IT and Support</v>
      </c>
      <c r="C55" s="83" t="str">
        <f t="shared" si="83"/>
        <v>Network &amp; Customer IT</v>
      </c>
      <c r="D55" s="192"/>
      <c r="E55" s="89">
        <f>'5. Capex geographic split'!W67</f>
        <v>26494538.200765908</v>
      </c>
      <c r="F55" s="90">
        <f>'5. Capex geographic split'!X67</f>
        <v>16943258.89352271</v>
      </c>
      <c r="G55" s="91">
        <f>'5. Capex geographic split'!Y67</f>
        <v>25812983.099870674</v>
      </c>
      <c r="H55" s="91">
        <f>'5. Capex geographic split'!Z67</f>
        <v>24691774.825445678</v>
      </c>
      <c r="I55" s="91">
        <f>'5. Capex geographic split'!AA67</f>
        <v>25721020.267827045</v>
      </c>
      <c r="J55" s="267"/>
      <c r="K55" s="268"/>
      <c r="L55" s="193"/>
      <c r="M55" s="226"/>
      <c r="N55" s="32"/>
      <c r="O55" s="227"/>
      <c r="P55" s="227"/>
      <c r="Q55" s="227"/>
      <c r="R55" s="227"/>
      <c r="S55" s="118"/>
      <c r="T55" s="118"/>
      <c r="U55" s="118"/>
      <c r="V55" s="32"/>
      <c r="W55" s="227"/>
      <c r="X55" s="227"/>
      <c r="Y55" s="227"/>
      <c r="Z55" s="227"/>
      <c r="AA55" s="118"/>
      <c r="AB55" s="118"/>
      <c r="AC55" s="118"/>
      <c r="AD55" s="32"/>
      <c r="AE55" s="227"/>
      <c r="AF55" s="227"/>
      <c r="AG55" s="227"/>
      <c r="AH55" s="227"/>
      <c r="AI55" s="118"/>
      <c r="AJ55" s="118"/>
      <c r="AK55" s="118"/>
      <c r="AL55" s="32"/>
      <c r="AM55" s="227"/>
      <c r="AN55" s="227"/>
      <c r="AO55" s="227"/>
      <c r="AP55" s="227"/>
      <c r="AQ55" s="118"/>
      <c r="AR55" s="118"/>
      <c r="AS55" s="118"/>
      <c r="AT55" s="118"/>
      <c r="AU55" s="228"/>
      <c r="AV55" s="32"/>
      <c r="AW55" s="227"/>
      <c r="AX55" s="227"/>
      <c r="AY55" s="227"/>
      <c r="AZ55" s="227"/>
      <c r="BA55" s="118"/>
      <c r="BB55" s="118"/>
      <c r="BC55" s="118"/>
    </row>
    <row r="56" spans="1:55" s="4" customFormat="1">
      <c r="A56" s="10"/>
      <c r="B56" s="107" t="str">
        <f t="shared" si="84"/>
        <v>Network Capacity</v>
      </c>
      <c r="C56" s="83" t="str">
        <f t="shared" si="83"/>
        <v>Access</v>
      </c>
      <c r="D56" s="192"/>
      <c r="E56" s="89">
        <f>'5. Capex geographic split'!W68</f>
        <v>15803780.288467012</v>
      </c>
      <c r="F56" s="90">
        <f>'5. Capex geographic split'!X68</f>
        <v>17174169.028558198</v>
      </c>
      <c r="G56" s="91">
        <f>'5. Capex geographic split'!Y68</f>
        <v>21890756.353162095</v>
      </c>
      <c r="H56" s="91">
        <f>'5. Capex geographic split'!Z68</f>
        <v>28401574.439569585</v>
      </c>
      <c r="I56" s="91">
        <f>'5. Capex geographic split'!AA68</f>
        <v>21422558.231639534</v>
      </c>
      <c r="J56" s="267"/>
      <c r="K56" s="268"/>
      <c r="L56" s="193"/>
      <c r="M56" s="226"/>
      <c r="N56" s="32"/>
      <c r="O56" s="227"/>
      <c r="P56" s="227"/>
      <c r="Q56" s="227"/>
      <c r="R56" s="227"/>
      <c r="S56" s="118"/>
      <c r="T56" s="118"/>
      <c r="U56" s="118"/>
      <c r="V56" s="32"/>
      <c r="W56" s="227"/>
      <c r="X56" s="227"/>
      <c r="Y56" s="227"/>
      <c r="Z56" s="227"/>
      <c r="AA56" s="118"/>
      <c r="AB56" s="118"/>
      <c r="AC56" s="118"/>
      <c r="AD56" s="32"/>
      <c r="AE56" s="227"/>
      <c r="AF56" s="227"/>
      <c r="AG56" s="227"/>
      <c r="AH56" s="227"/>
      <c r="AI56" s="118"/>
      <c r="AJ56" s="118"/>
      <c r="AK56" s="118"/>
      <c r="AL56" s="32"/>
      <c r="AM56" s="227"/>
      <c r="AN56" s="227"/>
      <c r="AO56" s="227"/>
      <c r="AP56" s="227"/>
      <c r="AQ56" s="118"/>
      <c r="AR56" s="118"/>
      <c r="AS56" s="118"/>
      <c r="AT56" s="118"/>
      <c r="AU56" s="228"/>
      <c r="AV56" s="32"/>
      <c r="AW56" s="227"/>
      <c r="AX56" s="227"/>
      <c r="AY56" s="227"/>
      <c r="AZ56" s="227"/>
      <c r="BA56" s="118"/>
      <c r="BB56" s="118"/>
      <c r="BC56" s="118"/>
    </row>
    <row r="57" spans="1:55" s="4" customFormat="1">
      <c r="A57" s="10"/>
      <c r="B57" s="107" t="str">
        <f t="shared" si="84"/>
        <v>Network Capacity</v>
      </c>
      <c r="C57" s="83" t="str">
        <f t="shared" si="83"/>
        <v>Aggregation</v>
      </c>
      <c r="D57" s="192"/>
      <c r="E57" s="89">
        <f>'5. Capex geographic split'!W69</f>
        <v>10447270.931889495</v>
      </c>
      <c r="F57" s="90">
        <f>'5. Capex geographic split'!X69</f>
        <v>10705337.442461643</v>
      </c>
      <c r="G57" s="91">
        <f>'5. Capex geographic split'!Y69</f>
        <v>12509801.796113471</v>
      </c>
      <c r="H57" s="91">
        <f>'5. Capex geographic split'!Z69</f>
        <v>20377050.157360286</v>
      </c>
      <c r="I57" s="91">
        <f>'5. Capex geographic split'!AA69</f>
        <v>15485381.216817234</v>
      </c>
      <c r="J57" s="267"/>
      <c r="K57" s="268"/>
      <c r="L57" s="193"/>
      <c r="M57" s="226"/>
      <c r="N57" s="32"/>
      <c r="O57" s="227"/>
      <c r="P57" s="227"/>
      <c r="Q57" s="227"/>
      <c r="R57" s="227"/>
      <c r="S57" s="118"/>
      <c r="T57" s="118"/>
      <c r="U57" s="118"/>
      <c r="V57" s="32"/>
      <c r="W57" s="227"/>
      <c r="X57" s="227"/>
      <c r="Y57" s="227"/>
      <c r="Z57" s="227"/>
      <c r="AA57" s="118"/>
      <c r="AB57" s="118"/>
      <c r="AC57" s="118"/>
      <c r="AD57" s="32"/>
      <c r="AE57" s="227"/>
      <c r="AF57" s="227"/>
      <c r="AG57" s="227"/>
      <c r="AH57" s="227"/>
      <c r="AI57" s="118"/>
      <c r="AJ57" s="118"/>
      <c r="AK57" s="118"/>
      <c r="AL57" s="32"/>
      <c r="AM57" s="227"/>
      <c r="AN57" s="227"/>
      <c r="AO57" s="227"/>
      <c r="AP57" s="227"/>
      <c r="AQ57" s="118"/>
      <c r="AR57" s="118"/>
      <c r="AS57" s="118"/>
      <c r="AT57" s="118"/>
      <c r="AU57" s="228"/>
      <c r="AV57" s="32"/>
      <c r="AW57" s="227"/>
      <c r="AX57" s="227"/>
      <c r="AY57" s="227"/>
      <c r="AZ57" s="227"/>
      <c r="BA57" s="118"/>
      <c r="BB57" s="118"/>
      <c r="BC57" s="118"/>
    </row>
    <row r="58" spans="1:55" s="4" customFormat="1">
      <c r="A58" s="10"/>
      <c r="B58" s="107" t="str">
        <f t="shared" si="84"/>
        <v>Network Capacity</v>
      </c>
      <c r="C58" s="83" t="str">
        <f t="shared" si="83"/>
        <v>Transport</v>
      </c>
      <c r="D58" s="192"/>
      <c r="E58" s="89">
        <f>'5. Capex geographic split'!W70</f>
        <v>9967252.2156458013</v>
      </c>
      <c r="F58" s="90">
        <f>'5. Capex geographic split'!X70</f>
        <v>9424765.4635394588</v>
      </c>
      <c r="G58" s="91">
        <f>'5. Capex geographic split'!Y70</f>
        <v>12561945.443582559</v>
      </c>
      <c r="H58" s="91">
        <f>'5. Capex geographic split'!Z70</f>
        <v>16722926.831085123</v>
      </c>
      <c r="I58" s="91">
        <f>'5. Capex geographic split'!AA70</f>
        <v>18544618.741893213</v>
      </c>
      <c r="J58" s="267"/>
      <c r="K58" s="268"/>
      <c r="L58" s="193"/>
      <c r="M58" s="226"/>
      <c r="N58" s="32"/>
      <c r="O58" s="227"/>
      <c r="P58" s="227"/>
      <c r="Q58" s="227"/>
      <c r="R58" s="227"/>
      <c r="S58" s="118"/>
      <c r="T58" s="118"/>
      <c r="U58" s="118"/>
      <c r="V58" s="32"/>
      <c r="W58" s="227"/>
      <c r="X58" s="227"/>
      <c r="Y58" s="227"/>
      <c r="Z58" s="227"/>
      <c r="AA58" s="118"/>
      <c r="AB58" s="118"/>
      <c r="AC58" s="118"/>
      <c r="AD58" s="32"/>
      <c r="AE58" s="227"/>
      <c r="AF58" s="227"/>
      <c r="AG58" s="227"/>
      <c r="AH58" s="227"/>
      <c r="AI58" s="118"/>
      <c r="AJ58" s="118"/>
      <c r="AK58" s="118"/>
      <c r="AL58" s="32"/>
      <c r="AM58" s="227"/>
      <c r="AN58" s="227"/>
      <c r="AO58" s="227"/>
      <c r="AP58" s="227"/>
      <c r="AQ58" s="118"/>
      <c r="AR58" s="118"/>
      <c r="AS58" s="118"/>
      <c r="AT58" s="118"/>
      <c r="AU58" s="228"/>
      <c r="AV58" s="32"/>
      <c r="AW58" s="227"/>
      <c r="AX58" s="227"/>
      <c r="AY58" s="227"/>
      <c r="AZ58" s="227"/>
      <c r="BA58" s="118"/>
      <c r="BB58" s="118"/>
      <c r="BC58" s="118"/>
    </row>
    <row r="59" spans="1:55" s="4" customFormat="1">
      <c r="A59" s="10"/>
      <c r="B59" s="107" t="str">
        <f t="shared" si="84"/>
        <v>Network Sustain and Enhance</v>
      </c>
      <c r="C59" s="83" t="str">
        <f t="shared" si="83"/>
        <v>Field Sustain</v>
      </c>
      <c r="D59" s="192"/>
      <c r="E59" s="89">
        <f>'5. Capex geographic split'!W71</f>
        <v>7196771.7770853527</v>
      </c>
      <c r="F59" s="90">
        <f>'5. Capex geographic split'!X71</f>
        <v>11722799.034894904</v>
      </c>
      <c r="G59" s="91">
        <f>'5. Capex geographic split'!Y71</f>
        <v>20692372.494802635</v>
      </c>
      <c r="H59" s="91">
        <f>'5. Capex geographic split'!Z71</f>
        <v>20943500.994951736</v>
      </c>
      <c r="I59" s="91">
        <f>'5. Capex geographic split'!AA71</f>
        <v>21448875.545791011</v>
      </c>
      <c r="J59" s="267"/>
      <c r="K59" s="268"/>
      <c r="L59" s="193"/>
      <c r="M59" s="226"/>
      <c r="N59" s="32"/>
      <c r="O59" s="227"/>
      <c r="P59" s="227"/>
      <c r="Q59" s="227"/>
      <c r="R59" s="227"/>
      <c r="S59" s="118"/>
      <c r="T59" s="118"/>
      <c r="U59" s="118"/>
      <c r="V59" s="32"/>
      <c r="W59" s="227"/>
      <c r="X59" s="227"/>
      <c r="Y59" s="227"/>
      <c r="Z59" s="227"/>
      <c r="AA59" s="118"/>
      <c r="AB59" s="118"/>
      <c r="AC59" s="118"/>
      <c r="AD59" s="32"/>
      <c r="AE59" s="227"/>
      <c r="AF59" s="227"/>
      <c r="AG59" s="227"/>
      <c r="AH59" s="227"/>
      <c r="AI59" s="118"/>
      <c r="AJ59" s="118"/>
      <c r="AK59" s="118"/>
      <c r="AL59" s="32"/>
      <c r="AM59" s="227"/>
      <c r="AN59" s="227"/>
      <c r="AO59" s="227"/>
      <c r="AP59" s="227"/>
      <c r="AQ59" s="118"/>
      <c r="AR59" s="118"/>
      <c r="AS59" s="118"/>
      <c r="AT59" s="118"/>
      <c r="AU59" s="228"/>
      <c r="AV59" s="32"/>
      <c r="AW59" s="227"/>
      <c r="AX59" s="227"/>
      <c r="AY59" s="227"/>
      <c r="AZ59" s="227"/>
      <c r="BA59" s="118"/>
      <c r="BB59" s="118"/>
      <c r="BC59" s="118"/>
    </row>
    <row r="60" spans="1:55" s="4" customFormat="1">
      <c r="A60" s="10"/>
      <c r="B60" s="107" t="str">
        <f t="shared" si="84"/>
        <v>Network Sustain and Enhance</v>
      </c>
      <c r="C60" s="83" t="str">
        <f t="shared" si="83"/>
        <v>Relocations</v>
      </c>
      <c r="D60" s="192"/>
      <c r="E60" s="89">
        <f>'5. Capex geographic split'!W72</f>
        <v>2769463.7926616305</v>
      </c>
      <c r="F60" s="90">
        <f>'5. Capex geographic split'!X72</f>
        <v>5865100.1317243297</v>
      </c>
      <c r="G60" s="91">
        <f>'5. Capex geographic split'!Y72</f>
        <v>4348723.78082979</v>
      </c>
      <c r="H60" s="91">
        <f>'5. Capex geographic split'!Z72</f>
        <v>4325646.1348254764</v>
      </c>
      <c r="I60" s="91">
        <f>'5. Capex geographic split'!AA72</f>
        <v>4339088.5234848661</v>
      </c>
      <c r="J60" s="267"/>
      <c r="K60" s="268"/>
      <c r="L60" s="193"/>
      <c r="M60" s="226"/>
      <c r="N60" s="32"/>
      <c r="O60" s="227"/>
      <c r="P60" s="227"/>
      <c r="Q60" s="227"/>
      <c r="R60" s="227"/>
      <c r="S60" s="118"/>
      <c r="T60" s="118"/>
      <c r="U60" s="118"/>
      <c r="V60" s="32"/>
      <c r="W60" s="227"/>
      <c r="X60" s="227"/>
      <c r="Y60" s="227"/>
      <c r="Z60" s="227"/>
      <c r="AA60" s="118"/>
      <c r="AB60" s="118"/>
      <c r="AC60" s="118"/>
      <c r="AD60" s="32"/>
      <c r="AE60" s="227"/>
      <c r="AF60" s="227"/>
      <c r="AG60" s="227"/>
      <c r="AH60" s="227"/>
      <c r="AI60" s="118"/>
      <c r="AJ60" s="118"/>
      <c r="AK60" s="118"/>
      <c r="AL60" s="32"/>
      <c r="AM60" s="227"/>
      <c r="AN60" s="227"/>
      <c r="AO60" s="227"/>
      <c r="AP60" s="227"/>
      <c r="AQ60" s="118"/>
      <c r="AR60" s="118"/>
      <c r="AS60" s="118"/>
      <c r="AT60" s="118"/>
      <c r="AU60" s="228"/>
      <c r="AV60" s="32"/>
      <c r="AW60" s="227"/>
      <c r="AX60" s="227"/>
      <c r="AY60" s="227"/>
      <c r="AZ60" s="227"/>
      <c r="BA60" s="118"/>
      <c r="BB60" s="118"/>
      <c r="BC60" s="118"/>
    </row>
    <row r="61" spans="1:55" s="4" customFormat="1">
      <c r="A61" s="10"/>
      <c r="B61" s="107" t="str">
        <f t="shared" si="84"/>
        <v>Network Sustain and Enhance</v>
      </c>
      <c r="C61" s="83" t="str">
        <f t="shared" si="83"/>
        <v>Resilience</v>
      </c>
      <c r="D61" s="192"/>
      <c r="E61" s="89">
        <f>'5. Capex geographic split'!W73</f>
        <v>8753600.420867281</v>
      </c>
      <c r="F61" s="90">
        <f>'5. Capex geographic split'!X73</f>
        <v>9205116.8828922752</v>
      </c>
      <c r="G61" s="91">
        <f>'5. Capex geographic split'!Y73</f>
        <v>10599327.02441456</v>
      </c>
      <c r="H61" s="91">
        <f>'5. Capex geographic split'!Z73</f>
        <v>13042508.201713126</v>
      </c>
      <c r="I61" s="91">
        <f>'5. Capex geographic split'!AA73</f>
        <v>13401892.291813206</v>
      </c>
      <c r="J61" s="267"/>
      <c r="K61" s="268"/>
      <c r="L61" s="193"/>
      <c r="M61" s="226"/>
      <c r="N61" s="32"/>
      <c r="O61" s="227"/>
      <c r="P61" s="227"/>
      <c r="Q61" s="227"/>
      <c r="R61" s="227"/>
      <c r="S61" s="118"/>
      <c r="T61" s="118"/>
      <c r="U61" s="118"/>
      <c r="V61" s="32"/>
      <c r="W61" s="227"/>
      <c r="X61" s="227"/>
      <c r="Y61" s="227"/>
      <c r="Z61" s="227"/>
      <c r="AA61" s="118"/>
      <c r="AB61" s="118"/>
      <c r="AC61" s="118"/>
      <c r="AD61" s="32"/>
      <c r="AE61" s="227"/>
      <c r="AF61" s="227"/>
      <c r="AG61" s="227"/>
      <c r="AH61" s="227"/>
      <c r="AI61" s="118"/>
      <c r="AJ61" s="118"/>
      <c r="AK61" s="118"/>
      <c r="AL61" s="32"/>
      <c r="AM61" s="227"/>
      <c r="AN61" s="227"/>
      <c r="AO61" s="227"/>
      <c r="AP61" s="227"/>
      <c r="AQ61" s="118"/>
      <c r="AR61" s="118"/>
      <c r="AS61" s="118"/>
      <c r="AT61" s="118"/>
      <c r="AU61" s="228"/>
      <c r="AV61" s="32"/>
      <c r="AW61" s="227"/>
      <c r="AX61" s="227"/>
      <c r="AY61" s="227"/>
      <c r="AZ61" s="227"/>
      <c r="BA61" s="118"/>
      <c r="BB61" s="118"/>
      <c r="BC61" s="118"/>
    </row>
    <row r="62" spans="1:55" s="4" customFormat="1">
      <c r="A62" s="10"/>
      <c r="B62" s="107" t="str">
        <f t="shared" si="84"/>
        <v>Network Sustain and Enhance</v>
      </c>
      <c r="C62" s="83" t="str">
        <f t="shared" si="83"/>
        <v>Site Sustain</v>
      </c>
      <c r="D62" s="192"/>
      <c r="E62" s="89">
        <f>'5. Capex geographic split'!W74</f>
        <v>11295785.562074117</v>
      </c>
      <c r="F62" s="90">
        <f>'5. Capex geographic split'!X74</f>
        <v>11994588.197378283</v>
      </c>
      <c r="G62" s="91">
        <f>'5. Capex geographic split'!Y74</f>
        <v>15151569.890873693</v>
      </c>
      <c r="H62" s="91">
        <f>'5. Capex geographic split'!Z74</f>
        <v>12110394.56516334</v>
      </c>
      <c r="I62" s="91">
        <f>'5. Capex geographic split'!AA74</f>
        <v>9529843.2741147783</v>
      </c>
      <c r="J62" s="267"/>
      <c r="K62" s="268"/>
      <c r="L62" s="193"/>
      <c r="M62" s="226"/>
      <c r="N62" s="32"/>
      <c r="O62" s="227"/>
      <c r="P62" s="227"/>
      <c r="Q62" s="227"/>
      <c r="R62" s="227"/>
      <c r="S62" s="118"/>
      <c r="T62" s="118"/>
      <c r="U62" s="118"/>
      <c r="V62" s="32"/>
      <c r="W62" s="227"/>
      <c r="X62" s="227"/>
      <c r="Y62" s="227"/>
      <c r="Z62" s="227"/>
      <c r="AA62" s="118"/>
      <c r="AB62" s="118"/>
      <c r="AC62" s="118"/>
      <c r="AD62" s="32"/>
      <c r="AE62" s="227"/>
      <c r="AF62" s="227"/>
      <c r="AG62" s="227"/>
      <c r="AH62" s="227"/>
      <c r="AI62" s="118"/>
      <c r="AJ62" s="118"/>
      <c r="AK62" s="118"/>
      <c r="AL62" s="32"/>
      <c r="AM62" s="227"/>
      <c r="AN62" s="227"/>
      <c r="AO62" s="227"/>
      <c r="AP62" s="227"/>
      <c r="AQ62" s="118"/>
      <c r="AR62" s="118"/>
      <c r="AS62" s="118"/>
      <c r="AT62" s="118"/>
      <c r="AU62" s="228"/>
      <c r="AV62" s="32"/>
      <c r="AW62" s="227"/>
      <c r="AX62" s="227"/>
      <c r="AY62" s="227"/>
      <c r="AZ62" s="227"/>
      <c r="BA62" s="118"/>
      <c r="BB62" s="118"/>
      <c r="BC62" s="118"/>
    </row>
    <row r="63" spans="1:55" s="4" customFormat="1">
      <c r="A63" s="10"/>
      <c r="B63" s="180" t="s">
        <v>102</v>
      </c>
      <c r="C63" s="181" t="s">
        <v>103</v>
      </c>
      <c r="D63" s="192"/>
      <c r="E63" s="89">
        <f>'5. Capex geographic split'!W75</f>
        <v>0</v>
      </c>
      <c r="F63" s="90">
        <f>'5. Capex geographic split'!X75</f>
        <v>0</v>
      </c>
      <c r="G63" s="91">
        <f>'5. Capex geographic split'!Y75</f>
        <v>0</v>
      </c>
      <c r="H63" s="91">
        <f>'5. Capex geographic split'!Z75</f>
        <v>0</v>
      </c>
      <c r="I63" s="91">
        <f>'5. Capex geographic split'!AA75</f>
        <v>0</v>
      </c>
      <c r="J63" s="267"/>
      <c r="K63" s="268"/>
      <c r="L63" s="193"/>
      <c r="M63" s="226"/>
      <c r="N63" s="32"/>
      <c r="O63" s="227"/>
      <c r="P63" s="227"/>
      <c r="Q63" s="227"/>
      <c r="R63" s="227"/>
      <c r="S63" s="118"/>
      <c r="T63" s="118"/>
      <c r="U63" s="118"/>
      <c r="V63" s="32"/>
      <c r="W63" s="227"/>
      <c r="X63" s="227"/>
      <c r="Y63" s="227"/>
      <c r="Z63" s="227"/>
      <c r="AA63" s="118"/>
      <c r="AB63" s="118"/>
      <c r="AC63" s="118"/>
      <c r="AD63" s="32"/>
      <c r="AE63" s="227"/>
      <c r="AF63" s="227"/>
      <c r="AG63" s="227"/>
      <c r="AH63" s="227"/>
      <c r="AI63" s="118"/>
      <c r="AJ63" s="118"/>
      <c r="AK63" s="118"/>
      <c r="AL63" s="32"/>
      <c r="AM63" s="227"/>
      <c r="AN63" s="227"/>
      <c r="AO63" s="227"/>
      <c r="AP63" s="227"/>
      <c r="AQ63" s="118"/>
      <c r="AR63" s="118"/>
      <c r="AS63" s="118"/>
      <c r="AT63" s="118"/>
      <c r="AU63" s="228"/>
      <c r="AV63" s="32"/>
      <c r="AW63" s="227"/>
      <c r="AX63" s="227"/>
      <c r="AY63" s="227"/>
      <c r="AZ63" s="227"/>
      <c r="BA63" s="118"/>
      <c r="BB63" s="118"/>
      <c r="BC63" s="118"/>
    </row>
    <row r="64" spans="1:55" s="4" customFormat="1" ht="18" customHeight="1" thickBot="1">
      <c r="D64" s="194"/>
      <c r="E64" s="75">
        <f t="shared" ref="E64:I64" si="85">SUM(E48:E63)</f>
        <v>569747291.92169905</v>
      </c>
      <c r="F64" s="76">
        <f t="shared" si="85"/>
        <v>488979995.33092529</v>
      </c>
      <c r="G64" s="45">
        <f t="shared" si="85"/>
        <v>231086849.10349306</v>
      </c>
      <c r="H64" s="45">
        <f t="shared" si="85"/>
        <v>212968695.74080348</v>
      </c>
      <c r="I64" s="45">
        <f t="shared" si="85"/>
        <v>198067549.70498142</v>
      </c>
      <c r="J64" s="269"/>
      <c r="K64" s="270"/>
      <c r="L64" s="195"/>
      <c r="M64" s="103"/>
      <c r="N64" s="33"/>
      <c r="O64" s="102"/>
      <c r="P64" s="102"/>
      <c r="Q64" s="102"/>
      <c r="R64" s="102"/>
      <c r="S64" s="103"/>
      <c r="T64" s="103"/>
      <c r="U64" s="103"/>
      <c r="V64" s="33"/>
      <c r="W64" s="102"/>
      <c r="X64" s="102"/>
      <c r="Y64" s="102"/>
      <c r="Z64" s="102"/>
      <c r="AA64" s="103"/>
      <c r="AB64" s="103"/>
      <c r="AC64" s="103"/>
      <c r="AD64" s="33"/>
      <c r="AE64" s="102"/>
      <c r="AF64" s="102"/>
      <c r="AG64" s="102"/>
      <c r="AH64" s="102"/>
      <c r="AI64" s="103"/>
      <c r="AJ64" s="103"/>
      <c r="AK64" s="103"/>
      <c r="AL64" s="30"/>
      <c r="AM64" s="102"/>
      <c r="AN64" s="102"/>
      <c r="AO64" s="102"/>
      <c r="AP64" s="102"/>
      <c r="AQ64" s="103"/>
      <c r="AR64" s="103"/>
      <c r="AS64" s="103"/>
      <c r="AT64" s="103"/>
      <c r="AU64" s="103"/>
      <c r="AV64" s="33"/>
      <c r="AW64" s="102"/>
      <c r="AX64" s="102"/>
      <c r="AY64" s="102"/>
      <c r="AZ64" s="102"/>
      <c r="BA64" s="103"/>
      <c r="BB64" s="103"/>
      <c r="BC64" s="103"/>
    </row>
    <row r="65" spans="4:55" s="4" customFormat="1">
      <c r="D65" s="30"/>
      <c r="E65" s="20"/>
      <c r="F65" s="20"/>
      <c r="G65" s="20"/>
      <c r="H65" s="20"/>
      <c r="I65" s="20"/>
      <c r="J65" s="20"/>
      <c r="K65" s="20"/>
      <c r="L65" s="2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row>
    <row r="66" spans="4:55">
      <c r="E66" s="20" t="s">
        <v>142</v>
      </c>
      <c r="G66" s="91">
        <f>G24-G64</f>
        <v>149307626.10737839</v>
      </c>
      <c r="H66" s="91">
        <f t="shared" ref="H66:I66" si="86">H24-H64</f>
        <v>107018139.75523692</v>
      </c>
      <c r="I66" s="91">
        <f t="shared" si="86"/>
        <v>79072677.525528461</v>
      </c>
      <c r="M66" s="30"/>
      <c r="O66" s="30"/>
      <c r="P66" s="30"/>
      <c r="Q66" s="30"/>
      <c r="R66" s="30"/>
      <c r="S66" s="30"/>
      <c r="T66" s="30"/>
      <c r="U66" s="30"/>
      <c r="W66" s="30"/>
      <c r="X66" s="30"/>
      <c r="Y66" s="30"/>
      <c r="Z66" s="30"/>
      <c r="AA66" s="30"/>
      <c r="AB66" s="30"/>
      <c r="AC66" s="30"/>
      <c r="AE66" s="30"/>
      <c r="AF66" s="30"/>
      <c r="AG66" s="30"/>
      <c r="AH66" s="30"/>
      <c r="AI66" s="30"/>
      <c r="AJ66" s="30"/>
      <c r="AK66" s="30"/>
      <c r="AM66" s="30"/>
      <c r="AN66" s="30"/>
      <c r="AO66" s="30"/>
      <c r="AP66" s="30"/>
      <c r="AQ66" s="30"/>
      <c r="AR66" s="30"/>
      <c r="AS66" s="30"/>
      <c r="AT66" s="30"/>
      <c r="AU66" s="30"/>
      <c r="AW66" s="30"/>
      <c r="AX66" s="30"/>
      <c r="AY66" s="30"/>
      <c r="AZ66" s="30"/>
      <c r="BA66" s="30"/>
      <c r="BB66" s="30"/>
      <c r="BC66" s="30"/>
    </row>
    <row r="67" spans="4:55">
      <c r="E67" s="20" t="s">
        <v>142</v>
      </c>
      <c r="G67" s="91">
        <f>G31</f>
        <v>149307626.10737839</v>
      </c>
      <c r="H67" s="91">
        <f t="shared" ref="H67:I67" si="87">H31</f>
        <v>107018139.75523692</v>
      </c>
      <c r="I67" s="91">
        <f t="shared" si="87"/>
        <v>79072677.525528461</v>
      </c>
    </row>
  </sheetData>
  <mergeCells count="29">
    <mergeCell ref="AM45:AS45"/>
    <mergeCell ref="AW45:BC45"/>
    <mergeCell ref="B45:C46"/>
    <mergeCell ref="E45:K45"/>
    <mergeCell ref="O45:U45"/>
    <mergeCell ref="W45:AC45"/>
    <mergeCell ref="AE45:AK45"/>
    <mergeCell ref="B27:C28"/>
    <mergeCell ref="E27:K27"/>
    <mergeCell ref="O27:U27"/>
    <mergeCell ref="W27:AC27"/>
    <mergeCell ref="AE27:AK27"/>
    <mergeCell ref="B2:C2"/>
    <mergeCell ref="B5:C6"/>
    <mergeCell ref="E5:K5"/>
    <mergeCell ref="AE5:AK5"/>
    <mergeCell ref="O5:U5"/>
    <mergeCell ref="W5:AC5"/>
    <mergeCell ref="E3:K3"/>
    <mergeCell ref="O3:U3"/>
    <mergeCell ref="W3:AC3"/>
    <mergeCell ref="AE3:AK3"/>
    <mergeCell ref="AM34:AS34"/>
    <mergeCell ref="AW3:BC3"/>
    <mergeCell ref="AW5:BC5"/>
    <mergeCell ref="AM5:AS5"/>
    <mergeCell ref="AM3:AS3"/>
    <mergeCell ref="AM27:AS27"/>
    <mergeCell ref="AW27:BC27"/>
  </mergeCells>
  <pageMargins left="0.70866141732283472" right="0.70866141732283472" top="0.74803149606299213" bottom="0.74803149606299213" header="0.31496062992125984" footer="0.31496062992125984"/>
  <pageSetup paperSize="8" scale="44" pageOrder="overThenDown" orientation="landscape" r:id="rId1"/>
  <customProperties>
    <customPr name="_pios_id" r:id="rId2"/>
  </customProperties>
  <ignoredErrors>
    <ignoredError sqref="H24:I24 E24:F24" formulaRange="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FD28-A0CB-452E-A7E5-A813A6D44DEA}">
  <sheetPr>
    <pageSetUpPr autoPageBreaks="0" fitToPage="1"/>
  </sheetPr>
  <dimension ref="A1:M46"/>
  <sheetViews>
    <sheetView showGridLines="0" showRuler="0" zoomScale="80" zoomScaleNormal="80" zoomScaleSheetLayoutView="70" workbookViewId="0">
      <selection activeCell="L10" sqref="L10"/>
    </sheetView>
  </sheetViews>
  <sheetFormatPr defaultColWidth="9.140625" defaultRowHeight="15"/>
  <cols>
    <col min="1" max="1" width="2.140625" style="1" customWidth="1"/>
    <col min="2" max="2" width="28.5703125" style="1" customWidth="1"/>
    <col min="3" max="3" width="40" style="1" customWidth="1"/>
    <col min="4" max="5" width="2.85546875" style="30" customWidth="1"/>
    <col min="6" max="9" width="8.7109375" style="20" customWidth="1"/>
    <col min="10" max="10" width="2.85546875" style="20" customWidth="1"/>
    <col min="11" max="11" width="2.85546875" style="1" customWidth="1"/>
    <col min="12" max="12" width="19.85546875" style="1" bestFit="1" customWidth="1"/>
    <col min="13" max="16384" width="9.140625" style="1"/>
  </cols>
  <sheetData>
    <row r="1" spans="1:10" ht="9.75" customHeight="1">
      <c r="A1" s="10"/>
      <c r="B1" s="10"/>
      <c r="C1" s="10"/>
      <c r="F1" s="12"/>
      <c r="G1" s="12"/>
      <c r="H1" s="12"/>
      <c r="I1" s="12"/>
    </row>
    <row r="2" spans="1:10" s="19" customFormat="1" ht="90" customHeight="1">
      <c r="A2" s="13"/>
      <c r="B2" s="292" t="s">
        <v>140</v>
      </c>
      <c r="C2" s="292"/>
      <c r="D2" s="31"/>
      <c r="E2" s="31"/>
      <c r="F2" s="14"/>
      <c r="G2" s="14"/>
      <c r="H2" s="14"/>
      <c r="I2" s="14"/>
      <c r="J2" s="115"/>
    </row>
    <row r="3" spans="1:10" s="66" customFormat="1" ht="60.75" customHeight="1">
      <c r="B3" s="298" t="s">
        <v>165</v>
      </c>
      <c r="C3" s="298"/>
      <c r="D3" s="298"/>
      <c r="E3" s="298"/>
      <c r="F3" s="298"/>
      <c r="G3" s="298"/>
      <c r="H3" s="298"/>
      <c r="I3" s="298"/>
      <c r="J3" s="198"/>
    </row>
    <row r="4" spans="1:10">
      <c r="A4" s="10"/>
      <c r="B4" s="292"/>
      <c r="C4" s="292"/>
      <c r="D4" s="292"/>
      <c r="E4" s="292"/>
      <c r="F4" s="292"/>
      <c r="G4" s="292"/>
      <c r="H4" s="292"/>
      <c r="I4" s="292"/>
    </row>
    <row r="5" spans="1:10" ht="36" customHeight="1">
      <c r="A5" s="10"/>
      <c r="B5" s="293" t="s">
        <v>79</v>
      </c>
      <c r="C5" s="293"/>
      <c r="D5" s="26"/>
      <c r="E5" s="43"/>
      <c r="F5" s="288" t="s">
        <v>156</v>
      </c>
      <c r="G5" s="289"/>
      <c r="H5" s="289"/>
      <c r="I5" s="290"/>
      <c r="J5" s="116"/>
    </row>
    <row r="6" spans="1:10" ht="17.25" customHeight="1">
      <c r="A6" s="10"/>
      <c r="B6" s="293"/>
      <c r="C6" s="293"/>
      <c r="D6" s="27"/>
      <c r="E6" s="27"/>
      <c r="F6" s="94"/>
      <c r="G6" s="21"/>
      <c r="H6" s="21"/>
      <c r="I6" s="95"/>
      <c r="J6" s="27"/>
    </row>
    <row r="7" spans="1:10" ht="18.75" customHeight="1">
      <c r="A7" s="10"/>
      <c r="B7" s="23" t="s">
        <v>80</v>
      </c>
      <c r="C7" s="23"/>
      <c r="D7" s="28"/>
      <c r="E7" s="28"/>
      <c r="F7" s="96">
        <v>2016</v>
      </c>
      <c r="G7" s="213">
        <v>2017</v>
      </c>
      <c r="H7" s="213">
        <v>2018</v>
      </c>
      <c r="I7" s="97">
        <v>2019</v>
      </c>
      <c r="J7" s="117"/>
    </row>
    <row r="8" spans="1:10">
      <c r="A8" s="10"/>
      <c r="B8" s="106" t="str">
        <f>'5. Capex geographic split'!B8</f>
        <v>Extending the Network</v>
      </c>
      <c r="C8" s="82" t="str">
        <f>'5. Capex geographic split'!C8</f>
        <v>Augmentation</v>
      </c>
      <c r="D8" s="32"/>
      <c r="E8" s="32"/>
      <c r="F8" s="123">
        <v>13379401.024999997</v>
      </c>
      <c r="G8" s="87">
        <v>175333.80000000008</v>
      </c>
      <c r="H8" s="87">
        <v>743322.33000000007</v>
      </c>
      <c r="I8" s="88">
        <v>2310872.3649999979</v>
      </c>
      <c r="J8" s="118"/>
    </row>
    <row r="9" spans="1:10">
      <c r="A9" s="10"/>
      <c r="B9" s="107" t="str">
        <f>'5. Capex geographic split'!B9</f>
        <v>Extending the Network</v>
      </c>
      <c r="C9" s="83" t="str">
        <f>'5. Capex geographic split'!C9</f>
        <v>New Property Developments</v>
      </c>
      <c r="D9" s="32"/>
      <c r="E9" s="32"/>
      <c r="F9" s="124">
        <v>22620144.730000012</v>
      </c>
      <c r="G9" s="91">
        <v>26227727.125000011</v>
      </c>
      <c r="H9" s="91">
        <v>27381660.115000002</v>
      </c>
      <c r="I9" s="92">
        <v>33545523.889999997</v>
      </c>
      <c r="J9" s="118"/>
    </row>
    <row r="10" spans="1:10">
      <c r="A10" s="10"/>
      <c r="B10" s="107" t="str">
        <f>'5. Capex geographic split'!B10</f>
        <v>Extending the Network</v>
      </c>
      <c r="C10" s="83" t="str">
        <f>'5. Capex geographic split'!C10</f>
        <v>UFB Communal</v>
      </c>
      <c r="D10" s="32"/>
      <c r="E10" s="32"/>
      <c r="F10" s="124">
        <v>175583184.5</v>
      </c>
      <c r="G10" s="91">
        <v>190681537.42500001</v>
      </c>
      <c r="H10" s="91">
        <v>217134149.22500005</v>
      </c>
      <c r="I10" s="92">
        <v>211423686.67499995</v>
      </c>
      <c r="J10" s="118"/>
    </row>
    <row r="11" spans="1:10">
      <c r="A11" s="10"/>
      <c r="B11" s="107" t="str">
        <f>'5. Capex geographic split'!B11</f>
        <v>Installations</v>
      </c>
      <c r="C11" s="83" t="str">
        <f>'5. Capex geographic split'!C11</f>
        <v>Complex Installations</v>
      </c>
      <c r="D11" s="32"/>
      <c r="E11" s="32"/>
      <c r="F11" s="124">
        <v>13567286.139999995</v>
      </c>
      <c r="G11" s="91">
        <v>9714904.0399999991</v>
      </c>
      <c r="H11" s="91">
        <v>6831427.1850000005</v>
      </c>
      <c r="I11" s="92">
        <v>6402286.3250000011</v>
      </c>
      <c r="J11" s="118"/>
    </row>
    <row r="12" spans="1:10">
      <c r="A12" s="10"/>
      <c r="B12" s="107" t="str">
        <f>'5. Capex geographic split'!B12</f>
        <v>Installations</v>
      </c>
      <c r="C12" s="83" t="str">
        <f>'5. Capex geographic split'!C12</f>
        <v>Standard Installations</v>
      </c>
      <c r="D12" s="32"/>
      <c r="E12" s="32"/>
      <c r="F12" s="124">
        <v>167250780.44000021</v>
      </c>
      <c r="G12" s="91">
        <v>226535442.43500084</v>
      </c>
      <c r="H12" s="91">
        <v>285715518.39000034</v>
      </c>
      <c r="I12" s="92">
        <v>277676746.8599999</v>
      </c>
      <c r="J12" s="118"/>
    </row>
    <row r="13" spans="1:10">
      <c r="A13" s="10"/>
      <c r="B13" s="107" t="str">
        <f>'5. Capex geographic split'!B13</f>
        <v>IT and Support</v>
      </c>
      <c r="C13" s="83" t="str">
        <f>'5. Capex geographic split'!C13</f>
        <v>Business IT</v>
      </c>
      <c r="D13" s="32"/>
      <c r="E13" s="32"/>
      <c r="F13" s="124">
        <v>4340846.3639199967</v>
      </c>
      <c r="G13" s="91">
        <v>4134887.4094186127</v>
      </c>
      <c r="H13" s="91">
        <v>12112759.280604249</v>
      </c>
      <c r="I13" s="92">
        <v>18137329.977681056</v>
      </c>
      <c r="J13" s="118"/>
    </row>
    <row r="14" spans="1:10">
      <c r="A14" s="10"/>
      <c r="B14" s="107" t="str">
        <f>'5. Capex geographic split'!B14</f>
        <v>IT and Support</v>
      </c>
      <c r="C14" s="83" t="str">
        <f>'5. Capex geographic split'!C14</f>
        <v>Corporate</v>
      </c>
      <c r="D14" s="32"/>
      <c r="E14" s="32"/>
      <c r="F14" s="124">
        <v>2195859.5249999999</v>
      </c>
      <c r="G14" s="91">
        <v>2382687.2400000002</v>
      </c>
      <c r="H14" s="91">
        <v>2607558.71</v>
      </c>
      <c r="I14" s="92">
        <v>2449003.1399999997</v>
      </c>
      <c r="J14" s="118"/>
    </row>
    <row r="15" spans="1:10">
      <c r="A15" s="10"/>
      <c r="B15" s="107" t="str">
        <f>'5. Capex geographic split'!B15</f>
        <v>IT and Support</v>
      </c>
      <c r="C15" s="83" t="str">
        <f>'5. Capex geographic split'!C15</f>
        <v>Network &amp; Customer IT</v>
      </c>
      <c r="D15" s="32"/>
      <c r="E15" s="32"/>
      <c r="F15" s="124">
        <v>31534547.17608</v>
      </c>
      <c r="G15" s="91">
        <v>43988442.030581422</v>
      </c>
      <c r="H15" s="91">
        <v>46511345.849395715</v>
      </c>
      <c r="I15" s="92">
        <v>32694558.142318942</v>
      </c>
      <c r="J15" s="118"/>
    </row>
    <row r="16" spans="1:10">
      <c r="A16" s="10"/>
      <c r="B16" s="107" t="str">
        <f>'5. Capex geographic split'!B16</f>
        <v>Network Capacity</v>
      </c>
      <c r="C16" s="83" t="str">
        <f>'5. Capex geographic split'!C16</f>
        <v>Access</v>
      </c>
      <c r="D16" s="32"/>
      <c r="E16" s="32"/>
      <c r="F16" s="124">
        <v>20933982.285</v>
      </c>
      <c r="G16" s="91">
        <v>17075041.415000003</v>
      </c>
      <c r="H16" s="91">
        <v>17392957.134999994</v>
      </c>
      <c r="I16" s="92">
        <v>13936617.65</v>
      </c>
      <c r="J16" s="118"/>
    </row>
    <row r="17" spans="1:13">
      <c r="A17" s="10"/>
      <c r="B17" s="107" t="str">
        <f>'5. Capex geographic split'!B17</f>
        <v>Network Capacity</v>
      </c>
      <c r="C17" s="83" t="str">
        <f>'5. Capex geographic split'!C17</f>
        <v>Aggregation</v>
      </c>
      <c r="D17" s="32"/>
      <c r="E17" s="32"/>
      <c r="F17" s="124">
        <v>28088107.25999999</v>
      </c>
      <c r="G17" s="91">
        <v>41922562.930000007</v>
      </c>
      <c r="H17" s="91">
        <v>30132304.914999999</v>
      </c>
      <c r="I17" s="92">
        <v>16670359.125000004</v>
      </c>
      <c r="J17" s="118"/>
    </row>
    <row r="18" spans="1:13">
      <c r="A18" s="10"/>
      <c r="B18" s="107" t="str">
        <f>'5. Capex geographic split'!B18</f>
        <v>Network Capacity</v>
      </c>
      <c r="C18" s="83" t="str">
        <f>'5. Capex geographic split'!C18</f>
        <v>Transport</v>
      </c>
      <c r="D18" s="32"/>
      <c r="E18" s="32"/>
      <c r="F18" s="124">
        <v>25021505.955000002</v>
      </c>
      <c r="G18" s="91">
        <v>21468741.299999986</v>
      </c>
      <c r="H18" s="91">
        <v>18084648.254999992</v>
      </c>
      <c r="I18" s="92">
        <v>16199969.795</v>
      </c>
      <c r="J18" s="118"/>
    </row>
    <row r="19" spans="1:13">
      <c r="A19" s="10"/>
      <c r="B19" s="107" t="str">
        <f>'5. Capex geographic split'!B19</f>
        <v>Network Sustain and Enhance</v>
      </c>
      <c r="C19" s="83" t="str">
        <f>'5. Capex geographic split'!C19</f>
        <v>Field Sustain</v>
      </c>
      <c r="D19" s="32"/>
      <c r="E19" s="32"/>
      <c r="F19" s="124">
        <v>20569098.695000011</v>
      </c>
      <c r="G19" s="91">
        <v>25131759.150000002</v>
      </c>
      <c r="H19" s="91">
        <v>31821331.239999995</v>
      </c>
      <c r="I19" s="92">
        <v>41152032.414999999</v>
      </c>
      <c r="J19" s="118"/>
    </row>
    <row r="20" spans="1:13">
      <c r="A20" s="10"/>
      <c r="B20" s="107" t="str">
        <f>'5. Capex geographic split'!B20</f>
        <v>Network Sustain and Enhance</v>
      </c>
      <c r="C20" s="83" t="str">
        <f>'5. Capex geographic split'!C20</f>
        <v>Relocations</v>
      </c>
      <c r="D20" s="32"/>
      <c r="E20" s="32"/>
      <c r="F20" s="124">
        <v>6801216.2600000007</v>
      </c>
      <c r="G20" s="91">
        <v>9282279.7999999989</v>
      </c>
      <c r="H20" s="91">
        <v>11188536.154999997</v>
      </c>
      <c r="I20" s="92">
        <v>9717401.9399999995</v>
      </c>
      <c r="J20" s="118"/>
    </row>
    <row r="21" spans="1:13">
      <c r="A21" s="10"/>
      <c r="B21" s="107" t="str">
        <f>'5. Capex geographic split'!B21</f>
        <v>Network Sustain and Enhance</v>
      </c>
      <c r="C21" s="83" t="str">
        <f>'5. Capex geographic split'!C21</f>
        <v>Resilience</v>
      </c>
      <c r="D21" s="32"/>
      <c r="E21" s="32"/>
      <c r="F21" s="124">
        <v>746006.05499999993</v>
      </c>
      <c r="G21" s="91">
        <v>1502587.3500000003</v>
      </c>
      <c r="H21" s="91">
        <v>2029907.1900000006</v>
      </c>
      <c r="I21" s="92">
        <v>1854787.7450000001</v>
      </c>
      <c r="J21" s="118"/>
    </row>
    <row r="22" spans="1:13">
      <c r="A22" s="10"/>
      <c r="B22" s="107" t="str">
        <f>'5. Capex geographic split'!B22</f>
        <v>Network Sustain and Enhance</v>
      </c>
      <c r="C22" s="83" t="str">
        <f>'5. Capex geographic split'!C22</f>
        <v>Site Sustain</v>
      </c>
      <c r="D22" s="32"/>
      <c r="E22" s="32"/>
      <c r="F22" s="124">
        <v>15479229.515000001</v>
      </c>
      <c r="G22" s="91">
        <v>15228440.055000002</v>
      </c>
      <c r="H22" s="91">
        <v>16025996.959999995</v>
      </c>
      <c r="I22" s="92">
        <v>17143762.230000004</v>
      </c>
      <c r="J22" s="118"/>
    </row>
    <row r="23" spans="1:13">
      <c r="A23" s="10"/>
      <c r="B23" s="180" t="s">
        <v>102</v>
      </c>
      <c r="C23" s="181" t="s">
        <v>103</v>
      </c>
      <c r="D23" s="32"/>
      <c r="E23" s="32"/>
      <c r="F23" s="124">
        <v>0</v>
      </c>
      <c r="G23" s="91">
        <v>0</v>
      </c>
      <c r="H23" s="91">
        <v>0</v>
      </c>
      <c r="I23" s="92">
        <v>0</v>
      </c>
      <c r="J23" s="118"/>
    </row>
    <row r="24" spans="1:13" ht="18" customHeight="1" thickBot="1">
      <c r="A24" s="4"/>
      <c r="B24" s="4"/>
      <c r="C24" s="4"/>
      <c r="D24" s="33"/>
      <c r="F24" s="125">
        <f t="shared" ref="F24:I24" si="0">SUM(F8:F23)</f>
        <v>548111195.92500007</v>
      </c>
      <c r="G24" s="45">
        <f t="shared" si="0"/>
        <v>635452373.50500071</v>
      </c>
      <c r="H24" s="45">
        <f t="shared" si="0"/>
        <v>725713422.93500042</v>
      </c>
      <c r="I24" s="46">
        <f t="shared" si="0"/>
        <v>701314938.27499986</v>
      </c>
      <c r="J24" s="103"/>
    </row>
    <row r="25" spans="1:13" ht="18" customHeight="1">
      <c r="D25" s="33"/>
      <c r="F25" s="102"/>
      <c r="G25" s="102"/>
      <c r="H25" s="103"/>
      <c r="I25" s="103"/>
      <c r="J25" s="103"/>
    </row>
    <row r="26" spans="1:13" s="2" customFormat="1">
      <c r="A26" s="11"/>
      <c r="B26" s="17"/>
      <c r="C26" s="11"/>
      <c r="D26" s="29"/>
      <c r="E26" s="29"/>
      <c r="F26" s="18"/>
      <c r="G26" s="18"/>
      <c r="H26" s="18"/>
      <c r="I26" s="18"/>
      <c r="J26" s="29"/>
    </row>
    <row r="27" spans="1:13" s="2" customFormat="1" ht="32.25" customHeight="1">
      <c r="A27" s="11"/>
      <c r="B27" s="293" t="s">
        <v>153</v>
      </c>
      <c r="C27" s="293"/>
      <c r="D27" s="26"/>
      <c r="E27" s="43"/>
      <c r="F27" s="288" t="s">
        <v>155</v>
      </c>
      <c r="G27" s="289"/>
      <c r="H27" s="289"/>
      <c r="I27" s="290"/>
      <c r="J27" s="29"/>
    </row>
    <row r="28" spans="1:13" s="2" customFormat="1">
      <c r="A28" s="11"/>
      <c r="B28" s="293"/>
      <c r="C28" s="293"/>
      <c r="D28" s="27"/>
      <c r="E28" s="27"/>
      <c r="F28" s="94"/>
      <c r="G28" s="21"/>
      <c r="H28" s="21"/>
      <c r="I28" s="95"/>
      <c r="J28" s="29"/>
    </row>
    <row r="29" spans="1:13">
      <c r="B29" s="23" t="s">
        <v>80</v>
      </c>
      <c r="C29" s="23"/>
      <c r="D29" s="28"/>
      <c r="E29" s="28"/>
      <c r="F29" s="243">
        <v>2016</v>
      </c>
      <c r="G29" s="244">
        <v>2017</v>
      </c>
      <c r="H29" s="244">
        <v>2018</v>
      </c>
      <c r="I29" s="245">
        <v>2019</v>
      </c>
    </row>
    <row r="30" spans="1:13">
      <c r="B30" s="106" t="str">
        <f>B8</f>
        <v>Extending the Network</v>
      </c>
      <c r="C30" s="82" t="str">
        <f>C8</f>
        <v>Augmentation</v>
      </c>
      <c r="D30" s="32"/>
      <c r="E30" s="32"/>
      <c r="F30" s="279"/>
      <c r="G30" s="265"/>
      <c r="H30" s="265"/>
      <c r="I30" s="266"/>
      <c r="L30" s="247"/>
      <c r="M30" s="246"/>
    </row>
    <row r="31" spans="1:13" s="4" customFormat="1">
      <c r="B31" s="107" t="str">
        <f t="shared" ref="B31:C31" si="1">B9</f>
        <v>Extending the Network</v>
      </c>
      <c r="C31" s="83" t="str">
        <f t="shared" si="1"/>
        <v>New Property Developments</v>
      </c>
      <c r="D31" s="32"/>
      <c r="E31" s="32"/>
      <c r="F31" s="280"/>
      <c r="G31" s="267"/>
      <c r="H31" s="267"/>
      <c r="I31" s="268"/>
      <c r="J31" s="20"/>
      <c r="L31" s="247"/>
      <c r="M31" s="246"/>
    </row>
    <row r="32" spans="1:13" s="4" customFormat="1">
      <c r="B32" s="107" t="str">
        <f t="shared" ref="B32:C32" si="2">B10</f>
        <v>Extending the Network</v>
      </c>
      <c r="C32" s="83" t="str">
        <f t="shared" si="2"/>
        <v>UFB Communal</v>
      </c>
      <c r="D32" s="32"/>
      <c r="E32" s="32"/>
      <c r="F32" s="280"/>
      <c r="G32" s="267"/>
      <c r="H32" s="267"/>
      <c r="I32" s="268"/>
      <c r="J32" s="20"/>
      <c r="L32" s="247"/>
      <c r="M32" s="246"/>
    </row>
    <row r="33" spans="2:13" s="4" customFormat="1">
      <c r="B33" s="107" t="str">
        <f t="shared" ref="B33:C33" si="3">B11</f>
        <v>Installations</v>
      </c>
      <c r="C33" s="83" t="str">
        <f t="shared" si="3"/>
        <v>Complex Installations</v>
      </c>
      <c r="D33" s="32"/>
      <c r="E33" s="32"/>
      <c r="F33" s="280"/>
      <c r="G33" s="267"/>
      <c r="H33" s="267"/>
      <c r="I33" s="268"/>
      <c r="J33" s="20"/>
      <c r="L33" s="247"/>
      <c r="M33" s="246"/>
    </row>
    <row r="34" spans="2:13">
      <c r="B34" s="107" t="str">
        <f t="shared" ref="B34:C34" si="4">B12</f>
        <v>Installations</v>
      </c>
      <c r="C34" s="83" t="str">
        <f t="shared" si="4"/>
        <v>Standard Installations</v>
      </c>
      <c r="D34" s="32"/>
      <c r="E34" s="32"/>
      <c r="F34" s="280"/>
      <c r="G34" s="267"/>
      <c r="H34" s="267"/>
      <c r="I34" s="268"/>
      <c r="L34" s="247"/>
      <c r="M34" s="246"/>
    </row>
    <row r="35" spans="2:13">
      <c r="B35" s="107" t="str">
        <f t="shared" ref="B35:C35" si="5">B13</f>
        <v>IT and Support</v>
      </c>
      <c r="C35" s="83" t="str">
        <f t="shared" si="5"/>
        <v>Business IT</v>
      </c>
      <c r="D35" s="32"/>
      <c r="E35" s="32"/>
      <c r="F35" s="280"/>
      <c r="G35" s="267"/>
      <c r="H35" s="267"/>
      <c r="I35" s="268"/>
      <c r="L35" s="247"/>
      <c r="M35" s="246"/>
    </row>
    <row r="36" spans="2:13">
      <c r="B36" s="107" t="str">
        <f t="shared" ref="B36:C36" si="6">B14</f>
        <v>IT and Support</v>
      </c>
      <c r="C36" s="83" t="str">
        <f t="shared" si="6"/>
        <v>Corporate</v>
      </c>
      <c r="D36" s="32"/>
      <c r="E36" s="32"/>
      <c r="F36" s="280"/>
      <c r="G36" s="267"/>
      <c r="H36" s="267"/>
      <c r="I36" s="268"/>
      <c r="L36" s="247"/>
      <c r="M36" s="246"/>
    </row>
    <row r="37" spans="2:13">
      <c r="B37" s="107" t="str">
        <f t="shared" ref="B37:C37" si="7">B15</f>
        <v>IT and Support</v>
      </c>
      <c r="C37" s="83" t="str">
        <f t="shared" si="7"/>
        <v>Network &amp; Customer IT</v>
      </c>
      <c r="D37" s="32"/>
      <c r="E37" s="32"/>
      <c r="F37" s="280"/>
      <c r="G37" s="267"/>
      <c r="H37" s="267"/>
      <c r="I37" s="268"/>
      <c r="L37" s="247"/>
      <c r="M37" s="246"/>
    </row>
    <row r="38" spans="2:13">
      <c r="B38" s="107" t="str">
        <f t="shared" ref="B38:C38" si="8">B16</f>
        <v>Network Capacity</v>
      </c>
      <c r="C38" s="83" t="str">
        <f t="shared" si="8"/>
        <v>Access</v>
      </c>
      <c r="D38" s="32"/>
      <c r="E38" s="32"/>
      <c r="F38" s="280"/>
      <c r="G38" s="267"/>
      <c r="H38" s="267"/>
      <c r="I38" s="268"/>
      <c r="L38" s="247"/>
      <c r="M38" s="246"/>
    </row>
    <row r="39" spans="2:13">
      <c r="B39" s="107" t="str">
        <f t="shared" ref="B39:C39" si="9">B17</f>
        <v>Network Capacity</v>
      </c>
      <c r="C39" s="83" t="str">
        <f t="shared" si="9"/>
        <v>Aggregation</v>
      </c>
      <c r="D39" s="32"/>
      <c r="E39" s="32"/>
      <c r="F39" s="280"/>
      <c r="G39" s="267"/>
      <c r="H39" s="267"/>
      <c r="I39" s="268"/>
      <c r="L39" s="247"/>
      <c r="M39" s="246"/>
    </row>
    <row r="40" spans="2:13">
      <c r="B40" s="107" t="str">
        <f t="shared" ref="B40:C40" si="10">B18</f>
        <v>Network Capacity</v>
      </c>
      <c r="C40" s="83" t="str">
        <f t="shared" si="10"/>
        <v>Transport</v>
      </c>
      <c r="D40" s="32"/>
      <c r="E40" s="32"/>
      <c r="F40" s="280"/>
      <c r="G40" s="267"/>
      <c r="H40" s="267"/>
      <c r="I40" s="268"/>
      <c r="L40" s="247"/>
      <c r="M40" s="246"/>
    </row>
    <row r="41" spans="2:13">
      <c r="B41" s="107" t="str">
        <f t="shared" ref="B41:C41" si="11">B19</f>
        <v>Network Sustain and Enhance</v>
      </c>
      <c r="C41" s="83" t="str">
        <f t="shared" si="11"/>
        <v>Field Sustain</v>
      </c>
      <c r="D41" s="32"/>
      <c r="E41" s="32"/>
      <c r="F41" s="280"/>
      <c r="G41" s="267"/>
      <c r="H41" s="267"/>
      <c r="I41" s="268"/>
      <c r="L41" s="247"/>
      <c r="M41" s="246"/>
    </row>
    <row r="42" spans="2:13">
      <c r="B42" s="107" t="str">
        <f t="shared" ref="B42:C42" si="12">B20</f>
        <v>Network Sustain and Enhance</v>
      </c>
      <c r="C42" s="83" t="str">
        <f t="shared" si="12"/>
        <v>Relocations</v>
      </c>
      <c r="D42" s="32"/>
      <c r="E42" s="32"/>
      <c r="F42" s="280"/>
      <c r="G42" s="267"/>
      <c r="H42" s="267"/>
      <c r="I42" s="268"/>
      <c r="L42" s="247"/>
      <c r="M42" s="246"/>
    </row>
    <row r="43" spans="2:13">
      <c r="B43" s="107" t="str">
        <f t="shared" ref="B43:C43" si="13">B21</f>
        <v>Network Sustain and Enhance</v>
      </c>
      <c r="C43" s="83" t="str">
        <f t="shared" si="13"/>
        <v>Resilience</v>
      </c>
      <c r="D43" s="32"/>
      <c r="E43" s="32"/>
      <c r="F43" s="280"/>
      <c r="G43" s="267"/>
      <c r="H43" s="267"/>
      <c r="I43" s="268"/>
      <c r="L43" s="247"/>
      <c r="M43" s="246"/>
    </row>
    <row r="44" spans="2:13">
      <c r="B44" s="107" t="str">
        <f t="shared" ref="B44:C44" si="14">B22</f>
        <v>Network Sustain and Enhance</v>
      </c>
      <c r="C44" s="83" t="str">
        <f t="shared" si="14"/>
        <v>Site Sustain</v>
      </c>
      <c r="D44" s="32"/>
      <c r="E44" s="32"/>
      <c r="F44" s="280"/>
      <c r="G44" s="267"/>
      <c r="H44" s="267"/>
      <c r="I44" s="268"/>
      <c r="L44" s="247"/>
      <c r="M44" s="246"/>
    </row>
    <row r="45" spans="2:13">
      <c r="B45" s="180" t="str">
        <f t="shared" ref="B45:C45" si="15">B23</f>
        <v>left for connection capex</v>
      </c>
      <c r="C45" s="181" t="str">
        <f t="shared" si="15"/>
        <v>variable adjustment</v>
      </c>
      <c r="D45" s="32"/>
      <c r="E45" s="32"/>
      <c r="F45" s="280"/>
      <c r="G45" s="267"/>
      <c r="H45" s="267"/>
      <c r="I45" s="268"/>
      <c r="L45" s="247"/>
    </row>
    <row r="46" spans="2:13" ht="15.75" thickBot="1">
      <c r="B46" s="4"/>
      <c r="C46" s="4"/>
      <c r="D46" s="33"/>
      <c r="F46" s="281"/>
      <c r="G46" s="269"/>
      <c r="H46" s="269"/>
      <c r="I46" s="270"/>
    </row>
  </sheetData>
  <mergeCells count="7">
    <mergeCell ref="B27:C28"/>
    <mergeCell ref="F27:I27"/>
    <mergeCell ref="B2:C2"/>
    <mergeCell ref="B5:C6"/>
    <mergeCell ref="F5:I5"/>
    <mergeCell ref="B3:I3"/>
    <mergeCell ref="B4:I4"/>
  </mergeCells>
  <pageMargins left="0.70866141732283472" right="0.70866141732283472" top="0.74803149606299213" bottom="0.74803149606299213" header="0.31496062992125984" footer="0.31496062992125984"/>
  <pageSetup paperSize="8" scale="44" pageOrder="overThenDown"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FC4B4-C428-4CA9-9F91-DF93759C3B0C}">
  <sheetPr codeName="Sheet6">
    <pageSetUpPr autoPageBreaks="0" fitToPage="1"/>
  </sheetPr>
  <dimension ref="A1:AA38"/>
  <sheetViews>
    <sheetView showGridLines="0" showRuler="0" zoomScale="70" zoomScaleNormal="70" zoomScaleSheetLayoutView="70" workbookViewId="0">
      <selection activeCell="Q11" sqref="Q11"/>
    </sheetView>
  </sheetViews>
  <sheetFormatPr defaultColWidth="9.140625" defaultRowHeight="15"/>
  <cols>
    <col min="1" max="1" width="2.140625" style="1" customWidth="1"/>
    <col min="2" max="2" width="28.5703125" style="1" customWidth="1"/>
    <col min="3" max="3" width="40" style="1" customWidth="1"/>
    <col min="4" max="4" width="2.85546875" style="30" customWidth="1"/>
    <col min="5" max="8" width="8.7109375" style="20" customWidth="1"/>
    <col min="9" max="9" width="13.42578125" style="20" bestFit="1" customWidth="1"/>
    <col min="10" max="11" width="8.7109375" style="20" customWidth="1"/>
    <col min="12" max="12" width="2.85546875" style="30" customWidth="1"/>
    <col min="13" max="19" width="8.7109375" style="20" customWidth="1"/>
    <col min="20" max="20" width="2.85546875" style="30" customWidth="1"/>
    <col min="21" max="27" width="8.7109375" style="20" customWidth="1"/>
    <col min="28" max="28" width="2.85546875" style="1" customWidth="1"/>
    <col min="29" max="16384" width="9.140625" style="1"/>
  </cols>
  <sheetData>
    <row r="1" spans="1:27" ht="9.75" customHeight="1">
      <c r="A1" s="10"/>
      <c r="B1" s="10"/>
      <c r="C1" s="10"/>
      <c r="E1" s="12"/>
      <c r="F1" s="12"/>
      <c r="G1" s="12"/>
      <c r="H1" s="12"/>
      <c r="I1" s="12"/>
      <c r="J1" s="12"/>
      <c r="K1" s="12"/>
      <c r="M1" s="12"/>
      <c r="N1" s="12"/>
      <c r="O1" s="12"/>
      <c r="P1" s="12"/>
      <c r="Q1" s="12"/>
      <c r="R1" s="12"/>
      <c r="S1" s="12"/>
      <c r="U1" s="12"/>
      <c r="V1" s="12"/>
      <c r="W1" s="12"/>
      <c r="X1" s="12"/>
      <c r="Y1" s="12"/>
      <c r="Z1" s="12"/>
      <c r="AA1" s="12"/>
    </row>
    <row r="2" spans="1:27" s="19" customFormat="1" ht="75" customHeight="1">
      <c r="A2" s="13"/>
      <c r="B2" s="299" t="s">
        <v>11</v>
      </c>
      <c r="C2" s="300"/>
      <c r="D2" s="31"/>
      <c r="E2" s="14"/>
      <c r="F2" s="14"/>
      <c r="G2" s="14"/>
      <c r="H2" s="14"/>
      <c r="I2" s="14"/>
      <c r="J2" s="14"/>
      <c r="K2" s="14"/>
      <c r="L2" s="31"/>
      <c r="M2" s="14"/>
      <c r="N2" s="14"/>
      <c r="O2" s="14"/>
      <c r="P2" s="14"/>
      <c r="Q2" s="14"/>
      <c r="R2" s="14"/>
      <c r="S2" s="14"/>
      <c r="T2" s="31"/>
      <c r="U2" s="14"/>
      <c r="V2" s="14"/>
      <c r="W2" s="14"/>
      <c r="X2" s="14"/>
      <c r="Y2" s="14"/>
      <c r="Z2" s="14"/>
      <c r="AA2" s="14"/>
    </row>
    <row r="3" spans="1:27" s="66" customFormat="1" ht="45" customHeight="1">
      <c r="C3" s="67"/>
      <c r="D3" s="68"/>
      <c r="E3" s="287" t="s">
        <v>74</v>
      </c>
      <c r="F3" s="287"/>
      <c r="G3" s="287"/>
      <c r="H3" s="287"/>
      <c r="I3" s="287"/>
      <c r="J3" s="287"/>
      <c r="K3" s="287"/>
      <c r="L3" s="68"/>
      <c r="M3" s="287" t="s">
        <v>73</v>
      </c>
      <c r="N3" s="287"/>
      <c r="O3" s="287"/>
      <c r="P3" s="287"/>
      <c r="Q3" s="287"/>
      <c r="R3" s="287"/>
      <c r="S3" s="287"/>
      <c r="T3" s="68"/>
      <c r="U3" s="287" t="s">
        <v>27</v>
      </c>
      <c r="V3" s="287"/>
      <c r="W3" s="287"/>
      <c r="X3" s="287"/>
      <c r="Y3" s="287"/>
      <c r="Z3" s="287"/>
      <c r="AA3" s="287"/>
    </row>
    <row r="4" spans="1:27">
      <c r="A4" s="10"/>
      <c r="B4" s="10"/>
      <c r="C4" s="10"/>
      <c r="E4" s="12"/>
      <c r="F4" s="12"/>
      <c r="G4" s="12"/>
      <c r="H4" s="12"/>
      <c r="I4" s="12"/>
      <c r="J4" s="12"/>
      <c r="K4" s="12"/>
      <c r="M4" s="12"/>
      <c r="N4" s="12"/>
      <c r="O4" s="12"/>
      <c r="P4" s="12"/>
      <c r="Q4" s="12"/>
      <c r="R4" s="12"/>
      <c r="S4" s="12"/>
      <c r="U4" s="12"/>
      <c r="V4" s="12"/>
      <c r="W4" s="12"/>
      <c r="X4" s="12"/>
      <c r="Y4" s="12"/>
      <c r="Z4" s="12"/>
      <c r="AA4" s="12"/>
    </row>
    <row r="5" spans="1:27" ht="22.5" customHeight="1">
      <c r="A5" s="10"/>
      <c r="B5" s="293" t="s">
        <v>13</v>
      </c>
      <c r="C5" s="293"/>
      <c r="D5" s="26"/>
      <c r="E5" s="301" t="s">
        <v>7</v>
      </c>
      <c r="F5" s="302"/>
      <c r="G5" s="302"/>
      <c r="H5" s="302"/>
      <c r="I5" s="302"/>
      <c r="J5" s="302"/>
      <c r="K5" s="303"/>
      <c r="L5" s="42"/>
      <c r="M5" s="291" t="s">
        <v>72</v>
      </c>
      <c r="N5" s="291"/>
      <c r="O5" s="291"/>
      <c r="P5" s="291"/>
      <c r="Q5" s="291"/>
      <c r="R5" s="291"/>
      <c r="S5" s="291"/>
      <c r="T5" s="42"/>
      <c r="U5" s="297" t="s">
        <v>4</v>
      </c>
      <c r="V5" s="297"/>
      <c r="W5" s="297"/>
      <c r="X5" s="297"/>
      <c r="Y5" s="297"/>
      <c r="Z5" s="297"/>
      <c r="AA5" s="297"/>
    </row>
    <row r="6" spans="1:27" ht="19.5" customHeight="1">
      <c r="A6" s="4"/>
      <c r="B6" s="293"/>
      <c r="C6" s="293"/>
      <c r="D6" s="27"/>
      <c r="E6" s="201"/>
      <c r="F6" s="21"/>
      <c r="G6" s="21"/>
      <c r="H6" s="21"/>
      <c r="I6" s="21"/>
      <c r="J6" s="21"/>
      <c r="K6" s="202"/>
      <c r="L6" s="27"/>
      <c r="M6" s="21"/>
      <c r="N6" s="25"/>
      <c r="O6" s="25"/>
      <c r="P6" s="25"/>
      <c r="Q6" s="25"/>
      <c r="R6" s="25"/>
      <c r="S6" s="25"/>
      <c r="T6" s="27"/>
      <c r="U6" s="21"/>
      <c r="V6" s="21"/>
      <c r="W6" s="21"/>
      <c r="X6" s="21"/>
      <c r="Y6" s="21"/>
      <c r="Z6" s="21"/>
      <c r="AA6" s="21"/>
    </row>
    <row r="7" spans="1:27" ht="17.25" customHeight="1">
      <c r="A7" s="4"/>
      <c r="B7" s="23" t="s">
        <v>3</v>
      </c>
      <c r="C7" s="23"/>
      <c r="D7" s="28"/>
      <c r="E7" s="203">
        <v>2020</v>
      </c>
      <c r="F7" s="200">
        <v>2021</v>
      </c>
      <c r="G7" s="200">
        <v>2022</v>
      </c>
      <c r="H7" s="200">
        <v>2023</v>
      </c>
      <c r="I7" s="200">
        <v>2024</v>
      </c>
      <c r="J7" s="200">
        <v>2025</v>
      </c>
      <c r="K7" s="204">
        <v>2026</v>
      </c>
      <c r="L7" s="28"/>
      <c r="M7" s="81">
        <v>2020</v>
      </c>
      <c r="N7" s="81">
        <v>2021</v>
      </c>
      <c r="O7" s="81">
        <v>2022</v>
      </c>
      <c r="P7" s="81">
        <v>2023</v>
      </c>
      <c r="Q7" s="81">
        <v>2024</v>
      </c>
      <c r="R7" s="81">
        <v>2025</v>
      </c>
      <c r="S7" s="81">
        <v>2026</v>
      </c>
      <c r="T7" s="28"/>
      <c r="U7" s="81">
        <v>2020</v>
      </c>
      <c r="V7" s="81">
        <v>2021</v>
      </c>
      <c r="W7" s="81">
        <v>2022</v>
      </c>
      <c r="X7" s="81">
        <v>2023</v>
      </c>
      <c r="Y7" s="81">
        <v>2024</v>
      </c>
      <c r="Z7" s="81">
        <v>2025</v>
      </c>
      <c r="AA7" s="81">
        <v>2026</v>
      </c>
    </row>
    <row r="8" spans="1:27">
      <c r="A8" s="4"/>
      <c r="B8" s="106" t="s">
        <v>110</v>
      </c>
      <c r="C8" s="82" t="s">
        <v>50</v>
      </c>
      <c r="D8" s="32"/>
      <c r="E8" s="205">
        <v>4419149.4848925862</v>
      </c>
      <c r="F8" s="86">
        <v>5133465.5952357147</v>
      </c>
      <c r="G8" s="87">
        <v>6998178.4630140467</v>
      </c>
      <c r="H8" s="87">
        <v>6214191.1778488392</v>
      </c>
      <c r="I8" s="87">
        <v>5709969.4063582346</v>
      </c>
      <c r="J8" s="251"/>
      <c r="K8" s="271"/>
      <c r="L8" s="109"/>
      <c r="M8" s="205">
        <f>'[1]2a. Escalation calc - forecast'!M41+'[1]2a. Escalation calc - forecast'!U41</f>
        <v>15022.726919348985</v>
      </c>
      <c r="N8" s="86">
        <f>'[1]2a. Escalation calc - forecast'!N41+'[1]2a. Escalation calc - forecast'!V41</f>
        <v>52302.576303302412</v>
      </c>
      <c r="O8" s="87">
        <f>'[1]2a. Escalation calc - forecast'!O41+'[1]2a. Escalation calc - forecast'!W41</f>
        <v>148321.83555031434</v>
      </c>
      <c r="P8" s="87">
        <f>'[1]2a. Escalation calc - forecast'!P41+'[1]2a. Escalation calc - forecast'!X41</f>
        <v>267642.34372609493</v>
      </c>
      <c r="Q8" s="87">
        <f>'[1]2a. Escalation calc - forecast'!Q41+'[1]2a. Escalation calc - forecast'!Y41</f>
        <v>385933.1527294034</v>
      </c>
      <c r="R8" s="251"/>
      <c r="S8" s="271"/>
      <c r="T8" s="109"/>
      <c r="U8" s="205">
        <f t="shared" ref="U8:Y8" si="0">E8+M8</f>
        <v>4434172.2118119355</v>
      </c>
      <c r="V8" s="86">
        <f t="shared" si="0"/>
        <v>5185768.171539017</v>
      </c>
      <c r="W8" s="87">
        <f t="shared" si="0"/>
        <v>7146500.2985643614</v>
      </c>
      <c r="X8" s="87">
        <f t="shared" si="0"/>
        <v>6481833.521574934</v>
      </c>
      <c r="Y8" s="87">
        <f t="shared" si="0"/>
        <v>6095902.5590876378</v>
      </c>
      <c r="Z8" s="251"/>
      <c r="AA8" s="271"/>
    </row>
    <row r="9" spans="1:27">
      <c r="A9" s="4"/>
      <c r="B9" s="107" t="s">
        <v>110</v>
      </c>
      <c r="C9" s="83" t="s">
        <v>111</v>
      </c>
      <c r="D9" s="32"/>
      <c r="E9" s="206">
        <v>22035783.222467899</v>
      </c>
      <c r="F9" s="90">
        <v>22440486.311866947</v>
      </c>
      <c r="G9" s="91">
        <v>23469793.588519964</v>
      </c>
      <c r="H9" s="91">
        <v>23502335.746069793</v>
      </c>
      <c r="I9" s="91">
        <v>23437368.552721132</v>
      </c>
      <c r="J9" s="253"/>
      <c r="K9" s="272"/>
      <c r="L9" s="109"/>
      <c r="M9" s="206">
        <f>'[1]2a. Escalation calc - forecast'!M42+'[1]2a. Escalation calc - forecast'!U42</f>
        <v>62267.732190203198</v>
      </c>
      <c r="N9" s="90">
        <f>'[1]2a. Escalation calc - forecast'!N42+'[1]2a. Escalation calc - forecast'!V42</f>
        <v>211371.59053082092</v>
      </c>
      <c r="O9" s="91">
        <f>'[1]2a. Escalation calc - forecast'!O42+'[1]2a. Escalation calc - forecast'!W42</f>
        <v>475763.91281642544</v>
      </c>
      <c r="P9" s="91">
        <f>'[1]2a. Escalation calc - forecast'!P42+'[1]2a. Escalation calc - forecast'!X42</f>
        <v>987753.00453164079</v>
      </c>
      <c r="Q9" s="91">
        <f>'[1]2a. Escalation calc - forecast'!Q42+'[1]2a. Escalation calc - forecast'!Y42</f>
        <v>1568575.0677642769</v>
      </c>
      <c r="R9" s="253"/>
      <c r="S9" s="272"/>
      <c r="T9" s="109"/>
      <c r="U9" s="206">
        <f t="shared" ref="U9:U10" si="1">E9+M9</f>
        <v>22098050.954658102</v>
      </c>
      <c r="V9" s="90">
        <f t="shared" ref="V9:Y10" si="2">F9+N9</f>
        <v>22651857.902397767</v>
      </c>
      <c r="W9" s="91">
        <f t="shared" si="2"/>
        <v>23945557.501336388</v>
      </c>
      <c r="X9" s="91">
        <f t="shared" si="2"/>
        <v>24490088.750601433</v>
      </c>
      <c r="Y9" s="91">
        <f t="shared" si="2"/>
        <v>25005943.62048541</v>
      </c>
      <c r="Z9" s="253"/>
      <c r="AA9" s="272"/>
    </row>
    <row r="10" spans="1:27">
      <c r="A10" s="4"/>
      <c r="B10" s="107" t="s">
        <v>112</v>
      </c>
      <c r="C10" s="83" t="s">
        <v>51</v>
      </c>
      <c r="D10" s="32"/>
      <c r="E10" s="206">
        <v>20063525.518489931</v>
      </c>
      <c r="F10" s="90">
        <v>24491614.850847583</v>
      </c>
      <c r="G10" s="91">
        <v>28891399.204072133</v>
      </c>
      <c r="H10" s="91">
        <v>30893701.930390175</v>
      </c>
      <c r="I10" s="91">
        <v>31542480.745792635</v>
      </c>
      <c r="J10" s="253"/>
      <c r="K10" s="272"/>
      <c r="L10" s="109"/>
      <c r="M10" s="206">
        <f>'[1]2a. Escalation calc - forecast'!M43+'[1]2a. Escalation calc - forecast'!U43</f>
        <v>172580.81262609744</v>
      </c>
      <c r="N10" s="90">
        <f>'[1]2a. Escalation calc - forecast'!N43+'[1]2a. Escalation calc - forecast'!V43</f>
        <v>420639.41482358705</v>
      </c>
      <c r="O10" s="91">
        <f>'[1]2a. Escalation calc - forecast'!O43+'[1]2a. Escalation calc - forecast'!W43</f>
        <v>854733.75093835348</v>
      </c>
      <c r="P10" s="91">
        <f>'[1]2a. Escalation calc - forecast'!P43+'[1]2a. Escalation calc - forecast'!X43</f>
        <v>1623281.7068380828</v>
      </c>
      <c r="Q10" s="91">
        <f>'[1]2a. Escalation calc - forecast'!Q43+'[1]2a. Escalation calc - forecast'!Y43</f>
        <v>2321368.2436083024</v>
      </c>
      <c r="R10" s="253"/>
      <c r="S10" s="272"/>
      <c r="T10" s="109"/>
      <c r="U10" s="206">
        <f t="shared" si="1"/>
        <v>20236106.331116028</v>
      </c>
      <c r="V10" s="90">
        <f t="shared" si="2"/>
        <v>24912254.265671171</v>
      </c>
      <c r="W10" s="91">
        <f t="shared" si="2"/>
        <v>29746132.955010485</v>
      </c>
      <c r="X10" s="91">
        <f t="shared" si="2"/>
        <v>32516983.637228258</v>
      </c>
      <c r="Y10" s="91">
        <f t="shared" si="2"/>
        <v>33863848.989400938</v>
      </c>
      <c r="Z10" s="253"/>
      <c r="AA10" s="272"/>
    </row>
    <row r="11" spans="1:27">
      <c r="A11" s="4"/>
      <c r="B11" s="107" t="s">
        <v>112</v>
      </c>
      <c r="C11" s="83" t="s">
        <v>113</v>
      </c>
      <c r="D11" s="32"/>
      <c r="E11" s="206">
        <v>10762334.465020642</v>
      </c>
      <c r="F11" s="90">
        <v>12497173.029551422</v>
      </c>
      <c r="G11" s="91">
        <v>13836819.607205091</v>
      </c>
      <c r="H11" s="91">
        <v>14420365.414259782</v>
      </c>
      <c r="I11" s="91">
        <v>15146385.417800121</v>
      </c>
      <c r="J11" s="253"/>
      <c r="K11" s="272"/>
      <c r="L11" s="109"/>
      <c r="M11" s="206">
        <f>'[1]2a. Escalation calc - forecast'!M44+'[1]2a. Escalation calc - forecast'!U44</f>
        <v>66279.861432384103</v>
      </c>
      <c r="N11" s="90">
        <f>'[1]2a. Escalation calc - forecast'!N44+'[1]2a. Escalation calc - forecast'!V44</f>
        <v>173604.61714109679</v>
      </c>
      <c r="O11" s="91">
        <f>'[1]2a. Escalation calc - forecast'!O44+'[1]2a. Escalation calc - forecast'!W44</f>
        <v>354768.98251183337</v>
      </c>
      <c r="P11" s="91">
        <f>'[1]2a. Escalation calc - forecast'!P44+'[1]2a. Escalation calc - forecast'!X44</f>
        <v>693445.58017630421</v>
      </c>
      <c r="Q11" s="91">
        <f>'[1]2a. Escalation calc - forecast'!Q44+'[1]2a. Escalation calc - forecast'!Y44</f>
        <v>1072002.4312265015</v>
      </c>
      <c r="R11" s="253"/>
      <c r="S11" s="272"/>
      <c r="T11" s="109"/>
      <c r="U11" s="206">
        <f t="shared" ref="U11:U15" si="3">E11+M11</f>
        <v>10828614.326453026</v>
      </c>
      <c r="V11" s="90">
        <f t="shared" ref="V11:W15" si="4">F11+N11</f>
        <v>12670777.646692518</v>
      </c>
      <c r="W11" s="91">
        <f t="shared" si="4"/>
        <v>14191588.589716924</v>
      </c>
      <c r="X11" s="91">
        <f t="shared" ref="X11:X15" si="5">H11+P11</f>
        <v>15113810.994436087</v>
      </c>
      <c r="Y11" s="91">
        <f t="shared" ref="Y11:Y15" si="6">I11+Q11</f>
        <v>16218387.849026622</v>
      </c>
      <c r="Z11" s="253"/>
      <c r="AA11" s="272"/>
    </row>
    <row r="12" spans="1:27">
      <c r="A12" s="4"/>
      <c r="B12" s="107" t="s">
        <v>112</v>
      </c>
      <c r="C12" s="83" t="s">
        <v>114</v>
      </c>
      <c r="D12" s="32"/>
      <c r="E12" s="206">
        <v>10274403.44133763</v>
      </c>
      <c r="F12" s="90">
        <v>16242358.309718573</v>
      </c>
      <c r="G12" s="91">
        <v>17902752.340499029</v>
      </c>
      <c r="H12" s="91">
        <v>19342633.16722424</v>
      </c>
      <c r="I12" s="91">
        <v>21043487.476479959</v>
      </c>
      <c r="J12" s="253"/>
      <c r="K12" s="272"/>
      <c r="L12" s="109"/>
      <c r="M12" s="206">
        <f>'[1]2a. Escalation calc - forecast'!M45+'[1]2a. Escalation calc - forecast'!U45</f>
        <v>10854.417778350049</v>
      </c>
      <c r="N12" s="90">
        <f>'[1]2a. Escalation calc - forecast'!N45+'[1]2a. Escalation calc - forecast'!V45</f>
        <v>60380.056055044814</v>
      </c>
      <c r="O12" s="91">
        <f>'[1]2a. Escalation calc - forecast'!O45+'[1]2a. Escalation calc - forecast'!W45</f>
        <v>378579.06749485235</v>
      </c>
      <c r="P12" s="91">
        <f>'[1]2a. Escalation calc - forecast'!P45+'[1]2a. Escalation calc - forecast'!X45</f>
        <v>762211.06823015958</v>
      </c>
      <c r="Q12" s="91">
        <f>'[1]2a. Escalation calc - forecast'!Q45+'[1]2a. Escalation calc - forecast'!Y45</f>
        <v>1276256.8036772881</v>
      </c>
      <c r="R12" s="253"/>
      <c r="S12" s="272"/>
      <c r="T12" s="109"/>
      <c r="U12" s="206">
        <f t="shared" si="3"/>
        <v>10285257.859115981</v>
      </c>
      <c r="V12" s="90">
        <f t="shared" si="4"/>
        <v>16302738.365773618</v>
      </c>
      <c r="W12" s="91">
        <f t="shared" si="4"/>
        <v>18281331.407993879</v>
      </c>
      <c r="X12" s="91">
        <f t="shared" si="5"/>
        <v>20104844.235454399</v>
      </c>
      <c r="Y12" s="91">
        <f t="shared" si="6"/>
        <v>22319744.280157246</v>
      </c>
      <c r="Z12" s="253"/>
      <c r="AA12" s="272"/>
    </row>
    <row r="13" spans="1:27">
      <c r="A13" s="4"/>
      <c r="B13" s="107" t="s">
        <v>115</v>
      </c>
      <c r="C13" s="83" t="s">
        <v>116</v>
      </c>
      <c r="D13" s="32"/>
      <c r="E13" s="206">
        <v>12565663.54495891</v>
      </c>
      <c r="F13" s="90">
        <v>12532065.392355112</v>
      </c>
      <c r="G13" s="91">
        <v>13078763.871916091</v>
      </c>
      <c r="H13" s="91">
        <v>12896314.724382555</v>
      </c>
      <c r="I13" s="91">
        <v>12891344.747319089</v>
      </c>
      <c r="J13" s="253"/>
      <c r="K13" s="272"/>
      <c r="L13" s="109"/>
      <c r="M13" s="206">
        <f>'[1]2a. Escalation calc - forecast'!M46+'[1]2a. Escalation calc - forecast'!U46</f>
        <v>-20355.980219086181</v>
      </c>
      <c r="N13" s="90">
        <f>'[1]2a. Escalation calc - forecast'!N46+'[1]2a. Escalation calc - forecast'!V46</f>
        <v>43422.29185631554</v>
      </c>
      <c r="O13" s="91">
        <f>'[1]2a. Escalation calc - forecast'!O46+'[1]2a. Escalation calc - forecast'!W46</f>
        <v>171773.11430928894</v>
      </c>
      <c r="P13" s="91">
        <f>'[1]2a. Escalation calc - forecast'!P46+'[1]2a. Escalation calc - forecast'!X46</f>
        <v>438180.58516521589</v>
      </c>
      <c r="Q13" s="91">
        <f>'[1]2a. Escalation calc - forecast'!Q46+'[1]2a. Escalation calc - forecast'!Y46</f>
        <v>796457.69831105974</v>
      </c>
      <c r="R13" s="253"/>
      <c r="S13" s="272"/>
      <c r="T13" s="109"/>
      <c r="U13" s="206">
        <f t="shared" si="3"/>
        <v>12545307.564739823</v>
      </c>
      <c r="V13" s="90">
        <f t="shared" si="4"/>
        <v>12575487.684211427</v>
      </c>
      <c r="W13" s="91">
        <f t="shared" si="4"/>
        <v>13250536.98622538</v>
      </c>
      <c r="X13" s="91">
        <f t="shared" si="5"/>
        <v>13334495.309547771</v>
      </c>
      <c r="Y13" s="91">
        <f t="shared" si="6"/>
        <v>13687802.445630148</v>
      </c>
      <c r="Z13" s="253"/>
      <c r="AA13" s="272"/>
    </row>
    <row r="14" spans="1:27">
      <c r="A14" s="4"/>
      <c r="B14" s="107" t="s">
        <v>115</v>
      </c>
      <c r="C14" s="83" t="s">
        <v>49</v>
      </c>
      <c r="D14" s="32"/>
      <c r="E14" s="206">
        <v>47630237.110933028</v>
      </c>
      <c r="F14" s="90">
        <v>52099847.892549597</v>
      </c>
      <c r="G14" s="91">
        <v>51990322.848815642</v>
      </c>
      <c r="H14" s="91">
        <v>48746851.932114735</v>
      </c>
      <c r="I14" s="91">
        <v>47721900.540479027</v>
      </c>
      <c r="J14" s="253"/>
      <c r="K14" s="272"/>
      <c r="L14" s="109"/>
      <c r="M14" s="206">
        <f>'[1]2a. Escalation calc - forecast'!M47+'[1]2a. Escalation calc - forecast'!U47</f>
        <v>19248.682190534426</v>
      </c>
      <c r="N14" s="90">
        <f>'[1]2a. Escalation calc - forecast'!N47+'[1]2a. Escalation calc - forecast'!V47</f>
        <v>301003.46443290019</v>
      </c>
      <c r="O14" s="91">
        <f>'[1]2a. Escalation calc - forecast'!O47+'[1]2a. Escalation calc - forecast'!W47</f>
        <v>885676.76830581843</v>
      </c>
      <c r="P14" s="91">
        <f>'[1]2a. Escalation calc - forecast'!P47+'[1]2a. Escalation calc - forecast'!X47</f>
        <v>1858603.760527113</v>
      </c>
      <c r="Q14" s="91">
        <f>'[1]2a. Escalation calc - forecast'!Q47+'[1]2a. Escalation calc - forecast'!Y47</f>
        <v>3053327.9869705299</v>
      </c>
      <c r="R14" s="253"/>
      <c r="S14" s="272"/>
      <c r="T14" s="109"/>
      <c r="U14" s="206">
        <f t="shared" si="3"/>
        <v>47649485.793123566</v>
      </c>
      <c r="V14" s="90">
        <f t="shared" si="4"/>
        <v>52400851.356982499</v>
      </c>
      <c r="W14" s="91">
        <f t="shared" si="4"/>
        <v>52875999.617121458</v>
      </c>
      <c r="X14" s="91">
        <f t="shared" si="5"/>
        <v>50605455.692641847</v>
      </c>
      <c r="Y14" s="91">
        <f t="shared" si="6"/>
        <v>50775228.527449556</v>
      </c>
      <c r="Z14" s="253"/>
      <c r="AA14" s="272"/>
    </row>
    <row r="15" spans="1:27">
      <c r="A15" s="4"/>
      <c r="B15" s="107" t="s">
        <v>115</v>
      </c>
      <c r="C15" s="83" t="s">
        <v>117</v>
      </c>
      <c r="D15" s="32"/>
      <c r="E15" s="206">
        <v>20205879.929626092</v>
      </c>
      <c r="F15" s="90">
        <v>18262728.781341072</v>
      </c>
      <c r="G15" s="91">
        <v>19039177.014092352</v>
      </c>
      <c r="H15" s="91">
        <v>18850612.07649485</v>
      </c>
      <c r="I15" s="91">
        <v>19099393.174686834</v>
      </c>
      <c r="J15" s="253"/>
      <c r="K15" s="272"/>
      <c r="L15" s="109"/>
      <c r="M15" s="206">
        <f>'[1]2a. Escalation calc - forecast'!M48+'[1]2a. Escalation calc - forecast'!U48</f>
        <v>173805.30529724577</v>
      </c>
      <c r="N15" s="90">
        <f>'[1]2a. Escalation calc - forecast'!N48+'[1]2a. Escalation calc - forecast'!V48</f>
        <v>313659.33175285649</v>
      </c>
      <c r="O15" s="91">
        <f>'[1]2a. Escalation calc - forecast'!O48+'[1]2a. Escalation calc - forecast'!W48</f>
        <v>563261.99603862583</v>
      </c>
      <c r="P15" s="91">
        <f>'[1]2a. Escalation calc - forecast'!P48+'[1]2a. Escalation calc - forecast'!X48</f>
        <v>990488.41137338802</v>
      </c>
      <c r="Q15" s="91">
        <f>'[1]2a. Escalation calc - forecast'!Q48+'[1]2a. Escalation calc - forecast'!Y48</f>
        <v>1405619.4611078943</v>
      </c>
      <c r="R15" s="253"/>
      <c r="S15" s="272"/>
      <c r="T15" s="109"/>
      <c r="U15" s="206">
        <f t="shared" si="3"/>
        <v>20379685.234923337</v>
      </c>
      <c r="V15" s="90">
        <f t="shared" si="4"/>
        <v>18576388.113093928</v>
      </c>
      <c r="W15" s="91">
        <f t="shared" si="4"/>
        <v>19602439.010130979</v>
      </c>
      <c r="X15" s="91">
        <f t="shared" si="5"/>
        <v>19841100.487868238</v>
      </c>
      <c r="Y15" s="91">
        <f t="shared" si="6"/>
        <v>20505012.635794729</v>
      </c>
      <c r="Z15" s="253"/>
      <c r="AA15" s="272"/>
    </row>
    <row r="16" spans="1:27">
      <c r="A16" s="4"/>
      <c r="B16" s="108" t="s">
        <v>48</v>
      </c>
      <c r="C16" s="84" t="s">
        <v>48</v>
      </c>
      <c r="D16" s="32"/>
      <c r="E16" s="206">
        <v>0</v>
      </c>
      <c r="F16" s="90">
        <v>0</v>
      </c>
      <c r="G16" s="91">
        <v>0</v>
      </c>
      <c r="H16" s="91">
        <v>0</v>
      </c>
      <c r="I16" s="91">
        <v>0</v>
      </c>
      <c r="J16" s="253"/>
      <c r="K16" s="272"/>
      <c r="L16" s="109"/>
      <c r="M16" s="206">
        <f>'[1]2a. Escalation calc - forecast'!M49+'[1]2a. Escalation calc - forecast'!U49</f>
        <v>0</v>
      </c>
      <c r="N16" s="90">
        <f>'[1]2a. Escalation calc - forecast'!N49+'[1]2a. Escalation calc - forecast'!V49</f>
        <v>0</v>
      </c>
      <c r="O16" s="91">
        <f>'[1]2a. Escalation calc - forecast'!O49+'[1]2a. Escalation calc - forecast'!W49</f>
        <v>0</v>
      </c>
      <c r="P16" s="91">
        <f>'[1]2a. Escalation calc - forecast'!P49+'[1]2a. Escalation calc - forecast'!X49</f>
        <v>0</v>
      </c>
      <c r="Q16" s="91">
        <f>'[1]2a. Escalation calc - forecast'!Q49+'[1]2a. Escalation calc - forecast'!Y49</f>
        <v>0</v>
      </c>
      <c r="R16" s="253"/>
      <c r="S16" s="272"/>
      <c r="T16" s="109"/>
      <c r="U16" s="206">
        <f t="shared" ref="U16" si="7">E16+M16</f>
        <v>0</v>
      </c>
      <c r="V16" s="90">
        <f t="shared" ref="V16:W16" si="8">F16+N16</f>
        <v>0</v>
      </c>
      <c r="W16" s="91">
        <f t="shared" si="8"/>
        <v>0</v>
      </c>
      <c r="X16" s="91">
        <f t="shared" ref="X16" si="9">H16+P16</f>
        <v>0</v>
      </c>
      <c r="Y16" s="91">
        <f t="shared" ref="Y16" si="10">I16+Q16</f>
        <v>0</v>
      </c>
      <c r="Z16" s="253"/>
      <c r="AA16" s="272"/>
    </row>
    <row r="17" spans="1:27" ht="18" customHeight="1" thickBot="1">
      <c r="A17" s="4"/>
      <c r="B17" s="4"/>
      <c r="C17" s="4"/>
      <c r="D17" s="33"/>
      <c r="E17" s="231">
        <f t="shared" ref="E17:I17" si="11">SUM(E8:E16)</f>
        <v>147956976.71772671</v>
      </c>
      <c r="F17" s="232">
        <f t="shared" si="11"/>
        <v>163699740.16346604</v>
      </c>
      <c r="G17" s="233">
        <f t="shared" ref="G17" si="12">SUM(G8:G16)</f>
        <v>175207206.93813434</v>
      </c>
      <c r="H17" s="233">
        <f t="shared" si="11"/>
        <v>174867006.16878495</v>
      </c>
      <c r="I17" s="233">
        <f t="shared" si="11"/>
        <v>176592330.06163704</v>
      </c>
      <c r="J17" s="273"/>
      <c r="K17" s="274"/>
      <c r="L17" s="111"/>
      <c r="M17" s="231">
        <f t="shared" ref="M17:Q17" si="13">SUM(M8:M16)</f>
        <v>499703.55821507785</v>
      </c>
      <c r="N17" s="232">
        <f t="shared" si="13"/>
        <v>1576383.3428959241</v>
      </c>
      <c r="O17" s="233">
        <f t="shared" ref="O17" si="14">SUM(O8:O16)</f>
        <v>3832879.4279655125</v>
      </c>
      <c r="P17" s="233">
        <f t="shared" si="13"/>
        <v>7621606.4605679996</v>
      </c>
      <c r="Q17" s="233">
        <f t="shared" si="13"/>
        <v>11879540.845395256</v>
      </c>
      <c r="R17" s="273"/>
      <c r="S17" s="274"/>
      <c r="T17" s="111"/>
      <c r="U17" s="231">
        <f t="shared" ref="U17:Y17" si="15">SUM(U8:U16)</f>
        <v>148456680.27594179</v>
      </c>
      <c r="V17" s="232">
        <f t="shared" si="15"/>
        <v>165276123.50636196</v>
      </c>
      <c r="W17" s="233">
        <f t="shared" ref="W17" si="16">SUM(W8:W16)</f>
        <v>179040086.36609986</v>
      </c>
      <c r="X17" s="233">
        <f t="shared" si="15"/>
        <v>182488612.62935296</v>
      </c>
      <c r="Y17" s="233">
        <f t="shared" si="15"/>
        <v>188471870.90703228</v>
      </c>
      <c r="Z17" s="273"/>
      <c r="AA17" s="274"/>
    </row>
    <row r="18" spans="1:27">
      <c r="A18" s="10"/>
      <c r="B18" s="10"/>
      <c r="C18" s="10"/>
      <c r="E18" s="12"/>
      <c r="F18" s="12"/>
      <c r="G18" s="12"/>
      <c r="H18" s="12"/>
      <c r="I18" s="12"/>
      <c r="J18"/>
      <c r="K18"/>
      <c r="L18"/>
      <c r="M18"/>
      <c r="N18"/>
      <c r="O18" s="4"/>
      <c r="P18"/>
      <c r="Q18"/>
      <c r="R18"/>
      <c r="S18"/>
      <c r="U18" s="12"/>
      <c r="V18" s="12"/>
      <c r="W18" s="12"/>
      <c r="X18" s="12"/>
      <c r="Y18" s="12"/>
      <c r="Z18" s="12"/>
      <c r="AA18" s="12"/>
    </row>
    <row r="19" spans="1:27">
      <c r="B19" s="304" t="s">
        <v>118</v>
      </c>
      <c r="C19" s="304"/>
      <c r="F19"/>
      <c r="G19" s="4"/>
      <c r="H19"/>
      <c r="I19"/>
      <c r="J19" s="4"/>
      <c r="K19" s="4"/>
      <c r="L19" s="4"/>
      <c r="M19" s="10"/>
      <c r="N19"/>
      <c r="O19" s="4"/>
      <c r="P19"/>
      <c r="Q19"/>
      <c r="R19"/>
      <c r="S19"/>
    </row>
    <row r="20" spans="1:27">
      <c r="B20" s="106" t="s">
        <v>112</v>
      </c>
      <c r="C20" s="82" t="s">
        <v>114</v>
      </c>
      <c r="D20" s="32"/>
      <c r="E20" s="207">
        <f>4387501.91525254</f>
        <v>4387501.9152525403</v>
      </c>
      <c r="F20" s="208">
        <v>9447519.8592486326</v>
      </c>
      <c r="G20" s="209">
        <v>10359757.356257601</v>
      </c>
      <c r="H20" s="209">
        <v>11530597.28915187</v>
      </c>
      <c r="I20" s="209">
        <v>13098332.968947841</v>
      </c>
      <c r="J20" s="275"/>
      <c r="K20" s="276"/>
      <c r="L20" s="109"/>
      <c r="M20" s="207">
        <f>'[1]2a. Escalation calc - forecast'!M53+'[1]2a. Escalation calc - forecast'!U53</f>
        <v>-37489.054115610175</v>
      </c>
      <c r="N20" s="208">
        <f>'[1]2a. Escalation calc - forecast'!N53+'[1]2a. Escalation calc - forecast'!V53</f>
        <v>-105017.21213372002</v>
      </c>
      <c r="O20" s="209">
        <f>'[1]2a. Escalation calc - forecast'!O53+'[1]2a. Escalation calc - forecast'!W53</f>
        <v>113522.45066070373</v>
      </c>
      <c r="P20" s="209">
        <f>'[1]2a. Escalation calc - forecast'!P53+'[1]2a. Escalation calc - forecast'!X53</f>
        <v>326718.02273725026</v>
      </c>
      <c r="Q20" s="209">
        <f>'[1]2a. Escalation calc - forecast'!Q53+'[1]2a. Escalation calc - forecast'!Y53</f>
        <v>681745.65368665976</v>
      </c>
      <c r="R20" s="275"/>
      <c r="S20" s="276"/>
      <c r="T20" s="109"/>
      <c r="U20" s="207">
        <f t="shared" ref="U20:U21" si="17">E20+M20</f>
        <v>4350012.8611369301</v>
      </c>
      <c r="V20" s="208">
        <f t="shared" ref="V20:V21" si="18">F20+N20</f>
        <v>9342502.647114912</v>
      </c>
      <c r="W20" s="209">
        <f t="shared" ref="W20:X21" si="19">G20+O20</f>
        <v>10473279.806918304</v>
      </c>
      <c r="X20" s="209">
        <f t="shared" si="19"/>
        <v>11857315.311889119</v>
      </c>
      <c r="Y20" s="209">
        <f t="shared" ref="Y20:Y21" si="20">I20+Q20</f>
        <v>13780078.6226345</v>
      </c>
      <c r="Z20" s="275"/>
      <c r="AA20" s="276"/>
    </row>
    <row r="21" spans="1:27">
      <c r="B21" s="108" t="s">
        <v>115</v>
      </c>
      <c r="C21" s="84" t="s">
        <v>49</v>
      </c>
      <c r="D21" s="32"/>
      <c r="E21" s="210">
        <f>589215.063207361</f>
        <v>589215.06320736103</v>
      </c>
      <c r="F21" s="211">
        <v>1221008.8964934126</v>
      </c>
      <c r="G21" s="212">
        <v>1269668.4313632133</v>
      </c>
      <c r="H21" s="212">
        <v>1287820.0446199817</v>
      </c>
      <c r="I21" s="212">
        <v>1296552.1286294851</v>
      </c>
      <c r="J21" s="277"/>
      <c r="K21" s="278"/>
      <c r="L21" s="109"/>
      <c r="M21" s="210">
        <f>'[1]2a. Escalation calc - forecast'!M54+'[1]2a. Escalation calc - forecast'!U54</f>
        <v>-5034.5540166087876</v>
      </c>
      <c r="N21" s="211">
        <f>'[1]2a. Escalation calc - forecast'!N54+'[1]2a. Escalation calc - forecast'!V54</f>
        <v>-13572.551549037558</v>
      </c>
      <c r="O21" s="212">
        <f>'[1]2a. Escalation calc - forecast'!O54+'[1]2a. Escalation calc - forecast'!W54</f>
        <v>13913.054804109011</v>
      </c>
      <c r="P21" s="212">
        <f>'[1]2a. Escalation calc - forecast'!P54+'[1]2a. Escalation calc - forecast'!X54</f>
        <v>36490.218855833991</v>
      </c>
      <c r="Q21" s="212">
        <f>'[1]2a. Escalation calc - forecast'!Q54+'[1]2a. Escalation calc - forecast'!Y54</f>
        <v>67483.303452953958</v>
      </c>
      <c r="R21" s="277"/>
      <c r="S21" s="278"/>
      <c r="T21" s="109"/>
      <c r="U21" s="210">
        <f t="shared" si="17"/>
        <v>584180.50919075229</v>
      </c>
      <c r="V21" s="211">
        <f t="shared" si="18"/>
        <v>1207436.3449443751</v>
      </c>
      <c r="W21" s="212">
        <f t="shared" si="19"/>
        <v>1283581.4861673224</v>
      </c>
      <c r="X21" s="212">
        <f t="shared" si="19"/>
        <v>1324310.2634758158</v>
      </c>
      <c r="Y21" s="212">
        <f t="shared" si="20"/>
        <v>1364035.4320824391</v>
      </c>
      <c r="Z21" s="277"/>
      <c r="AA21" s="278"/>
    </row>
    <row r="22" spans="1:27">
      <c r="E22" s="20" t="s">
        <v>160</v>
      </c>
    </row>
    <row r="23" spans="1:27">
      <c r="E23" s="20" t="s">
        <v>119</v>
      </c>
    </row>
    <row r="26" spans="1:27" ht="22.5" customHeight="1">
      <c r="A26" s="10"/>
      <c r="B26" s="293" t="s">
        <v>120</v>
      </c>
      <c r="C26" s="293"/>
      <c r="D26" s="26"/>
      <c r="E26" s="291" t="s">
        <v>7</v>
      </c>
      <c r="F26" s="291"/>
      <c r="G26" s="291"/>
      <c r="H26" s="291"/>
      <c r="I26" s="291"/>
      <c r="J26" s="291"/>
      <c r="K26" s="291"/>
      <c r="L26" s="42"/>
      <c r="M26" s="291" t="s">
        <v>72</v>
      </c>
      <c r="N26" s="291"/>
      <c r="O26" s="291"/>
      <c r="P26" s="291"/>
      <c r="Q26" s="291"/>
      <c r="R26" s="291"/>
      <c r="S26" s="291"/>
      <c r="T26" s="42"/>
      <c r="U26" s="297" t="s">
        <v>4</v>
      </c>
      <c r="V26" s="297"/>
      <c r="W26" s="297"/>
      <c r="X26" s="297"/>
      <c r="Y26" s="297"/>
      <c r="Z26" s="297"/>
      <c r="AA26" s="297"/>
    </row>
    <row r="27" spans="1:27" ht="19.5" customHeight="1">
      <c r="A27" s="4"/>
      <c r="B27" s="293"/>
      <c r="C27" s="293"/>
      <c r="D27" s="27"/>
      <c r="E27" s="21"/>
      <c r="F27" s="21"/>
      <c r="G27" s="21"/>
      <c r="H27" s="21"/>
      <c r="I27" s="21"/>
      <c r="J27" s="21"/>
      <c r="K27" s="21"/>
      <c r="L27" s="27"/>
      <c r="M27" s="21"/>
      <c r="N27" s="25"/>
      <c r="O27" s="25"/>
      <c r="P27" s="25"/>
      <c r="Q27" s="25"/>
      <c r="R27" s="25"/>
      <c r="S27" s="25"/>
      <c r="T27" s="27"/>
      <c r="U27" s="21"/>
      <c r="V27" s="21"/>
      <c r="W27" s="21"/>
      <c r="X27" s="21"/>
      <c r="Y27" s="21"/>
      <c r="Z27" s="21"/>
      <c r="AA27" s="21"/>
    </row>
    <row r="28" spans="1:27" ht="17.25" customHeight="1">
      <c r="A28" s="4"/>
      <c r="B28" s="23" t="s">
        <v>3</v>
      </c>
      <c r="C28" s="23"/>
      <c r="D28" s="28"/>
      <c r="E28" s="81">
        <v>2020</v>
      </c>
      <c r="F28" s="81">
        <v>2021</v>
      </c>
      <c r="G28" s="81">
        <v>2022</v>
      </c>
      <c r="H28" s="81">
        <v>2023</v>
      </c>
      <c r="I28" s="81">
        <v>2024</v>
      </c>
      <c r="J28" s="81">
        <v>2025</v>
      </c>
      <c r="K28" s="81">
        <v>2026</v>
      </c>
      <c r="L28" s="28"/>
      <c r="M28" s="81">
        <v>2020</v>
      </c>
      <c r="N28" s="81">
        <v>2021</v>
      </c>
      <c r="O28" s="81">
        <v>2022</v>
      </c>
      <c r="P28" s="81">
        <v>2023</v>
      </c>
      <c r="Q28" s="81">
        <v>2024</v>
      </c>
      <c r="R28" s="81">
        <v>2025</v>
      </c>
      <c r="S28" s="81">
        <v>2026</v>
      </c>
      <c r="T28" s="28"/>
      <c r="U28" s="81">
        <v>2020</v>
      </c>
      <c r="V28" s="81">
        <v>2021</v>
      </c>
      <c r="W28" s="81">
        <v>2022</v>
      </c>
      <c r="X28" s="81">
        <v>2023</v>
      </c>
      <c r="Y28" s="81">
        <v>2024</v>
      </c>
      <c r="Z28" s="81">
        <v>2025</v>
      </c>
      <c r="AA28" s="81">
        <v>2026</v>
      </c>
    </row>
    <row r="29" spans="1:27">
      <c r="A29" s="4"/>
      <c r="B29" s="106" t="s">
        <v>110</v>
      </c>
      <c r="C29" s="82" t="s">
        <v>50</v>
      </c>
      <c r="D29" s="32"/>
      <c r="E29" s="205">
        <f t="shared" ref="E29:I29" si="21">E8</f>
        <v>4419149.4848925862</v>
      </c>
      <c r="F29" s="86">
        <f t="shared" si="21"/>
        <v>5133465.5952357147</v>
      </c>
      <c r="G29" s="87">
        <f t="shared" si="21"/>
        <v>6998178.4630140467</v>
      </c>
      <c r="H29" s="87">
        <f t="shared" si="21"/>
        <v>6214191.1778488392</v>
      </c>
      <c r="I29" s="87">
        <f t="shared" si="21"/>
        <v>5709969.4063582346</v>
      </c>
      <c r="J29" s="251"/>
      <c r="K29" s="271"/>
      <c r="L29" s="109"/>
      <c r="M29" s="205">
        <f>M8</f>
        <v>15022.726919348985</v>
      </c>
      <c r="N29" s="86">
        <f t="shared" ref="N29:Q29" si="22">N8</f>
        <v>52302.576303302412</v>
      </c>
      <c r="O29" s="87">
        <f t="shared" ref="O29" si="23">O8</f>
        <v>148321.83555031434</v>
      </c>
      <c r="P29" s="87">
        <f t="shared" si="22"/>
        <v>267642.34372609493</v>
      </c>
      <c r="Q29" s="87">
        <f t="shared" si="22"/>
        <v>385933.1527294034</v>
      </c>
      <c r="R29" s="251"/>
      <c r="S29" s="271"/>
      <c r="T29" s="109"/>
      <c r="U29" s="205">
        <f>U8</f>
        <v>4434172.2118119355</v>
      </c>
      <c r="V29" s="86">
        <f t="shared" ref="V29:Y29" si="24">V8</f>
        <v>5185768.171539017</v>
      </c>
      <c r="W29" s="87">
        <f t="shared" ref="W29" si="25">W8</f>
        <v>7146500.2985643614</v>
      </c>
      <c r="X29" s="87">
        <f t="shared" si="24"/>
        <v>6481833.521574934</v>
      </c>
      <c r="Y29" s="87">
        <f t="shared" si="24"/>
        <v>6095902.5590876378</v>
      </c>
      <c r="Z29" s="251"/>
      <c r="AA29" s="271"/>
    </row>
    <row r="30" spans="1:27">
      <c r="A30" s="4"/>
      <c r="B30" s="107" t="s">
        <v>110</v>
      </c>
      <c r="C30" s="83" t="s">
        <v>111</v>
      </c>
      <c r="D30" s="32"/>
      <c r="E30" s="206">
        <f t="shared" ref="E30" si="26">E9</f>
        <v>22035783.222467899</v>
      </c>
      <c r="F30" s="90">
        <f t="shared" ref="F30:G30" si="27">F9</f>
        <v>22440486.311866947</v>
      </c>
      <c r="G30" s="91">
        <f t="shared" si="27"/>
        <v>23469793.588519964</v>
      </c>
      <c r="H30" s="91">
        <f t="shared" ref="H30" si="28">H9</f>
        <v>23502335.746069793</v>
      </c>
      <c r="I30" s="91">
        <f t="shared" ref="I30" si="29">I9</f>
        <v>23437368.552721132</v>
      </c>
      <c r="J30" s="253"/>
      <c r="K30" s="272"/>
      <c r="L30" s="109"/>
      <c r="M30" s="206">
        <f t="shared" ref="M30:Q30" si="30">M9</f>
        <v>62267.732190203198</v>
      </c>
      <c r="N30" s="90">
        <f t="shared" si="30"/>
        <v>211371.59053082092</v>
      </c>
      <c r="O30" s="91">
        <f t="shared" ref="O30" si="31">O9</f>
        <v>475763.91281642544</v>
      </c>
      <c r="P30" s="91">
        <f t="shared" si="30"/>
        <v>987753.00453164079</v>
      </c>
      <c r="Q30" s="91">
        <f t="shared" si="30"/>
        <v>1568575.0677642769</v>
      </c>
      <c r="R30" s="253"/>
      <c r="S30" s="272"/>
      <c r="T30" s="109"/>
      <c r="U30" s="206">
        <f t="shared" ref="U30:Y30" si="32">U9</f>
        <v>22098050.954658102</v>
      </c>
      <c r="V30" s="90">
        <f t="shared" si="32"/>
        <v>22651857.902397767</v>
      </c>
      <c r="W30" s="91">
        <f t="shared" ref="W30" si="33">W9</f>
        <v>23945557.501336388</v>
      </c>
      <c r="X30" s="91">
        <f t="shared" si="32"/>
        <v>24490088.750601433</v>
      </c>
      <c r="Y30" s="91">
        <f t="shared" si="32"/>
        <v>25005943.62048541</v>
      </c>
      <c r="Z30" s="253"/>
      <c r="AA30" s="272"/>
    </row>
    <row r="31" spans="1:27">
      <c r="A31" s="4"/>
      <c r="B31" s="107" t="s">
        <v>112</v>
      </c>
      <c r="C31" s="83" t="s">
        <v>51</v>
      </c>
      <c r="D31" s="32"/>
      <c r="E31" s="206">
        <f t="shared" ref="E31" si="34">E10</f>
        <v>20063525.518489931</v>
      </c>
      <c r="F31" s="90">
        <f t="shared" ref="F31:G31" si="35">F10</f>
        <v>24491614.850847583</v>
      </c>
      <c r="G31" s="91">
        <f t="shared" si="35"/>
        <v>28891399.204072133</v>
      </c>
      <c r="H31" s="91">
        <f t="shared" ref="H31" si="36">H10</f>
        <v>30893701.930390175</v>
      </c>
      <c r="I31" s="91">
        <f t="shared" ref="I31" si="37">I10</f>
        <v>31542480.745792635</v>
      </c>
      <c r="J31" s="253"/>
      <c r="K31" s="272"/>
      <c r="L31" s="109"/>
      <c r="M31" s="206">
        <f t="shared" ref="M31:Q31" si="38">M10</f>
        <v>172580.81262609744</v>
      </c>
      <c r="N31" s="90">
        <f t="shared" si="38"/>
        <v>420639.41482358705</v>
      </c>
      <c r="O31" s="91">
        <f t="shared" ref="O31" si="39">O10</f>
        <v>854733.75093835348</v>
      </c>
      <c r="P31" s="91">
        <f t="shared" si="38"/>
        <v>1623281.7068380828</v>
      </c>
      <c r="Q31" s="91">
        <f t="shared" si="38"/>
        <v>2321368.2436083024</v>
      </c>
      <c r="R31" s="253"/>
      <c r="S31" s="272"/>
      <c r="T31" s="109"/>
      <c r="U31" s="206">
        <f t="shared" ref="U31:Y31" si="40">U10</f>
        <v>20236106.331116028</v>
      </c>
      <c r="V31" s="90">
        <f t="shared" si="40"/>
        <v>24912254.265671171</v>
      </c>
      <c r="W31" s="91">
        <f t="shared" ref="W31" si="41">W10</f>
        <v>29746132.955010485</v>
      </c>
      <c r="X31" s="91">
        <f t="shared" si="40"/>
        <v>32516983.637228258</v>
      </c>
      <c r="Y31" s="91">
        <f t="shared" si="40"/>
        <v>33863848.989400938</v>
      </c>
      <c r="Z31" s="253"/>
      <c r="AA31" s="272"/>
    </row>
    <row r="32" spans="1:27">
      <c r="A32" s="4"/>
      <c r="B32" s="107" t="s">
        <v>112</v>
      </c>
      <c r="C32" s="83" t="s">
        <v>113</v>
      </c>
      <c r="D32" s="32"/>
      <c r="E32" s="206">
        <f t="shared" ref="E32" si="42">E11</f>
        <v>10762334.465020642</v>
      </c>
      <c r="F32" s="90">
        <f t="shared" ref="F32:G32" si="43">F11</f>
        <v>12497173.029551422</v>
      </c>
      <c r="G32" s="91">
        <f t="shared" si="43"/>
        <v>13836819.607205091</v>
      </c>
      <c r="H32" s="91">
        <f t="shared" ref="H32" si="44">H11</f>
        <v>14420365.414259782</v>
      </c>
      <c r="I32" s="91">
        <f t="shared" ref="I32" si="45">I11</f>
        <v>15146385.417800121</v>
      </c>
      <c r="J32" s="253"/>
      <c r="K32" s="272"/>
      <c r="L32" s="109"/>
      <c r="M32" s="206">
        <f>M11</f>
        <v>66279.861432384103</v>
      </c>
      <c r="N32" s="90">
        <f t="shared" ref="N32:Q32" si="46">N11</f>
        <v>173604.61714109679</v>
      </c>
      <c r="O32" s="91">
        <f t="shared" ref="O32" si="47">O11</f>
        <v>354768.98251183337</v>
      </c>
      <c r="P32" s="91">
        <f t="shared" si="46"/>
        <v>693445.58017630421</v>
      </c>
      <c r="Q32" s="91">
        <f t="shared" si="46"/>
        <v>1072002.4312265015</v>
      </c>
      <c r="R32" s="253"/>
      <c r="S32" s="272"/>
      <c r="T32" s="109"/>
      <c r="U32" s="206">
        <f>U11</f>
        <v>10828614.326453026</v>
      </c>
      <c r="V32" s="90">
        <f t="shared" ref="V32:Y32" si="48">V11</f>
        <v>12670777.646692518</v>
      </c>
      <c r="W32" s="91">
        <f t="shared" ref="W32" si="49">W11</f>
        <v>14191588.589716924</v>
      </c>
      <c r="X32" s="91">
        <f t="shared" si="48"/>
        <v>15113810.994436087</v>
      </c>
      <c r="Y32" s="91">
        <f t="shared" si="48"/>
        <v>16218387.849026622</v>
      </c>
      <c r="Z32" s="253"/>
      <c r="AA32" s="272"/>
    </row>
    <row r="33" spans="1:27">
      <c r="A33" s="4"/>
      <c r="B33" s="107" t="s">
        <v>112</v>
      </c>
      <c r="C33" s="83" t="s">
        <v>114</v>
      </c>
      <c r="D33" s="32"/>
      <c r="E33" s="206">
        <f t="shared" ref="E33:I33" si="50">E12-E20</f>
        <v>5886901.5260850899</v>
      </c>
      <c r="F33" s="90">
        <f t="shared" si="50"/>
        <v>6794838.4504699409</v>
      </c>
      <c r="G33" s="91">
        <f t="shared" si="50"/>
        <v>7542994.9842414279</v>
      </c>
      <c r="H33" s="91">
        <f t="shared" si="50"/>
        <v>7812035.8780723698</v>
      </c>
      <c r="I33" s="91">
        <f t="shared" si="50"/>
        <v>7945154.5075321179</v>
      </c>
      <c r="J33" s="253"/>
      <c r="K33" s="272"/>
      <c r="L33" s="109"/>
      <c r="M33" s="206">
        <f>M12-M20</f>
        <v>48343.471893960224</v>
      </c>
      <c r="N33" s="90">
        <f t="shared" ref="N33:Q33" si="51">N12-N20</f>
        <v>165397.26818876484</v>
      </c>
      <c r="O33" s="91">
        <f t="shared" ref="O33" si="52">O12-O20</f>
        <v>265056.61683414865</v>
      </c>
      <c r="P33" s="91">
        <f t="shared" si="51"/>
        <v>435493.04549290932</v>
      </c>
      <c r="Q33" s="91">
        <f t="shared" si="51"/>
        <v>594511.14999062836</v>
      </c>
      <c r="R33" s="253"/>
      <c r="S33" s="272"/>
      <c r="T33" s="109"/>
      <c r="U33" s="206">
        <f>U12-U20</f>
        <v>5935244.9979790505</v>
      </c>
      <c r="V33" s="90">
        <f t="shared" ref="V33:Y33" si="53">V12-V20</f>
        <v>6960235.7186587062</v>
      </c>
      <c r="W33" s="91">
        <f t="shared" ref="W33" si="54">W12-W20</f>
        <v>7808051.6010755748</v>
      </c>
      <c r="X33" s="91">
        <f t="shared" si="53"/>
        <v>8247528.9235652797</v>
      </c>
      <c r="Y33" s="91">
        <f t="shared" si="53"/>
        <v>8539665.6575227454</v>
      </c>
      <c r="Z33" s="253"/>
      <c r="AA33" s="272"/>
    </row>
    <row r="34" spans="1:27">
      <c r="A34" s="4"/>
      <c r="B34" s="107" t="s">
        <v>115</v>
      </c>
      <c r="C34" s="83" t="s">
        <v>116</v>
      </c>
      <c r="D34" s="32"/>
      <c r="E34" s="206">
        <f t="shared" ref="E34:I34" si="55">E13</f>
        <v>12565663.54495891</v>
      </c>
      <c r="F34" s="90">
        <f t="shared" si="55"/>
        <v>12532065.392355112</v>
      </c>
      <c r="G34" s="91">
        <f t="shared" si="55"/>
        <v>13078763.871916091</v>
      </c>
      <c r="H34" s="91">
        <f t="shared" si="55"/>
        <v>12896314.724382555</v>
      </c>
      <c r="I34" s="91">
        <f t="shared" si="55"/>
        <v>12891344.747319089</v>
      </c>
      <c r="J34" s="253"/>
      <c r="K34" s="272"/>
      <c r="L34" s="109"/>
      <c r="M34" s="206">
        <f t="shared" ref="M34:Q34" si="56">M13</f>
        <v>-20355.980219086181</v>
      </c>
      <c r="N34" s="90">
        <f t="shared" si="56"/>
        <v>43422.29185631554</v>
      </c>
      <c r="O34" s="91">
        <f t="shared" ref="O34" si="57">O13</f>
        <v>171773.11430928894</v>
      </c>
      <c r="P34" s="91">
        <f t="shared" si="56"/>
        <v>438180.58516521589</v>
      </c>
      <c r="Q34" s="91">
        <f t="shared" si="56"/>
        <v>796457.69831105974</v>
      </c>
      <c r="R34" s="253"/>
      <c r="S34" s="272"/>
      <c r="T34" s="109"/>
      <c r="U34" s="206">
        <f t="shared" ref="U34:Y34" si="58">U13</f>
        <v>12545307.564739823</v>
      </c>
      <c r="V34" s="90">
        <f t="shared" si="58"/>
        <v>12575487.684211427</v>
      </c>
      <c r="W34" s="91">
        <f t="shared" ref="W34" si="59">W13</f>
        <v>13250536.98622538</v>
      </c>
      <c r="X34" s="91">
        <f t="shared" si="58"/>
        <v>13334495.309547771</v>
      </c>
      <c r="Y34" s="91">
        <f t="shared" si="58"/>
        <v>13687802.445630148</v>
      </c>
      <c r="Z34" s="253"/>
      <c r="AA34" s="272"/>
    </row>
    <row r="35" spans="1:27">
      <c r="A35" s="4"/>
      <c r="B35" s="107" t="s">
        <v>115</v>
      </c>
      <c r="C35" s="83" t="s">
        <v>49</v>
      </c>
      <c r="D35" s="32"/>
      <c r="E35" s="206">
        <f t="shared" ref="E35:I35" si="60">E14-E21</f>
        <v>47041022.04772567</v>
      </c>
      <c r="F35" s="90">
        <f t="shared" si="60"/>
        <v>50878838.996056184</v>
      </c>
      <c r="G35" s="91">
        <f t="shared" si="60"/>
        <v>50720654.417452432</v>
      </c>
      <c r="H35" s="91">
        <f t="shared" si="60"/>
        <v>47459031.88749475</v>
      </c>
      <c r="I35" s="91">
        <f t="shared" si="60"/>
        <v>46425348.411849543</v>
      </c>
      <c r="J35" s="253"/>
      <c r="K35" s="272"/>
      <c r="L35" s="109"/>
      <c r="M35" s="206">
        <f>M14-M21</f>
        <v>24283.236207143214</v>
      </c>
      <c r="N35" s="90">
        <f t="shared" ref="N35:Q35" si="61">N14-N21</f>
        <v>314576.01598193776</v>
      </c>
      <c r="O35" s="91">
        <f t="shared" ref="O35" si="62">O14-O21</f>
        <v>871763.7135017094</v>
      </c>
      <c r="P35" s="91">
        <f t="shared" si="61"/>
        <v>1822113.5416712789</v>
      </c>
      <c r="Q35" s="91">
        <f t="shared" si="61"/>
        <v>2985844.6835175757</v>
      </c>
      <c r="R35" s="253"/>
      <c r="S35" s="272"/>
      <c r="T35" s="109"/>
      <c r="U35" s="206">
        <f>U14-U21</f>
        <v>47065305.283932813</v>
      </c>
      <c r="V35" s="90">
        <f t="shared" ref="V35:Y35" si="63">V14-V21</f>
        <v>51193415.012038127</v>
      </c>
      <c r="W35" s="91">
        <f t="shared" ref="W35" si="64">W14-W21</f>
        <v>51592418.130954139</v>
      </c>
      <c r="X35" s="91">
        <f t="shared" si="63"/>
        <v>49281145.429166034</v>
      </c>
      <c r="Y35" s="91">
        <f t="shared" si="63"/>
        <v>49411193.095367119</v>
      </c>
      <c r="Z35" s="253"/>
      <c r="AA35" s="272"/>
    </row>
    <row r="36" spans="1:27">
      <c r="A36" s="4"/>
      <c r="B36" s="107" t="s">
        <v>115</v>
      </c>
      <c r="C36" s="83" t="s">
        <v>117</v>
      </c>
      <c r="D36" s="32"/>
      <c r="E36" s="206">
        <f t="shared" ref="E36" si="65">E15</f>
        <v>20205879.929626092</v>
      </c>
      <c r="F36" s="90">
        <f t="shared" ref="F36:G36" si="66">F15</f>
        <v>18262728.781341072</v>
      </c>
      <c r="G36" s="91">
        <f t="shared" si="66"/>
        <v>19039177.014092352</v>
      </c>
      <c r="H36" s="91">
        <f t="shared" ref="H36" si="67">H15</f>
        <v>18850612.07649485</v>
      </c>
      <c r="I36" s="91">
        <f t="shared" ref="I36" si="68">I15</f>
        <v>19099393.174686834</v>
      </c>
      <c r="J36" s="253"/>
      <c r="K36" s="272"/>
      <c r="L36" s="109"/>
      <c r="M36" s="206">
        <f t="shared" ref="M36:Q36" si="69">M15</f>
        <v>173805.30529724577</v>
      </c>
      <c r="N36" s="90">
        <f t="shared" si="69"/>
        <v>313659.33175285649</v>
      </c>
      <c r="O36" s="91">
        <f t="shared" ref="O36" si="70">O15</f>
        <v>563261.99603862583</v>
      </c>
      <c r="P36" s="91">
        <f t="shared" si="69"/>
        <v>990488.41137338802</v>
      </c>
      <c r="Q36" s="91">
        <f t="shared" si="69"/>
        <v>1405619.4611078943</v>
      </c>
      <c r="R36" s="253"/>
      <c r="S36" s="272"/>
      <c r="T36" s="109"/>
      <c r="U36" s="206">
        <f t="shared" ref="U36:Y36" si="71">U15</f>
        <v>20379685.234923337</v>
      </c>
      <c r="V36" s="90">
        <f t="shared" si="71"/>
        <v>18576388.113093928</v>
      </c>
      <c r="W36" s="91">
        <f t="shared" ref="W36" si="72">W15</f>
        <v>19602439.010130979</v>
      </c>
      <c r="X36" s="91">
        <f t="shared" si="71"/>
        <v>19841100.487868238</v>
      </c>
      <c r="Y36" s="91">
        <f t="shared" si="71"/>
        <v>20505012.635794729</v>
      </c>
      <c r="Z36" s="253"/>
      <c r="AA36" s="272"/>
    </row>
    <row r="37" spans="1:27">
      <c r="A37" s="4"/>
      <c r="B37" s="108" t="s">
        <v>48</v>
      </c>
      <c r="C37" s="84" t="s">
        <v>48</v>
      </c>
      <c r="D37" s="32"/>
      <c r="E37" s="206">
        <f t="shared" ref="E37" si="73">E16</f>
        <v>0</v>
      </c>
      <c r="F37" s="90">
        <f t="shared" ref="F37:G37" si="74">F16</f>
        <v>0</v>
      </c>
      <c r="G37" s="91">
        <f t="shared" si="74"/>
        <v>0</v>
      </c>
      <c r="H37" s="91">
        <f t="shared" ref="H37" si="75">H16</f>
        <v>0</v>
      </c>
      <c r="I37" s="91">
        <f t="shared" ref="I37" si="76">I16</f>
        <v>0</v>
      </c>
      <c r="J37" s="253"/>
      <c r="K37" s="272"/>
      <c r="L37" s="109"/>
      <c r="M37" s="206">
        <f t="shared" ref="M37:Q37" si="77">M16</f>
        <v>0</v>
      </c>
      <c r="N37" s="90">
        <f t="shared" si="77"/>
        <v>0</v>
      </c>
      <c r="O37" s="91">
        <f t="shared" ref="O37" si="78">O16</f>
        <v>0</v>
      </c>
      <c r="P37" s="91">
        <f t="shared" si="77"/>
        <v>0</v>
      </c>
      <c r="Q37" s="91">
        <f t="shared" si="77"/>
        <v>0</v>
      </c>
      <c r="R37" s="253"/>
      <c r="S37" s="272"/>
      <c r="T37" s="109"/>
      <c r="U37" s="206">
        <f t="shared" ref="U37:Y37" si="79">U16</f>
        <v>0</v>
      </c>
      <c r="V37" s="90">
        <f t="shared" si="79"/>
        <v>0</v>
      </c>
      <c r="W37" s="91">
        <f t="shared" ref="W37" si="80">W16</f>
        <v>0</v>
      </c>
      <c r="X37" s="91">
        <f t="shared" si="79"/>
        <v>0</v>
      </c>
      <c r="Y37" s="91">
        <f t="shared" si="79"/>
        <v>0</v>
      </c>
      <c r="Z37" s="253"/>
      <c r="AA37" s="272"/>
    </row>
    <row r="38" spans="1:27" ht="18" customHeight="1" thickBot="1">
      <c r="A38" s="4"/>
      <c r="B38" s="4"/>
      <c r="C38" s="4"/>
      <c r="D38" s="33"/>
      <c r="E38" s="231">
        <f t="shared" ref="E38" si="81">SUM(E29:E37)</f>
        <v>142980259.73926681</v>
      </c>
      <c r="F38" s="232">
        <f t="shared" ref="F38:G38" si="82">SUM(F29:F37)</f>
        <v>153031211.40772396</v>
      </c>
      <c r="G38" s="233">
        <f t="shared" si="82"/>
        <v>163577781.15051353</v>
      </c>
      <c r="H38" s="233">
        <f t="shared" ref="H38" si="83">SUM(H29:H37)</f>
        <v>162048588.83501309</v>
      </c>
      <c r="I38" s="233">
        <f t="shared" ref="I38" si="84">SUM(I29:I37)</f>
        <v>162197444.96405971</v>
      </c>
      <c r="J38" s="273"/>
      <c r="K38" s="274"/>
      <c r="L38" s="111"/>
      <c r="M38" s="231">
        <f t="shared" ref="M38:Q38" si="85">SUM(M29:M37)</f>
        <v>542227.16634729679</v>
      </c>
      <c r="N38" s="232">
        <f t="shared" si="85"/>
        <v>1694973.1065786816</v>
      </c>
      <c r="O38" s="233">
        <f t="shared" ref="O38" si="86">SUM(O29:O37)</f>
        <v>3705443.9225006998</v>
      </c>
      <c r="P38" s="233">
        <f t="shared" si="85"/>
        <v>7258398.2189749153</v>
      </c>
      <c r="Q38" s="233">
        <f t="shared" si="85"/>
        <v>11130311.888255643</v>
      </c>
      <c r="R38" s="273"/>
      <c r="S38" s="274"/>
      <c r="T38" s="111"/>
      <c r="U38" s="231">
        <f t="shared" ref="U38:Y38" si="87">SUM(U29:U37)</f>
        <v>143522486.90561411</v>
      </c>
      <c r="V38" s="232">
        <f t="shared" si="87"/>
        <v>154726184.51430267</v>
      </c>
      <c r="W38" s="233">
        <f t="shared" ref="W38" si="88">SUM(W29:W37)</f>
        <v>167283225.07301423</v>
      </c>
      <c r="X38" s="233">
        <f t="shared" si="87"/>
        <v>169306987.05398804</v>
      </c>
      <c r="Y38" s="233">
        <f t="shared" si="87"/>
        <v>173327756.85231534</v>
      </c>
      <c r="Z38" s="273"/>
      <c r="AA38" s="274"/>
    </row>
  </sheetData>
  <mergeCells count="13">
    <mergeCell ref="B26:C27"/>
    <mergeCell ref="E26:K26"/>
    <mergeCell ref="M26:S26"/>
    <mergeCell ref="U26:AA26"/>
    <mergeCell ref="B19:C19"/>
    <mergeCell ref="E3:K3"/>
    <mergeCell ref="M3:S3"/>
    <mergeCell ref="U3:AA3"/>
    <mergeCell ref="B2:C2"/>
    <mergeCell ref="B5:C6"/>
    <mergeCell ref="E5:K5"/>
    <mergeCell ref="M5:S5"/>
    <mergeCell ref="U5:AA5"/>
  </mergeCells>
  <pageMargins left="0.70866141732283472" right="0.70866141732283472" top="0.74803149606299213" bottom="0.74803149606299213" header="0.31496062992125984" footer="0.31496062992125984"/>
  <pageSetup paperSize="8" scale="80" pageOrder="overThenDown" orientation="landscape" r:id="rId1"/>
  <rowBreaks count="1" manualBreakCount="1">
    <brk id="4" min="1" max="47" man="1"/>
  </rowBreaks>
  <customProperties>
    <customPr name="_pios_id" r:id="rId2"/>
  </customProperties>
  <ignoredErrors>
    <ignoredError sqref="H17:I17 E17:F17" formulaRange="1"/>
    <ignoredError sqref="P33:Q33 P35:Q35 X33:Y33 X35:Y35 M35:N35 M33:N33 U35:V35 U33:V33" 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14861-2C74-4F19-A0DD-4EE3E3D8D232}">
  <sheetPr>
    <pageSetUpPr autoPageBreaks="0" fitToPage="1"/>
  </sheetPr>
  <dimension ref="A1:I38"/>
  <sheetViews>
    <sheetView showGridLines="0" showRuler="0" topLeftCell="A16" zoomScale="80" zoomScaleNormal="80" zoomScaleSheetLayoutView="70" workbookViewId="0">
      <selection activeCell="Q22" sqref="Q22"/>
    </sheetView>
  </sheetViews>
  <sheetFormatPr defaultColWidth="9.140625" defaultRowHeight="15"/>
  <cols>
    <col min="1" max="1" width="2.140625" style="1" customWidth="1"/>
    <col min="2" max="2" width="28.5703125" style="1" customWidth="1"/>
    <col min="3" max="3" width="40" style="1" customWidth="1"/>
    <col min="4" max="5" width="2.85546875" style="30" customWidth="1"/>
    <col min="6" max="9" width="8.7109375" style="20" customWidth="1"/>
    <col min="10" max="10" width="2.85546875" style="1" customWidth="1"/>
    <col min="11" max="16384" width="9.140625" style="1"/>
  </cols>
  <sheetData>
    <row r="1" spans="1:9" ht="9.75" customHeight="1">
      <c r="A1" s="10"/>
      <c r="B1" s="10"/>
      <c r="C1" s="10"/>
      <c r="F1" s="12"/>
      <c r="G1" s="12"/>
      <c r="H1" s="12"/>
      <c r="I1" s="12"/>
    </row>
    <row r="2" spans="1:9" s="19" customFormat="1" ht="75" customHeight="1">
      <c r="A2" s="13"/>
      <c r="B2" s="299" t="s">
        <v>141</v>
      </c>
      <c r="C2" s="300"/>
      <c r="D2" s="31"/>
      <c r="E2" s="31"/>
      <c r="F2" s="14"/>
      <c r="G2" s="14"/>
      <c r="H2" s="14"/>
      <c r="I2" s="14"/>
    </row>
    <row r="3" spans="1:9" s="66" customFormat="1" ht="45" customHeight="1">
      <c r="C3" s="67"/>
      <c r="D3" s="68"/>
      <c r="E3" s="68"/>
      <c r="F3" s="287"/>
      <c r="G3" s="287"/>
      <c r="H3" s="287"/>
      <c r="I3" s="287"/>
    </row>
    <row r="4" spans="1:9">
      <c r="A4" s="10"/>
      <c r="B4" s="10"/>
      <c r="C4" s="10"/>
      <c r="F4" s="12"/>
      <c r="G4" s="12"/>
      <c r="H4" s="12"/>
      <c r="I4" s="12"/>
    </row>
    <row r="5" spans="1:9" ht="31.5" customHeight="1">
      <c r="A5" s="10"/>
      <c r="B5" s="293" t="s">
        <v>13</v>
      </c>
      <c r="C5" s="293"/>
      <c r="D5" s="26"/>
      <c r="E5" s="42"/>
      <c r="F5" s="288" t="s">
        <v>157</v>
      </c>
      <c r="G5" s="289"/>
      <c r="H5" s="289"/>
      <c r="I5" s="290"/>
    </row>
    <row r="6" spans="1:9" ht="19.5" customHeight="1">
      <c r="A6" s="4"/>
      <c r="B6" s="293"/>
      <c r="C6" s="293"/>
      <c r="D6" s="27"/>
      <c r="E6" s="27"/>
      <c r="F6" s="94"/>
      <c r="G6" s="21"/>
      <c r="H6" s="21"/>
      <c r="I6" s="95"/>
    </row>
    <row r="7" spans="1:9" ht="17.25" customHeight="1">
      <c r="A7" s="4"/>
      <c r="B7" s="23" t="s">
        <v>3</v>
      </c>
      <c r="C7" s="23"/>
      <c r="D7" s="28"/>
      <c r="E7" s="28"/>
      <c r="F7" s="96">
        <v>2016</v>
      </c>
      <c r="G7" s="213">
        <v>2017</v>
      </c>
      <c r="H7" s="213">
        <v>2018</v>
      </c>
      <c r="I7" s="97">
        <v>2019</v>
      </c>
    </row>
    <row r="8" spans="1:9">
      <c r="A8" s="4"/>
      <c r="B8" s="106" t="s">
        <v>110</v>
      </c>
      <c r="C8" s="82" t="s">
        <v>50</v>
      </c>
      <c r="D8" s="32"/>
      <c r="E8" s="109"/>
      <c r="F8" s="123">
        <v>63316771.883911058</v>
      </c>
      <c r="G8" s="87">
        <v>33905984.170641012</v>
      </c>
      <c r="H8" s="87">
        <v>12134730.447665174</v>
      </c>
      <c r="I8" s="88">
        <v>7148532.7184679806</v>
      </c>
    </row>
    <row r="9" spans="1:9">
      <c r="A9" s="4"/>
      <c r="B9" s="107" t="s">
        <v>110</v>
      </c>
      <c r="C9" s="83" t="s">
        <v>111</v>
      </c>
      <c r="D9" s="32"/>
      <c r="E9" s="109"/>
      <c r="F9" s="124">
        <v>19749961.888772912</v>
      </c>
      <c r="G9" s="91">
        <v>24033657.271396752</v>
      </c>
      <c r="H9" s="91">
        <v>24452432.908681266</v>
      </c>
      <c r="I9" s="92">
        <v>26400133.813834157</v>
      </c>
    </row>
    <row r="10" spans="1:9">
      <c r="A10" s="4"/>
      <c r="B10" s="107" t="s">
        <v>112</v>
      </c>
      <c r="C10" s="83" t="s">
        <v>51</v>
      </c>
      <c r="D10" s="32"/>
      <c r="E10" s="109"/>
      <c r="F10" s="124">
        <v>106209619.10373631</v>
      </c>
      <c r="G10" s="91">
        <v>106124296.8297765</v>
      </c>
      <c r="H10" s="91">
        <v>102732577.62965223</v>
      </c>
      <c r="I10" s="92">
        <v>89388849.592154726</v>
      </c>
    </row>
    <row r="11" spans="1:9">
      <c r="A11" s="4"/>
      <c r="B11" s="107" t="s">
        <v>112</v>
      </c>
      <c r="C11" s="83" t="s">
        <v>113</v>
      </c>
      <c r="D11" s="32"/>
      <c r="E11" s="109"/>
      <c r="F11" s="124">
        <v>15130557.536864281</v>
      </c>
      <c r="G11" s="91">
        <v>15622889.00132094</v>
      </c>
      <c r="H11" s="91">
        <v>19523084.379234008</v>
      </c>
      <c r="I11" s="92">
        <v>28612310.852155641</v>
      </c>
    </row>
    <row r="12" spans="1:9">
      <c r="A12" s="4"/>
      <c r="B12" s="107" t="s">
        <v>112</v>
      </c>
      <c r="C12" s="83" t="s">
        <v>114</v>
      </c>
      <c r="D12" s="32"/>
      <c r="E12" s="109"/>
      <c r="F12" s="124">
        <v>14909343.189090829</v>
      </c>
      <c r="G12" s="91">
        <v>18747346.982274681</v>
      </c>
      <c r="H12" s="91">
        <v>20816677.767966092</v>
      </c>
      <c r="I12" s="92">
        <v>20465583.999601986</v>
      </c>
    </row>
    <row r="13" spans="1:9">
      <c r="A13" s="4"/>
      <c r="B13" s="107" t="s">
        <v>115</v>
      </c>
      <c r="C13" s="83" t="s">
        <v>116</v>
      </c>
      <c r="D13" s="32"/>
      <c r="E13" s="109"/>
      <c r="F13" s="124">
        <v>29275142.01779218</v>
      </c>
      <c r="G13" s="91">
        <v>30510935.202696133</v>
      </c>
      <c r="H13" s="91">
        <v>28108276.310832452</v>
      </c>
      <c r="I13" s="92">
        <v>27976987.474136062</v>
      </c>
    </row>
    <row r="14" spans="1:9">
      <c r="A14" s="4"/>
      <c r="B14" s="107" t="s">
        <v>115</v>
      </c>
      <c r="C14" s="83" t="s">
        <v>49</v>
      </c>
      <c r="D14" s="32"/>
      <c r="E14" s="109"/>
      <c r="F14" s="124">
        <v>67416007.800313428</v>
      </c>
      <c r="G14" s="91">
        <v>58059191.642617002</v>
      </c>
      <c r="H14" s="91">
        <v>54597022.169287555</v>
      </c>
      <c r="I14" s="92">
        <v>58507634.915101513</v>
      </c>
    </row>
    <row r="15" spans="1:9">
      <c r="A15" s="4"/>
      <c r="B15" s="107" t="s">
        <v>115</v>
      </c>
      <c r="C15" s="83" t="s">
        <v>117</v>
      </c>
      <c r="D15" s="32"/>
      <c r="E15" s="109"/>
      <c r="F15" s="124">
        <v>63575211.648738243</v>
      </c>
      <c r="G15" s="91">
        <v>55116248.13785845</v>
      </c>
      <c r="H15" s="91">
        <v>50574029.301339589</v>
      </c>
      <c r="I15" s="92">
        <v>41400301.362379357</v>
      </c>
    </row>
    <row r="16" spans="1:9">
      <c r="A16" s="4"/>
      <c r="B16" s="108" t="s">
        <v>48</v>
      </c>
      <c r="C16" s="84" t="s">
        <v>48</v>
      </c>
      <c r="D16" s="32"/>
      <c r="E16" s="109"/>
      <c r="F16" s="124">
        <v>0</v>
      </c>
      <c r="G16" s="91">
        <v>0</v>
      </c>
      <c r="H16" s="91">
        <v>0</v>
      </c>
      <c r="I16" s="92">
        <v>0</v>
      </c>
    </row>
    <row r="17" spans="1:9" ht="18" customHeight="1" thickBot="1">
      <c r="A17" s="4"/>
      <c r="B17" s="4"/>
      <c r="C17" s="4"/>
      <c r="D17" s="33"/>
      <c r="E17" s="111"/>
      <c r="F17" s="229">
        <f t="shared" ref="F17:I17" si="0">SUM(F8:F16)</f>
        <v>379582615.06921923</v>
      </c>
      <c r="G17" s="110">
        <f t="shared" si="0"/>
        <v>342120549.23858148</v>
      </c>
      <c r="H17" s="110">
        <f t="shared" si="0"/>
        <v>312938830.91465837</v>
      </c>
      <c r="I17" s="230">
        <f t="shared" si="0"/>
        <v>299900334.72783142</v>
      </c>
    </row>
    <row r="18" spans="1:9">
      <c r="A18" s="10"/>
      <c r="B18" s="10"/>
      <c r="C18" s="10"/>
      <c r="F18" s="12"/>
      <c r="G18" s="12"/>
      <c r="H18" s="12"/>
      <c r="I18" s="12"/>
    </row>
    <row r="21" spans="1:9" ht="36" customHeight="1">
      <c r="B21" s="293" t="s">
        <v>13</v>
      </c>
      <c r="C21" s="293"/>
      <c r="D21" s="26"/>
      <c r="E21" s="42"/>
      <c r="F21" s="288" t="s">
        <v>154</v>
      </c>
      <c r="G21" s="289"/>
      <c r="H21" s="289"/>
      <c r="I21" s="290"/>
    </row>
    <row r="22" spans="1:9">
      <c r="B22" s="293"/>
      <c r="C22" s="293"/>
      <c r="D22" s="27"/>
      <c r="E22" s="27"/>
      <c r="F22" s="94"/>
      <c r="G22" s="21"/>
      <c r="H22" s="21"/>
      <c r="I22" s="95"/>
    </row>
    <row r="23" spans="1:9">
      <c r="B23" s="23" t="s">
        <v>3</v>
      </c>
      <c r="C23" s="23"/>
      <c r="D23" s="28"/>
      <c r="E23" s="28"/>
      <c r="F23" s="243">
        <v>2016</v>
      </c>
      <c r="G23" s="244">
        <v>2017</v>
      </c>
      <c r="H23" s="244">
        <v>2018</v>
      </c>
      <c r="I23" s="245">
        <v>2019</v>
      </c>
    </row>
    <row r="24" spans="1:9">
      <c r="B24" s="106" t="s">
        <v>110</v>
      </c>
      <c r="C24" s="82" t="s">
        <v>50</v>
      </c>
      <c r="D24" s="32"/>
      <c r="E24" s="109"/>
      <c r="F24" s="279"/>
      <c r="G24" s="265"/>
      <c r="H24" s="265"/>
      <c r="I24" s="266"/>
    </row>
    <row r="25" spans="1:9">
      <c r="B25" s="107" t="s">
        <v>110</v>
      </c>
      <c r="C25" s="83" t="s">
        <v>111</v>
      </c>
      <c r="D25" s="32"/>
      <c r="E25" s="109"/>
      <c r="F25" s="280"/>
      <c r="G25" s="267"/>
      <c r="H25" s="267"/>
      <c r="I25" s="268"/>
    </row>
    <row r="26" spans="1:9">
      <c r="B26" s="107" t="s">
        <v>112</v>
      </c>
      <c r="C26" s="83" t="s">
        <v>51</v>
      </c>
      <c r="D26" s="32"/>
      <c r="E26" s="109"/>
      <c r="F26" s="280"/>
      <c r="G26" s="267"/>
      <c r="H26" s="267"/>
      <c r="I26" s="268"/>
    </row>
    <row r="27" spans="1:9">
      <c r="B27" s="107" t="s">
        <v>112</v>
      </c>
      <c r="C27" s="83" t="s">
        <v>113</v>
      </c>
      <c r="D27" s="32"/>
      <c r="E27" s="109"/>
      <c r="F27" s="280"/>
      <c r="G27" s="267"/>
      <c r="H27" s="267"/>
      <c r="I27" s="268"/>
    </row>
    <row r="28" spans="1:9">
      <c r="B28" s="107" t="s">
        <v>112</v>
      </c>
      <c r="C28" s="83" t="s">
        <v>114</v>
      </c>
      <c r="D28" s="32"/>
      <c r="E28" s="109"/>
      <c r="F28" s="280"/>
      <c r="G28" s="267"/>
      <c r="H28" s="267"/>
      <c r="I28" s="268"/>
    </row>
    <row r="29" spans="1:9">
      <c r="B29" s="107" t="s">
        <v>115</v>
      </c>
      <c r="C29" s="83" t="s">
        <v>116</v>
      </c>
      <c r="D29" s="32"/>
      <c r="E29" s="109"/>
      <c r="F29" s="280"/>
      <c r="G29" s="267"/>
      <c r="H29" s="267"/>
      <c r="I29" s="268"/>
    </row>
    <row r="30" spans="1:9">
      <c r="B30" s="107" t="s">
        <v>115</v>
      </c>
      <c r="C30" s="83" t="s">
        <v>49</v>
      </c>
      <c r="D30" s="32"/>
      <c r="E30" s="109"/>
      <c r="F30" s="280"/>
      <c r="G30" s="267"/>
      <c r="H30" s="267"/>
      <c r="I30" s="268"/>
    </row>
    <row r="31" spans="1:9">
      <c r="B31" s="107" t="s">
        <v>115</v>
      </c>
      <c r="C31" s="83" t="s">
        <v>117</v>
      </c>
      <c r="D31" s="32"/>
      <c r="E31" s="109"/>
      <c r="F31" s="280"/>
      <c r="G31" s="267"/>
      <c r="H31" s="267"/>
      <c r="I31" s="268"/>
    </row>
    <row r="32" spans="1:9">
      <c r="B32" s="108" t="s">
        <v>48</v>
      </c>
      <c r="C32" s="84" t="s">
        <v>48</v>
      </c>
      <c r="D32" s="32"/>
      <c r="E32" s="109"/>
      <c r="F32" s="280"/>
      <c r="G32" s="267"/>
      <c r="H32" s="267"/>
      <c r="I32" s="268"/>
    </row>
    <row r="33" spans="2:9" ht="15.75" thickBot="1">
      <c r="B33" s="4"/>
      <c r="C33" s="4"/>
      <c r="D33" s="33"/>
      <c r="E33" s="111"/>
      <c r="F33" s="282"/>
      <c r="G33" s="283"/>
      <c r="H33" s="283"/>
      <c r="I33" s="284"/>
    </row>
    <row r="36" spans="2:9">
      <c r="B36" s="1" t="s">
        <v>161</v>
      </c>
    </row>
    <row r="37" spans="2:9">
      <c r="B37" s="1" t="s">
        <v>162</v>
      </c>
    </row>
    <row r="38" spans="2:9">
      <c r="B38" s="1" t="s">
        <v>163</v>
      </c>
    </row>
  </sheetData>
  <mergeCells count="6">
    <mergeCell ref="B2:C2"/>
    <mergeCell ref="F3:I3"/>
    <mergeCell ref="B5:C6"/>
    <mergeCell ref="F5:I5"/>
    <mergeCell ref="B21:C22"/>
    <mergeCell ref="F21:I21"/>
  </mergeCells>
  <pageMargins left="0.70866141732283472" right="0.70866141732283472" top="0.74803149606299213" bottom="0.74803149606299213" header="0.31496062992125984" footer="0.31496062992125984"/>
  <pageSetup paperSize="8" scale="80" pageOrder="overThenDown" orientation="landscape" r:id="rId1"/>
  <rowBreaks count="1" manualBreakCount="1">
    <brk id="4" min="1" max="47" man="1"/>
  </rowBreaks>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D5B3B-0835-4B67-A8C2-0CFC00F5ADA4}">
  <sheetPr codeName="Sheet7">
    <pageSetUpPr autoPageBreaks="0" fitToPage="1"/>
  </sheetPr>
  <dimension ref="A1:AO83"/>
  <sheetViews>
    <sheetView showGridLines="0" showRuler="0" topLeftCell="A49" zoomScale="80" zoomScaleNormal="80" zoomScaleSheetLayoutView="70" workbookViewId="0">
      <selection activeCell="F12" sqref="F12"/>
    </sheetView>
  </sheetViews>
  <sheetFormatPr defaultColWidth="9.140625" defaultRowHeight="15"/>
  <cols>
    <col min="1" max="1" width="2.140625" style="1" customWidth="1"/>
    <col min="2" max="2" width="28.5703125" style="1" customWidth="1"/>
    <col min="3" max="3" width="40" style="1" customWidth="1"/>
    <col min="4" max="4" width="2.85546875" style="30" customWidth="1"/>
    <col min="5" max="8" width="8.7109375" style="20" customWidth="1"/>
    <col min="9" max="9" width="9.140625" style="20" customWidth="1"/>
    <col min="10" max="10" width="2.85546875" style="30" customWidth="1"/>
    <col min="11" max="15" width="8.7109375" style="20" customWidth="1"/>
    <col min="16" max="16" width="2.85546875" style="30" customWidth="1"/>
    <col min="17" max="21" width="8.7109375" style="20" customWidth="1"/>
    <col min="22" max="22" width="2.85546875" style="30" customWidth="1"/>
    <col min="23" max="27" width="8.7109375" style="20" customWidth="1"/>
    <col min="28" max="28" width="2.85546875" style="1" customWidth="1"/>
    <col min="29" max="16384" width="9.140625" style="1"/>
  </cols>
  <sheetData>
    <row r="1" spans="1:41" ht="9.75" customHeight="1">
      <c r="A1" s="10"/>
      <c r="B1" s="10"/>
      <c r="C1" s="10"/>
      <c r="E1" s="12"/>
      <c r="F1" s="12"/>
      <c r="G1" s="12"/>
      <c r="H1" s="12"/>
      <c r="I1" s="12"/>
      <c r="K1" s="12"/>
      <c r="L1" s="12"/>
      <c r="M1" s="12"/>
      <c r="N1" s="12"/>
      <c r="O1" s="12"/>
      <c r="Q1" s="12"/>
      <c r="R1" s="12"/>
      <c r="S1" s="12"/>
      <c r="T1" s="12"/>
      <c r="U1" s="12"/>
      <c r="W1" s="12"/>
      <c r="X1" s="12"/>
      <c r="Y1" s="12"/>
      <c r="Z1" s="12"/>
      <c r="AA1" s="12"/>
    </row>
    <row r="2" spans="1:41" s="19" customFormat="1" ht="75" customHeight="1">
      <c r="A2" s="13"/>
      <c r="B2" s="292" t="s">
        <v>135</v>
      </c>
      <c r="C2" s="292"/>
      <c r="D2" s="31"/>
      <c r="E2" s="14"/>
      <c r="F2" s="14"/>
      <c r="G2" s="14"/>
      <c r="H2" s="14"/>
      <c r="I2" s="14"/>
      <c r="J2" s="31"/>
      <c r="K2" s="14"/>
      <c r="L2" s="14"/>
      <c r="M2" s="14"/>
      <c r="N2" s="14"/>
      <c r="O2" s="14"/>
      <c r="P2" s="31"/>
      <c r="Q2" s="14"/>
      <c r="R2" s="14"/>
      <c r="S2" s="14"/>
      <c r="T2" s="14"/>
      <c r="U2" s="14"/>
      <c r="V2" s="31"/>
      <c r="W2" s="14"/>
      <c r="X2" s="14"/>
      <c r="Y2" s="14"/>
      <c r="Z2" s="14"/>
      <c r="AA2" s="14"/>
    </row>
    <row r="3" spans="1:41" s="66" customFormat="1" ht="45" customHeight="1">
      <c r="C3" s="67"/>
      <c r="D3" s="68"/>
      <c r="E3" s="287" t="s">
        <v>26</v>
      </c>
      <c r="F3" s="287"/>
      <c r="G3" s="287"/>
      <c r="H3" s="287"/>
      <c r="I3" s="287"/>
      <c r="J3" s="68"/>
      <c r="K3" s="287" t="s">
        <v>37</v>
      </c>
      <c r="L3" s="287"/>
      <c r="M3" s="287"/>
      <c r="N3" s="287"/>
      <c r="O3" s="287"/>
      <c r="P3" s="68"/>
      <c r="Q3" s="287" t="s">
        <v>38</v>
      </c>
      <c r="R3" s="287"/>
      <c r="S3" s="287"/>
      <c r="T3" s="287"/>
      <c r="U3" s="287"/>
      <c r="W3" s="287" t="s">
        <v>164</v>
      </c>
      <c r="X3" s="287"/>
      <c r="Y3" s="287"/>
      <c r="Z3" s="287"/>
      <c r="AA3" s="287"/>
      <c r="AC3" s="287"/>
      <c r="AD3" s="287"/>
      <c r="AE3" s="287"/>
      <c r="AF3" s="287"/>
      <c r="AG3" s="287"/>
      <c r="AH3" s="287"/>
      <c r="AJ3" s="287"/>
      <c r="AK3" s="287"/>
      <c r="AL3" s="287"/>
      <c r="AM3" s="287"/>
      <c r="AN3" s="287"/>
      <c r="AO3" s="287"/>
    </row>
    <row r="4" spans="1:41">
      <c r="A4" s="10"/>
      <c r="B4" s="10"/>
      <c r="C4" s="10"/>
      <c r="E4" s="12"/>
      <c r="F4" s="12"/>
      <c r="G4" s="12"/>
      <c r="H4" s="12"/>
      <c r="I4" s="12"/>
      <c r="K4" s="12"/>
      <c r="L4" s="12"/>
      <c r="M4" s="12"/>
      <c r="N4" s="12"/>
      <c r="O4" s="12"/>
      <c r="Q4" s="12"/>
      <c r="R4" s="12"/>
      <c r="S4" s="12"/>
      <c r="T4" s="12"/>
      <c r="U4" s="12"/>
      <c r="W4" s="12"/>
      <c r="X4" s="12"/>
      <c r="Y4" s="12"/>
      <c r="Z4" s="12"/>
      <c r="AA4" s="12"/>
      <c r="AB4" s="30"/>
      <c r="AC4" s="12"/>
      <c r="AD4" s="12"/>
      <c r="AE4" s="12"/>
      <c r="AF4" s="12"/>
      <c r="AG4" s="12"/>
      <c r="AH4" s="12"/>
      <c r="AI4" s="12"/>
      <c r="AJ4" s="12"/>
      <c r="AK4" s="12"/>
      <c r="AL4" s="12"/>
      <c r="AM4" s="12"/>
      <c r="AN4" s="12"/>
      <c r="AO4" s="12"/>
    </row>
    <row r="5" spans="1:41" ht="38.25" customHeight="1">
      <c r="A5" s="10"/>
      <c r="B5" s="293" t="s">
        <v>133</v>
      </c>
      <c r="C5" s="293"/>
      <c r="D5" s="26"/>
      <c r="E5" s="288" t="s">
        <v>14</v>
      </c>
      <c r="F5" s="289"/>
      <c r="G5" s="289"/>
      <c r="H5" s="289"/>
      <c r="I5" s="290"/>
      <c r="J5" s="42"/>
      <c r="K5" s="288" t="s">
        <v>14</v>
      </c>
      <c r="L5" s="289"/>
      <c r="M5" s="289"/>
      <c r="N5" s="289"/>
      <c r="O5" s="290"/>
      <c r="P5" s="42"/>
      <c r="Q5" s="288" t="s">
        <v>14</v>
      </c>
      <c r="R5" s="289"/>
      <c r="S5" s="289"/>
      <c r="T5" s="289"/>
      <c r="U5" s="290"/>
      <c r="V5" s="42"/>
      <c r="W5" s="288" t="s">
        <v>14</v>
      </c>
      <c r="X5" s="289"/>
      <c r="Y5" s="289"/>
      <c r="Z5" s="289"/>
      <c r="AA5" s="290"/>
    </row>
    <row r="6" spans="1:41" ht="17.25" customHeight="1">
      <c r="A6" s="10"/>
      <c r="B6" s="293"/>
      <c r="C6" s="293"/>
      <c r="D6" s="27"/>
      <c r="E6" s="305" t="s">
        <v>69</v>
      </c>
      <c r="F6" s="306"/>
      <c r="G6" s="306"/>
      <c r="H6" s="306"/>
      <c r="I6" s="307"/>
      <c r="J6" s="27"/>
      <c r="K6" s="305" t="s">
        <v>70</v>
      </c>
      <c r="L6" s="306"/>
      <c r="M6" s="306"/>
      <c r="N6" s="306"/>
      <c r="O6" s="307"/>
      <c r="P6" s="27"/>
      <c r="Q6" s="305" t="s">
        <v>36</v>
      </c>
      <c r="R6" s="306"/>
      <c r="S6" s="306"/>
      <c r="T6" s="306"/>
      <c r="U6" s="307"/>
      <c r="V6" s="27"/>
      <c r="W6" s="305" t="s">
        <v>21</v>
      </c>
      <c r="X6" s="306"/>
      <c r="Y6" s="306"/>
      <c r="Z6" s="306"/>
      <c r="AA6" s="307"/>
    </row>
    <row r="7" spans="1:41" ht="18.75" customHeight="1">
      <c r="A7" s="10"/>
      <c r="B7" s="23" t="s">
        <v>137</v>
      </c>
      <c r="C7" s="23"/>
      <c r="D7" s="28"/>
      <c r="E7" s="96">
        <v>2020</v>
      </c>
      <c r="F7" s="213">
        <v>2021</v>
      </c>
      <c r="G7" s="213">
        <v>2022</v>
      </c>
      <c r="H7" s="213">
        <v>2023</v>
      </c>
      <c r="I7" s="97">
        <v>2024</v>
      </c>
      <c r="J7" s="28"/>
      <c r="K7" s="96">
        <v>2020</v>
      </c>
      <c r="L7" s="213">
        <v>2021</v>
      </c>
      <c r="M7" s="213">
        <v>2022</v>
      </c>
      <c r="N7" s="213">
        <v>2023</v>
      </c>
      <c r="O7" s="97">
        <v>2024</v>
      </c>
      <c r="P7" s="28"/>
      <c r="Q7" s="96">
        <v>2020</v>
      </c>
      <c r="R7" s="213">
        <v>2021</v>
      </c>
      <c r="S7" s="213">
        <v>2022</v>
      </c>
      <c r="T7" s="213">
        <v>2023</v>
      </c>
      <c r="U7" s="97">
        <v>2024</v>
      </c>
      <c r="V7" s="28"/>
      <c r="W7" s="96">
        <v>2020</v>
      </c>
      <c r="X7" s="213">
        <v>2021</v>
      </c>
      <c r="Y7" s="213">
        <v>2022</v>
      </c>
      <c r="Z7" s="213">
        <v>2023</v>
      </c>
      <c r="AA7" s="97">
        <v>2024</v>
      </c>
    </row>
    <row r="8" spans="1:41">
      <c r="A8" s="10"/>
      <c r="B8" s="34" t="s">
        <v>90</v>
      </c>
      <c r="C8" s="82" t="s">
        <v>99</v>
      </c>
      <c r="D8" s="32"/>
      <c r="E8" s="238">
        <v>4296154.5762218162</v>
      </c>
      <c r="F8" s="239">
        <v>5216124.8265289683</v>
      </c>
      <c r="G8" s="240">
        <v>2786012.0940581365</v>
      </c>
      <c r="H8" s="240">
        <v>3672980.1963130976</v>
      </c>
      <c r="I8" s="241">
        <v>3704239.4673285172</v>
      </c>
      <c r="J8" s="32"/>
      <c r="K8" s="238">
        <v>0</v>
      </c>
      <c r="L8" s="239">
        <v>0</v>
      </c>
      <c r="M8" s="240">
        <v>42576.402903697082</v>
      </c>
      <c r="N8" s="240">
        <v>65809.445999977645</v>
      </c>
      <c r="O8" s="241">
        <v>82828.347166633393</v>
      </c>
      <c r="P8" s="32"/>
      <c r="Q8" s="238">
        <v>0</v>
      </c>
      <c r="R8" s="239">
        <v>0</v>
      </c>
      <c r="S8" s="240">
        <v>0</v>
      </c>
      <c r="T8" s="240">
        <v>0</v>
      </c>
      <c r="U8" s="241">
        <v>0</v>
      </c>
      <c r="V8" s="32"/>
      <c r="W8" s="238">
        <f t="shared" ref="W8:W23" si="0">E8+K8+Q8</f>
        <v>4296154.5762218162</v>
      </c>
      <c r="X8" s="239">
        <f t="shared" ref="X8:X23" si="1">F8+L8+R8</f>
        <v>5216124.8265289683</v>
      </c>
      <c r="Y8" s="240">
        <f t="shared" ref="Y8:Y23" si="2">G8+M8+S8</f>
        <v>2828588.4969618334</v>
      </c>
      <c r="Z8" s="240">
        <f t="shared" ref="Z8:Z23" si="3">H8+N8+T8</f>
        <v>3738789.6423130753</v>
      </c>
      <c r="AA8" s="241">
        <f t="shared" ref="AA8:AA23" si="4">I8+O8+U8</f>
        <v>3787067.8144951505</v>
      </c>
    </row>
    <row r="9" spans="1:41">
      <c r="A9" s="10"/>
      <c r="B9" s="35" t="s">
        <v>90</v>
      </c>
      <c r="C9" s="83" t="s">
        <v>91</v>
      </c>
      <c r="D9" s="32"/>
      <c r="E9" s="73">
        <v>7754999.5122814206</v>
      </c>
      <c r="F9" s="74">
        <v>16182554.012219565</v>
      </c>
      <c r="G9" s="44">
        <v>6140942.9953239467</v>
      </c>
      <c r="H9" s="44">
        <v>6779958.2049811529</v>
      </c>
      <c r="I9" s="234">
        <v>7226019.3923937641</v>
      </c>
      <c r="J9" s="32"/>
      <c r="K9" s="73">
        <v>0</v>
      </c>
      <c r="L9" s="74">
        <v>0</v>
      </c>
      <c r="M9" s="44">
        <v>368247.70441237086</v>
      </c>
      <c r="N9" s="44">
        <v>413136.67027995538</v>
      </c>
      <c r="O9" s="234">
        <v>442920.68169795402</v>
      </c>
      <c r="P9" s="32"/>
      <c r="Q9" s="73">
        <v>0</v>
      </c>
      <c r="R9" s="74">
        <v>0</v>
      </c>
      <c r="S9" s="44">
        <v>0</v>
      </c>
      <c r="T9" s="44">
        <v>0</v>
      </c>
      <c r="U9" s="234">
        <v>0</v>
      </c>
      <c r="V9" s="32"/>
      <c r="W9" s="73">
        <f t="shared" si="0"/>
        <v>7754999.5122814206</v>
      </c>
      <c r="X9" s="74">
        <f t="shared" si="1"/>
        <v>16182554.012219565</v>
      </c>
      <c r="Y9" s="44">
        <f t="shared" si="2"/>
        <v>6509190.6997363176</v>
      </c>
      <c r="Z9" s="44">
        <f t="shared" si="3"/>
        <v>7193094.8752611084</v>
      </c>
      <c r="AA9" s="234">
        <f t="shared" si="4"/>
        <v>7668940.0740917185</v>
      </c>
    </row>
    <row r="10" spans="1:41">
      <c r="A10" s="10"/>
      <c r="B10" s="35" t="s">
        <v>90</v>
      </c>
      <c r="C10" s="83" t="s">
        <v>92</v>
      </c>
      <c r="D10" s="32"/>
      <c r="E10" s="73">
        <v>179613833.99638441</v>
      </c>
      <c r="F10" s="74">
        <v>108998923.74182783</v>
      </c>
      <c r="G10" s="44">
        <v>39729795.578746438</v>
      </c>
      <c r="H10" s="44"/>
      <c r="I10" s="234"/>
      <c r="J10" s="32"/>
      <c r="K10" s="248">
        <v>0</v>
      </c>
      <c r="L10" s="249">
        <v>0</v>
      </c>
      <c r="M10" s="44">
        <v>0</v>
      </c>
      <c r="N10" s="44">
        <v>0</v>
      </c>
      <c r="O10" s="234">
        <v>0</v>
      </c>
      <c r="P10" s="32"/>
      <c r="Q10" s="73">
        <v>0</v>
      </c>
      <c r="R10" s="74">
        <v>0</v>
      </c>
      <c r="S10" s="44">
        <v>0</v>
      </c>
      <c r="T10" s="44">
        <v>0</v>
      </c>
      <c r="U10" s="234">
        <v>0</v>
      </c>
      <c r="V10" s="32"/>
      <c r="W10" s="73">
        <f t="shared" si="0"/>
        <v>179613833.99638441</v>
      </c>
      <c r="X10" s="74">
        <f t="shared" si="1"/>
        <v>108998923.74182783</v>
      </c>
      <c r="Y10" s="44">
        <f t="shared" si="2"/>
        <v>39729795.578746438</v>
      </c>
      <c r="Z10" s="44">
        <f t="shared" si="3"/>
        <v>0</v>
      </c>
      <c r="AA10" s="234">
        <f t="shared" si="4"/>
        <v>0</v>
      </c>
    </row>
    <row r="11" spans="1:41">
      <c r="A11" s="10"/>
      <c r="B11" s="35" t="s">
        <v>104</v>
      </c>
      <c r="C11" s="83" t="s">
        <v>139</v>
      </c>
      <c r="D11" s="32"/>
      <c r="E11" s="73">
        <v>2323818.6142508187</v>
      </c>
      <c r="F11" s="74">
        <v>4569997.2546676081</v>
      </c>
      <c r="G11" s="44">
        <v>11164588.771972485</v>
      </c>
      <c r="H11" s="44">
        <v>9470637.2536478508</v>
      </c>
      <c r="I11" s="234">
        <v>8293006.0022480367</v>
      </c>
      <c r="J11" s="32"/>
      <c r="K11" s="73">
        <v>0</v>
      </c>
      <c r="L11" s="74">
        <v>0</v>
      </c>
      <c r="M11" s="44">
        <v>326272.50778177404</v>
      </c>
      <c r="N11" s="44">
        <v>261181.98299101897</v>
      </c>
      <c r="O11" s="234">
        <v>286743.01691401203</v>
      </c>
      <c r="P11" s="32"/>
      <c r="Q11" s="73">
        <v>0</v>
      </c>
      <c r="R11" s="74">
        <v>0</v>
      </c>
      <c r="S11" s="44">
        <v>0</v>
      </c>
      <c r="T11" s="44">
        <v>0</v>
      </c>
      <c r="U11" s="234">
        <v>0</v>
      </c>
      <c r="V11" s="32"/>
      <c r="W11" s="73">
        <f t="shared" si="0"/>
        <v>2323818.6142508187</v>
      </c>
      <c r="X11" s="74">
        <f t="shared" si="1"/>
        <v>4569997.2546676081</v>
      </c>
      <c r="Y11" s="44">
        <f t="shared" si="2"/>
        <v>11490861.279754259</v>
      </c>
      <c r="Z11" s="44">
        <f t="shared" si="3"/>
        <v>9731819.2366388701</v>
      </c>
      <c r="AA11" s="234">
        <f t="shared" si="4"/>
        <v>8579749.0191620495</v>
      </c>
    </row>
    <row r="12" spans="1:41">
      <c r="A12" s="10"/>
      <c r="B12" s="35" t="s">
        <v>104</v>
      </c>
      <c r="C12" s="83" t="s">
        <v>105</v>
      </c>
      <c r="D12" s="32"/>
      <c r="E12" s="73">
        <v>270288208.42893177</v>
      </c>
      <c r="F12" s="74">
        <v>246300490.87315106</v>
      </c>
      <c r="G12" s="44">
        <v>169730024.6803579</v>
      </c>
      <c r="H12" s="44">
        <v>128473470.50703327</v>
      </c>
      <c r="I12" s="234">
        <v>98113879.207436636</v>
      </c>
      <c r="J12" s="32"/>
      <c r="K12" s="73">
        <v>0</v>
      </c>
      <c r="L12" s="74">
        <v>0</v>
      </c>
      <c r="M12" s="44">
        <v>3520434.4126983662</v>
      </c>
      <c r="N12" s="44">
        <v>2784781.7555478788</v>
      </c>
      <c r="O12" s="234">
        <v>3068949.6745957066</v>
      </c>
      <c r="P12" s="32"/>
      <c r="Q12" s="73">
        <v>0</v>
      </c>
      <c r="R12" s="74">
        <v>0</v>
      </c>
      <c r="S12" s="44">
        <v>0</v>
      </c>
      <c r="T12" s="44">
        <v>0</v>
      </c>
      <c r="U12" s="234">
        <v>0</v>
      </c>
      <c r="V12" s="32"/>
      <c r="W12" s="73">
        <f t="shared" si="0"/>
        <v>270288208.42893177</v>
      </c>
      <c r="X12" s="74">
        <f t="shared" si="1"/>
        <v>246300490.87315106</v>
      </c>
      <c r="Y12" s="44">
        <f t="shared" si="2"/>
        <v>173250459.09305626</v>
      </c>
      <c r="Z12" s="44">
        <f t="shared" si="3"/>
        <v>131258252.26258115</v>
      </c>
      <c r="AA12" s="234">
        <f t="shared" si="4"/>
        <v>101182828.88203235</v>
      </c>
    </row>
    <row r="13" spans="1:41">
      <c r="A13" s="10"/>
      <c r="B13" s="35" t="s">
        <v>106</v>
      </c>
      <c r="C13" s="83" t="s">
        <v>43</v>
      </c>
      <c r="D13" s="32"/>
      <c r="E13" s="73">
        <v>7489371.1197842546</v>
      </c>
      <c r="F13" s="74">
        <v>31011.287858801239</v>
      </c>
      <c r="G13" s="44">
        <v>56538.384944850048</v>
      </c>
      <c r="H13" s="44">
        <v>57818.163442120655</v>
      </c>
      <c r="I13" s="234">
        <v>58493.769023368339</v>
      </c>
      <c r="J13" s="32"/>
      <c r="K13" s="73">
        <v>0</v>
      </c>
      <c r="L13" s="74">
        <v>0</v>
      </c>
      <c r="M13" s="44">
        <v>7810.9378380491544</v>
      </c>
      <c r="N13" s="44">
        <v>7906.651909553917</v>
      </c>
      <c r="O13" s="234">
        <v>7992.4872075599842</v>
      </c>
      <c r="P13" s="32"/>
      <c r="Q13" s="73">
        <v>4878506.275404009</v>
      </c>
      <c r="R13" s="74">
        <v>14047431.522484273</v>
      </c>
      <c r="S13" s="44">
        <v>9197531.561116809</v>
      </c>
      <c r="T13" s="44">
        <v>12277124.622607214</v>
      </c>
      <c r="U13" s="234">
        <v>10655567.412577987</v>
      </c>
      <c r="V13" s="32"/>
      <c r="W13" s="73">
        <f t="shared" si="0"/>
        <v>12367877.395188265</v>
      </c>
      <c r="X13" s="74">
        <f t="shared" si="1"/>
        <v>14078442.810343074</v>
      </c>
      <c r="Y13" s="44">
        <f t="shared" si="2"/>
        <v>9261880.8838997073</v>
      </c>
      <c r="Z13" s="44">
        <f t="shared" si="3"/>
        <v>12342849.437958889</v>
      </c>
      <c r="AA13" s="234">
        <f t="shared" si="4"/>
        <v>10722053.668808915</v>
      </c>
    </row>
    <row r="14" spans="1:41">
      <c r="A14" s="10"/>
      <c r="B14" s="35" t="s">
        <v>106</v>
      </c>
      <c r="C14" s="83" t="s">
        <v>49</v>
      </c>
      <c r="D14" s="32"/>
      <c r="E14" s="73">
        <v>156510.67354954573</v>
      </c>
      <c r="F14" s="74"/>
      <c r="G14" s="44">
        <v>12501416.877327381</v>
      </c>
      <c r="H14" s="44">
        <v>13653708.902934998</v>
      </c>
      <c r="I14" s="234">
        <v>13788150.315854326</v>
      </c>
      <c r="J14" s="32"/>
      <c r="K14" s="73">
        <v>0</v>
      </c>
      <c r="L14" s="74">
        <v>0</v>
      </c>
      <c r="M14" s="44">
        <v>375657.44381198514</v>
      </c>
      <c r="N14" s="44">
        <v>389594.60982545593</v>
      </c>
      <c r="O14" s="234">
        <v>497372.71213208692</v>
      </c>
      <c r="P14" s="32"/>
      <c r="Q14" s="73">
        <v>217425.53543446196</v>
      </c>
      <c r="R14" s="74">
        <v>598326.73721538193</v>
      </c>
      <c r="S14" s="44">
        <v>562974.65812259761</v>
      </c>
      <c r="T14" s="44">
        <v>271109.11990619951</v>
      </c>
      <c r="U14" s="234">
        <v>222780.4648739128</v>
      </c>
      <c r="V14" s="32"/>
      <c r="W14" s="73">
        <f t="shared" si="0"/>
        <v>373936.20898400771</v>
      </c>
      <c r="X14" s="74">
        <f t="shared" si="1"/>
        <v>598326.73721538193</v>
      </c>
      <c r="Y14" s="44">
        <f t="shared" si="2"/>
        <v>13440048.979261963</v>
      </c>
      <c r="Z14" s="44">
        <f t="shared" si="3"/>
        <v>14314412.632666655</v>
      </c>
      <c r="AA14" s="234">
        <f t="shared" si="4"/>
        <v>14508303.492860327</v>
      </c>
    </row>
    <row r="15" spans="1:41">
      <c r="A15" s="10"/>
      <c r="B15" s="35" t="s">
        <v>106</v>
      </c>
      <c r="C15" s="83" t="s">
        <v>107</v>
      </c>
      <c r="D15" s="32"/>
      <c r="E15" s="73">
        <v>13206815.702866362</v>
      </c>
      <c r="F15" s="74"/>
      <c r="G15" s="44">
        <v>0</v>
      </c>
      <c r="H15" s="44">
        <v>0</v>
      </c>
      <c r="I15" s="234">
        <v>0</v>
      </c>
      <c r="J15" s="32"/>
      <c r="K15" s="73">
        <v>0</v>
      </c>
      <c r="L15" s="74">
        <v>0</v>
      </c>
      <c r="M15" s="44">
        <v>0</v>
      </c>
      <c r="N15" s="44">
        <v>0</v>
      </c>
      <c r="O15" s="234">
        <v>0</v>
      </c>
      <c r="P15" s="32"/>
      <c r="Q15" s="73">
        <v>13287722.497899545</v>
      </c>
      <c r="R15" s="74">
        <v>16943258.89352271</v>
      </c>
      <c r="S15" s="44">
        <v>25812983.099870674</v>
      </c>
      <c r="T15" s="44">
        <v>24691774.825445678</v>
      </c>
      <c r="U15" s="234">
        <v>25721020.267827045</v>
      </c>
      <c r="V15" s="32"/>
      <c r="W15" s="73">
        <f t="shared" si="0"/>
        <v>26494538.200765908</v>
      </c>
      <c r="X15" s="74">
        <f t="shared" si="1"/>
        <v>16943258.89352271</v>
      </c>
      <c r="Y15" s="44">
        <f t="shared" si="2"/>
        <v>25812983.099870674</v>
      </c>
      <c r="Z15" s="44">
        <f t="shared" si="3"/>
        <v>24691774.825445678</v>
      </c>
      <c r="AA15" s="234">
        <f t="shared" si="4"/>
        <v>25721020.267827045</v>
      </c>
    </row>
    <row r="16" spans="1:41">
      <c r="A16" s="10"/>
      <c r="B16" s="35" t="s">
        <v>93</v>
      </c>
      <c r="C16" s="83" t="s">
        <v>45</v>
      </c>
      <c r="D16" s="32"/>
      <c r="E16" s="73">
        <v>15803780.288467012</v>
      </c>
      <c r="F16" s="74">
        <v>17174169.028558198</v>
      </c>
      <c r="G16" s="44">
        <v>21479194.493150841</v>
      </c>
      <c r="H16" s="44">
        <v>28208690.137744378</v>
      </c>
      <c r="I16" s="234">
        <v>21463590.399640426</v>
      </c>
      <c r="J16" s="32"/>
      <c r="K16" s="73">
        <v>0</v>
      </c>
      <c r="L16" s="74">
        <v>0</v>
      </c>
      <c r="M16" s="44">
        <v>727732.17581648054</v>
      </c>
      <c r="N16" s="44">
        <v>985125.56033151341</v>
      </c>
      <c r="O16" s="234">
        <v>756974.01767764171</v>
      </c>
      <c r="P16" s="32"/>
      <c r="Q16" s="73">
        <v>0</v>
      </c>
      <c r="R16" s="74">
        <v>0</v>
      </c>
      <c r="S16" s="44">
        <v>0</v>
      </c>
      <c r="T16" s="44">
        <v>0</v>
      </c>
      <c r="U16" s="234">
        <v>0</v>
      </c>
      <c r="V16" s="32"/>
      <c r="W16" s="73">
        <f t="shared" si="0"/>
        <v>15803780.288467012</v>
      </c>
      <c r="X16" s="74">
        <f t="shared" si="1"/>
        <v>17174169.028558198</v>
      </c>
      <c r="Y16" s="44">
        <f t="shared" si="2"/>
        <v>22206926.668967322</v>
      </c>
      <c r="Z16" s="44">
        <f t="shared" si="3"/>
        <v>29193815.698075891</v>
      </c>
      <c r="AA16" s="234">
        <f t="shared" si="4"/>
        <v>22220564.417318068</v>
      </c>
    </row>
    <row r="17" spans="1:41">
      <c r="A17" s="10"/>
      <c r="B17" s="35" t="s">
        <v>93</v>
      </c>
      <c r="C17" s="83" t="s">
        <v>46</v>
      </c>
      <c r="D17" s="32"/>
      <c r="E17" s="73">
        <v>10447270.931889495</v>
      </c>
      <c r="F17" s="74">
        <v>10705337.442461643</v>
      </c>
      <c r="G17" s="44">
        <v>10638768.091658885</v>
      </c>
      <c r="H17" s="44">
        <v>12850855.514121329</v>
      </c>
      <c r="I17" s="234">
        <v>13587386.005814359</v>
      </c>
      <c r="J17" s="32"/>
      <c r="K17" s="73">
        <v>0</v>
      </c>
      <c r="L17" s="74">
        <v>0</v>
      </c>
      <c r="M17" s="44">
        <v>1871033.7044545861</v>
      </c>
      <c r="N17" s="44">
        <v>1780433.3899589425</v>
      </c>
      <c r="O17" s="234">
        <v>1897995.2110028747</v>
      </c>
      <c r="P17" s="32"/>
      <c r="Q17" s="73">
        <v>0</v>
      </c>
      <c r="R17" s="74">
        <v>0</v>
      </c>
      <c r="S17" s="44">
        <v>0</v>
      </c>
      <c r="T17" s="44">
        <v>5745761.2532800119</v>
      </c>
      <c r="U17" s="234">
        <v>0</v>
      </c>
      <c r="V17" s="32"/>
      <c r="W17" s="73">
        <f t="shared" si="0"/>
        <v>10447270.931889495</v>
      </c>
      <c r="X17" s="74">
        <f t="shared" si="1"/>
        <v>10705337.442461643</v>
      </c>
      <c r="Y17" s="44">
        <f t="shared" si="2"/>
        <v>12509801.796113471</v>
      </c>
      <c r="Z17" s="44">
        <f t="shared" si="3"/>
        <v>20377050.157360286</v>
      </c>
      <c r="AA17" s="234">
        <f t="shared" si="4"/>
        <v>15485381.216817234</v>
      </c>
    </row>
    <row r="18" spans="1:41">
      <c r="A18" s="10"/>
      <c r="B18" s="35" t="s">
        <v>93</v>
      </c>
      <c r="C18" s="83" t="s">
        <v>47</v>
      </c>
      <c r="D18" s="32"/>
      <c r="E18" s="73">
        <v>5635828.6522384575</v>
      </c>
      <c r="F18" s="74">
        <v>3277849.8003534409</v>
      </c>
      <c r="G18" s="44">
        <v>3901852.7441698769</v>
      </c>
      <c r="H18" s="44">
        <v>4340071.4060531212</v>
      </c>
      <c r="I18" s="234">
        <v>3870327.2020988921</v>
      </c>
      <c r="J18" s="32"/>
      <c r="K18" s="73">
        <v>0</v>
      </c>
      <c r="L18" s="74">
        <v>0</v>
      </c>
      <c r="M18" s="44">
        <v>121045.45267305424</v>
      </c>
      <c r="N18" s="44">
        <v>133128.00412589996</v>
      </c>
      <c r="O18" s="234">
        <v>135648.63783373503</v>
      </c>
      <c r="P18" s="32"/>
      <c r="Q18" s="73">
        <v>4331423.5634073429</v>
      </c>
      <c r="R18" s="74">
        <v>6146915.6631860184</v>
      </c>
      <c r="S18" s="44">
        <v>8539047.2467396278</v>
      </c>
      <c r="T18" s="44">
        <v>12249727.420906102</v>
      </c>
      <c r="U18" s="234">
        <v>14538642.901960585</v>
      </c>
      <c r="V18" s="32"/>
      <c r="W18" s="73">
        <f t="shared" si="0"/>
        <v>9967252.2156458013</v>
      </c>
      <c r="X18" s="74">
        <f t="shared" si="1"/>
        <v>9424765.4635394588</v>
      </c>
      <c r="Y18" s="44">
        <f t="shared" si="2"/>
        <v>12561945.443582559</v>
      </c>
      <c r="Z18" s="44">
        <f t="shared" si="3"/>
        <v>16722926.831085123</v>
      </c>
      <c r="AA18" s="234">
        <f t="shared" si="4"/>
        <v>18544618.741893213</v>
      </c>
    </row>
    <row r="19" spans="1:41">
      <c r="A19" s="10"/>
      <c r="B19" s="35" t="s">
        <v>108</v>
      </c>
      <c r="C19" s="83" t="s">
        <v>94</v>
      </c>
      <c r="D19" s="32"/>
      <c r="E19" s="73">
        <v>6888292.6274881922</v>
      </c>
      <c r="F19" s="74">
        <v>10920659.508044422</v>
      </c>
      <c r="G19" s="44">
        <v>17920455.17021092</v>
      </c>
      <c r="H19" s="44">
        <v>18330230.425546627</v>
      </c>
      <c r="I19" s="234">
        <v>18641676.513990384</v>
      </c>
      <c r="J19" s="32"/>
      <c r="K19" s="73">
        <v>0</v>
      </c>
      <c r="L19" s="74">
        <v>0</v>
      </c>
      <c r="M19" s="44">
        <v>1251846.2780054207</v>
      </c>
      <c r="N19" s="44">
        <v>1101447.3934863771</v>
      </c>
      <c r="O19" s="234">
        <v>1229205.419843964</v>
      </c>
      <c r="P19" s="32"/>
      <c r="Q19" s="73">
        <v>308479.14959716017</v>
      </c>
      <c r="R19" s="74">
        <v>802139.52685048315</v>
      </c>
      <c r="S19" s="44">
        <v>1520071.0465862942</v>
      </c>
      <c r="T19" s="44">
        <v>1511823.1759187309</v>
      </c>
      <c r="U19" s="234">
        <v>1577993.6119566644</v>
      </c>
      <c r="V19" s="32"/>
      <c r="W19" s="73">
        <f t="shared" si="0"/>
        <v>7196771.7770853527</v>
      </c>
      <c r="X19" s="74">
        <f t="shared" si="1"/>
        <v>11722799.034894904</v>
      </c>
      <c r="Y19" s="44">
        <f t="shared" si="2"/>
        <v>20692372.494802635</v>
      </c>
      <c r="Z19" s="44">
        <f t="shared" si="3"/>
        <v>20943500.994951736</v>
      </c>
      <c r="AA19" s="234">
        <f t="shared" si="4"/>
        <v>21448875.545791011</v>
      </c>
    </row>
    <row r="20" spans="1:41">
      <c r="A20" s="10"/>
      <c r="B20" s="35" t="s">
        <v>108</v>
      </c>
      <c r="C20" s="83" t="s">
        <v>109</v>
      </c>
      <c r="D20" s="32"/>
      <c r="E20" s="73">
        <v>2769463.7926616305</v>
      </c>
      <c r="F20" s="74">
        <v>5865100.1317243297</v>
      </c>
      <c r="G20" s="44">
        <v>4244790.5152294962</v>
      </c>
      <c r="H20" s="44">
        <v>4224672.667253796</v>
      </c>
      <c r="I20" s="234">
        <v>4221503.0121901082</v>
      </c>
      <c r="J20" s="32"/>
      <c r="K20" s="73">
        <v>0</v>
      </c>
      <c r="L20" s="74">
        <v>0</v>
      </c>
      <c r="M20" s="44">
        <v>103933.26560029376</v>
      </c>
      <c r="N20" s="44">
        <v>100973.46757168016</v>
      </c>
      <c r="O20" s="234">
        <v>117585.51129475801</v>
      </c>
      <c r="P20" s="32"/>
      <c r="Q20" s="73">
        <v>0</v>
      </c>
      <c r="R20" s="74">
        <v>0</v>
      </c>
      <c r="S20" s="44">
        <v>0</v>
      </c>
      <c r="T20" s="44">
        <v>0</v>
      </c>
      <c r="U20" s="234">
        <v>0</v>
      </c>
      <c r="V20" s="32"/>
      <c r="W20" s="73">
        <f t="shared" si="0"/>
        <v>2769463.7926616305</v>
      </c>
      <c r="X20" s="74">
        <f t="shared" si="1"/>
        <v>5865100.1317243297</v>
      </c>
      <c r="Y20" s="44">
        <f t="shared" si="2"/>
        <v>4348723.78082979</v>
      </c>
      <c r="Z20" s="44">
        <f t="shared" si="3"/>
        <v>4325646.1348254764</v>
      </c>
      <c r="AA20" s="234">
        <f t="shared" si="4"/>
        <v>4339088.5234848661</v>
      </c>
    </row>
    <row r="21" spans="1:41">
      <c r="A21" s="10"/>
      <c r="B21" s="35" t="s">
        <v>108</v>
      </c>
      <c r="C21" s="83" t="s">
        <v>44</v>
      </c>
      <c r="D21" s="32"/>
      <c r="E21" s="73">
        <v>8668797.4496130757</v>
      </c>
      <c r="F21" s="74">
        <v>8725747.1243964825</v>
      </c>
      <c r="G21" s="44">
        <v>9167133.9696783405</v>
      </c>
      <c r="H21" s="44">
        <v>11656384.084423305</v>
      </c>
      <c r="I21" s="234">
        <v>11771745.402072215</v>
      </c>
      <c r="J21" s="32"/>
      <c r="K21" s="73">
        <v>0</v>
      </c>
      <c r="L21" s="74">
        <v>0</v>
      </c>
      <c r="M21" s="44">
        <v>279833.65302036109</v>
      </c>
      <c r="N21" s="44">
        <v>332931.81305655552</v>
      </c>
      <c r="O21" s="234">
        <v>428210.6189150773</v>
      </c>
      <c r="P21" s="32"/>
      <c r="Q21" s="73">
        <v>84802.971254205273</v>
      </c>
      <c r="R21" s="74">
        <v>479369.75849579228</v>
      </c>
      <c r="S21" s="44">
        <v>1152359.4017158584</v>
      </c>
      <c r="T21" s="44">
        <v>1053192.3042332656</v>
      </c>
      <c r="U21" s="234">
        <v>1201936.2708259122</v>
      </c>
      <c r="V21" s="32"/>
      <c r="W21" s="73">
        <f t="shared" si="0"/>
        <v>8753600.420867281</v>
      </c>
      <c r="X21" s="74">
        <f t="shared" si="1"/>
        <v>9205116.8828922752</v>
      </c>
      <c r="Y21" s="44">
        <f t="shared" si="2"/>
        <v>10599327.02441456</v>
      </c>
      <c r="Z21" s="44">
        <f t="shared" si="3"/>
        <v>13042508.201713126</v>
      </c>
      <c r="AA21" s="234">
        <f t="shared" si="4"/>
        <v>13401892.291813206</v>
      </c>
    </row>
    <row r="22" spans="1:41">
      <c r="A22" s="10"/>
      <c r="B22" s="35" t="s">
        <v>108</v>
      </c>
      <c r="C22" s="83" t="s">
        <v>95</v>
      </c>
      <c r="D22" s="32"/>
      <c r="E22" s="73">
        <v>11295785.562074117</v>
      </c>
      <c r="F22" s="74">
        <v>11994588.197378283</v>
      </c>
      <c r="G22" s="44">
        <v>13048918.356327433</v>
      </c>
      <c r="H22" s="44">
        <v>10305321.14382823</v>
      </c>
      <c r="I22" s="234">
        <v>8050673.246930535</v>
      </c>
      <c r="J22" s="32"/>
      <c r="K22" s="73">
        <v>0</v>
      </c>
      <c r="L22" s="74">
        <v>0</v>
      </c>
      <c r="M22" s="44">
        <v>2102651.5345462603</v>
      </c>
      <c r="N22" s="44">
        <v>1805073.4213351109</v>
      </c>
      <c r="O22" s="234">
        <v>1479170.0271842426</v>
      </c>
      <c r="P22" s="32"/>
      <c r="Q22" s="73">
        <v>0</v>
      </c>
      <c r="R22" s="74">
        <v>0</v>
      </c>
      <c r="S22" s="44">
        <v>0</v>
      </c>
      <c r="T22" s="44">
        <v>0</v>
      </c>
      <c r="U22" s="234">
        <v>0</v>
      </c>
      <c r="V22" s="32"/>
      <c r="W22" s="73">
        <f t="shared" si="0"/>
        <v>11295785.562074117</v>
      </c>
      <c r="X22" s="74">
        <f t="shared" si="1"/>
        <v>11994588.197378283</v>
      </c>
      <c r="Y22" s="44">
        <f t="shared" si="2"/>
        <v>15151569.890873693</v>
      </c>
      <c r="Z22" s="44">
        <f t="shared" si="3"/>
        <v>12110394.56516334</v>
      </c>
      <c r="AA22" s="234">
        <f t="shared" si="4"/>
        <v>9529843.2741147783</v>
      </c>
    </row>
    <row r="23" spans="1:41">
      <c r="A23" s="10"/>
      <c r="B23" s="36" t="s">
        <v>48</v>
      </c>
      <c r="C23" s="84" t="s">
        <v>48</v>
      </c>
      <c r="D23" s="32"/>
      <c r="E23" s="235">
        <v>0</v>
      </c>
      <c r="F23" s="236">
        <v>0</v>
      </c>
      <c r="G23" s="236"/>
      <c r="H23" s="236">
        <v>0</v>
      </c>
      <c r="I23" s="237"/>
      <c r="J23" s="32"/>
      <c r="K23" s="235">
        <v>0</v>
      </c>
      <c r="L23" s="236">
        <v>0</v>
      </c>
      <c r="M23" s="236"/>
      <c r="N23" s="236">
        <v>0</v>
      </c>
      <c r="O23" s="237"/>
      <c r="P23" s="32"/>
      <c r="Q23" s="235">
        <v>0</v>
      </c>
      <c r="R23" s="236">
        <v>0</v>
      </c>
      <c r="S23" s="236"/>
      <c r="T23" s="236">
        <v>0</v>
      </c>
      <c r="U23" s="237">
        <v>0</v>
      </c>
      <c r="V23" s="32"/>
      <c r="W23" s="235">
        <f t="shared" si="0"/>
        <v>0</v>
      </c>
      <c r="X23" s="236">
        <f t="shared" si="1"/>
        <v>0</v>
      </c>
      <c r="Y23" s="236">
        <f t="shared" si="2"/>
        <v>0</v>
      </c>
      <c r="Z23" s="236">
        <f t="shared" si="3"/>
        <v>0</v>
      </c>
      <c r="AA23" s="237">
        <f t="shared" si="4"/>
        <v>0</v>
      </c>
    </row>
    <row r="24" spans="1:41" ht="18" customHeight="1" thickBot="1">
      <c r="A24" s="4"/>
      <c r="B24" s="4"/>
      <c r="C24" s="4"/>
      <c r="D24" s="33"/>
      <c r="E24" s="75">
        <f>SUM(E8:E23)</f>
        <v>546638931.92870224</v>
      </c>
      <c r="F24" s="76">
        <f t="shared" ref="F24:I24" si="5">SUM(F8:F23)</f>
        <v>449962553.22917068</v>
      </c>
      <c r="G24" s="45">
        <f t="shared" si="5"/>
        <v>322510432.72315693</v>
      </c>
      <c r="H24" s="45">
        <f t="shared" si="5"/>
        <v>252024798.60732329</v>
      </c>
      <c r="I24" s="46">
        <f t="shared" si="5"/>
        <v>212790689.93702161</v>
      </c>
      <c r="J24" s="33"/>
      <c r="K24" s="75">
        <f t="shared" ref="K24:O24" si="6">SUM(K8:K23)</f>
        <v>0</v>
      </c>
      <c r="L24" s="76">
        <f t="shared" si="6"/>
        <v>0</v>
      </c>
      <c r="M24" s="45">
        <f t="shared" si="6"/>
        <v>11099075.473562699</v>
      </c>
      <c r="N24" s="45">
        <f t="shared" si="6"/>
        <v>10161524.16641992</v>
      </c>
      <c r="O24" s="46">
        <f t="shared" si="6"/>
        <v>10431596.363466246</v>
      </c>
      <c r="P24" s="33"/>
      <c r="Q24" s="75">
        <f t="shared" ref="Q24:U24" si="7">SUM(Q8:Q23)</f>
        <v>23108359.992996722</v>
      </c>
      <c r="R24" s="76">
        <f t="shared" si="7"/>
        <v>39017442.101754658</v>
      </c>
      <c r="S24" s="45">
        <f t="shared" si="7"/>
        <v>46784967.014151864</v>
      </c>
      <c r="T24" s="45">
        <f t="shared" si="7"/>
        <v>57800512.722297207</v>
      </c>
      <c r="U24" s="46">
        <f t="shared" si="7"/>
        <v>53917940.930022106</v>
      </c>
      <c r="V24" s="33"/>
      <c r="W24" s="75">
        <f t="shared" ref="W24:AA24" si="8">SUM(W8:W23)</f>
        <v>569747291.92169905</v>
      </c>
      <c r="X24" s="76">
        <f t="shared" si="8"/>
        <v>488979995.33092529</v>
      </c>
      <c r="Y24" s="45">
        <f t="shared" si="8"/>
        <v>380394475.21087146</v>
      </c>
      <c r="Z24" s="45">
        <f t="shared" si="8"/>
        <v>319986835.4960404</v>
      </c>
      <c r="AA24" s="46">
        <f t="shared" si="8"/>
        <v>277140227.23050988</v>
      </c>
    </row>
    <row r="25" spans="1:41" ht="18" customHeight="1">
      <c r="D25" s="33"/>
      <c r="E25" s="102"/>
      <c r="F25" s="102"/>
      <c r="G25" s="102"/>
      <c r="H25" s="102"/>
      <c r="I25" s="103"/>
      <c r="J25" s="33"/>
      <c r="K25" s="102"/>
      <c r="L25" s="102"/>
      <c r="M25" s="102"/>
      <c r="N25" s="102"/>
      <c r="O25" s="103"/>
      <c r="P25" s="33"/>
      <c r="Q25" s="102"/>
      <c r="R25" s="102"/>
      <c r="S25" s="102"/>
      <c r="T25" s="102"/>
      <c r="U25" s="103"/>
      <c r="V25" s="33"/>
      <c r="W25" s="102"/>
      <c r="X25" s="102"/>
      <c r="Y25" s="102"/>
      <c r="Z25" s="102"/>
      <c r="AA25" s="103"/>
    </row>
    <row r="26" spans="1:41" s="19" customFormat="1">
      <c r="A26" s="13"/>
      <c r="B26" s="93"/>
      <c r="C26" s="93"/>
      <c r="D26" s="31"/>
      <c r="E26" s="14"/>
      <c r="F26" s="14"/>
      <c r="G26" s="14"/>
      <c r="H26" s="14"/>
      <c r="I26" s="14"/>
      <c r="J26" s="31"/>
      <c r="K26" s="14"/>
      <c r="L26" s="14"/>
      <c r="M26" s="14"/>
      <c r="N26" s="14"/>
      <c r="O26" s="14"/>
      <c r="P26" s="31"/>
      <c r="Q26" s="14"/>
      <c r="R26" s="14"/>
      <c r="S26" s="14"/>
      <c r="T26" s="14"/>
      <c r="U26" s="14"/>
      <c r="V26" s="31"/>
      <c r="W26" s="14"/>
      <c r="X26" s="14"/>
      <c r="Y26" s="14"/>
      <c r="Z26" s="14"/>
      <c r="AA26" s="14"/>
    </row>
    <row r="27" spans="1:41" s="66" customFormat="1" ht="45" customHeight="1">
      <c r="B27" s="99"/>
      <c r="C27" s="100"/>
      <c r="D27" s="101"/>
      <c r="E27" s="308" t="s">
        <v>39</v>
      </c>
      <c r="F27" s="308"/>
      <c r="G27" s="308"/>
      <c r="H27" s="308"/>
      <c r="I27" s="308"/>
      <c r="J27" s="101"/>
      <c r="K27" s="308" t="s">
        <v>40</v>
      </c>
      <c r="L27" s="308"/>
      <c r="M27" s="308"/>
      <c r="N27" s="308"/>
      <c r="O27" s="308"/>
      <c r="P27" s="101"/>
      <c r="Q27" s="308" t="s">
        <v>41</v>
      </c>
      <c r="R27" s="308"/>
      <c r="S27" s="308"/>
      <c r="T27" s="308"/>
      <c r="U27" s="308"/>
      <c r="V27" s="99"/>
      <c r="W27" s="308" t="s">
        <v>130</v>
      </c>
      <c r="X27" s="308"/>
      <c r="Y27" s="308"/>
      <c r="Z27" s="308"/>
      <c r="AA27" s="308"/>
      <c r="AC27" s="287"/>
      <c r="AD27" s="287"/>
      <c r="AE27" s="287"/>
      <c r="AF27" s="287"/>
      <c r="AG27" s="287"/>
      <c r="AH27" s="287"/>
      <c r="AJ27" s="287"/>
      <c r="AK27" s="287"/>
      <c r="AL27" s="287"/>
      <c r="AM27" s="287"/>
      <c r="AN27" s="287"/>
      <c r="AO27" s="287"/>
    </row>
    <row r="28" spans="1:41">
      <c r="A28" s="10"/>
      <c r="B28" s="10"/>
      <c r="C28" s="10"/>
      <c r="E28" s="12"/>
      <c r="F28" s="12"/>
      <c r="G28" s="12"/>
      <c r="H28" s="12"/>
      <c r="I28" s="12"/>
      <c r="K28" s="12"/>
      <c r="L28" s="12"/>
      <c r="M28" s="12"/>
      <c r="N28" s="12"/>
      <c r="O28" s="12"/>
      <c r="Q28" s="12"/>
      <c r="R28" s="12"/>
      <c r="S28" s="12"/>
      <c r="T28" s="12"/>
      <c r="U28" s="12"/>
      <c r="W28" s="12"/>
      <c r="X28" s="12"/>
      <c r="Y28" s="12"/>
      <c r="Z28" s="12"/>
      <c r="AA28" s="12"/>
      <c r="AB28" s="30"/>
      <c r="AC28" s="12"/>
      <c r="AD28" s="12"/>
      <c r="AE28" s="12"/>
      <c r="AF28" s="12"/>
      <c r="AG28" s="12"/>
      <c r="AH28" s="12"/>
      <c r="AI28" s="12"/>
      <c r="AJ28" s="12"/>
      <c r="AK28" s="12"/>
      <c r="AL28" s="12"/>
      <c r="AM28" s="12"/>
      <c r="AN28" s="12"/>
      <c r="AO28" s="12"/>
    </row>
    <row r="29" spans="1:41" ht="22.5" customHeight="1">
      <c r="A29" s="10"/>
      <c r="B29" s="293" t="s">
        <v>134</v>
      </c>
      <c r="C29" s="293"/>
      <c r="D29" s="26"/>
      <c r="E29" s="288" t="s">
        <v>33</v>
      </c>
      <c r="F29" s="289"/>
      <c r="G29" s="289"/>
      <c r="H29" s="289"/>
      <c r="I29" s="290"/>
      <c r="J29" s="42"/>
      <c r="K29" s="288" t="s">
        <v>33</v>
      </c>
      <c r="L29" s="289"/>
      <c r="M29" s="289"/>
      <c r="N29" s="289"/>
      <c r="O29" s="290"/>
      <c r="P29" s="42"/>
      <c r="Q29" s="288" t="s">
        <v>33</v>
      </c>
      <c r="R29" s="289"/>
      <c r="S29" s="289"/>
      <c r="T29" s="289"/>
      <c r="U29" s="290"/>
      <c r="V29" s="42"/>
      <c r="W29" s="288" t="s">
        <v>33</v>
      </c>
      <c r="X29" s="289"/>
      <c r="Y29" s="289"/>
      <c r="Z29" s="289"/>
      <c r="AA29" s="290"/>
    </row>
    <row r="30" spans="1:41" ht="17.25" customHeight="1">
      <c r="A30" s="10"/>
      <c r="B30" s="293"/>
      <c r="C30" s="293"/>
      <c r="D30" s="27"/>
      <c r="E30" s="305" t="s">
        <v>69</v>
      </c>
      <c r="F30" s="306"/>
      <c r="G30" s="306"/>
      <c r="H30" s="306"/>
      <c r="I30" s="307"/>
      <c r="J30" s="27"/>
      <c r="K30" s="305" t="s">
        <v>70</v>
      </c>
      <c r="L30" s="306"/>
      <c r="M30" s="306"/>
      <c r="N30" s="306"/>
      <c r="O30" s="307"/>
      <c r="P30" s="27"/>
      <c r="Q30" s="305" t="s">
        <v>36</v>
      </c>
      <c r="R30" s="306"/>
      <c r="S30" s="306"/>
      <c r="T30" s="306"/>
      <c r="U30" s="307"/>
      <c r="V30" s="27"/>
      <c r="W30" s="305" t="s">
        <v>21</v>
      </c>
      <c r="X30" s="306"/>
      <c r="Y30" s="306"/>
      <c r="Z30" s="306"/>
      <c r="AA30" s="307"/>
    </row>
    <row r="31" spans="1:41" ht="18.75" customHeight="1">
      <c r="A31" s="10"/>
      <c r="B31" s="23" t="s">
        <v>137</v>
      </c>
      <c r="C31" s="23"/>
      <c r="D31" s="28"/>
      <c r="E31" s="96">
        <v>2020</v>
      </c>
      <c r="F31" s="213">
        <v>2021</v>
      </c>
      <c r="G31" s="213">
        <v>2022</v>
      </c>
      <c r="H31" s="213">
        <v>2023</v>
      </c>
      <c r="I31" s="97">
        <v>2024</v>
      </c>
      <c r="J31" s="28"/>
      <c r="K31" s="96">
        <v>2020</v>
      </c>
      <c r="L31" s="213">
        <v>2021</v>
      </c>
      <c r="M31" s="213">
        <v>2022</v>
      </c>
      <c r="N31" s="213">
        <v>2023</v>
      </c>
      <c r="O31" s="97">
        <v>2024</v>
      </c>
      <c r="P31" s="28"/>
      <c r="Q31" s="96">
        <v>2020</v>
      </c>
      <c r="R31" s="213">
        <v>2021</v>
      </c>
      <c r="S31" s="213">
        <v>2022</v>
      </c>
      <c r="T31" s="213">
        <v>2023</v>
      </c>
      <c r="U31" s="97">
        <v>2024</v>
      </c>
      <c r="V31" s="28"/>
      <c r="W31" s="96">
        <v>2020</v>
      </c>
      <c r="X31" s="213">
        <v>2021</v>
      </c>
      <c r="Y31" s="213">
        <v>2022</v>
      </c>
      <c r="Z31" s="213">
        <v>2023</v>
      </c>
      <c r="AA31" s="97">
        <v>2024</v>
      </c>
    </row>
    <row r="32" spans="1:41">
      <c r="A32" s="10"/>
      <c r="B32" s="34" t="str">
        <f t="shared" ref="B32:C46" si="9">B8</f>
        <v>Extending the Network</v>
      </c>
      <c r="C32" s="82" t="str">
        <f t="shared" si="9"/>
        <v>Augmentation</v>
      </c>
      <c r="D32" s="32"/>
      <c r="E32" s="238">
        <f>IF('3a. Capex'!E8&lt;&gt;0,E8*'3a. Capex'!AM8/'3a. Capex'!E8,0)</f>
        <v>4337130.8918676944</v>
      </c>
      <c r="F32" s="239">
        <f>IF('3a. Capex'!F8&lt;&gt;0,F8*'3a. Capex'!AN8/'3a. Capex'!F8,0)</f>
        <v>5315986.2257023267</v>
      </c>
      <c r="G32" s="240">
        <f>IF('3a. Capex'!G8&lt;&gt;0,G8*'3a. Capex'!AO8/'3a. Capex'!G8,0)</f>
        <v>2868701.6720185135</v>
      </c>
      <c r="H32" s="240">
        <f>IF('3a. Capex'!H8&lt;&gt;0,H8*'3a. Capex'!AP8/'3a. Capex'!H8,0)</f>
        <v>3863055.5560516594</v>
      </c>
      <c r="I32" s="241">
        <f>IF('3a. Capex'!I8&lt;&gt;0,I8*'3a. Capex'!AQ8/'3a. Capex'!I8,0)</f>
        <v>3971549.3067738637</v>
      </c>
      <c r="J32" s="32"/>
      <c r="K32" s="238">
        <f>IF('3a. Capex'!E8&lt;&gt;0,K8*'3a. Capex'!AM8/'3a. Capex'!E8,0)</f>
        <v>0</v>
      </c>
      <c r="L32" s="239">
        <f>IF('3a. Capex'!F8&lt;&gt;0,L8*'3a. Capex'!AN8/'3a. Capex'!F8,0)</f>
        <v>0</v>
      </c>
      <c r="M32" s="240">
        <f>IF('3a. Capex'!G8&lt;&gt;0,M8*'3a. Capex'!AO8/'3a. Capex'!G8,0)</f>
        <v>43840.081835560406</v>
      </c>
      <c r="N32" s="240">
        <f>IF('3a. Capex'!H8&lt;&gt;0,N8*'3a. Capex'!AP8/'3a. Capex'!H8,0)</f>
        <v>69215.060365989586</v>
      </c>
      <c r="O32" s="241">
        <f>IF('3a. Capex'!I8&lt;&gt;0,O8*'3a. Capex'!AQ8/'3a. Capex'!I8,0)</f>
        <v>88805.507222811968</v>
      </c>
      <c r="P32" s="32"/>
      <c r="Q32" s="238">
        <f>IF('3a. Capex'!E8&lt;&gt;0,Q8*'3a. Capex'!AM8/'3a. Capex'!E8,0)</f>
        <v>0</v>
      </c>
      <c r="R32" s="239">
        <f>IF('3a. Capex'!F8&lt;&gt;0,R8*'3a. Capex'!AN8/'3a. Capex'!F8,0)</f>
        <v>0</v>
      </c>
      <c r="S32" s="240">
        <f>IF('3a. Capex'!G8&lt;&gt;0,S8*'3a. Capex'!AO8/'3a. Capex'!G8,0)</f>
        <v>0</v>
      </c>
      <c r="T32" s="240">
        <f>IF('3a. Capex'!H8&lt;&gt;0,T8*'3a. Capex'!AP8/'3a. Capex'!H8,0)</f>
        <v>0</v>
      </c>
      <c r="U32" s="241">
        <f>IF('3a. Capex'!I8&lt;&gt;0,U8*'3a. Capex'!AQ8/'3a. Capex'!I8,0)</f>
        <v>0</v>
      </c>
      <c r="V32" s="32"/>
      <c r="W32" s="238">
        <f t="shared" ref="W32:W47" si="10">E32+K32+Q32</f>
        <v>4337130.8918676944</v>
      </c>
      <c r="X32" s="239">
        <f t="shared" ref="X32:X47" si="11">F32+L32+R32</f>
        <v>5315986.2257023267</v>
      </c>
      <c r="Y32" s="240">
        <f t="shared" ref="Y32:Y47" si="12">G32+M32+S32</f>
        <v>2912541.753854074</v>
      </c>
      <c r="Z32" s="240">
        <f t="shared" ref="Z32:Z47" si="13">H32+N32+T32</f>
        <v>3932270.6164176492</v>
      </c>
      <c r="AA32" s="241">
        <f t="shared" ref="AA32:AA47" si="14">I32+O32+U32</f>
        <v>4060354.8139966759</v>
      </c>
    </row>
    <row r="33" spans="1:27">
      <c r="A33" s="10"/>
      <c r="B33" s="35" t="str">
        <f t="shared" si="9"/>
        <v>Extending the Network</v>
      </c>
      <c r="C33" s="83" t="str">
        <f t="shared" si="9"/>
        <v>New Property Developments</v>
      </c>
      <c r="D33" s="32"/>
      <c r="E33" s="73">
        <f>IF('3a. Capex'!E9&lt;&gt;0,E9*'3a. Capex'!AM9/'3a. Capex'!E9,0)</f>
        <v>7919110.3914232859</v>
      </c>
      <c r="F33" s="74">
        <f>IF('3a. Capex'!F9&lt;&gt;0,F9*'3a. Capex'!AN9/'3a. Capex'!F9,0)</f>
        <v>16723415.72124245</v>
      </c>
      <c r="G33" s="44">
        <f>IF('3a. Capex'!G9&lt;&gt;0,G9*'3a. Capex'!AO9/'3a. Capex'!G9,0)</f>
        <v>6387453.7230298063</v>
      </c>
      <c r="H33" s="44">
        <f>IF('3a. Capex'!H9&lt;&gt;0,H9*'3a. Capex'!AP9/'3a. Capex'!H9,0)</f>
        <v>7187883.0616194056</v>
      </c>
      <c r="I33" s="234">
        <f>IF('3a. Capex'!I9&lt;&gt;0,I9*'3a. Capex'!AQ9/'3a. Capex'!I9,0)</f>
        <v>7798770.3795307912</v>
      </c>
      <c r="J33" s="32"/>
      <c r="K33" s="73">
        <f>IF('3a. Capex'!E9&lt;&gt;0,K9*'3a. Capex'!AM9/'3a. Capex'!E9,0)</f>
        <v>0</v>
      </c>
      <c r="L33" s="74">
        <f>IF('3a. Capex'!F9&lt;&gt;0,L9*'3a. Capex'!AN9/'3a. Capex'!F9,0)</f>
        <v>0</v>
      </c>
      <c r="M33" s="44">
        <f>IF('3a. Capex'!G9&lt;&gt;0,M9*'3a. Capex'!AO9/'3a. Capex'!G9,0)</f>
        <v>383029.96336833719</v>
      </c>
      <c r="N33" s="44">
        <f>IF('3a. Capex'!H9&lt;&gt;0,N9*'3a. Capex'!AP9/'3a. Capex'!H9,0)</f>
        <v>437993.56642898178</v>
      </c>
      <c r="O33" s="234">
        <f>IF('3a. Capex'!I9&lt;&gt;0,O9*'3a. Capex'!AQ9/'3a. Capex'!I9,0)</f>
        <v>478027.59795297263</v>
      </c>
      <c r="P33" s="32"/>
      <c r="Q33" s="73">
        <f>IF('3a. Capex'!E9&lt;&gt;0,Q9*'3a. Capex'!AM9/'3a. Capex'!E9,0)</f>
        <v>0</v>
      </c>
      <c r="R33" s="74">
        <f>IF('3a. Capex'!F9&lt;&gt;0,R9*'3a. Capex'!AN9/'3a. Capex'!F9,0)</f>
        <v>0</v>
      </c>
      <c r="S33" s="44">
        <f>IF('3a. Capex'!G9&lt;&gt;0,S9*'3a. Capex'!AO9/'3a. Capex'!G9,0)</f>
        <v>0</v>
      </c>
      <c r="T33" s="44">
        <f>IF('3a. Capex'!H9&lt;&gt;0,T9*'3a. Capex'!AP9/'3a. Capex'!H9,0)</f>
        <v>0</v>
      </c>
      <c r="U33" s="234">
        <f>IF('3a. Capex'!I9&lt;&gt;0,U9*'3a. Capex'!AQ9/'3a. Capex'!I9,0)</f>
        <v>0</v>
      </c>
      <c r="V33" s="32"/>
      <c r="W33" s="73">
        <f t="shared" si="10"/>
        <v>7919110.3914232859</v>
      </c>
      <c r="X33" s="74">
        <f t="shared" si="11"/>
        <v>16723415.72124245</v>
      </c>
      <c r="Y33" s="44">
        <f t="shared" si="12"/>
        <v>6770483.6863981439</v>
      </c>
      <c r="Z33" s="44">
        <f t="shared" si="13"/>
        <v>7625876.6280483874</v>
      </c>
      <c r="AA33" s="234">
        <f t="shared" si="14"/>
        <v>8276797.9774837643</v>
      </c>
    </row>
    <row r="34" spans="1:27">
      <c r="A34" s="10"/>
      <c r="B34" s="35" t="str">
        <f t="shared" si="9"/>
        <v>Extending the Network</v>
      </c>
      <c r="C34" s="83" t="str">
        <f t="shared" si="9"/>
        <v>UFB Communal</v>
      </c>
      <c r="D34" s="32"/>
      <c r="E34" s="73">
        <f>IF('3a. Capex'!E10&lt;&gt;0,E10*'3a. Capex'!AM10/'3a. Capex'!E10,0)</f>
        <v>181439347.65056303</v>
      </c>
      <c r="F34" s="74">
        <f>IF('3a. Capex'!F10&lt;&gt;0,F10*'3a. Capex'!AN10/'3a. Capex'!F10,0)</f>
        <v>111229290.16047506</v>
      </c>
      <c r="G34" s="44">
        <f>IF('3a. Capex'!G10&lt;&gt;0,G10*'3a. Capex'!AO10/'3a. Capex'!G10,0)</f>
        <v>40911412.656056345</v>
      </c>
      <c r="H34" s="44">
        <f>IF('3a. Capex'!H10&lt;&gt;0,H10*'3a. Capex'!AP10/'3a. Capex'!H10,0)</f>
        <v>0</v>
      </c>
      <c r="I34" s="234">
        <f>IF('3a. Capex'!I10&lt;&gt;0,I10*'3a. Capex'!AQ10/'3a. Capex'!I10,0)</f>
        <v>0</v>
      </c>
      <c r="J34" s="32"/>
      <c r="K34" s="73">
        <f>IF('3a. Capex'!E10&lt;&gt;0,K10*'3a. Capex'!AM10/'3a. Capex'!E10,0)</f>
        <v>0</v>
      </c>
      <c r="L34" s="74">
        <f>IF('3a. Capex'!F10&lt;&gt;0,L10*'3a. Capex'!AN10/'3a. Capex'!F10,0)</f>
        <v>0</v>
      </c>
      <c r="M34" s="44">
        <f>IF('3a. Capex'!G10&lt;&gt;0,M10*'3a. Capex'!AO10/'3a. Capex'!G10,0)</f>
        <v>0</v>
      </c>
      <c r="N34" s="44">
        <f>IF('3a. Capex'!H10&lt;&gt;0,N10*'3a. Capex'!AP10/'3a. Capex'!H10,0)</f>
        <v>0</v>
      </c>
      <c r="O34" s="234">
        <f>IF('3a. Capex'!I10&lt;&gt;0,O10*'3a. Capex'!AQ10/'3a. Capex'!I10,0)</f>
        <v>0</v>
      </c>
      <c r="P34" s="32"/>
      <c r="Q34" s="73">
        <f>IF('3a. Capex'!E10&lt;&gt;0,Q10*'3a. Capex'!AM10/'3a. Capex'!E10,0)</f>
        <v>0</v>
      </c>
      <c r="R34" s="74">
        <f>IF('3a. Capex'!F10&lt;&gt;0,R10*'3a. Capex'!AN10/'3a. Capex'!F10,0)</f>
        <v>0</v>
      </c>
      <c r="S34" s="44">
        <f>IF('3a. Capex'!G10&lt;&gt;0,S10*'3a. Capex'!AO10/'3a. Capex'!G10,0)</f>
        <v>0</v>
      </c>
      <c r="T34" s="44">
        <f>IF('3a. Capex'!H10&lt;&gt;0,T10*'3a. Capex'!AP10/'3a. Capex'!H10,0)</f>
        <v>0</v>
      </c>
      <c r="U34" s="234">
        <f>IF('3a. Capex'!I10&lt;&gt;0,U10*'3a. Capex'!AQ10/'3a. Capex'!I10,0)</f>
        <v>0</v>
      </c>
      <c r="V34" s="32"/>
      <c r="W34" s="73">
        <f t="shared" si="10"/>
        <v>181439347.65056303</v>
      </c>
      <c r="X34" s="74">
        <f t="shared" si="11"/>
        <v>111229290.16047506</v>
      </c>
      <c r="Y34" s="44">
        <f t="shared" si="12"/>
        <v>40911412.656056345</v>
      </c>
      <c r="Z34" s="44">
        <f t="shared" si="13"/>
        <v>0</v>
      </c>
      <c r="AA34" s="234">
        <f t="shared" si="14"/>
        <v>0</v>
      </c>
    </row>
    <row r="35" spans="1:27">
      <c r="A35" s="10"/>
      <c r="B35" s="35" t="str">
        <f t="shared" si="9"/>
        <v>Installations</v>
      </c>
      <c r="C35" s="83" t="str">
        <f t="shared" si="9"/>
        <v>Complex Installations</v>
      </c>
      <c r="D35" s="32"/>
      <c r="E35" s="73">
        <f>IF('3a. Capex'!E11&lt;&gt;0,E11*'3a. Capex'!AM11/'3a. Capex'!E11,0)</f>
        <v>2350605.185152601</v>
      </c>
      <c r="F35" s="74">
        <f>IF('3a. Capex'!F11&lt;&gt;0,F11*'3a. Capex'!AN11/'3a. Capex'!F11,0)</f>
        <v>4670287.3865011856</v>
      </c>
      <c r="G35" s="44">
        <f>IF('3a. Capex'!G11&lt;&gt;0,G11*'3a. Capex'!AO11/'3a. Capex'!G11,0)</f>
        <v>11488436.670504646</v>
      </c>
      <c r="H35" s="44">
        <f>IF('3a. Capex'!H11&lt;&gt;0,H11*'3a. Capex'!AP11/'3a. Capex'!H11,0)</f>
        <v>9946513.111018246</v>
      </c>
      <c r="I35" s="234">
        <f>IF('3a. Capex'!I11&lt;&gt;0,I11*'3a. Capex'!AQ11/'3a. Capex'!I11,0)</f>
        <v>8888183.5305430442</v>
      </c>
      <c r="J35" s="32"/>
      <c r="K35" s="73">
        <f>IF('3a. Capex'!E11&lt;&gt;0,K11*'3a. Capex'!AM11/'3a. Capex'!E11,0)</f>
        <v>0</v>
      </c>
      <c r="L35" s="74">
        <f>IF('3a. Capex'!F11&lt;&gt;0,L11*'3a. Capex'!AN11/'3a. Capex'!F11,0)</f>
        <v>0</v>
      </c>
      <c r="M35" s="44">
        <f>IF('3a. Capex'!G11&lt;&gt;0,M11*'3a. Capex'!AO11/'3a. Capex'!G11,0)</f>
        <v>335736.597158644</v>
      </c>
      <c r="N35" s="44">
        <f>IF('3a. Capex'!H11&lt;&gt;0,N11*'3a. Capex'!AP11/'3a. Capex'!H11,0)</f>
        <v>274305.72501140705</v>
      </c>
      <c r="O35" s="234">
        <f>IF('3a. Capex'!I11&lt;&gt;0,O11*'3a. Capex'!AQ11/'3a. Capex'!I11,0)</f>
        <v>307322.16517659288</v>
      </c>
      <c r="P35" s="32"/>
      <c r="Q35" s="73">
        <f>IF('3a. Capex'!E11&lt;&gt;0,Q11*'3a. Capex'!AM11/'3a. Capex'!E11,0)</f>
        <v>0</v>
      </c>
      <c r="R35" s="74">
        <f>IF('3a. Capex'!F11&lt;&gt;0,R11*'3a. Capex'!AN11/'3a. Capex'!F11,0)</f>
        <v>0</v>
      </c>
      <c r="S35" s="44">
        <f>IF('3a. Capex'!G11&lt;&gt;0,S11*'3a. Capex'!AO11/'3a. Capex'!G11,0)</f>
        <v>0</v>
      </c>
      <c r="T35" s="44">
        <f>IF('3a. Capex'!H11&lt;&gt;0,T11*'3a. Capex'!AP11/'3a. Capex'!H11,0)</f>
        <v>0</v>
      </c>
      <c r="U35" s="234">
        <f>IF('3a. Capex'!I11&lt;&gt;0,U11*'3a. Capex'!AQ11/'3a. Capex'!I11,0)</f>
        <v>0</v>
      </c>
      <c r="V35" s="32"/>
      <c r="W35" s="73">
        <f t="shared" si="10"/>
        <v>2350605.185152601</v>
      </c>
      <c r="X35" s="74">
        <f t="shared" si="11"/>
        <v>4670287.3865011856</v>
      </c>
      <c r="Y35" s="44">
        <f t="shared" si="12"/>
        <v>11824173.267663291</v>
      </c>
      <c r="Z35" s="44">
        <f t="shared" si="13"/>
        <v>10220818.836029653</v>
      </c>
      <c r="AA35" s="234">
        <f t="shared" si="14"/>
        <v>9195505.695719637</v>
      </c>
    </row>
    <row r="36" spans="1:27">
      <c r="A36" s="10"/>
      <c r="B36" s="35" t="str">
        <f t="shared" si="9"/>
        <v>Installations</v>
      </c>
      <c r="C36" s="83" t="str">
        <f t="shared" si="9"/>
        <v>Standard Installations</v>
      </c>
      <c r="D36" s="32"/>
      <c r="E36" s="73">
        <f>IF('3a. Capex'!E12&lt;&gt;0,E12*'3a. Capex'!AM12/'3a. Capex'!E12,0)</f>
        <v>271854132.83081728</v>
      </c>
      <c r="F36" s="74">
        <f>IF('3a. Capex'!F12&lt;&gt;0,F12*'3a. Capex'!AN12/'3a. Capex'!F12,0)</f>
        <v>250418856.09163508</v>
      </c>
      <c r="G36" s="44">
        <f>IF('3a. Capex'!G12&lt;&gt;0,G12*'3a. Capex'!AO12/'3a. Capex'!G12,0)</f>
        <v>173961754.55983153</v>
      </c>
      <c r="H36" s="44">
        <f>IF('3a. Capex'!H12&lt;&gt;0,H12*'3a. Capex'!AP12/'3a. Capex'!H12,0)</f>
        <v>134486673.14610985</v>
      </c>
      <c r="I36" s="234">
        <f>IF('3a. Capex'!I12&lt;&gt;0,I12*'3a. Capex'!AQ12/'3a. Capex'!I12,0)</f>
        <v>104959851.87701729</v>
      </c>
      <c r="J36" s="32"/>
      <c r="K36" s="73">
        <f>IF('3a. Capex'!E12&lt;&gt;0,K12*'3a. Capex'!AM12/'3a. Capex'!E12,0)</f>
        <v>0</v>
      </c>
      <c r="L36" s="74">
        <f>IF('3a. Capex'!F12&lt;&gt;0,L12*'3a. Capex'!AN12/'3a. Capex'!F12,0)</f>
        <v>0</v>
      </c>
      <c r="M36" s="44">
        <f>IF('3a. Capex'!G12&lt;&gt;0,M12*'3a. Capex'!AO12/'3a. Capex'!G12,0)</f>
        <v>3608206.3170564692</v>
      </c>
      <c r="N36" s="44">
        <f>IF('3a. Capex'!H12&lt;&gt;0,N12*'3a. Capex'!AP12/'3a. Capex'!H12,0)</f>
        <v>2915123.5057600061</v>
      </c>
      <c r="O36" s="234">
        <f>IF('3a. Capex'!I12&lt;&gt;0,O12*'3a. Capex'!AQ12/'3a. Capex'!I12,0)</f>
        <v>3283088.038773322</v>
      </c>
      <c r="P36" s="32"/>
      <c r="Q36" s="73">
        <f>IF('3a. Capex'!E12&lt;&gt;0,Q12*'3a. Capex'!AM12/'3a. Capex'!E12,0)</f>
        <v>0</v>
      </c>
      <c r="R36" s="74">
        <f>IF('3a. Capex'!F12&lt;&gt;0,R12*'3a. Capex'!AN12/'3a. Capex'!F12,0)</f>
        <v>0</v>
      </c>
      <c r="S36" s="44">
        <f>IF('3a. Capex'!G12&lt;&gt;0,S12*'3a. Capex'!AO12/'3a. Capex'!G12,0)</f>
        <v>0</v>
      </c>
      <c r="T36" s="44">
        <f>IF('3a. Capex'!H12&lt;&gt;0,T12*'3a. Capex'!AP12/'3a. Capex'!H12,0)</f>
        <v>0</v>
      </c>
      <c r="U36" s="234">
        <f>IF('3a. Capex'!I12&lt;&gt;0,U12*'3a. Capex'!AQ12/'3a. Capex'!I12,0)</f>
        <v>0</v>
      </c>
      <c r="V36" s="32"/>
      <c r="W36" s="73">
        <f t="shared" si="10"/>
        <v>271854132.83081728</v>
      </c>
      <c r="X36" s="74">
        <f t="shared" si="11"/>
        <v>250418856.09163508</v>
      </c>
      <c r="Y36" s="44">
        <f t="shared" si="12"/>
        <v>177569960.87688801</v>
      </c>
      <c r="Z36" s="44">
        <f t="shared" si="13"/>
        <v>137401796.65186986</v>
      </c>
      <c r="AA36" s="234">
        <f t="shared" si="14"/>
        <v>108242939.91579062</v>
      </c>
    </row>
    <row r="37" spans="1:27">
      <c r="A37" s="10"/>
      <c r="B37" s="35" t="str">
        <f t="shared" si="9"/>
        <v>IT and Support</v>
      </c>
      <c r="C37" s="83" t="str">
        <f t="shared" si="9"/>
        <v>Business IT</v>
      </c>
      <c r="D37" s="32"/>
      <c r="E37" s="73">
        <f>IF('3a. Capex'!E13&lt;&gt;0,E13*'3a. Capex'!AM13/'3a. Capex'!E13,0)</f>
        <v>7486387.3027126314</v>
      </c>
      <c r="F37" s="74">
        <f>IF('3a. Capex'!F13&lt;&gt;0,F13*'3a. Capex'!AN13/'3a. Capex'!F13,0)</f>
        <v>31186.10193293796</v>
      </c>
      <c r="G37" s="44">
        <f>IF('3a. Capex'!G13&lt;&gt;0,G13*'3a. Capex'!AO13/'3a. Capex'!G13,0)</f>
        <v>57292.448460777043</v>
      </c>
      <c r="H37" s="44">
        <f>IF('3a. Capex'!H13&lt;&gt;0,H13*'3a. Capex'!AP13/'3a. Capex'!H13,0)</f>
        <v>59793.785606418271</v>
      </c>
      <c r="I37" s="234">
        <f>IF('3a. Capex'!I13&lt;&gt;0,I13*'3a. Capex'!AQ13/'3a. Capex'!I13,0)</f>
        <v>62106.395026853315</v>
      </c>
      <c r="J37" s="32"/>
      <c r="K37" s="73">
        <f>IF('3a. Capex'!E13&lt;&gt;0,K13*'3a. Capex'!AM13/'3a. Capex'!E13,0)</f>
        <v>0</v>
      </c>
      <c r="L37" s="74">
        <f>IF('3a. Capex'!F13&lt;&gt;0,L13*'3a. Capex'!AN13/'3a. Capex'!F13,0)</f>
        <v>0</v>
      </c>
      <c r="M37" s="44">
        <f>IF('3a. Capex'!G13&lt;&gt;0,M13*'3a. Capex'!AO13/'3a. Capex'!G13,0)</f>
        <v>7915.1138461645587</v>
      </c>
      <c r="N37" s="44">
        <f>IF('3a. Capex'!H13&lt;&gt;0,N13*'3a. Capex'!AP13/'3a. Capex'!H13,0)</f>
        <v>8176.8188575846661</v>
      </c>
      <c r="O37" s="234">
        <f>IF('3a. Capex'!I13&lt;&gt;0,O13*'3a. Capex'!AQ13/'3a. Capex'!I13,0)</f>
        <v>8486.1101626309264</v>
      </c>
      <c r="P37" s="32"/>
      <c r="Q37" s="73">
        <f>IF('3a. Capex'!E13&lt;&gt;0,Q13*'3a. Capex'!AM13/'3a. Capex'!E13,0)</f>
        <v>4876562.6448807307</v>
      </c>
      <c r="R37" s="74">
        <f>IF('3a. Capex'!F13&lt;&gt;0,R13*'3a. Capex'!AN13/'3a. Capex'!F13,0)</f>
        <v>14126618.454248706</v>
      </c>
      <c r="S37" s="44">
        <f>IF('3a. Capex'!G13&lt;&gt;0,S13*'3a. Capex'!AO13/'3a. Capex'!G13,0)</f>
        <v>9320200.8413516525</v>
      </c>
      <c r="T37" s="44">
        <f>IF('3a. Capex'!H13&lt;&gt;0,T13*'3a. Capex'!AP13/'3a. Capex'!H13,0)</f>
        <v>12696628.772761472</v>
      </c>
      <c r="U37" s="234">
        <f>IF('3a. Capex'!I13&lt;&gt;0,U13*'3a. Capex'!AQ13/'3a. Capex'!I13,0)</f>
        <v>11313664.515214469</v>
      </c>
      <c r="V37" s="32"/>
      <c r="W37" s="73">
        <f t="shared" si="10"/>
        <v>12362949.947593361</v>
      </c>
      <c r="X37" s="74">
        <f t="shared" si="11"/>
        <v>14157804.556181643</v>
      </c>
      <c r="Y37" s="44">
        <f t="shared" si="12"/>
        <v>9385408.4036585949</v>
      </c>
      <c r="Z37" s="44">
        <f t="shared" si="13"/>
        <v>12764599.377225475</v>
      </c>
      <c r="AA37" s="234">
        <f t="shared" si="14"/>
        <v>11384257.020403953</v>
      </c>
    </row>
    <row r="38" spans="1:27">
      <c r="A38" s="10"/>
      <c r="B38" s="35" t="str">
        <f t="shared" si="9"/>
        <v>IT and Support</v>
      </c>
      <c r="C38" s="83" t="str">
        <f t="shared" si="9"/>
        <v>Corporate</v>
      </c>
      <c r="D38" s="32"/>
      <c r="E38" s="73">
        <f>IF('3a. Capex'!E14&lt;&gt;0,E14*'3a. Capex'!AM14/'3a. Capex'!E14,0)</f>
        <v>157866.42859201835</v>
      </c>
      <c r="F38" s="74">
        <f>IF('3a. Capex'!F14&lt;&gt;0,F14*'3a. Capex'!AN14/'3a. Capex'!F14,0)</f>
        <v>0</v>
      </c>
      <c r="G38" s="44">
        <f>IF('3a. Capex'!G14&lt;&gt;0,G14*'3a. Capex'!AO14/'3a. Capex'!G14,0)</f>
        <v>12871858.199802916</v>
      </c>
      <c r="H38" s="44">
        <f>IF('3a. Capex'!H14&lt;&gt;0,H14*'3a. Capex'!AP14/'3a. Capex'!H14,0)</f>
        <v>14369921.081589904</v>
      </c>
      <c r="I38" s="234">
        <f>IF('3a. Capex'!I14&lt;&gt;0,I14*'3a. Capex'!AQ14/'3a. Capex'!I14,0)</f>
        <v>14800565.372667184</v>
      </c>
      <c r="J38" s="32"/>
      <c r="K38" s="73">
        <f>IF('3a. Capex'!E14&lt;&gt;0,K14*'3a. Capex'!AM14/'3a. Capex'!E14,0)</f>
        <v>0</v>
      </c>
      <c r="L38" s="74">
        <f>IF('3a. Capex'!F14&lt;&gt;0,L14*'3a. Capex'!AN14/'3a. Capex'!F14,0)</f>
        <v>0</v>
      </c>
      <c r="M38" s="44">
        <f>IF('3a. Capex'!G14&lt;&gt;0,M14*'3a. Capex'!AO14/'3a. Capex'!G14,0)</f>
        <v>386788.9052814343</v>
      </c>
      <c r="N38" s="44">
        <f>IF('3a. Capex'!H14&lt;&gt;0,N14*'3a. Capex'!AP14/'3a. Capex'!H14,0)</f>
        <v>410030.99134486256</v>
      </c>
      <c r="O38" s="234">
        <f>IF('3a. Capex'!I14&lt;&gt;0,O14*'3a. Capex'!AQ14/'3a. Capex'!I14,0)</f>
        <v>533893.02929394483</v>
      </c>
      <c r="P38" s="32"/>
      <c r="Q38" s="73">
        <f>IF('3a. Capex'!E14&lt;&gt;0,Q14*'3a. Capex'!AM14/'3a. Capex'!E14,0)</f>
        <v>219308.95820264946</v>
      </c>
      <c r="R38" s="74">
        <f>IF('3a. Capex'!F14&lt;&gt;0,R14*'3a. Capex'!AN14/'3a. Capex'!F14,0)</f>
        <v>608622.76184503839</v>
      </c>
      <c r="S38" s="44">
        <f>IF('3a. Capex'!G14&lt;&gt;0,S14*'3a. Capex'!AO14/'3a. Capex'!G14,0)</f>
        <v>579656.69336080912</v>
      </c>
      <c r="T38" s="44">
        <f>IF('3a. Capex'!H14&lt;&gt;0,T14*'3a. Capex'!AP14/'3a. Capex'!H14,0)</f>
        <v>285330.2853639964</v>
      </c>
      <c r="U38" s="234">
        <f>IF('3a. Capex'!I14&lt;&gt;0,U14*'3a. Capex'!AQ14/'3a. Capex'!I14,0)</f>
        <v>239138.44559180303</v>
      </c>
      <c r="V38" s="32"/>
      <c r="W38" s="73">
        <f t="shared" si="10"/>
        <v>377175.38679466781</v>
      </c>
      <c r="X38" s="74">
        <f t="shared" si="11"/>
        <v>608622.76184503839</v>
      </c>
      <c r="Y38" s="44">
        <f t="shared" si="12"/>
        <v>13838303.79844516</v>
      </c>
      <c r="Z38" s="44">
        <f t="shared" si="13"/>
        <v>15065282.358298762</v>
      </c>
      <c r="AA38" s="234">
        <f t="shared" si="14"/>
        <v>15573596.847552933</v>
      </c>
    </row>
    <row r="39" spans="1:27">
      <c r="A39" s="10"/>
      <c r="B39" s="35" t="str">
        <f t="shared" si="9"/>
        <v>IT and Support</v>
      </c>
      <c r="C39" s="83" t="str">
        <f t="shared" si="9"/>
        <v>Network &amp; Customer IT</v>
      </c>
      <c r="D39" s="32"/>
      <c r="E39" s="73">
        <f>IF('3a. Capex'!E15&lt;&gt;0,E15*'3a. Capex'!AM15/'3a. Capex'!E15,0)</f>
        <v>13182486.621728918</v>
      </c>
      <c r="F39" s="74">
        <f>IF('3a. Capex'!F15&lt;&gt;0,F15*'3a. Capex'!AN15/'3a. Capex'!F15,0)</f>
        <v>0</v>
      </c>
      <c r="G39" s="44">
        <f>IF('3a. Capex'!G15&lt;&gt;0,G15*'3a. Capex'!AO15/'3a. Capex'!G15,0)</f>
        <v>0</v>
      </c>
      <c r="H39" s="44">
        <f>IF('3a. Capex'!H15&lt;&gt;0,H15*'3a. Capex'!AP15/'3a. Capex'!H15,0)</f>
        <v>0</v>
      </c>
      <c r="I39" s="234">
        <f>IF('3a. Capex'!I15&lt;&gt;0,I15*'3a. Capex'!AQ15/'3a. Capex'!I15,0)</f>
        <v>0</v>
      </c>
      <c r="J39" s="32"/>
      <c r="K39" s="73">
        <f>IF('3a. Capex'!E15&lt;&gt;0,K15*'3a. Capex'!AM15/'3a. Capex'!E15,0)</f>
        <v>0</v>
      </c>
      <c r="L39" s="74">
        <f>IF('3a. Capex'!F15&lt;&gt;0,L15*'3a. Capex'!AN15/'3a. Capex'!F15,0)</f>
        <v>0</v>
      </c>
      <c r="M39" s="44">
        <f>IF('3a. Capex'!G15&lt;&gt;0,M15*'3a. Capex'!AO15/'3a. Capex'!G15,0)</f>
        <v>0</v>
      </c>
      <c r="N39" s="44">
        <f>IF('3a. Capex'!H15&lt;&gt;0,N15*'3a. Capex'!AP15/'3a. Capex'!H15,0)</f>
        <v>0</v>
      </c>
      <c r="O39" s="234">
        <f>IF('3a. Capex'!I15&lt;&gt;0,O15*'3a. Capex'!AQ15/'3a. Capex'!I15,0)</f>
        <v>0</v>
      </c>
      <c r="P39" s="32"/>
      <c r="Q39" s="73">
        <f>IF('3a. Capex'!E15&lt;&gt;0,Q15*'3a. Capex'!AM15/'3a. Capex'!E15,0)</f>
        <v>13263244.373417722</v>
      </c>
      <c r="R39" s="74">
        <f>IF('3a. Capex'!F15&lt;&gt;0,R15*'3a. Capex'!AN15/'3a. Capex'!F15,0)</f>
        <v>17005028.477211431</v>
      </c>
      <c r="S39" s="44">
        <f>IF('3a. Capex'!G15&lt;&gt;0,S15*'3a. Capex'!AO15/'3a. Capex'!G15,0)</f>
        <v>26102542.590668693</v>
      </c>
      <c r="T39" s="44">
        <f>IF('3a. Capex'!H15&lt;&gt;0,T15*'3a. Capex'!AP15/'3a. Capex'!H15,0)</f>
        <v>25476584.014707454</v>
      </c>
      <c r="U39" s="234">
        <f>IF('3a. Capex'!I15&lt;&gt;0,U15*'3a. Capex'!AQ15/'3a. Capex'!I15,0)</f>
        <v>27270640.341509141</v>
      </c>
      <c r="V39" s="32"/>
      <c r="W39" s="73">
        <f t="shared" si="10"/>
        <v>26445730.99514664</v>
      </c>
      <c r="X39" s="74">
        <f t="shared" si="11"/>
        <v>17005028.477211431</v>
      </c>
      <c r="Y39" s="44">
        <f t="shared" si="12"/>
        <v>26102542.590668693</v>
      </c>
      <c r="Z39" s="44">
        <f t="shared" si="13"/>
        <v>25476584.014707454</v>
      </c>
      <c r="AA39" s="234">
        <f t="shared" si="14"/>
        <v>27270640.341509141</v>
      </c>
    </row>
    <row r="40" spans="1:27">
      <c r="A40" s="10"/>
      <c r="B40" s="35" t="str">
        <f t="shared" si="9"/>
        <v>Network Capacity</v>
      </c>
      <c r="C40" s="83" t="str">
        <f t="shared" si="9"/>
        <v>Access</v>
      </c>
      <c r="D40" s="32"/>
      <c r="E40" s="73">
        <f>IF('3a. Capex'!E16&lt;&gt;0,E16*'3a. Capex'!AM16/'3a. Capex'!E16,0)</f>
        <v>16065917.144146478</v>
      </c>
      <c r="F40" s="74">
        <f>IF('3a. Capex'!F16&lt;&gt;0,F16*'3a. Capex'!AN16/'3a. Capex'!F16,0)</f>
        <v>17770394.280249327</v>
      </c>
      <c r="G40" s="44">
        <f>IF('3a. Capex'!G16&lt;&gt;0,G16*'3a. Capex'!AO16/'3a. Capex'!G16,0)</f>
        <v>21723558.11588715</v>
      </c>
      <c r="H40" s="44">
        <f>IF('3a. Capex'!H16&lt;&gt;0,H16*'3a. Capex'!AP16/'3a. Capex'!H16,0)</f>
        <v>29081891.475614738</v>
      </c>
      <c r="I40" s="234">
        <f>IF('3a. Capex'!I16&lt;&gt;0,I16*'3a. Capex'!AQ16/'3a. Capex'!I16,0)</f>
        <v>22736907.510455288</v>
      </c>
      <c r="J40" s="32"/>
      <c r="K40" s="73">
        <f>IF('3a. Capex'!E16&lt;&gt;0,K16*'3a. Capex'!AM16/'3a. Capex'!E16,0)</f>
        <v>0</v>
      </c>
      <c r="L40" s="74">
        <f>IF('3a. Capex'!F16&lt;&gt;0,L16*'3a. Capex'!AN16/'3a. Capex'!F16,0)</f>
        <v>0</v>
      </c>
      <c r="M40" s="44">
        <f>IF('3a. Capex'!G16&lt;&gt;0,M16*'3a. Capex'!AO16/'3a. Capex'!G16,0)</f>
        <v>736011.40951497876</v>
      </c>
      <c r="N40" s="44">
        <f>IF('3a. Capex'!H16&lt;&gt;0,N16*'3a. Capex'!AP16/'3a. Capex'!H16,0)</f>
        <v>1015620.1686614751</v>
      </c>
      <c r="O40" s="234">
        <f>IF('3a. Capex'!I16&lt;&gt;0,O16*'3a. Capex'!AQ16/'3a. Capex'!I16,0)</f>
        <v>801881.13485629228</v>
      </c>
      <c r="P40" s="32"/>
      <c r="Q40" s="73">
        <f>IF('3a. Capex'!E16&lt;&gt;0,Q16*'3a. Capex'!AM16/'3a. Capex'!E16,0)</f>
        <v>0</v>
      </c>
      <c r="R40" s="74">
        <f>IF('3a. Capex'!F16&lt;&gt;0,R16*'3a. Capex'!AN16/'3a. Capex'!F16,0)</f>
        <v>0</v>
      </c>
      <c r="S40" s="44">
        <f>IF('3a. Capex'!G16&lt;&gt;0,S16*'3a. Capex'!AO16/'3a. Capex'!G16,0)</f>
        <v>0</v>
      </c>
      <c r="T40" s="44">
        <f>IF('3a. Capex'!H16&lt;&gt;0,T16*'3a. Capex'!AP16/'3a. Capex'!H16,0)</f>
        <v>0</v>
      </c>
      <c r="U40" s="234">
        <f>IF('3a. Capex'!I16&lt;&gt;0,U16*'3a. Capex'!AQ16/'3a. Capex'!I16,0)</f>
        <v>0</v>
      </c>
      <c r="V40" s="32"/>
      <c r="W40" s="73">
        <f t="shared" si="10"/>
        <v>16065917.144146478</v>
      </c>
      <c r="X40" s="74">
        <f t="shared" si="11"/>
        <v>17770394.280249327</v>
      </c>
      <c r="Y40" s="44">
        <f t="shared" si="12"/>
        <v>22459569.525402129</v>
      </c>
      <c r="Z40" s="44">
        <f t="shared" si="13"/>
        <v>30097511.644276213</v>
      </c>
      <c r="AA40" s="234">
        <f t="shared" si="14"/>
        <v>23538788.645311579</v>
      </c>
    </row>
    <row r="41" spans="1:27">
      <c r="A41" s="10"/>
      <c r="B41" s="35" t="str">
        <f t="shared" si="9"/>
        <v>Network Capacity</v>
      </c>
      <c r="C41" s="83" t="str">
        <f t="shared" si="9"/>
        <v>Aggregation</v>
      </c>
      <c r="D41" s="32"/>
      <c r="E41" s="73">
        <f>IF('3a. Capex'!E17&lt;&gt;0,E17*'3a. Capex'!AM17/'3a. Capex'!E17,0)</f>
        <v>10653610.428880872</v>
      </c>
      <c r="F41" s="74">
        <f>IF('3a. Capex'!F17&lt;&gt;0,F17*'3a. Capex'!AN17/'3a. Capex'!F17,0)</f>
        <v>11143996.804891</v>
      </c>
      <c r="G41" s="44">
        <f>IF('3a. Capex'!G17&lt;&gt;0,G17*'3a. Capex'!AO17/'3a. Capex'!G17,0)</f>
        <v>10749292.079674704</v>
      </c>
      <c r="H41" s="44">
        <f>IF('3a. Capex'!H17&lt;&gt;0,H17*'3a. Capex'!AP17/'3a. Capex'!H17,0)</f>
        <v>13233701.02900851</v>
      </c>
      <c r="I41" s="234">
        <f>IF('3a. Capex'!I17&lt;&gt;0,I17*'3a. Capex'!AQ17/'3a. Capex'!I17,0)</f>
        <v>14373027.380776497</v>
      </c>
      <c r="J41" s="32"/>
      <c r="K41" s="73">
        <f>IF('3a. Capex'!E17&lt;&gt;0,K17*'3a. Capex'!AM17/'3a. Capex'!E17,0)</f>
        <v>0</v>
      </c>
      <c r="L41" s="74">
        <f>IF('3a. Capex'!F17&lt;&gt;0,L17*'3a. Capex'!AN17/'3a. Capex'!F17,0)</f>
        <v>0</v>
      </c>
      <c r="M41" s="44">
        <f>IF('3a. Capex'!G17&lt;&gt;0,M17*'3a. Capex'!AO17/'3a. Capex'!G17,0)</f>
        <v>1890471.4913248974</v>
      </c>
      <c r="N41" s="44">
        <f>IF('3a. Capex'!H17&lt;&gt;0,N17*'3a. Capex'!AP17/'3a. Capex'!H17,0)</f>
        <v>1833475.0677797026</v>
      </c>
      <c r="O41" s="234">
        <f>IF('3a. Capex'!I17&lt;&gt;0,O17*'3a. Capex'!AQ17/'3a. Capex'!I17,0)</f>
        <v>2007739.9085190678</v>
      </c>
      <c r="P41" s="32"/>
      <c r="Q41" s="73">
        <f>IF('3a. Capex'!E17&lt;&gt;0,Q17*'3a. Capex'!AM17/'3a. Capex'!E17,0)</f>
        <v>0</v>
      </c>
      <c r="R41" s="74">
        <f>IF('3a. Capex'!F17&lt;&gt;0,R17*'3a. Capex'!AN17/'3a. Capex'!F17,0)</f>
        <v>0</v>
      </c>
      <c r="S41" s="44">
        <f>IF('3a. Capex'!G17&lt;&gt;0,S17*'3a. Capex'!AO17/'3a. Capex'!G17,0)</f>
        <v>0</v>
      </c>
      <c r="T41" s="44">
        <f>IF('3a. Capex'!H17&lt;&gt;0,T17*'3a. Capex'!AP17/'3a. Capex'!H17,0)</f>
        <v>5916935.7655927194</v>
      </c>
      <c r="U41" s="234">
        <f>IF('3a. Capex'!I17&lt;&gt;0,U17*'3a. Capex'!AQ17/'3a. Capex'!I17,0)</f>
        <v>0</v>
      </c>
      <c r="V41" s="32"/>
      <c r="W41" s="73">
        <f t="shared" si="10"/>
        <v>10653610.428880872</v>
      </c>
      <c r="X41" s="74">
        <f t="shared" si="11"/>
        <v>11143996.804891</v>
      </c>
      <c r="Y41" s="44">
        <f t="shared" si="12"/>
        <v>12639763.570999602</v>
      </c>
      <c r="Z41" s="44">
        <f t="shared" si="13"/>
        <v>20984111.862380933</v>
      </c>
      <c r="AA41" s="234">
        <f t="shared" si="14"/>
        <v>16380767.289295565</v>
      </c>
    </row>
    <row r="42" spans="1:27">
      <c r="A42" s="10"/>
      <c r="B42" s="35" t="str">
        <f t="shared" si="9"/>
        <v>Network Capacity</v>
      </c>
      <c r="C42" s="83" t="str">
        <f t="shared" si="9"/>
        <v>Transport</v>
      </c>
      <c r="D42" s="32"/>
      <c r="E42" s="73">
        <f>IF('3a. Capex'!E18&lt;&gt;0,E18*'3a. Capex'!AM18/'3a. Capex'!E18,0)</f>
        <v>5770778.4187645447</v>
      </c>
      <c r="F42" s="74">
        <f>IF('3a. Capex'!F18&lt;&gt;0,F18*'3a. Capex'!AN18/'3a. Capex'!F18,0)</f>
        <v>3429670.0250896616</v>
      </c>
      <c r="G42" s="44">
        <f>IF('3a. Capex'!G18&lt;&gt;0,G18*'3a. Capex'!AO18/'3a. Capex'!G18,0)</f>
        <v>3946190.7114296705</v>
      </c>
      <c r="H42" s="44">
        <f>IF('3a. Capex'!H18&lt;&gt;0,H18*'3a. Capex'!AP18/'3a. Capex'!H18,0)</f>
        <v>4472110.277344225</v>
      </c>
      <c r="I42" s="234">
        <f>IF('3a. Capex'!I18&lt;&gt;0,I18*'3a. Capex'!AQ18/'3a. Capex'!I18,0)</f>
        <v>4100379.1409472642</v>
      </c>
      <c r="J42" s="32"/>
      <c r="K42" s="73">
        <f>IF('3a. Capex'!E18&lt;&gt;0,K18*'3a. Capex'!AM18/'3a. Capex'!E18,0)</f>
        <v>0</v>
      </c>
      <c r="L42" s="74">
        <f>IF('3a. Capex'!F18&lt;&gt;0,L18*'3a. Capex'!AN18/'3a. Capex'!F18,0)</f>
        <v>0</v>
      </c>
      <c r="M42" s="44">
        <f>IF('3a. Capex'!G18&lt;&gt;0,M18*'3a. Capex'!AO18/'3a. Capex'!G18,0)</f>
        <v>122420.92982953688</v>
      </c>
      <c r="N42" s="44">
        <f>IF('3a. Capex'!H18&lt;&gt;0,N18*'3a. Capex'!AP18/'3a. Capex'!H18,0)</f>
        <v>137178.18435507891</v>
      </c>
      <c r="O42" s="234">
        <f>IF('3a. Capex'!I18&lt;&gt;0,O18*'3a. Capex'!AQ18/'3a. Capex'!I18,0)</f>
        <v>143711.58200002363</v>
      </c>
      <c r="P42" s="32"/>
      <c r="Q42" s="73">
        <f>IF('3a. Capex'!E18&lt;&gt;0,Q18*'3a. Capex'!AM18/'3a. Capex'!E18,0)</f>
        <v>4435139.3849263759</v>
      </c>
      <c r="R42" s="74">
        <f>IF('3a. Capex'!F18&lt;&gt;0,R18*'3a. Capex'!AN18/'3a. Capex'!F18,0)</f>
        <v>6431622.4600986987</v>
      </c>
      <c r="S42" s="44">
        <f>IF('3a. Capex'!G18&lt;&gt;0,S18*'3a. Capex'!AO18/'3a. Capex'!G18,0)</f>
        <v>8636079.0985493828</v>
      </c>
      <c r="T42" s="44">
        <f>IF('3a. Capex'!H18&lt;&gt;0,T18*'3a. Capex'!AP18/'3a. Capex'!H18,0)</f>
        <v>12622403.358915849</v>
      </c>
      <c r="U42" s="234">
        <f>IF('3a. Capex'!I18&lt;&gt;0,U18*'3a. Capex'!AQ18/'3a. Capex'!I18,0)</f>
        <v>15402818.671390712</v>
      </c>
      <c r="V42" s="32"/>
      <c r="W42" s="73">
        <f t="shared" si="10"/>
        <v>10205917.803690922</v>
      </c>
      <c r="X42" s="74">
        <f t="shared" si="11"/>
        <v>9861292.4851883613</v>
      </c>
      <c r="Y42" s="44">
        <f t="shared" si="12"/>
        <v>12704690.739808589</v>
      </c>
      <c r="Z42" s="44">
        <f t="shared" si="13"/>
        <v>17231691.820615154</v>
      </c>
      <c r="AA42" s="234">
        <f t="shared" si="14"/>
        <v>19646909.394338001</v>
      </c>
    </row>
    <row r="43" spans="1:27">
      <c r="A43" s="10"/>
      <c r="B43" s="35" t="str">
        <f t="shared" si="9"/>
        <v>Network Sustain and Enhance</v>
      </c>
      <c r="C43" s="83" t="str">
        <f t="shared" si="9"/>
        <v>Field Sustain</v>
      </c>
      <c r="D43" s="32"/>
      <c r="E43" s="73">
        <f>IF('3a. Capex'!E19&lt;&gt;0,E19*'3a. Capex'!AM19/'3a. Capex'!E19,0)</f>
        <v>7180468.4943610877</v>
      </c>
      <c r="F43" s="74">
        <f>IF('3a. Capex'!F19&lt;&gt;0,F19*'3a. Capex'!AN19/'3a. Capex'!F19,0)</f>
        <v>11481168.898084568</v>
      </c>
      <c r="G43" s="44">
        <f>IF('3a. Capex'!G19&lt;&gt;0,G19*'3a. Capex'!AO19/'3a. Capex'!G19,0)</f>
        <v>18991161.503111858</v>
      </c>
      <c r="H43" s="44">
        <f>IF('3a. Capex'!H19&lt;&gt;0,H19*'3a. Capex'!AP19/'3a. Capex'!H19,0)</f>
        <v>19835613.525732234</v>
      </c>
      <c r="I43" s="234">
        <f>IF('3a. Capex'!I19&lt;&gt;0,I19*'3a. Capex'!AQ19/'3a. Capex'!I19,0)</f>
        <v>20595433.995564848</v>
      </c>
      <c r="J43" s="32"/>
      <c r="K43" s="73">
        <f>IF('3a. Capex'!E19&lt;&gt;0,K19*'3a. Capex'!AM19/'3a. Capex'!E19,0)</f>
        <v>0</v>
      </c>
      <c r="L43" s="74">
        <f>IF('3a. Capex'!F19&lt;&gt;0,L19*'3a. Capex'!AN19/'3a. Capex'!F19,0)</f>
        <v>0</v>
      </c>
      <c r="M43" s="44">
        <f>IF('3a. Capex'!G19&lt;&gt;0,M19*'3a. Capex'!AO19/'3a. Capex'!G19,0)</f>
        <v>1326641.2385657388</v>
      </c>
      <c r="N43" s="44">
        <f>IF('3a. Capex'!H19&lt;&gt;0,N19*'3a. Capex'!AP19/'3a. Capex'!H19,0)</f>
        <v>1191904.5374176942</v>
      </c>
      <c r="O43" s="234">
        <f>IF('3a. Capex'!I19&lt;&gt;0,O19*'3a. Capex'!AQ19/'3a. Capex'!I19,0)</f>
        <v>1358033.3867711702</v>
      </c>
      <c r="P43" s="32"/>
      <c r="Q43" s="73">
        <f>IF('3a. Capex'!E19&lt;&gt;0,Q19*'3a. Capex'!AM19/'3a. Capex'!E19,0)</f>
        <v>321563.69286788203</v>
      </c>
      <c r="R43" s="74">
        <f>IF('3a. Capex'!F19&lt;&gt;0,R19*'3a. Capex'!AN19/'3a. Capex'!F19,0)</f>
        <v>843309.81849732599</v>
      </c>
      <c r="S43" s="44">
        <f>IF('3a. Capex'!G19&lt;&gt;0,S19*'3a. Capex'!AO19/'3a. Capex'!G19,0)</f>
        <v>1610891.8254437849</v>
      </c>
      <c r="T43" s="44">
        <f>IF('3a. Capex'!H19&lt;&gt;0,T19*'3a. Capex'!AP19/'3a. Capex'!H19,0)</f>
        <v>1635982.7203795107</v>
      </c>
      <c r="U43" s="234">
        <f>IF('3a. Capex'!I19&lt;&gt;0,U19*'3a. Capex'!AQ19/'3a. Capex'!I19,0)</f>
        <v>1743376.6354697738</v>
      </c>
      <c r="V43" s="32"/>
      <c r="W43" s="73">
        <f t="shared" si="10"/>
        <v>7502032.1872289693</v>
      </c>
      <c r="X43" s="74">
        <f t="shared" si="11"/>
        <v>12324478.716581894</v>
      </c>
      <c r="Y43" s="44">
        <f t="shared" si="12"/>
        <v>21928694.567121383</v>
      </c>
      <c r="Z43" s="44">
        <f t="shared" si="13"/>
        <v>22663500.783529438</v>
      </c>
      <c r="AA43" s="234">
        <f t="shared" si="14"/>
        <v>23696844.017805792</v>
      </c>
    </row>
    <row r="44" spans="1:27">
      <c r="A44" s="10"/>
      <c r="B44" s="35" t="str">
        <f t="shared" si="9"/>
        <v>Network Sustain and Enhance</v>
      </c>
      <c r="C44" s="83" t="str">
        <f t="shared" si="9"/>
        <v>Relocations</v>
      </c>
      <c r="D44" s="32"/>
      <c r="E44" s="73">
        <f>IF('3a. Capex'!E20&lt;&gt;0,E20*'3a. Capex'!AM20/'3a. Capex'!E20,0)</f>
        <v>2893125.7903913455</v>
      </c>
      <c r="F44" s="74">
        <f>IF('3a. Capex'!F20&lt;&gt;0,F20*'3a. Capex'!AN20/'3a. Capex'!F20,0)</f>
        <v>6189831.8161431486</v>
      </c>
      <c r="G44" s="44">
        <f>IF('3a. Capex'!G20&lt;&gt;0,G20*'3a. Capex'!AO20/'3a. Capex'!G20,0)</f>
        <v>4521052.0744402027</v>
      </c>
      <c r="H44" s="44">
        <f>IF('3a. Capex'!H20&lt;&gt;0,H20*'3a. Capex'!AP20/'3a. Capex'!H20,0)</f>
        <v>4593576.6946493983</v>
      </c>
      <c r="I44" s="234">
        <f>IF('3a. Capex'!I20&lt;&gt;0,I20*'3a. Capex'!AQ20/'3a. Capex'!I20,0)</f>
        <v>4676857.3894676883</v>
      </c>
      <c r="J44" s="32"/>
      <c r="K44" s="73">
        <f>IF('3a. Capex'!E20&lt;&gt;0,K20*'3a. Capex'!AM20/'3a. Capex'!E20,0)</f>
        <v>0</v>
      </c>
      <c r="L44" s="74">
        <f>IF('3a. Capex'!F20&lt;&gt;0,L20*'3a. Capex'!AN20/'3a. Capex'!F20,0)</f>
        <v>0</v>
      </c>
      <c r="M44" s="44">
        <f>IF('3a. Capex'!G20&lt;&gt;0,M20*'3a. Capex'!AO20/'3a. Capex'!G20,0)</f>
        <v>110697.50188134973</v>
      </c>
      <c r="N44" s="44">
        <f>IF('3a. Capex'!H20&lt;&gt;0,N20*'3a. Capex'!AP20/'3a. Capex'!H20,0)</f>
        <v>109790.60484624816</v>
      </c>
      <c r="O44" s="234">
        <f>IF('3a. Capex'!I20&lt;&gt;0,O20*'3a. Capex'!AQ20/'3a. Capex'!I20,0)</f>
        <v>130268.92692134365</v>
      </c>
      <c r="P44" s="32"/>
      <c r="Q44" s="73">
        <f>IF('3a. Capex'!E20&lt;&gt;0,Q20*'3a. Capex'!AM20/'3a. Capex'!E20,0)</f>
        <v>0</v>
      </c>
      <c r="R44" s="74">
        <f>IF('3a. Capex'!F20&lt;&gt;0,R20*'3a. Capex'!AN20/'3a. Capex'!F20,0)</f>
        <v>0</v>
      </c>
      <c r="S44" s="44">
        <f>IF('3a. Capex'!G20&lt;&gt;0,S20*'3a. Capex'!AO20/'3a. Capex'!G20,0)</f>
        <v>0</v>
      </c>
      <c r="T44" s="44">
        <f>IF('3a. Capex'!H20&lt;&gt;0,T20*'3a. Capex'!AP20/'3a. Capex'!H20,0)</f>
        <v>0</v>
      </c>
      <c r="U44" s="234">
        <f>IF('3a. Capex'!I20&lt;&gt;0,U20*'3a. Capex'!AQ20/'3a. Capex'!I20,0)</f>
        <v>0</v>
      </c>
      <c r="V44" s="32"/>
      <c r="W44" s="73">
        <f t="shared" si="10"/>
        <v>2893125.7903913455</v>
      </c>
      <c r="X44" s="74">
        <f t="shared" si="11"/>
        <v>6189831.8161431486</v>
      </c>
      <c r="Y44" s="44">
        <f t="shared" si="12"/>
        <v>4631749.5763215525</v>
      </c>
      <c r="Z44" s="44">
        <f t="shared" si="13"/>
        <v>4703367.2994956467</v>
      </c>
      <c r="AA44" s="234">
        <f t="shared" si="14"/>
        <v>4807126.3163890317</v>
      </c>
    </row>
    <row r="45" spans="1:27">
      <c r="A45" s="10"/>
      <c r="B45" s="35" t="str">
        <f t="shared" si="9"/>
        <v>Network Sustain and Enhance</v>
      </c>
      <c r="C45" s="83" t="str">
        <f t="shared" si="9"/>
        <v>Resilience</v>
      </c>
      <c r="D45" s="32"/>
      <c r="E45" s="73">
        <f>IF('3a. Capex'!E21&lt;&gt;0,E21*'3a. Capex'!AM21/'3a. Capex'!E21,0)</f>
        <v>9066502.4860947523</v>
      </c>
      <c r="F45" s="74">
        <f>IF('3a. Capex'!F21&lt;&gt;0,F21*'3a. Capex'!AN21/'3a. Capex'!F21,0)</f>
        <v>9201395.4747103248</v>
      </c>
      <c r="G45" s="44">
        <f>IF('3a. Capex'!G21&lt;&gt;0,G21*'3a. Capex'!AO21/'3a. Capex'!G21,0)</f>
        <v>9721421.2054537106</v>
      </c>
      <c r="H45" s="44">
        <f>IF('3a. Capex'!H21&lt;&gt;0,H21*'3a. Capex'!AP21/'3a. Capex'!H21,0)</f>
        <v>12630585.062234789</v>
      </c>
      <c r="I45" s="234">
        <f>IF('3a. Capex'!I21&lt;&gt;0,I21*'3a. Capex'!AQ21/'3a. Capex'!I21,0)</f>
        <v>13040978.142133035</v>
      </c>
      <c r="J45" s="32"/>
      <c r="K45" s="73">
        <f>IF('3a. Capex'!E21&lt;&gt;0,K21*'3a. Capex'!AM21/'3a. Capex'!E21,0)</f>
        <v>0</v>
      </c>
      <c r="L45" s="74">
        <f>IF('3a. Capex'!F21&lt;&gt;0,L21*'3a. Capex'!AN21/'3a. Capex'!F21,0)</f>
        <v>0</v>
      </c>
      <c r="M45" s="44">
        <f>IF('3a. Capex'!G21&lt;&gt;0,M21*'3a. Capex'!AO21/'3a. Capex'!G21,0)</f>
        <v>296753.68740871229</v>
      </c>
      <c r="N45" s="44">
        <f>IF('3a. Capex'!H21&lt;&gt;0,N21*'3a. Capex'!AP21/'3a. Capex'!H21,0)</f>
        <v>360757.12281600945</v>
      </c>
      <c r="O45" s="234">
        <f>IF('3a. Capex'!I21&lt;&gt;0,O21*'3a. Capex'!AQ21/'3a. Capex'!I21,0)</f>
        <v>474380.40246077388</v>
      </c>
      <c r="P45" s="32"/>
      <c r="Q45" s="73">
        <f>IF('3a. Capex'!E21&lt;&gt;0,Q21*'3a. Capex'!AM21/'3a. Capex'!E21,0)</f>
        <v>88693.541886688283</v>
      </c>
      <c r="R45" s="74">
        <f>IF('3a. Capex'!F21&lt;&gt;0,R21*'3a. Capex'!AN21/'3a. Capex'!F21,0)</f>
        <v>505500.63663932303</v>
      </c>
      <c r="S45" s="44">
        <f>IF('3a. Capex'!G21&lt;&gt;0,S21*'3a. Capex'!AO21/'3a. Capex'!G21,0)</f>
        <v>1222036.3704947117</v>
      </c>
      <c r="T45" s="44">
        <f>IF('3a. Capex'!H21&lt;&gt;0,T21*'3a. Capex'!AP21/'3a. Capex'!H21,0)</f>
        <v>1141214.5386737618</v>
      </c>
      <c r="U45" s="234">
        <f>IF('3a. Capex'!I21&lt;&gt;0,U21*'3a. Capex'!AQ21/'3a. Capex'!I21,0)</f>
        <v>1331529.3612549924</v>
      </c>
      <c r="V45" s="32"/>
      <c r="W45" s="73">
        <f t="shared" si="10"/>
        <v>9155196.0279814415</v>
      </c>
      <c r="X45" s="74">
        <f t="shared" si="11"/>
        <v>9706896.1113496479</v>
      </c>
      <c r="Y45" s="44">
        <f t="shared" si="12"/>
        <v>11240211.263357135</v>
      </c>
      <c r="Z45" s="44">
        <f t="shared" si="13"/>
        <v>14132556.723724561</v>
      </c>
      <c r="AA45" s="234">
        <f t="shared" si="14"/>
        <v>14846887.905848801</v>
      </c>
    </row>
    <row r="46" spans="1:27">
      <c r="A46" s="10"/>
      <c r="B46" s="35" t="str">
        <f t="shared" si="9"/>
        <v>Network Sustain and Enhance</v>
      </c>
      <c r="C46" s="83" t="str">
        <f t="shared" si="9"/>
        <v>Site Sustain</v>
      </c>
      <c r="D46" s="32"/>
      <c r="E46" s="73">
        <f>IF('3a. Capex'!E22&lt;&gt;0,E22*'3a. Capex'!AM22/'3a. Capex'!E22,0)</f>
        <v>11715271.646122234</v>
      </c>
      <c r="F46" s="74">
        <f>IF('3a. Capex'!F22&lt;&gt;0,F22*'3a. Capex'!AN22/'3a. Capex'!F22,0)</f>
        <v>12532143.320342511</v>
      </c>
      <c r="G46" s="44">
        <f>IF('3a. Capex'!G22&lt;&gt;0,G22*'3a. Capex'!AO22/'3a. Capex'!G22,0)</f>
        <v>13807452.13950989</v>
      </c>
      <c r="H46" s="44">
        <f>IF('3a. Capex'!H22&lt;&gt;0,H22*'3a. Capex'!AP22/'3a. Capex'!H22,0)</f>
        <v>11090164.799809122</v>
      </c>
      <c r="I46" s="234">
        <f>IF('3a. Capex'!I22&lt;&gt;0,I22*'3a. Capex'!AQ22/'3a. Capex'!I22,0)</f>
        <v>8811684.5116824768</v>
      </c>
      <c r="J46" s="32"/>
      <c r="K46" s="73">
        <f>IF('3a. Capex'!E22&lt;&gt;0,K22*'3a. Capex'!AM22/'3a. Capex'!E22,0)</f>
        <v>0</v>
      </c>
      <c r="L46" s="74">
        <f>IF('3a. Capex'!F22&lt;&gt;0,L22*'3a. Capex'!AN22/'3a. Capex'!F22,0)</f>
        <v>0</v>
      </c>
      <c r="M46" s="44">
        <f>IF('3a. Capex'!G22&lt;&gt;0,M22*'3a. Capex'!AO22/'3a. Capex'!G22,0)</f>
        <v>2224878.6938908803</v>
      </c>
      <c r="N46" s="44">
        <f>IF('3a. Capex'!H22&lt;&gt;0,N22*'3a. Capex'!AP22/'3a. Capex'!H22,0)</f>
        <v>1942546.1311655114</v>
      </c>
      <c r="O46" s="234">
        <f>IF('3a. Capex'!I22&lt;&gt;0,O22*'3a. Capex'!AQ22/'3a. Capex'!I22,0)</f>
        <v>1618992.5014847398</v>
      </c>
      <c r="P46" s="32"/>
      <c r="Q46" s="73">
        <f>IF('3a. Capex'!E22&lt;&gt;0,Q22*'3a. Capex'!AM22/'3a. Capex'!E22,0)</f>
        <v>0</v>
      </c>
      <c r="R46" s="74">
        <f>IF('3a. Capex'!F22&lt;&gt;0,R22*'3a. Capex'!AN22/'3a. Capex'!F22,0)</f>
        <v>0</v>
      </c>
      <c r="S46" s="44">
        <f>IF('3a. Capex'!G22&lt;&gt;0,S22*'3a. Capex'!AO22/'3a. Capex'!G22,0)</f>
        <v>0</v>
      </c>
      <c r="T46" s="44">
        <f>IF('3a. Capex'!H22&lt;&gt;0,T22*'3a. Capex'!AP22/'3a. Capex'!H22,0)</f>
        <v>0</v>
      </c>
      <c r="U46" s="234">
        <f>IF('3a. Capex'!I22&lt;&gt;0,U22*'3a. Capex'!AQ22/'3a. Capex'!I22,0)</f>
        <v>0</v>
      </c>
      <c r="V46" s="32"/>
      <c r="W46" s="73">
        <f t="shared" si="10"/>
        <v>11715271.646122234</v>
      </c>
      <c r="X46" s="74">
        <f t="shared" si="11"/>
        <v>12532143.320342511</v>
      </c>
      <c r="Y46" s="44">
        <f t="shared" si="12"/>
        <v>16032330.833400771</v>
      </c>
      <c r="Z46" s="44">
        <f t="shared" si="13"/>
        <v>13032710.930974634</v>
      </c>
      <c r="AA46" s="234">
        <f t="shared" si="14"/>
        <v>10430677.013167217</v>
      </c>
    </row>
    <row r="47" spans="1:27">
      <c r="A47" s="10"/>
      <c r="B47" s="36" t="s">
        <v>48</v>
      </c>
      <c r="C47" s="84" t="s">
        <v>48</v>
      </c>
      <c r="D47" s="32"/>
      <c r="E47" s="235">
        <f>IF('3a. Capex'!E23&lt;&gt;0,E23*'3a. Capex'!AM23/'3a. Capex'!E23,0)</f>
        <v>0</v>
      </c>
      <c r="F47" s="236">
        <f>IF('3a. Capex'!F23&lt;&gt;0,F23*'3a. Capex'!AN23/'3a. Capex'!F23,0)</f>
        <v>0</v>
      </c>
      <c r="G47" s="236">
        <f>IF('3a. Capex'!G23&lt;&gt;0,G23*'3a. Capex'!AO23/'3a. Capex'!G23,0)</f>
        <v>0</v>
      </c>
      <c r="H47" s="236">
        <f>IF('3a. Capex'!H23&lt;&gt;0,H23*'3a. Capex'!AP23/'3a. Capex'!H23,0)</f>
        <v>0</v>
      </c>
      <c r="I47" s="237">
        <f>IF('3a. Capex'!I23&lt;&gt;0,I23*'3a. Capex'!AQ23/'3a. Capex'!I23,0)</f>
        <v>0</v>
      </c>
      <c r="J47" s="32"/>
      <c r="K47" s="235">
        <f>IF('3a. Capex'!E23&lt;&gt;0,K23*'3a. Capex'!AM23/'3a. Capex'!E23,0)</f>
        <v>0</v>
      </c>
      <c r="L47" s="236">
        <f>IF('3a. Capex'!F23&lt;&gt;0,L23*'3a. Capex'!AN23/'3a. Capex'!F23,0)</f>
        <v>0</v>
      </c>
      <c r="M47" s="236">
        <f>IF('3a. Capex'!G23&lt;&gt;0,M23*'3a. Capex'!AO23/'3a. Capex'!G23,0)</f>
        <v>0</v>
      </c>
      <c r="N47" s="236">
        <f>IF('3a. Capex'!H23&lt;&gt;0,N23*'3a. Capex'!AP23/'3a. Capex'!H23,0)</f>
        <v>0</v>
      </c>
      <c r="O47" s="237">
        <f>IF('3a. Capex'!I23&lt;&gt;0,O23*'3a. Capex'!AQ23/'3a. Capex'!I23,0)</f>
        <v>0</v>
      </c>
      <c r="P47" s="32"/>
      <c r="Q47" s="235">
        <f>IF('3a. Capex'!E23&lt;&gt;0,Q23*'3a. Capex'!AM23/'3a. Capex'!E23,0)</f>
        <v>0</v>
      </c>
      <c r="R47" s="236">
        <f>IF('3a. Capex'!F23&lt;&gt;0,R23*'3a. Capex'!AN23/'3a. Capex'!F23,0)</f>
        <v>0</v>
      </c>
      <c r="S47" s="236">
        <f>IF('3a. Capex'!G23&lt;&gt;0,S23*'3a. Capex'!AO23/'3a. Capex'!G23,0)</f>
        <v>0</v>
      </c>
      <c r="T47" s="236">
        <f>IF('3a. Capex'!H23&lt;&gt;0,T23*'3a. Capex'!AP23/'3a. Capex'!H23,0)</f>
        <v>0</v>
      </c>
      <c r="U47" s="237">
        <f>IF('3a. Capex'!I23&lt;&gt;0,U23*'3a. Capex'!AQ23/'3a. Capex'!I23,0)</f>
        <v>0</v>
      </c>
      <c r="V47" s="32"/>
      <c r="W47" s="235">
        <f t="shared" si="10"/>
        <v>0</v>
      </c>
      <c r="X47" s="236">
        <f t="shared" si="11"/>
        <v>0</v>
      </c>
      <c r="Y47" s="236">
        <f t="shared" si="12"/>
        <v>0</v>
      </c>
      <c r="Z47" s="236">
        <f t="shared" si="13"/>
        <v>0</v>
      </c>
      <c r="AA47" s="237">
        <f t="shared" si="14"/>
        <v>0</v>
      </c>
    </row>
    <row r="48" spans="1:27" ht="18" customHeight="1" thickBot="1">
      <c r="A48" s="4"/>
      <c r="B48" s="4"/>
      <c r="C48" s="4"/>
      <c r="D48" s="33"/>
      <c r="E48" s="75">
        <f t="shared" ref="E48:I48" si="15">SUM(E32:E47)</f>
        <v>552072741.71161866</v>
      </c>
      <c r="F48" s="76">
        <f t="shared" si="15"/>
        <v>460137622.30699968</v>
      </c>
      <c r="G48" s="45">
        <f t="shared" ref="G48" si="16">SUM(G32:G47)</f>
        <v>332007037.75921172</v>
      </c>
      <c r="H48" s="45">
        <f t="shared" si="15"/>
        <v>264851482.60638851</v>
      </c>
      <c r="I48" s="46">
        <f t="shared" si="15"/>
        <v>228816294.9325861</v>
      </c>
      <c r="J48" s="33"/>
      <c r="K48" s="75">
        <f t="shared" ref="K48:O48" si="17">SUM(K32:K47)</f>
        <v>0</v>
      </c>
      <c r="L48" s="76">
        <f t="shared" si="17"/>
        <v>0</v>
      </c>
      <c r="M48" s="45">
        <f t="shared" ref="M48" si="18">SUM(M32:M47)</f>
        <v>11473391.930962702</v>
      </c>
      <c r="N48" s="45">
        <f t="shared" si="17"/>
        <v>10706117.484810552</v>
      </c>
      <c r="O48" s="46">
        <f t="shared" si="17"/>
        <v>11234630.291595688</v>
      </c>
      <c r="P48" s="33"/>
      <c r="Q48" s="75">
        <f t="shared" ref="Q48:U48" si="19">SUM(Q32:Q47)</f>
        <v>23204512.596182048</v>
      </c>
      <c r="R48" s="76">
        <f t="shared" si="19"/>
        <v>39520702.60854052</v>
      </c>
      <c r="S48" s="45">
        <f t="shared" ref="S48" si="20">SUM(S32:S47)</f>
        <v>47471407.419869028</v>
      </c>
      <c r="T48" s="45">
        <f t="shared" si="19"/>
        <v>59775079.456394754</v>
      </c>
      <c r="U48" s="46">
        <f t="shared" si="19"/>
        <v>57301167.970430888</v>
      </c>
      <c r="V48" s="33"/>
      <c r="W48" s="75">
        <f t="shared" ref="W48:AA48" si="21">SUM(W32:W47)</f>
        <v>575277254.30780065</v>
      </c>
      <c r="X48" s="76">
        <f t="shared" si="21"/>
        <v>499658324.9155401</v>
      </c>
      <c r="Y48" s="45">
        <f t="shared" ref="Y48" si="22">SUM(Y32:Y47)</f>
        <v>390951837.11004353</v>
      </c>
      <c r="Z48" s="45">
        <f t="shared" si="21"/>
        <v>335332679.54759383</v>
      </c>
      <c r="AA48" s="46">
        <f t="shared" si="21"/>
        <v>297352093.19461268</v>
      </c>
    </row>
    <row r="49" spans="1:41" s="2" customFormat="1">
      <c r="A49" s="11"/>
      <c r="B49" s="17"/>
      <c r="C49" s="11"/>
      <c r="D49" s="29"/>
      <c r="E49" s="18"/>
      <c r="F49" s="18"/>
      <c r="G49" s="18"/>
      <c r="H49" s="18"/>
      <c r="I49" s="18"/>
      <c r="J49" s="29"/>
      <c r="K49" s="18"/>
      <c r="L49" s="18"/>
      <c r="M49" s="18"/>
      <c r="N49" s="18"/>
      <c r="O49" s="18"/>
      <c r="P49" s="29"/>
      <c r="Q49" s="18"/>
      <c r="R49" s="18"/>
      <c r="S49" s="18"/>
      <c r="T49" s="18"/>
      <c r="U49" s="18"/>
      <c r="V49" s="29"/>
      <c r="W49" s="18">
        <f>W48-'3a. Capex'!AM24</f>
        <v>0</v>
      </c>
      <c r="X49" s="18">
        <f>X48-'3a. Capex'!AN24</f>
        <v>0</v>
      </c>
      <c r="Y49" s="18">
        <f>Y48-'3a. Capex'!AO24</f>
        <v>0</v>
      </c>
      <c r="Z49" s="18">
        <f>Z48-'3a. Capex'!AP24</f>
        <v>0</v>
      </c>
      <c r="AA49" s="18">
        <f>AA48-'3a. Capex'!AQ24</f>
        <v>0</v>
      </c>
    </row>
    <row r="55" spans="1:41" s="66" customFormat="1" ht="45" customHeight="1">
      <c r="B55" s="1"/>
      <c r="C55" s="67"/>
      <c r="D55" s="68"/>
      <c r="E55" s="287" t="s">
        <v>26</v>
      </c>
      <c r="F55" s="287"/>
      <c r="G55" s="287"/>
      <c r="H55" s="287"/>
      <c r="I55" s="287"/>
      <c r="J55" s="68"/>
      <c r="K55" s="287" t="s">
        <v>37</v>
      </c>
      <c r="L55" s="287"/>
      <c r="M55" s="287"/>
      <c r="N55" s="287"/>
      <c r="O55" s="287"/>
      <c r="P55" s="68"/>
      <c r="Q55" s="287" t="s">
        <v>38</v>
      </c>
      <c r="R55" s="287"/>
      <c r="S55" s="287"/>
      <c r="T55" s="287"/>
      <c r="U55" s="287"/>
      <c r="W55" s="287" t="s">
        <v>164</v>
      </c>
      <c r="X55" s="287"/>
      <c r="Y55" s="287"/>
      <c r="Z55" s="287"/>
      <c r="AA55" s="287"/>
      <c r="AC55" s="287"/>
      <c r="AD55" s="287"/>
      <c r="AE55" s="287"/>
      <c r="AF55" s="287"/>
      <c r="AG55" s="287"/>
      <c r="AH55" s="287"/>
      <c r="AJ55" s="287"/>
      <c r="AK55" s="287"/>
      <c r="AL55" s="287"/>
      <c r="AM55" s="287"/>
      <c r="AN55" s="287"/>
      <c r="AO55" s="287"/>
    </row>
    <row r="56" spans="1:41">
      <c r="A56" s="10"/>
      <c r="B56" s="10"/>
      <c r="C56" s="10"/>
      <c r="E56" s="12"/>
      <c r="F56" s="12"/>
      <c r="G56" s="12"/>
      <c r="H56" s="12"/>
      <c r="I56" s="12"/>
      <c r="K56" s="12"/>
      <c r="L56" s="12"/>
      <c r="M56" s="12"/>
      <c r="N56" s="12"/>
      <c r="O56" s="12"/>
      <c r="Q56" s="12"/>
      <c r="R56" s="12"/>
      <c r="S56" s="12"/>
      <c r="T56" s="12"/>
      <c r="U56" s="12"/>
      <c r="W56" s="12"/>
      <c r="X56" s="12"/>
      <c r="Y56" s="12"/>
      <c r="Z56" s="12"/>
      <c r="AA56" s="12"/>
      <c r="AB56" s="30"/>
      <c r="AC56" s="12"/>
      <c r="AD56" s="12"/>
      <c r="AE56" s="12"/>
      <c r="AF56" s="12"/>
      <c r="AG56" s="12"/>
      <c r="AH56" s="12"/>
      <c r="AI56" s="12"/>
      <c r="AJ56" s="12"/>
      <c r="AK56" s="12"/>
      <c r="AL56" s="12"/>
      <c r="AM56" s="12"/>
      <c r="AN56" s="12"/>
      <c r="AO56" s="12"/>
    </row>
    <row r="57" spans="1:41" ht="37.5" customHeight="1">
      <c r="A57" s="10"/>
      <c r="B57" s="293" t="s">
        <v>136</v>
      </c>
      <c r="C57" s="293"/>
      <c r="D57" s="26"/>
      <c r="E57" s="288" t="s">
        <v>138</v>
      </c>
      <c r="F57" s="289"/>
      <c r="G57" s="289"/>
      <c r="H57" s="289"/>
      <c r="I57" s="290"/>
      <c r="J57" s="42"/>
      <c r="K57" s="288" t="s">
        <v>138</v>
      </c>
      <c r="L57" s="289"/>
      <c r="M57" s="289"/>
      <c r="N57" s="289"/>
      <c r="O57" s="290"/>
      <c r="P57" s="42"/>
      <c r="Q57" s="288" t="s">
        <v>138</v>
      </c>
      <c r="R57" s="289"/>
      <c r="S57" s="289"/>
      <c r="T57" s="289"/>
      <c r="U57" s="290"/>
      <c r="V57" s="42"/>
      <c r="W57" s="288" t="s">
        <v>138</v>
      </c>
      <c r="X57" s="289"/>
      <c r="Y57" s="289"/>
      <c r="Z57" s="289"/>
      <c r="AA57" s="290"/>
    </row>
    <row r="58" spans="1:41" ht="17.25" customHeight="1">
      <c r="A58" s="10"/>
      <c r="B58" s="293"/>
      <c r="C58" s="293"/>
      <c r="D58" s="27"/>
      <c r="E58" s="305" t="s">
        <v>69</v>
      </c>
      <c r="F58" s="306"/>
      <c r="G58" s="306"/>
      <c r="H58" s="306"/>
      <c r="I58" s="307"/>
      <c r="J58" s="27"/>
      <c r="K58" s="305" t="s">
        <v>70</v>
      </c>
      <c r="L58" s="306"/>
      <c r="M58" s="306"/>
      <c r="N58" s="306"/>
      <c r="O58" s="307"/>
      <c r="P58" s="27"/>
      <c r="Q58" s="305" t="s">
        <v>36</v>
      </c>
      <c r="R58" s="306"/>
      <c r="S58" s="306"/>
      <c r="T58" s="306"/>
      <c r="U58" s="307"/>
      <c r="V58" s="27"/>
      <c r="W58" s="305" t="s">
        <v>21</v>
      </c>
      <c r="X58" s="306"/>
      <c r="Y58" s="306"/>
      <c r="Z58" s="306"/>
      <c r="AA58" s="307"/>
    </row>
    <row r="59" spans="1:41" ht="18.75" customHeight="1">
      <c r="A59" s="10"/>
      <c r="B59" s="23" t="s">
        <v>2</v>
      </c>
      <c r="C59" s="23"/>
      <c r="D59" s="28"/>
      <c r="E59" s="96">
        <v>2020</v>
      </c>
      <c r="F59" s="213">
        <v>2021</v>
      </c>
      <c r="G59" s="213">
        <v>2022</v>
      </c>
      <c r="H59" s="213">
        <v>2023</v>
      </c>
      <c r="I59" s="97">
        <v>2024</v>
      </c>
      <c r="J59" s="28"/>
      <c r="K59" s="96">
        <v>2020</v>
      </c>
      <c r="L59" s="213">
        <v>2021</v>
      </c>
      <c r="M59" s="213">
        <v>2022</v>
      </c>
      <c r="N59" s="213">
        <v>2023</v>
      </c>
      <c r="O59" s="97">
        <v>2024</v>
      </c>
      <c r="P59" s="28"/>
      <c r="Q59" s="96">
        <v>2020</v>
      </c>
      <c r="R59" s="213">
        <v>2021</v>
      </c>
      <c r="S59" s="213">
        <v>2022</v>
      </c>
      <c r="T59" s="213">
        <v>2023</v>
      </c>
      <c r="U59" s="97">
        <v>2024</v>
      </c>
      <c r="V59" s="28"/>
      <c r="W59" s="96">
        <v>2020</v>
      </c>
      <c r="X59" s="213">
        <v>2021</v>
      </c>
      <c r="Y59" s="213">
        <v>2022</v>
      </c>
      <c r="Z59" s="213">
        <v>2023</v>
      </c>
      <c r="AA59" s="97">
        <v>2024</v>
      </c>
    </row>
    <row r="60" spans="1:41">
      <c r="A60" s="10"/>
      <c r="B60" s="34" t="s">
        <v>90</v>
      </c>
      <c r="C60" s="82" t="s">
        <v>99</v>
      </c>
      <c r="D60" s="32"/>
      <c r="E60" s="238">
        <f>E8</f>
        <v>4296154.5762218162</v>
      </c>
      <c r="F60" s="239">
        <f t="shared" ref="F60:I60" si="23">F8</f>
        <v>5216124.8265289683</v>
      </c>
      <c r="G60" s="240">
        <f t="shared" ref="G60" si="24">G8</f>
        <v>2786012.0940581365</v>
      </c>
      <c r="H60" s="240">
        <f t="shared" si="23"/>
        <v>3672980.1963130976</v>
      </c>
      <c r="I60" s="241">
        <f t="shared" si="23"/>
        <v>3704239.4673285172</v>
      </c>
      <c r="J60" s="32"/>
      <c r="K60" s="238">
        <f>K8</f>
        <v>0</v>
      </c>
      <c r="L60" s="239">
        <f t="shared" ref="L60:O60" si="25">L8</f>
        <v>0</v>
      </c>
      <c r="M60" s="240">
        <f t="shared" ref="M60" si="26">M8</f>
        <v>42576.402903697082</v>
      </c>
      <c r="N60" s="240">
        <f t="shared" si="25"/>
        <v>65809.445999977645</v>
      </c>
      <c r="O60" s="241">
        <f t="shared" si="25"/>
        <v>82828.347166633393</v>
      </c>
      <c r="P60" s="32"/>
      <c r="Q60" s="238">
        <f>Q8</f>
        <v>0</v>
      </c>
      <c r="R60" s="239">
        <f t="shared" ref="R60:U60" si="27">R8</f>
        <v>0</v>
      </c>
      <c r="S60" s="240">
        <f t="shared" ref="S60" si="28">S8</f>
        <v>0</v>
      </c>
      <c r="T60" s="240">
        <f t="shared" si="27"/>
        <v>0</v>
      </c>
      <c r="U60" s="241">
        <f t="shared" si="27"/>
        <v>0</v>
      </c>
      <c r="V60" s="32"/>
      <c r="W60" s="238">
        <f t="shared" ref="W60:W75" si="29">E60+K60+Q60</f>
        <v>4296154.5762218162</v>
      </c>
      <c r="X60" s="239">
        <f t="shared" ref="X60:X75" si="30">F60+L60+R60</f>
        <v>5216124.8265289683</v>
      </c>
      <c r="Y60" s="240">
        <f t="shared" ref="Y60:Y75" si="31">G60+M60+S60</f>
        <v>2828588.4969618334</v>
      </c>
      <c r="Z60" s="240">
        <f t="shared" ref="Z60:Z75" si="32">H60+N60+T60</f>
        <v>3738789.6423130753</v>
      </c>
      <c r="AA60" s="241">
        <f t="shared" ref="AA60:AA75" si="33">I60+O60+U60</f>
        <v>3787067.8144951505</v>
      </c>
    </row>
    <row r="61" spans="1:41">
      <c r="A61" s="10"/>
      <c r="B61" s="35" t="s">
        <v>90</v>
      </c>
      <c r="C61" s="83" t="s">
        <v>91</v>
      </c>
      <c r="D61" s="32"/>
      <c r="E61" s="73">
        <f t="shared" ref="E61:I61" si="34">E9</f>
        <v>7754999.5122814206</v>
      </c>
      <c r="F61" s="74">
        <f t="shared" si="34"/>
        <v>16182554.012219565</v>
      </c>
      <c r="G61" s="44">
        <f t="shared" ref="G61" si="35">G9</f>
        <v>6140942.9953239467</v>
      </c>
      <c r="H61" s="44">
        <f t="shared" si="34"/>
        <v>6779958.2049811529</v>
      </c>
      <c r="I61" s="234">
        <f t="shared" si="34"/>
        <v>7226019.3923937641</v>
      </c>
      <c r="J61" s="32"/>
      <c r="K61" s="73">
        <f t="shared" ref="K61:O61" si="36">K9</f>
        <v>0</v>
      </c>
      <c r="L61" s="74">
        <f t="shared" si="36"/>
        <v>0</v>
      </c>
      <c r="M61" s="44">
        <f t="shared" ref="M61" si="37">M9</f>
        <v>368247.70441237086</v>
      </c>
      <c r="N61" s="44">
        <f t="shared" si="36"/>
        <v>413136.67027995538</v>
      </c>
      <c r="O61" s="234">
        <f t="shared" si="36"/>
        <v>442920.68169795402</v>
      </c>
      <c r="P61" s="32"/>
      <c r="Q61" s="73">
        <f t="shared" ref="Q61:U61" si="38">Q9</f>
        <v>0</v>
      </c>
      <c r="R61" s="74">
        <f t="shared" si="38"/>
        <v>0</v>
      </c>
      <c r="S61" s="44">
        <f t="shared" ref="S61" si="39">S9</f>
        <v>0</v>
      </c>
      <c r="T61" s="44">
        <f t="shared" si="38"/>
        <v>0</v>
      </c>
      <c r="U61" s="234">
        <f t="shared" si="38"/>
        <v>0</v>
      </c>
      <c r="V61" s="32"/>
      <c r="W61" s="73">
        <f t="shared" si="29"/>
        <v>7754999.5122814206</v>
      </c>
      <c r="X61" s="74">
        <f t="shared" si="30"/>
        <v>16182554.012219565</v>
      </c>
      <c r="Y61" s="44">
        <f t="shared" si="31"/>
        <v>6509190.6997363176</v>
      </c>
      <c r="Z61" s="44">
        <f t="shared" si="32"/>
        <v>7193094.8752611084</v>
      </c>
      <c r="AA61" s="234">
        <f t="shared" si="33"/>
        <v>7668940.0740917185</v>
      </c>
    </row>
    <row r="62" spans="1:41">
      <c r="A62" s="10"/>
      <c r="B62" s="35" t="s">
        <v>90</v>
      </c>
      <c r="C62" s="83" t="s">
        <v>92</v>
      </c>
      <c r="D62" s="32"/>
      <c r="E62" s="73">
        <f t="shared" ref="E62:I62" si="40">E10</f>
        <v>179613833.99638441</v>
      </c>
      <c r="F62" s="74">
        <f t="shared" si="40"/>
        <v>108998923.74182783</v>
      </c>
      <c r="G62" s="44">
        <f t="shared" ref="G62" si="41">G10</f>
        <v>39729795.578746438</v>
      </c>
      <c r="H62" s="44">
        <f t="shared" si="40"/>
        <v>0</v>
      </c>
      <c r="I62" s="234">
        <f t="shared" si="40"/>
        <v>0</v>
      </c>
      <c r="J62" s="32"/>
      <c r="K62" s="73">
        <f t="shared" ref="K62:O62" si="42">K10</f>
        <v>0</v>
      </c>
      <c r="L62" s="74">
        <f t="shared" si="42"/>
        <v>0</v>
      </c>
      <c r="M62" s="44">
        <f t="shared" ref="M62" si="43">M10</f>
        <v>0</v>
      </c>
      <c r="N62" s="44">
        <f t="shared" si="42"/>
        <v>0</v>
      </c>
      <c r="O62" s="234">
        <f t="shared" si="42"/>
        <v>0</v>
      </c>
      <c r="P62" s="32"/>
      <c r="Q62" s="73">
        <f t="shared" ref="Q62:U62" si="44">Q10</f>
        <v>0</v>
      </c>
      <c r="R62" s="74">
        <f t="shared" si="44"/>
        <v>0</v>
      </c>
      <c r="S62" s="44">
        <f t="shared" ref="S62" si="45">S10</f>
        <v>0</v>
      </c>
      <c r="T62" s="44">
        <f t="shared" si="44"/>
        <v>0</v>
      </c>
      <c r="U62" s="234">
        <f t="shared" si="44"/>
        <v>0</v>
      </c>
      <c r="V62" s="32"/>
      <c r="W62" s="73">
        <f t="shared" si="29"/>
        <v>179613833.99638441</v>
      </c>
      <c r="X62" s="74">
        <f t="shared" si="30"/>
        <v>108998923.74182783</v>
      </c>
      <c r="Y62" s="44">
        <f t="shared" si="31"/>
        <v>39729795.578746438</v>
      </c>
      <c r="Z62" s="44">
        <f t="shared" si="32"/>
        <v>0</v>
      </c>
      <c r="AA62" s="234">
        <f t="shared" si="33"/>
        <v>0</v>
      </c>
    </row>
    <row r="63" spans="1:41">
      <c r="A63" s="10"/>
      <c r="B63" s="35" t="s">
        <v>104</v>
      </c>
      <c r="C63" s="83" t="s">
        <v>139</v>
      </c>
      <c r="D63" s="32"/>
      <c r="E63" s="73">
        <f t="shared" ref="E63:F63" si="46">E11</f>
        <v>2323818.6142508187</v>
      </c>
      <c r="F63" s="74">
        <f t="shared" si="46"/>
        <v>4569997.2546676081</v>
      </c>
      <c r="G63" s="44">
        <f>G11-G81</f>
        <v>3642229.8598942002</v>
      </c>
      <c r="H63" s="44">
        <f t="shared" ref="H63:I63" si="47">H11-H81</f>
        <v>1951156.2276793523</v>
      </c>
      <c r="I63" s="234">
        <f t="shared" si="47"/>
        <v>103551.12983654905</v>
      </c>
      <c r="J63" s="32"/>
      <c r="K63" s="73">
        <f t="shared" ref="K63:O63" si="48">K11</f>
        <v>0</v>
      </c>
      <c r="L63" s="74">
        <f t="shared" si="48"/>
        <v>0</v>
      </c>
      <c r="M63" s="44">
        <f t="shared" ref="M63" si="49">M11</f>
        <v>326272.50778177404</v>
      </c>
      <c r="N63" s="44">
        <f t="shared" si="48"/>
        <v>261181.98299101897</v>
      </c>
      <c r="O63" s="234">
        <f t="shared" si="48"/>
        <v>286743.01691401203</v>
      </c>
      <c r="P63" s="32"/>
      <c r="Q63" s="73">
        <f t="shared" ref="Q63:U63" si="50">Q11</f>
        <v>0</v>
      </c>
      <c r="R63" s="74">
        <f t="shared" si="50"/>
        <v>0</v>
      </c>
      <c r="S63" s="44">
        <f t="shared" ref="S63" si="51">S11</f>
        <v>0</v>
      </c>
      <c r="T63" s="44">
        <f t="shared" si="50"/>
        <v>0</v>
      </c>
      <c r="U63" s="234">
        <f t="shared" si="50"/>
        <v>0</v>
      </c>
      <c r="V63" s="32"/>
      <c r="W63" s="73">
        <f t="shared" si="29"/>
        <v>2323818.6142508187</v>
      </c>
      <c r="X63" s="74">
        <f t="shared" si="30"/>
        <v>4569997.2546676081</v>
      </c>
      <c r="Y63" s="44">
        <f t="shared" si="31"/>
        <v>3968502.367675974</v>
      </c>
      <c r="Z63" s="44">
        <f t="shared" si="32"/>
        <v>2212338.2106703711</v>
      </c>
      <c r="AA63" s="234">
        <f t="shared" si="33"/>
        <v>390294.14675056108</v>
      </c>
    </row>
    <row r="64" spans="1:41">
      <c r="A64" s="10"/>
      <c r="B64" s="35" t="s">
        <v>104</v>
      </c>
      <c r="C64" s="83" t="s">
        <v>105</v>
      </c>
      <c r="D64" s="32"/>
      <c r="E64" s="73">
        <f t="shared" ref="E64:F64" si="52">E12</f>
        <v>270288208.42893177</v>
      </c>
      <c r="F64" s="74">
        <f t="shared" si="52"/>
        <v>246300490.87315106</v>
      </c>
      <c r="G64" s="44">
        <f>G12-G82</f>
        <v>28260927.800862998</v>
      </c>
      <c r="H64" s="44">
        <f t="shared" ref="H64:I64" si="53">H12-H82</f>
        <v>29767053.03627117</v>
      </c>
      <c r="I64" s="234">
        <f t="shared" si="53"/>
        <v>28028662.739998177</v>
      </c>
      <c r="J64" s="32"/>
      <c r="K64" s="73">
        <f t="shared" ref="K64:O64" si="54">K12</f>
        <v>0</v>
      </c>
      <c r="L64" s="74">
        <f t="shared" si="54"/>
        <v>0</v>
      </c>
      <c r="M64" s="44">
        <f t="shared" ref="M64" si="55">M12</f>
        <v>3520434.4126983662</v>
      </c>
      <c r="N64" s="44">
        <f t="shared" si="54"/>
        <v>2784781.7555478788</v>
      </c>
      <c r="O64" s="234">
        <f t="shared" si="54"/>
        <v>3068949.6745957066</v>
      </c>
      <c r="P64" s="32"/>
      <c r="Q64" s="73">
        <f t="shared" ref="Q64:U64" si="56">Q12</f>
        <v>0</v>
      </c>
      <c r="R64" s="74">
        <f t="shared" si="56"/>
        <v>0</v>
      </c>
      <c r="S64" s="44">
        <f t="shared" ref="S64" si="57">S12</f>
        <v>0</v>
      </c>
      <c r="T64" s="44">
        <f t="shared" si="56"/>
        <v>0</v>
      </c>
      <c r="U64" s="234">
        <f t="shared" si="56"/>
        <v>0</v>
      </c>
      <c r="V64" s="32"/>
      <c r="W64" s="73">
        <f t="shared" si="29"/>
        <v>270288208.42893177</v>
      </c>
      <c r="X64" s="74">
        <f t="shared" si="30"/>
        <v>246300490.87315106</v>
      </c>
      <c r="Y64" s="44">
        <f t="shared" si="31"/>
        <v>31781362.213561364</v>
      </c>
      <c r="Z64" s="44">
        <f t="shared" si="32"/>
        <v>32551834.791819047</v>
      </c>
      <c r="AA64" s="234">
        <f t="shared" si="33"/>
        <v>31097612.414593883</v>
      </c>
    </row>
    <row r="65" spans="1:27">
      <c r="A65" s="10"/>
      <c r="B65" s="35" t="s">
        <v>106</v>
      </c>
      <c r="C65" s="83" t="s">
        <v>43</v>
      </c>
      <c r="D65" s="32"/>
      <c r="E65" s="73">
        <f t="shared" ref="E65:I65" si="58">E13</f>
        <v>7489371.1197842546</v>
      </c>
      <c r="F65" s="74">
        <f t="shared" si="58"/>
        <v>31011.287858801239</v>
      </c>
      <c r="G65" s="44">
        <f t="shared" ref="G65" si="59">G13</f>
        <v>56538.384944850048</v>
      </c>
      <c r="H65" s="44">
        <f t="shared" si="58"/>
        <v>57818.163442120655</v>
      </c>
      <c r="I65" s="234">
        <f t="shared" si="58"/>
        <v>58493.769023368339</v>
      </c>
      <c r="J65" s="32"/>
      <c r="K65" s="73">
        <f t="shared" ref="K65:O65" si="60">K13</f>
        <v>0</v>
      </c>
      <c r="L65" s="74">
        <f t="shared" si="60"/>
        <v>0</v>
      </c>
      <c r="M65" s="44">
        <f t="shared" ref="M65" si="61">M13</f>
        <v>7810.9378380491544</v>
      </c>
      <c r="N65" s="44">
        <f t="shared" si="60"/>
        <v>7906.651909553917</v>
      </c>
      <c r="O65" s="234">
        <f t="shared" si="60"/>
        <v>7992.4872075599842</v>
      </c>
      <c r="P65" s="32"/>
      <c r="Q65" s="73">
        <f t="shared" ref="Q65:U65" si="62">Q13</f>
        <v>4878506.275404009</v>
      </c>
      <c r="R65" s="74">
        <f t="shared" si="62"/>
        <v>14047431.522484273</v>
      </c>
      <c r="S65" s="44">
        <f t="shared" ref="S65" si="63">S13</f>
        <v>9197531.561116809</v>
      </c>
      <c r="T65" s="44">
        <f t="shared" si="62"/>
        <v>12277124.622607214</v>
      </c>
      <c r="U65" s="234">
        <f t="shared" si="62"/>
        <v>10655567.412577987</v>
      </c>
      <c r="V65" s="32"/>
      <c r="W65" s="73">
        <f t="shared" si="29"/>
        <v>12367877.395188265</v>
      </c>
      <c r="X65" s="74">
        <f t="shared" si="30"/>
        <v>14078442.810343074</v>
      </c>
      <c r="Y65" s="44">
        <f t="shared" si="31"/>
        <v>9261880.8838997073</v>
      </c>
      <c r="Z65" s="44">
        <f t="shared" si="32"/>
        <v>12342849.437958889</v>
      </c>
      <c r="AA65" s="234">
        <f t="shared" si="33"/>
        <v>10722053.668808915</v>
      </c>
    </row>
    <row r="66" spans="1:27">
      <c r="A66" s="10"/>
      <c r="B66" s="35" t="s">
        <v>106</v>
      </c>
      <c r="C66" s="83" t="s">
        <v>49</v>
      </c>
      <c r="D66" s="32"/>
      <c r="E66" s="73">
        <f t="shared" ref="E66:I66" si="64">E14</f>
        <v>156510.67354954573</v>
      </c>
      <c r="F66" s="74">
        <f t="shared" si="64"/>
        <v>0</v>
      </c>
      <c r="G66" s="44">
        <f t="shared" ref="G66" si="65">G14</f>
        <v>12501416.877327381</v>
      </c>
      <c r="H66" s="44">
        <f t="shared" si="64"/>
        <v>13653708.902934998</v>
      </c>
      <c r="I66" s="234">
        <f t="shared" si="64"/>
        <v>13788150.315854326</v>
      </c>
      <c r="J66" s="32"/>
      <c r="K66" s="73">
        <f t="shared" ref="K66:O66" si="66">K14</f>
        <v>0</v>
      </c>
      <c r="L66" s="74">
        <f t="shared" si="66"/>
        <v>0</v>
      </c>
      <c r="M66" s="44">
        <f t="shared" ref="M66" si="67">M14</f>
        <v>375657.44381198514</v>
      </c>
      <c r="N66" s="44">
        <f t="shared" si="66"/>
        <v>389594.60982545593</v>
      </c>
      <c r="O66" s="234">
        <f t="shared" si="66"/>
        <v>497372.71213208692</v>
      </c>
      <c r="P66" s="32"/>
      <c r="Q66" s="73">
        <f t="shared" ref="Q66:U66" si="68">Q14</f>
        <v>217425.53543446196</v>
      </c>
      <c r="R66" s="74">
        <f t="shared" si="68"/>
        <v>598326.73721538193</v>
      </c>
      <c r="S66" s="44">
        <f t="shared" ref="S66" si="69">S14</f>
        <v>562974.65812259761</v>
      </c>
      <c r="T66" s="44">
        <f t="shared" si="68"/>
        <v>271109.11990619951</v>
      </c>
      <c r="U66" s="234">
        <f t="shared" si="68"/>
        <v>222780.4648739128</v>
      </c>
      <c r="V66" s="32"/>
      <c r="W66" s="73">
        <f t="shared" si="29"/>
        <v>373936.20898400771</v>
      </c>
      <c r="X66" s="74">
        <f t="shared" si="30"/>
        <v>598326.73721538193</v>
      </c>
      <c r="Y66" s="44">
        <f t="shared" si="31"/>
        <v>13440048.979261963</v>
      </c>
      <c r="Z66" s="44">
        <f t="shared" si="32"/>
        <v>14314412.632666655</v>
      </c>
      <c r="AA66" s="234">
        <f t="shared" si="33"/>
        <v>14508303.492860327</v>
      </c>
    </row>
    <row r="67" spans="1:27">
      <c r="A67" s="10"/>
      <c r="B67" s="35" t="s">
        <v>106</v>
      </c>
      <c r="C67" s="83" t="s">
        <v>107</v>
      </c>
      <c r="D67" s="32"/>
      <c r="E67" s="73">
        <f t="shared" ref="E67:I67" si="70">E15</f>
        <v>13206815.702866362</v>
      </c>
      <c r="F67" s="74">
        <f t="shared" si="70"/>
        <v>0</v>
      </c>
      <c r="G67" s="44">
        <f t="shared" ref="G67" si="71">G15</f>
        <v>0</v>
      </c>
      <c r="H67" s="44">
        <f t="shared" si="70"/>
        <v>0</v>
      </c>
      <c r="I67" s="234">
        <f t="shared" si="70"/>
        <v>0</v>
      </c>
      <c r="J67" s="32"/>
      <c r="K67" s="73">
        <f t="shared" ref="K67:O67" si="72">K15</f>
        <v>0</v>
      </c>
      <c r="L67" s="74">
        <f t="shared" si="72"/>
        <v>0</v>
      </c>
      <c r="M67" s="44">
        <f t="shared" ref="M67" si="73">M15</f>
        <v>0</v>
      </c>
      <c r="N67" s="44">
        <f t="shared" si="72"/>
        <v>0</v>
      </c>
      <c r="O67" s="234">
        <f t="shared" si="72"/>
        <v>0</v>
      </c>
      <c r="P67" s="32"/>
      <c r="Q67" s="73">
        <f t="shared" ref="Q67:U67" si="74">Q15</f>
        <v>13287722.497899545</v>
      </c>
      <c r="R67" s="74">
        <f t="shared" si="74"/>
        <v>16943258.89352271</v>
      </c>
      <c r="S67" s="44">
        <f t="shared" ref="S67" si="75">S15</f>
        <v>25812983.099870674</v>
      </c>
      <c r="T67" s="44">
        <f t="shared" si="74"/>
        <v>24691774.825445678</v>
      </c>
      <c r="U67" s="234">
        <f t="shared" si="74"/>
        <v>25721020.267827045</v>
      </c>
      <c r="V67" s="32"/>
      <c r="W67" s="73">
        <f t="shared" si="29"/>
        <v>26494538.200765908</v>
      </c>
      <c r="X67" s="74">
        <f t="shared" si="30"/>
        <v>16943258.89352271</v>
      </c>
      <c r="Y67" s="44">
        <f t="shared" si="31"/>
        <v>25812983.099870674</v>
      </c>
      <c r="Z67" s="44">
        <f t="shared" si="32"/>
        <v>24691774.825445678</v>
      </c>
      <c r="AA67" s="234">
        <f t="shared" si="33"/>
        <v>25721020.267827045</v>
      </c>
    </row>
    <row r="68" spans="1:27">
      <c r="A68" s="10"/>
      <c r="B68" s="35" t="s">
        <v>93</v>
      </c>
      <c r="C68" s="83" t="s">
        <v>45</v>
      </c>
      <c r="D68" s="32"/>
      <c r="E68" s="73">
        <f t="shared" ref="E68:F68" si="76">E16</f>
        <v>15803780.288467012</v>
      </c>
      <c r="F68" s="74">
        <f t="shared" si="76"/>
        <v>17174169.028558198</v>
      </c>
      <c r="G68" s="44">
        <f>G16-G83</f>
        <v>21163024.177345615</v>
      </c>
      <c r="H68" s="44">
        <f>H16-H83</f>
        <v>27416448.879238073</v>
      </c>
      <c r="I68" s="234">
        <f>I16-I83</f>
        <v>20665584.213961892</v>
      </c>
      <c r="J68" s="32"/>
      <c r="K68" s="73">
        <f t="shared" ref="K68:O68" si="77">K16</f>
        <v>0</v>
      </c>
      <c r="L68" s="74">
        <f t="shared" si="77"/>
        <v>0</v>
      </c>
      <c r="M68" s="44">
        <f t="shared" ref="M68" si="78">M16</f>
        <v>727732.17581648054</v>
      </c>
      <c r="N68" s="44">
        <f t="shared" si="77"/>
        <v>985125.56033151341</v>
      </c>
      <c r="O68" s="234">
        <f t="shared" si="77"/>
        <v>756974.01767764171</v>
      </c>
      <c r="P68" s="32"/>
      <c r="Q68" s="73">
        <f t="shared" ref="Q68:U68" si="79">Q16</f>
        <v>0</v>
      </c>
      <c r="R68" s="74">
        <f t="shared" si="79"/>
        <v>0</v>
      </c>
      <c r="S68" s="44">
        <f t="shared" ref="S68" si="80">S16</f>
        <v>0</v>
      </c>
      <c r="T68" s="44">
        <f t="shared" si="79"/>
        <v>0</v>
      </c>
      <c r="U68" s="234">
        <f t="shared" si="79"/>
        <v>0</v>
      </c>
      <c r="V68" s="32"/>
      <c r="W68" s="73">
        <f t="shared" si="29"/>
        <v>15803780.288467012</v>
      </c>
      <c r="X68" s="74">
        <f t="shared" si="30"/>
        <v>17174169.028558198</v>
      </c>
      <c r="Y68" s="44">
        <f t="shared" si="31"/>
        <v>21890756.353162095</v>
      </c>
      <c r="Z68" s="44">
        <f t="shared" si="32"/>
        <v>28401574.439569585</v>
      </c>
      <c r="AA68" s="234">
        <f t="shared" si="33"/>
        <v>21422558.231639534</v>
      </c>
    </row>
    <row r="69" spans="1:27">
      <c r="A69" s="10"/>
      <c r="B69" s="35" t="s">
        <v>93</v>
      </c>
      <c r="C69" s="83" t="s">
        <v>46</v>
      </c>
      <c r="D69" s="32"/>
      <c r="E69" s="73">
        <f t="shared" ref="E69:F69" si="81">E17</f>
        <v>10447270.931889495</v>
      </c>
      <c r="F69" s="74">
        <f t="shared" si="81"/>
        <v>10705337.442461643</v>
      </c>
      <c r="G69" s="44">
        <f t="shared" ref="G69:I70" si="82">G17</f>
        <v>10638768.091658885</v>
      </c>
      <c r="H69" s="44">
        <f t="shared" si="82"/>
        <v>12850855.514121329</v>
      </c>
      <c r="I69" s="250">
        <f t="shared" si="82"/>
        <v>13587386.005814359</v>
      </c>
      <c r="J69" s="32"/>
      <c r="K69" s="73">
        <f t="shared" ref="K69:O69" si="83">K17</f>
        <v>0</v>
      </c>
      <c r="L69" s="74">
        <f t="shared" si="83"/>
        <v>0</v>
      </c>
      <c r="M69" s="44">
        <f t="shared" ref="M69" si="84">M17</f>
        <v>1871033.7044545861</v>
      </c>
      <c r="N69" s="44">
        <f t="shared" si="83"/>
        <v>1780433.3899589425</v>
      </c>
      <c r="O69" s="234">
        <f t="shared" si="83"/>
        <v>1897995.2110028747</v>
      </c>
      <c r="P69" s="32"/>
      <c r="Q69" s="73">
        <f t="shared" ref="Q69:U69" si="85">Q17</f>
        <v>0</v>
      </c>
      <c r="R69" s="74">
        <f t="shared" si="85"/>
        <v>0</v>
      </c>
      <c r="S69" s="44">
        <f t="shared" ref="S69" si="86">S17</f>
        <v>0</v>
      </c>
      <c r="T69" s="44">
        <f t="shared" si="85"/>
        <v>5745761.2532800119</v>
      </c>
      <c r="U69" s="234">
        <f t="shared" si="85"/>
        <v>0</v>
      </c>
      <c r="V69" s="32"/>
      <c r="W69" s="73">
        <f t="shared" si="29"/>
        <v>10447270.931889495</v>
      </c>
      <c r="X69" s="74">
        <f t="shared" si="30"/>
        <v>10705337.442461643</v>
      </c>
      <c r="Y69" s="44">
        <f t="shared" si="31"/>
        <v>12509801.796113471</v>
      </c>
      <c r="Z69" s="44">
        <f t="shared" si="32"/>
        <v>20377050.157360286</v>
      </c>
      <c r="AA69" s="234">
        <f t="shared" si="33"/>
        <v>15485381.216817234</v>
      </c>
    </row>
    <row r="70" spans="1:27">
      <c r="A70" s="10"/>
      <c r="B70" s="35" t="s">
        <v>93</v>
      </c>
      <c r="C70" s="83" t="s">
        <v>47</v>
      </c>
      <c r="D70" s="32"/>
      <c r="E70" s="73">
        <f t="shared" ref="E70:I70" si="87">E18</f>
        <v>5635828.6522384575</v>
      </c>
      <c r="F70" s="74">
        <f t="shared" si="87"/>
        <v>3277849.8003534409</v>
      </c>
      <c r="G70" s="44">
        <f t="shared" si="82"/>
        <v>3901852.7441698769</v>
      </c>
      <c r="H70" s="44">
        <f t="shared" si="87"/>
        <v>4340071.4060531212</v>
      </c>
      <c r="I70" s="234">
        <f t="shared" si="87"/>
        <v>3870327.2020988921</v>
      </c>
      <c r="J70" s="32"/>
      <c r="K70" s="73">
        <f t="shared" ref="K70:O70" si="88">K18</f>
        <v>0</v>
      </c>
      <c r="L70" s="74">
        <f t="shared" si="88"/>
        <v>0</v>
      </c>
      <c r="M70" s="44">
        <f t="shared" ref="M70" si="89">M18</f>
        <v>121045.45267305424</v>
      </c>
      <c r="N70" s="44">
        <f t="shared" si="88"/>
        <v>133128.00412589996</v>
      </c>
      <c r="O70" s="234">
        <f t="shared" si="88"/>
        <v>135648.63783373503</v>
      </c>
      <c r="P70" s="32"/>
      <c r="Q70" s="73">
        <f t="shared" ref="Q70:U70" si="90">Q18</f>
        <v>4331423.5634073429</v>
      </c>
      <c r="R70" s="74">
        <f t="shared" si="90"/>
        <v>6146915.6631860184</v>
      </c>
      <c r="S70" s="44">
        <f t="shared" ref="S70" si="91">S18</f>
        <v>8539047.2467396278</v>
      </c>
      <c r="T70" s="44">
        <f t="shared" si="90"/>
        <v>12249727.420906102</v>
      </c>
      <c r="U70" s="234">
        <f t="shared" si="90"/>
        <v>14538642.901960585</v>
      </c>
      <c r="V70" s="32"/>
      <c r="W70" s="73">
        <f t="shared" si="29"/>
        <v>9967252.2156458013</v>
      </c>
      <c r="X70" s="74">
        <f t="shared" si="30"/>
        <v>9424765.4635394588</v>
      </c>
      <c r="Y70" s="44">
        <f t="shared" si="31"/>
        <v>12561945.443582559</v>
      </c>
      <c r="Z70" s="44">
        <f t="shared" si="32"/>
        <v>16722926.831085123</v>
      </c>
      <c r="AA70" s="234">
        <f t="shared" si="33"/>
        <v>18544618.741893213</v>
      </c>
    </row>
    <row r="71" spans="1:27">
      <c r="A71" s="10"/>
      <c r="B71" s="35" t="s">
        <v>108</v>
      </c>
      <c r="C71" s="83" t="s">
        <v>94</v>
      </c>
      <c r="D71" s="32"/>
      <c r="E71" s="73">
        <f t="shared" ref="E71:I71" si="92">E19</f>
        <v>6888292.6274881922</v>
      </c>
      <c r="F71" s="74">
        <f t="shared" si="92"/>
        <v>10920659.508044422</v>
      </c>
      <c r="G71" s="44">
        <f t="shared" ref="G71" si="93">G19</f>
        <v>17920455.17021092</v>
      </c>
      <c r="H71" s="44">
        <f t="shared" si="92"/>
        <v>18330230.425546627</v>
      </c>
      <c r="I71" s="234">
        <f t="shared" si="92"/>
        <v>18641676.513990384</v>
      </c>
      <c r="J71" s="32"/>
      <c r="K71" s="73">
        <f t="shared" ref="K71:O71" si="94">K19</f>
        <v>0</v>
      </c>
      <c r="L71" s="74">
        <f t="shared" si="94"/>
        <v>0</v>
      </c>
      <c r="M71" s="44">
        <f t="shared" ref="M71" si="95">M19</f>
        <v>1251846.2780054207</v>
      </c>
      <c r="N71" s="44">
        <f t="shared" si="94"/>
        <v>1101447.3934863771</v>
      </c>
      <c r="O71" s="234">
        <f t="shared" si="94"/>
        <v>1229205.419843964</v>
      </c>
      <c r="P71" s="32"/>
      <c r="Q71" s="73">
        <f t="shared" ref="Q71:U71" si="96">Q19</f>
        <v>308479.14959716017</v>
      </c>
      <c r="R71" s="74">
        <f t="shared" si="96"/>
        <v>802139.52685048315</v>
      </c>
      <c r="S71" s="44">
        <f t="shared" ref="S71" si="97">S19</f>
        <v>1520071.0465862942</v>
      </c>
      <c r="T71" s="44">
        <f t="shared" si="96"/>
        <v>1511823.1759187309</v>
      </c>
      <c r="U71" s="234">
        <f t="shared" si="96"/>
        <v>1577993.6119566644</v>
      </c>
      <c r="V71" s="32"/>
      <c r="W71" s="73">
        <f t="shared" si="29"/>
        <v>7196771.7770853527</v>
      </c>
      <c r="X71" s="74">
        <f t="shared" si="30"/>
        <v>11722799.034894904</v>
      </c>
      <c r="Y71" s="44">
        <f t="shared" si="31"/>
        <v>20692372.494802635</v>
      </c>
      <c r="Z71" s="44">
        <f t="shared" si="32"/>
        <v>20943500.994951736</v>
      </c>
      <c r="AA71" s="234">
        <f t="shared" si="33"/>
        <v>21448875.545791011</v>
      </c>
    </row>
    <row r="72" spans="1:27">
      <c r="A72" s="10"/>
      <c r="B72" s="35" t="s">
        <v>108</v>
      </c>
      <c r="C72" s="83" t="s">
        <v>109</v>
      </c>
      <c r="D72" s="32"/>
      <c r="E72" s="73">
        <f t="shared" ref="E72:I72" si="98">E20</f>
        <v>2769463.7926616305</v>
      </c>
      <c r="F72" s="74">
        <f t="shared" si="98"/>
        <v>5865100.1317243297</v>
      </c>
      <c r="G72" s="44">
        <f t="shared" ref="G72" si="99">G20</f>
        <v>4244790.5152294962</v>
      </c>
      <c r="H72" s="44">
        <f t="shared" si="98"/>
        <v>4224672.667253796</v>
      </c>
      <c r="I72" s="234">
        <f t="shared" si="98"/>
        <v>4221503.0121901082</v>
      </c>
      <c r="J72" s="32"/>
      <c r="K72" s="73">
        <f t="shared" ref="K72:O72" si="100">K20</f>
        <v>0</v>
      </c>
      <c r="L72" s="74">
        <f t="shared" si="100"/>
        <v>0</v>
      </c>
      <c r="M72" s="44">
        <f t="shared" ref="M72" si="101">M20</f>
        <v>103933.26560029376</v>
      </c>
      <c r="N72" s="44">
        <f t="shared" si="100"/>
        <v>100973.46757168016</v>
      </c>
      <c r="O72" s="234">
        <f t="shared" si="100"/>
        <v>117585.51129475801</v>
      </c>
      <c r="P72" s="32"/>
      <c r="Q72" s="73">
        <f t="shared" ref="Q72:U72" si="102">Q20</f>
        <v>0</v>
      </c>
      <c r="R72" s="74">
        <f t="shared" si="102"/>
        <v>0</v>
      </c>
      <c r="S72" s="44">
        <f t="shared" ref="S72" si="103">S20</f>
        <v>0</v>
      </c>
      <c r="T72" s="44">
        <f t="shared" si="102"/>
        <v>0</v>
      </c>
      <c r="U72" s="234">
        <f t="shared" si="102"/>
        <v>0</v>
      </c>
      <c r="V72" s="32"/>
      <c r="W72" s="73">
        <f t="shared" si="29"/>
        <v>2769463.7926616305</v>
      </c>
      <c r="X72" s="74">
        <f t="shared" si="30"/>
        <v>5865100.1317243297</v>
      </c>
      <c r="Y72" s="44">
        <f t="shared" si="31"/>
        <v>4348723.78082979</v>
      </c>
      <c r="Z72" s="44">
        <f t="shared" si="32"/>
        <v>4325646.1348254764</v>
      </c>
      <c r="AA72" s="234">
        <f t="shared" si="33"/>
        <v>4339088.5234848661</v>
      </c>
    </row>
    <row r="73" spans="1:27">
      <c r="A73" s="10"/>
      <c r="B73" s="35" t="s">
        <v>108</v>
      </c>
      <c r="C73" s="83" t="s">
        <v>44</v>
      </c>
      <c r="D73" s="32"/>
      <c r="E73" s="73">
        <f t="shared" ref="E73:I73" si="104">E21</f>
        <v>8668797.4496130757</v>
      </c>
      <c r="F73" s="74">
        <f t="shared" si="104"/>
        <v>8725747.1243964825</v>
      </c>
      <c r="G73" s="44">
        <f t="shared" ref="G73" si="105">G21</f>
        <v>9167133.9696783405</v>
      </c>
      <c r="H73" s="44">
        <f t="shared" si="104"/>
        <v>11656384.084423305</v>
      </c>
      <c r="I73" s="234">
        <f t="shared" si="104"/>
        <v>11771745.402072215</v>
      </c>
      <c r="J73" s="32"/>
      <c r="K73" s="73">
        <f t="shared" ref="K73:O73" si="106">K21</f>
        <v>0</v>
      </c>
      <c r="L73" s="74">
        <f t="shared" si="106"/>
        <v>0</v>
      </c>
      <c r="M73" s="44">
        <f t="shared" ref="M73" si="107">M21</f>
        <v>279833.65302036109</v>
      </c>
      <c r="N73" s="44">
        <f t="shared" si="106"/>
        <v>332931.81305655552</v>
      </c>
      <c r="O73" s="234">
        <f t="shared" si="106"/>
        <v>428210.6189150773</v>
      </c>
      <c r="P73" s="32"/>
      <c r="Q73" s="73">
        <f t="shared" ref="Q73:U73" si="108">Q21</f>
        <v>84802.971254205273</v>
      </c>
      <c r="R73" s="74">
        <f t="shared" si="108"/>
        <v>479369.75849579228</v>
      </c>
      <c r="S73" s="44">
        <f t="shared" ref="S73" si="109">S21</f>
        <v>1152359.4017158584</v>
      </c>
      <c r="T73" s="44">
        <f t="shared" si="108"/>
        <v>1053192.3042332656</v>
      </c>
      <c r="U73" s="234">
        <f t="shared" si="108"/>
        <v>1201936.2708259122</v>
      </c>
      <c r="V73" s="32"/>
      <c r="W73" s="73">
        <f t="shared" si="29"/>
        <v>8753600.420867281</v>
      </c>
      <c r="X73" s="74">
        <f t="shared" si="30"/>
        <v>9205116.8828922752</v>
      </c>
      <c r="Y73" s="44">
        <f t="shared" si="31"/>
        <v>10599327.02441456</v>
      </c>
      <c r="Z73" s="44">
        <f t="shared" si="32"/>
        <v>13042508.201713126</v>
      </c>
      <c r="AA73" s="234">
        <f t="shared" si="33"/>
        <v>13401892.291813206</v>
      </c>
    </row>
    <row r="74" spans="1:27">
      <c r="A74" s="10"/>
      <c r="B74" s="35" t="s">
        <v>108</v>
      </c>
      <c r="C74" s="83" t="s">
        <v>95</v>
      </c>
      <c r="D74" s="32"/>
      <c r="E74" s="73">
        <f t="shared" ref="E74:I74" si="110">E22</f>
        <v>11295785.562074117</v>
      </c>
      <c r="F74" s="74">
        <f t="shared" si="110"/>
        <v>11994588.197378283</v>
      </c>
      <c r="G74" s="44">
        <f t="shared" ref="G74" si="111">G22</f>
        <v>13048918.356327433</v>
      </c>
      <c r="H74" s="44">
        <f t="shared" si="110"/>
        <v>10305321.14382823</v>
      </c>
      <c r="I74" s="234">
        <f t="shared" si="110"/>
        <v>8050673.246930535</v>
      </c>
      <c r="J74" s="32"/>
      <c r="K74" s="73">
        <f t="shared" ref="K74:O74" si="112">K22</f>
        <v>0</v>
      </c>
      <c r="L74" s="74">
        <f t="shared" si="112"/>
        <v>0</v>
      </c>
      <c r="M74" s="44">
        <f t="shared" ref="M74" si="113">M22</f>
        <v>2102651.5345462603</v>
      </c>
      <c r="N74" s="44">
        <f t="shared" si="112"/>
        <v>1805073.4213351109</v>
      </c>
      <c r="O74" s="234">
        <f t="shared" si="112"/>
        <v>1479170.0271842426</v>
      </c>
      <c r="P74" s="32"/>
      <c r="Q74" s="73">
        <f t="shared" ref="Q74:U74" si="114">Q22</f>
        <v>0</v>
      </c>
      <c r="R74" s="74">
        <f t="shared" si="114"/>
        <v>0</v>
      </c>
      <c r="S74" s="44">
        <f t="shared" ref="S74" si="115">S22</f>
        <v>0</v>
      </c>
      <c r="T74" s="44">
        <f t="shared" si="114"/>
        <v>0</v>
      </c>
      <c r="U74" s="234">
        <f t="shared" si="114"/>
        <v>0</v>
      </c>
      <c r="V74" s="32"/>
      <c r="W74" s="73">
        <f t="shared" si="29"/>
        <v>11295785.562074117</v>
      </c>
      <c r="X74" s="74">
        <f t="shared" si="30"/>
        <v>11994588.197378283</v>
      </c>
      <c r="Y74" s="44">
        <f t="shared" si="31"/>
        <v>15151569.890873693</v>
      </c>
      <c r="Z74" s="44">
        <f t="shared" si="32"/>
        <v>12110394.56516334</v>
      </c>
      <c r="AA74" s="234">
        <f t="shared" si="33"/>
        <v>9529843.2741147783</v>
      </c>
    </row>
    <row r="75" spans="1:27">
      <c r="A75" s="10"/>
      <c r="B75" s="36" t="s">
        <v>48</v>
      </c>
      <c r="C75" s="84" t="s">
        <v>48</v>
      </c>
      <c r="D75" s="32"/>
      <c r="E75" s="235">
        <v>0</v>
      </c>
      <c r="F75" s="236">
        <v>0</v>
      </c>
      <c r="G75" s="236">
        <v>0</v>
      </c>
      <c r="H75" s="236">
        <v>0</v>
      </c>
      <c r="I75" s="237"/>
      <c r="J75" s="32"/>
      <c r="K75" s="235">
        <v>0</v>
      </c>
      <c r="L75" s="236">
        <v>0</v>
      </c>
      <c r="M75" s="236">
        <v>0</v>
      </c>
      <c r="N75" s="236">
        <v>0</v>
      </c>
      <c r="O75" s="237"/>
      <c r="P75" s="32"/>
      <c r="Q75" s="235">
        <v>0</v>
      </c>
      <c r="R75" s="236">
        <v>0</v>
      </c>
      <c r="S75" s="236">
        <v>0</v>
      </c>
      <c r="T75" s="236">
        <v>0</v>
      </c>
      <c r="U75" s="237">
        <v>0</v>
      </c>
      <c r="V75" s="32"/>
      <c r="W75" s="235">
        <f t="shared" si="29"/>
        <v>0</v>
      </c>
      <c r="X75" s="236">
        <f t="shared" si="30"/>
        <v>0</v>
      </c>
      <c r="Y75" s="236">
        <f t="shared" si="31"/>
        <v>0</v>
      </c>
      <c r="Z75" s="236">
        <f t="shared" si="32"/>
        <v>0</v>
      </c>
      <c r="AA75" s="237">
        <f t="shared" si="33"/>
        <v>0</v>
      </c>
    </row>
    <row r="76" spans="1:27" ht="18" customHeight="1" thickBot="1">
      <c r="A76" s="4"/>
      <c r="B76" s="4"/>
      <c r="C76" s="4"/>
      <c r="D76" s="33"/>
      <c r="E76" s="75">
        <f>SUM(E60:E75)</f>
        <v>546638931.92870224</v>
      </c>
      <c r="F76" s="76">
        <f t="shared" ref="F76:I76" si="116">SUM(F60:F75)</f>
        <v>449962553.22917068</v>
      </c>
      <c r="G76" s="45">
        <f t="shared" ref="G76" si="117">SUM(G60:G75)</f>
        <v>173202806.61577854</v>
      </c>
      <c r="H76" s="45">
        <f t="shared" si="116"/>
        <v>145006658.8520864</v>
      </c>
      <c r="I76" s="46">
        <f t="shared" si="116"/>
        <v>133718012.41149309</v>
      </c>
      <c r="J76" s="33"/>
      <c r="K76" s="75">
        <f t="shared" ref="K76:O76" si="118">SUM(K60:K75)</f>
        <v>0</v>
      </c>
      <c r="L76" s="76">
        <f t="shared" si="118"/>
        <v>0</v>
      </c>
      <c r="M76" s="45">
        <f t="shared" ref="M76" si="119">SUM(M60:M75)</f>
        <v>11099075.473562699</v>
      </c>
      <c r="N76" s="45">
        <f t="shared" si="118"/>
        <v>10161524.16641992</v>
      </c>
      <c r="O76" s="46">
        <f t="shared" si="118"/>
        <v>10431596.363466246</v>
      </c>
      <c r="P76" s="33"/>
      <c r="Q76" s="75">
        <f t="shared" ref="Q76:U76" si="120">SUM(Q60:Q75)</f>
        <v>23108359.992996722</v>
      </c>
      <c r="R76" s="76">
        <f t="shared" si="120"/>
        <v>39017442.101754658</v>
      </c>
      <c r="S76" s="45">
        <f t="shared" ref="S76" si="121">SUM(S60:S75)</f>
        <v>46784967.014151864</v>
      </c>
      <c r="T76" s="45">
        <f t="shared" si="120"/>
        <v>57800512.722297207</v>
      </c>
      <c r="U76" s="46">
        <f t="shared" si="120"/>
        <v>53917940.930022106</v>
      </c>
      <c r="V76" s="33"/>
      <c r="W76" s="75">
        <f t="shared" ref="W76:AA76" si="122">SUM(W60:W75)</f>
        <v>569747291.92169905</v>
      </c>
      <c r="X76" s="76">
        <f t="shared" si="122"/>
        <v>488979995.33092529</v>
      </c>
      <c r="Y76" s="45">
        <f t="shared" ref="Y76" si="123">SUM(Y60:Y75)</f>
        <v>231086849.10349306</v>
      </c>
      <c r="Z76" s="45">
        <f t="shared" si="122"/>
        <v>212968695.74080348</v>
      </c>
      <c r="AA76" s="46">
        <f t="shared" si="122"/>
        <v>198067549.70498142</v>
      </c>
    </row>
    <row r="78" spans="1:27">
      <c r="E78" s="20" t="s">
        <v>142</v>
      </c>
      <c r="G78" s="44">
        <f>G24-G76</f>
        <v>149307626.10737839</v>
      </c>
      <c r="H78" s="44">
        <f t="shared" ref="H78:I78" si="124">H24-H76</f>
        <v>107018139.75523689</v>
      </c>
      <c r="I78" s="44">
        <f t="shared" si="124"/>
        <v>79072677.52552852</v>
      </c>
      <c r="J78" s="20"/>
    </row>
    <row r="79" spans="1:27">
      <c r="E79" s="20" t="s">
        <v>142</v>
      </c>
      <c r="G79" s="44">
        <f>'3a. Capex'!G31</f>
        <v>149307626.10737839</v>
      </c>
      <c r="H79" s="44">
        <f>'3a. Capex'!H31</f>
        <v>107018139.75523692</v>
      </c>
      <c r="I79" s="44">
        <f>'3a. Capex'!I31</f>
        <v>79072677.525528461</v>
      </c>
    </row>
    <row r="81" spans="3:19">
      <c r="C81" s="1" t="s">
        <v>158</v>
      </c>
      <c r="G81" s="44">
        <f>'[2]PARTLY NOT PUBLIC- 2. Breakdown'!L$72</f>
        <v>7522358.9120782847</v>
      </c>
      <c r="H81" s="44">
        <f>'[2]PARTLY NOT PUBLIC- 2. Breakdown'!M$72</f>
        <v>7519481.0259684986</v>
      </c>
      <c r="I81" s="44">
        <f>'[2]PARTLY NOT PUBLIC- 2. Breakdown'!N$72</f>
        <v>8189454.8724114876</v>
      </c>
      <c r="M81" s="242"/>
      <c r="S81" s="242"/>
    </row>
    <row r="82" spans="3:19">
      <c r="C82" s="1" t="s">
        <v>159</v>
      </c>
      <c r="G82" s="44">
        <f>'[2]PARTLY NOT PUBLIC- 2. Breakdown'!L$78-G81-G83</f>
        <v>141469096.87949491</v>
      </c>
      <c r="H82" s="44">
        <f>'[2]PARTLY NOT PUBLIC- 2. Breakdown'!M$78-H81-H83</f>
        <v>98706417.470762104</v>
      </c>
      <c r="I82" s="44">
        <f>'[2]PARTLY NOT PUBLIC- 2. Breakdown'!N$78-I81-I83</f>
        <v>70085216.467438459</v>
      </c>
    </row>
    <row r="83" spans="3:19">
      <c r="C83" s="1" t="s">
        <v>166</v>
      </c>
      <c r="G83" s="44">
        <v>316170.31580522656</v>
      </c>
      <c r="H83" s="44">
        <v>792241.25850630552</v>
      </c>
      <c r="I83" s="44">
        <v>798006.18567853421</v>
      </c>
      <c r="M83" s="242"/>
      <c r="S83" s="242"/>
    </row>
  </sheetData>
  <mergeCells count="46">
    <mergeCell ref="AC3:AH3"/>
    <mergeCell ref="AC27:AH27"/>
    <mergeCell ref="AJ27:AO27"/>
    <mergeCell ref="K5:O5"/>
    <mergeCell ref="K6:O6"/>
    <mergeCell ref="K27:O27"/>
    <mergeCell ref="AJ3:AO3"/>
    <mergeCell ref="K3:O3"/>
    <mergeCell ref="W3:AA3"/>
    <mergeCell ref="B2:C2"/>
    <mergeCell ref="E27:I27"/>
    <mergeCell ref="Q27:U27"/>
    <mergeCell ref="W27:AA27"/>
    <mergeCell ref="B5:C6"/>
    <mergeCell ref="E5:I5"/>
    <mergeCell ref="Q5:U5"/>
    <mergeCell ref="W5:AA5"/>
    <mergeCell ref="E6:I6"/>
    <mergeCell ref="Q6:U6"/>
    <mergeCell ref="W6:AA6"/>
    <mergeCell ref="E3:I3"/>
    <mergeCell ref="Q3:U3"/>
    <mergeCell ref="W30:AA30"/>
    <mergeCell ref="B29:C30"/>
    <mergeCell ref="E29:I29"/>
    <mergeCell ref="Q29:U29"/>
    <mergeCell ref="W29:AA29"/>
    <mergeCell ref="E30:I30"/>
    <mergeCell ref="Q30:U30"/>
    <mergeCell ref="K29:O29"/>
    <mergeCell ref="K30:O30"/>
    <mergeCell ref="AJ55:AO55"/>
    <mergeCell ref="B57:C58"/>
    <mergeCell ref="E57:I57"/>
    <mergeCell ref="K57:O57"/>
    <mergeCell ref="Q57:U57"/>
    <mergeCell ref="W57:AA57"/>
    <mergeCell ref="E58:I58"/>
    <mergeCell ref="K58:O58"/>
    <mergeCell ref="Q58:U58"/>
    <mergeCell ref="W58:AA58"/>
    <mergeCell ref="E55:I55"/>
    <mergeCell ref="K55:O55"/>
    <mergeCell ref="Q55:U55"/>
    <mergeCell ref="W55:AA55"/>
    <mergeCell ref="AC55:AH55"/>
  </mergeCells>
  <pageMargins left="0.70866141732283472" right="0.70866141732283472" top="0.74803149606299213" bottom="0.74803149606299213" header="0.31496062992125984" footer="0.31496062992125984"/>
  <pageSetup paperSize="8" pageOrder="overThenDown" orientation="landscape" r:id="rId1"/>
  <customProperties>
    <customPr name="_pios_id" r:id="rId2"/>
  </customProperties>
  <ignoredErrors>
    <ignoredError sqref="T24:U24 N24:O24 H24:I24 F24 K24:L24 Q24:R24" formulaRange="1"/>
  </ignoredErrors>
  <drawing r:id="rId3"/>
</worksheet>
</file>

<file path=customXML/item4.xml>��< ? x m l   v e r s i o n = " 1 . 0 "   e n c o d i n g = " u t f - 1 6 " ? >  
 < p r o p e r t i e s   x m l n s = " h t t p : / / w w w . i m a n a g e . c o m / w o r k / x m l s c h e m a " >  
     < d o c u m e n t i d > i M a n a g e ! 4 1 0 0 7 4 4 . 1 < / d o c u m e n t i d >  
     < s e n d e r i d > J A C K R U < / s e n d e r i d >  
     < s e n d e r e m a i l > J A C K . R U D D L E @ C O M C O M . G O V T . N Z < / s e n d e r e m a i l >  
     < l a s t m o d i f i e d > 2 0 2 1 - 0 5 - 2 0 T 0 9 : 0 8 : 5 3 . 0 0 0 0 0 0 0 + 1 2 : 0 0 < / l a s t m o d i f i e d >  
     < d a t a b a s e > i M a n a g e 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958A75D29DDD46970060D32E9F3AF2" ma:contentTypeVersion="6" ma:contentTypeDescription="Create a new document." ma:contentTypeScope="" ma:versionID="5ba2f57fcbb89530538749805e19cbb3">
  <xsd:schema xmlns:xsd="http://www.w3.org/2001/XMLSchema" xmlns:xs="http://www.w3.org/2001/XMLSchema" xmlns:p="http://schemas.microsoft.com/office/2006/metadata/properties" xmlns:ns2="ef1dc352-abf1-4d72-8b9e-d729490b3827" xmlns:ns3="0aeb106a-c09b-4fdf-b75f-50f1826259d9" targetNamespace="http://schemas.microsoft.com/office/2006/metadata/properties" ma:root="true" ma:fieldsID="8916be32337a9c97ca52874bc9be9df9" ns2:_="" ns3:_="">
    <xsd:import namespace="ef1dc352-abf1-4d72-8b9e-d729490b3827"/>
    <xsd:import namespace="0aeb106a-c09b-4fdf-b75f-50f1826259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dc352-abf1-4d72-8b9e-d729490b382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eb106a-c09b-4fdf-b75f-50f1826259d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730607-908D-4B00-B74E-B6AABCA2BF06}">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www.w3.org/XML/1998/namespace"/>
    <ds:schemaRef ds:uri="0aeb106a-c09b-4fdf-b75f-50f1826259d9"/>
    <ds:schemaRef ds:uri="http://purl.org/dc/elements/1.1/"/>
    <ds:schemaRef ds:uri="http://schemas.microsoft.com/office/infopath/2007/PartnerControls"/>
    <ds:schemaRef ds:uri="ef1dc352-abf1-4d72-8b9e-d729490b3827"/>
    <ds:schemaRef ds:uri="http://purl.org/dc/dcmitype/"/>
  </ds:schemaRefs>
</ds:datastoreItem>
</file>

<file path=customXml/itemProps2.xml><?xml version="1.0" encoding="utf-8"?>
<ds:datastoreItem xmlns:ds="http://schemas.openxmlformats.org/officeDocument/2006/customXml" ds:itemID="{F677A1F2-B4DA-416B-BAAE-64AFC5C5E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1dc352-abf1-4d72-8b9e-d729490b3827"/>
    <ds:schemaRef ds:uri="0aeb106a-c09b-4fdf-b75f-50f18262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A4ED9C-16A6-4A11-AABB-3B0F2041EE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Contents</vt:lpstr>
      <vt:lpstr>1. Overview</vt:lpstr>
      <vt:lpstr>2. Summary</vt:lpstr>
      <vt:lpstr>3a. Capex</vt:lpstr>
      <vt:lpstr>3b. Capex (historicals)</vt:lpstr>
      <vt:lpstr>4a. Opex</vt:lpstr>
      <vt:lpstr>4b. Opex (historicals)</vt:lpstr>
      <vt:lpstr>5. Capex geographic split</vt:lpstr>
      <vt:lpstr>6. IDC rate</vt:lpstr>
      <vt:lpstr>'1. Overview'!Print_Area</vt:lpstr>
      <vt:lpstr>'2. Summary'!Print_Area</vt:lpstr>
      <vt:lpstr>'3a. Capex'!Print_Area</vt:lpstr>
      <vt:lpstr>'3b. Capex (historicals)'!Print_Area</vt:lpstr>
      <vt:lpstr>'4a. Opex'!Print_Area</vt:lpstr>
      <vt:lpstr>'4b. Opex (historicals)'!Print_Area</vt:lpstr>
      <vt:lpstr>'5. Capex geographic split'!Print_Area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2020-02-24T23:14:26Z</dcterms:created>
  <dcterms:modified xsi:type="dcterms:W3CDTF">2021-05-19T21:08:53Z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0x0101005F958A75D29DDD46970060D32E9F3AF2</vt:lpwstr>
  </property>
  <property fmtid="{D5CDD505-2E9C-101B-9397-08002B2CF9AE}" pid="3" name="Order">
    <vt:r8>1100</vt:r8>
  </property>
  <property fmtid="{D5CDD505-2E9C-101B-9397-08002B2CF9AE}" pid="4" name="xd_ProgID">
    <vt:lpwstr/>
  </property>
  <property fmtid="{D5CDD505-2E9C-101B-9397-08002B2CF9AE}" pid="5" name="_CopySource">
    <vt:lpwstr>https://intranet.chorus.co.nz/activity/RESETRP1Proposal/Regulatory Templates Forecasts/3. Initial Draft/RT01 - forecast expenditure regulatory template.xlsx</vt:lpwstr>
  </property>
  <property fmtid="{D5CDD505-2E9C-101B-9397-08002B2CF9AE}" pid="6" name="TemplateUrl">
    <vt:lpwstr/>
  </property>
  <property fmtid="{D5CDD505-2E9C-101B-9397-08002B2CF9AE}" pid="7" name="CustomUiType">
    <vt:lpwstr>2</vt:lpwstr>
  </property>
</Properties>
</file>